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hidden" name="Editing Instructions" sheetId="1" r:id="rId3"/>
    <sheet state="visible" name="Intro" sheetId="2" r:id="rId4"/>
    <sheet state="visible" name="Blades, Affinity, Skills" sheetId="3" r:id="rId5"/>
    <sheet state="visible" name="Blade Stats" sheetId="4" r:id="rId6"/>
    <sheet state="visible" name="Enums" sheetId="5" r:id="rId7"/>
    <sheet state="visible" name="CBM" sheetId="6" r:id="rId8"/>
    <sheet state="visible" name="Item Locations" sheetId="7" r:id="rId9"/>
    <sheet state="visible" name="Secret Areas" sheetId="8" r:id="rId10"/>
    <sheet state="visible" name="Bestiary" sheetId="9" r:id="rId11"/>
    <sheet state="visible" name="E2L" sheetId="10" r:id="rId12"/>
    <sheet state="visible" name="Level V Aux Core" sheetId="11" r:id="rId13"/>
    <sheet state="visible" name="Core Chip Locations" sheetId="12" r:id="rId14"/>
    <sheet state="visible" name="CCE" sheetId="13" r:id="rId15"/>
    <sheet state="visible" name="CCD" sheetId="14" r:id="rId16"/>
    <sheet state="visible" name="CC-Math" sheetId="15" r:id="rId17"/>
    <sheet state="visible" name="Salvage Spots" sheetId="16" r:id="rId18"/>
    <sheet state="visible" name="Arts" sheetId="17" r:id="rId19"/>
    <sheet state="visible" name="Accessories" sheetId="18" r:id="rId20"/>
    <sheet state="visible" name="Accessory Management" sheetId="19" r:id="rId21"/>
    <sheet state="visible" name="Personal Builds" sheetId="20" r:id="rId22"/>
    <sheet state="visible" name="Blade Tier List" sheetId="21" r:id="rId23"/>
    <sheet state="visible" name="Personal Notes" sheetId="22" r:id="rId24"/>
  </sheets>
  <definedNames>
    <definedName name="Locations">Enums!$B$2:$B$499</definedName>
    <definedName name="Drivers">Enums!$L$2:$L$499</definedName>
    <definedName name="DamageTypes">Enums!$K$2:$K$499</definedName>
    <definedName name="VendorCategoryLookup">Enums!$E$2:$F$499</definedName>
    <definedName name="AccessoryLookup">Accessories!$C$2:$F$203</definedName>
    <definedName name="EffectKeywords">Enums!$M$2:$M$499</definedName>
    <definedName name="WeaponTypes">Enums!$N$2:$N$499</definedName>
    <definedName name="BestiaryLandmarks">Bestiary!$C$5:$C$1396</definedName>
    <definedName name="Items">'Item Locations'!$A$4:$A$569</definedName>
    <definedName name="Roles">Enums!$G$2:$G$499</definedName>
    <definedName name="UniqueEnemies">E2L!$A$2:$A$599</definedName>
    <definedName name="Elements">Enums!$D$2:$D$499</definedName>
    <definedName name="BladeArts">Enums!$Q$2:$Q$499</definedName>
    <definedName name="BestiaryLookup">Bestiary!$A$5:$C$1396</definedName>
    <definedName name="Blades">'Blades, Affinity, Skills'!$U$7</definedName>
    <definedName name="ItemTypes">Enums!$A$2:$A$499</definedName>
    <definedName name="CoreChipLookup">CCE!$A$3:$R$318</definedName>
    <definedName name="EffectTypes">Enums!$H$3:$H$499</definedName>
    <definedName name="Landmarks">Enums!$J$2:$J$499</definedName>
    <definedName name="StatTypes">Enums!$O$2:$O$499</definedName>
    <definedName name="EffectConditions">Enums!$I$2:$I$499</definedName>
    <definedName name="AuxCores">'Level V Aux Core'!$B$2:$B$209</definedName>
    <definedName name="Rarities">Enums!$P$2:$P$499</definedName>
    <definedName name="CoreRatioLookup">CCD!$A$5:$D$314</definedName>
    <definedName name="Vendors">Enums!$E$2:$E$499</definedName>
    <definedName name="Skills">Enums!$C$2:$C$499</definedName>
    <definedName name="ItemDetailsLookup">'Item Locations'!$A$3:$J$569</definedName>
    <definedName name="BestiaryMonsters">Bestiary!$A$5:$A$1396</definedName>
    <definedName hidden="1" localSheetId="3" name="_xlnm._FilterDatabase">'Blade Stats'!$A$2:$N$55</definedName>
    <definedName hidden="1" localSheetId="2" name="_xlnm._FilterDatabase">'Blades, Affinity, Skills'!$A$2:$T$60</definedName>
    <definedName hidden="1" localSheetId="5" name="_xlnm._FilterDatabase">CBM!$A$2:$T$24</definedName>
    <definedName hidden="1" localSheetId="6" name="_xlnm._FilterDatabase">'Item Locations'!$A$2:$K$569</definedName>
    <definedName hidden="1" localSheetId="9" name="_xlnm._FilterDatabase">E2L!$A$1:$J$203</definedName>
    <definedName hidden="1" localSheetId="12" name="_xlnm._FilterDatabase">CCE!$A$2:$W$318</definedName>
    <definedName hidden="1" localSheetId="8" name="_xlnm._FilterDatabase">Bestiary!$A$1:$I$1113</definedName>
    <definedName hidden="1" localSheetId="11" name="_xlnm._FilterDatabase">'Core Chip Locations'!$A$2:$AD$348</definedName>
    <definedName hidden="1" localSheetId="16" name="_xlnm._FilterDatabase">Arts!$A$2:$AD$74</definedName>
    <definedName hidden="1" localSheetId="18" name="_xlnm._FilterDatabase">'Accessory Management'!$A$2:$G$99</definedName>
    <definedName hidden="1" localSheetId="13" name="_xlnm._FilterDatabase">CCD!$A$3:$DB$79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See Arts for what arts each blade has based on their weapon</t>
      </text>
    </comment>
    <comment authorId="0" ref="E4">
      <text>
        <t xml:space="preserve">Jenerossi Tea is cheaper for affinity gain</t>
      </text>
    </comment>
    <comment authorId="0" ref="E5">
      <text>
        <t xml:space="preserve">Dried Sunfish is cheaper for affinity gain</t>
      </text>
    </comment>
    <comment authorId="0" ref="B6">
      <text>
        <t xml:space="preserve">Variable with mods</t>
      </text>
    </comment>
    <comment authorId="0" ref="B7">
      <text>
        <t xml:space="preserve">Variable with mods</t>
      </text>
    </comment>
    <comment authorId="0" ref="E7">
      <text>
        <t xml:space="preserve">Not validated/verified yet, source wasn't sure what name it was, this is a close item</t>
      </text>
    </comment>
    <comment authorId="0" ref="B8">
      <text>
        <t xml:space="preserve">Variable with mods</t>
      </text>
    </comment>
    <comment authorId="0" ref="E9">
      <text>
        <t xml:space="preserve">Affinity levels by a unique mechanic. To level up affinity finish Merc Missions.</t>
      </text>
    </comment>
    <comment authorId="0" ref="E11">
      <text>
        <t xml:space="preserve">Cloud Sea Crab Sticks are cheaper for affinity gain</t>
      </text>
    </comment>
    <comment authorId="0" ref="A15">
      <text>
        <t xml:space="preserve">Censored for spoilers</t>
      </text>
    </comment>
    <comment authorId="0" ref="E19">
      <text>
        <t xml:space="preserve">Affinity levels up by a unique mechanic. Giving food has no impact. Entrance is on first floor right deck. There is a backdoor in the sea clouds where on the minimap you see a tunnel opening to the north of the stairs.</t>
      </text>
    </comment>
    <comment authorId="0" ref="M19">
      <text>
        <t xml:space="preserve">Increases movement speed and reduces speed debuff when in damaging terrain</t>
      </text>
    </comment>
    <comment authorId="0" ref="E20">
      <text>
        <t xml:space="preserve">Aromalocaris Sauté cheaper for affinity</t>
      </text>
    </comment>
    <comment authorId="0" ref="A21">
      <text>
        <t xml:space="preserve">Requires Affinity Quest Completed</t>
      </text>
    </comment>
    <comment authorId="0" ref="E21">
      <text>
        <t xml:space="preserve">Aromalocaris Sauté cheaper for affinity</t>
      </text>
    </comment>
    <comment authorId="0" ref="N24">
      <text>
        <t xml:space="preserve">Chance that battle skills trigger again after it just triggered</t>
      </text>
    </comment>
    <comment authorId="0" ref="O26">
      <text>
        <t xml:space="preserve">Unlocked via Merc Mission</t>
      </text>
    </comment>
    <comment authorId="0" ref="M29">
      <text>
        <t xml:space="preserve">This is a negative (bad!) effect at level 1. Upgrade to level 2 ASAP for a positive effect. See Enums for more details</t>
      </text>
    </comment>
    <comment authorId="0" ref="N31">
      <text>
        <t xml:space="preserve">Increases chance of hitting weakest elemental orb in a chain attack</t>
      </text>
    </comment>
    <comment authorId="0" ref="N37">
      <text>
        <t xml:space="preserve">Decreases odds of resonating with a female blade</t>
      </text>
    </comment>
    <comment authorId="0" ref="M39">
      <text>
        <t xml:space="preserve">Increases progress toward affinity node unlocks when leading a merc mission for all party members</t>
      </text>
    </comment>
    <comment authorId="0" ref="A54">
      <text>
        <t xml:space="preserve">Akhos</t>
      </text>
    </comment>
    <comment authorId="0" ref="A55">
      <text>
        <t xml:space="preserve">Cressidus</t>
      </text>
    </comment>
    <comment authorId="0" ref="A56">
      <text>
        <t xml:space="preserve">Mikhail</t>
      </text>
    </comment>
    <comment authorId="0" ref="A57">
      <text>
        <t xml:space="preserve">Obrona</t>
      </text>
    </comment>
    <comment authorId="0" ref="A58">
      <text>
        <t xml:space="preserve">Patroka</t>
      </text>
    </comment>
    <comment authorId="0" ref="A59">
      <text>
        <t xml:space="preserve">Perdido</t>
      </text>
    </comment>
    <comment authorId="0" ref="A60">
      <text>
        <t xml:space="preserve">Sever</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See Arts for what arts each blade has based on their weapon</t>
      </text>
    </comment>
    <comment authorId="0" ref="B6">
      <text>
        <t xml:space="preserve">Variable with mods</t>
      </text>
    </comment>
    <comment authorId="0" ref="F6">
      <text>
        <t xml:space="preserve">Varies</t>
      </text>
    </comment>
    <comment authorId="0" ref="B7">
      <text>
        <t xml:space="preserve">Variable with mods</t>
      </text>
    </comment>
    <comment authorId="0" ref="F7">
      <text>
        <t xml:space="preserve">Varies</t>
      </text>
    </comment>
    <comment authorId="0" ref="B8">
      <text>
        <t xml:space="preserve">Variable with mods</t>
      </text>
    </comment>
    <comment authorId="0" ref="F8">
      <text>
        <t xml:space="preserve">Varies</t>
      </text>
    </comment>
    <comment authorId="0" ref="A15">
      <text>
        <t xml:space="preserve">Censored for spoilers</t>
      </text>
    </comment>
    <comment authorId="0" ref="A21">
      <text>
        <t xml:space="preserve">Requires Affinity Quest Completed</t>
      </text>
    </comment>
    <comment authorId="0" ref="A46">
      <text>
        <t xml:space="preserve">Akhos</t>
      </text>
    </comment>
    <comment authorId="0" ref="A47">
      <text>
        <t xml:space="preserve">Cressidus</t>
      </text>
    </comment>
    <comment authorId="0" ref="A48">
      <text>
        <t xml:space="preserve">Mikhail</t>
      </text>
    </comment>
    <comment authorId="0" ref="A49">
      <text>
        <t xml:space="preserve">Obrona</t>
      </text>
    </comment>
    <comment authorId="0" ref="A50">
      <text>
        <t xml:space="preserve">Patroka</t>
      </text>
    </comment>
    <comment authorId="0" ref="A51">
      <text>
        <t xml:space="preserve">Perdido</t>
      </text>
    </comment>
    <comment authorId="0" ref="A52">
      <text>
        <t xml:space="preserve">Sever</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General Quicktravel Locations</t>
      </text>
    </comment>
    <comment authorId="0" ref="J1">
      <text>
        <t xml:space="preserve">Specific Quicktravel Landmarks</t>
      </text>
    </comment>
    <comment authorId="0" ref="M1">
      <text>
        <t xml:space="preserve">Choices for keywords come from Aux names with similar effects</t>
      </text>
    </comment>
    <comment authorId="0" ref="C2">
      <text>
        <t xml:space="preserve">Treasure/Path Unlocking Skills</t>
      </text>
    </comment>
    <comment authorId="0" ref="H2">
      <text>
        <t xml:space="preserve">Pouch Items
</t>
      </text>
    </comment>
    <comment authorId="0" ref="M2">
      <text>
        <t xml:space="preserve">Increase damage when health is low</t>
      </text>
    </comment>
    <comment authorId="0" ref="N2">
      <text>
        <t xml:space="preserve">Unique to Rex</t>
      </text>
    </comment>
    <comment authorId="0" ref="M3">
      <text>
        <t xml:space="preserve">Reduce aggro generated</t>
      </text>
    </comment>
    <comment authorId="0" ref="M4">
      <text>
        <t xml:space="preserve">Increase aggro generated</t>
      </text>
    </comment>
    <comment authorId="0" ref="M5">
      <text>
        <t xml:space="preserve">Drop HP Potions</t>
      </text>
    </comment>
    <comment authorId="0" ref="C6">
      <text>
        <t xml:space="preserve">Unique to Roc
Clears Miasma barriers</t>
      </text>
    </comment>
    <comment authorId="0" ref="M6">
      <text>
        <t xml:space="preserve">Heal team health (not HP potions)</t>
      </text>
    </comment>
    <comment authorId="0" ref="N6">
      <text>
        <t xml:space="preserve">Unique to Roc</t>
      </text>
    </comment>
    <comment authorId="0" ref="M7">
      <text>
        <t xml:space="preserve">Deal extra damage when hitting from behind</t>
      </text>
    </comment>
    <comment authorId="0" ref="M8">
      <text>
        <t xml:space="preserve">Deal extra damage when hitting from the side</t>
      </text>
    </comment>
    <comment authorId="0" ref="M9">
      <text>
        <t xml:space="preserve">Deal additional damage from the front</t>
      </text>
    </comment>
    <comment authorId="0" ref="M11">
      <text>
        <t xml:space="preserve">Area of effect attack</t>
      </text>
    </comment>
    <comment authorId="0" ref="C12">
      <text>
        <t xml:space="preserve">Element Mastery
Also used for movement</t>
      </text>
    </comment>
    <comment authorId="0" ref="M12">
      <text>
        <t xml:space="preserve">Greatly increases evasion when art is channeling</t>
      </text>
    </comment>
    <comment authorId="0" ref="N12">
      <text>
        <t xml:space="preserve">Unique to Brighid</t>
      </text>
    </comment>
    <comment authorId="0" ref="M13">
      <text>
        <t xml:space="preserve">Heal the team equal to a percentage of damage dealt</t>
      </text>
    </comment>
    <comment authorId="0" ref="N15">
      <text>
        <t xml:space="preserve">Unique to Poppi QT Pi</t>
      </text>
    </comment>
    <comment authorId="0" ref="M16">
      <text>
        <t xml:space="preserve">Deals additional damage vs launched enemies</t>
      </text>
    </comment>
    <comment authorId="0" ref="N16">
      <text>
        <t xml:space="preserve">Unique to Pandoria</t>
      </text>
    </comment>
    <comment authorId="0" ref="M17">
      <text>
        <t xml:space="preserve">Deals additional damage vs toppled enemies</t>
      </text>
    </comment>
    <comment authorId="0" ref="N17">
      <text>
        <t xml:space="preserve">Unique to [SPOILER]</t>
      </text>
    </comment>
    <comment authorId="0" ref="M18">
      <text>
        <t xml:space="preserve">Deal increased damage vs air</t>
      </text>
    </comment>
    <comment authorId="0" ref="N18">
      <text>
        <t xml:space="preserve">Unique NG+ weapon types</t>
      </text>
    </comment>
    <comment authorId="0" ref="M19">
      <text>
        <t xml:space="preserve">Deal increased damage vs aquatic</t>
      </text>
    </comment>
    <comment authorId="0" ref="H20">
      <text>
        <t xml:space="preserve">Accessory</t>
      </text>
    </comment>
    <comment authorId="0" ref="M20">
      <text>
        <t xml:space="preserve">Increased damage vs insects</t>
      </text>
    </comment>
    <comment authorId="0" ref="C21">
      <text>
        <t xml:space="preserve">Resource Gathering Skills</t>
      </text>
    </comment>
    <comment authorId="0" ref="M21">
      <text>
        <t xml:space="preserve">Deal additional damage vs beasts</t>
      </text>
    </comment>
    <comment authorId="0" ref="C22">
      <text>
        <t xml:space="preserve">More drops when salvaging</t>
      </text>
    </comment>
    <comment authorId="0" ref="M22">
      <text>
        <t xml:space="preserve">Increases damage to humans</t>
      </text>
    </comment>
    <comment authorId="0" ref="C23">
      <text>
        <t xml:space="preserve">More drops on woods</t>
      </text>
    </comment>
    <comment authorId="0" ref="M23">
      <text>
        <t xml:space="preserve">Strong vs machines</t>
      </text>
    </comment>
    <comment authorId="0" ref="C24">
      <text>
        <t xml:space="preserve">More drops on flowers</t>
      </text>
    </comment>
    <comment authorId="0" ref="C25">
      <text>
        <t xml:space="preserve">More drops on fish</t>
      </text>
    </comment>
    <comment authorId="0" ref="C26">
      <text>
        <t xml:space="preserve">More drops on vegetable/fruits</t>
      </text>
    </comment>
    <comment authorId="0" ref="H26">
      <text>
        <t xml:space="preserve">Increase HP restored when reviving another driver</t>
      </text>
    </comment>
    <comment authorId="0" ref="M26">
      <text>
        <t xml:space="preserve">Recharge other arts when defending</t>
      </text>
    </comment>
    <comment authorId="0" ref="C27">
      <text>
        <t xml:space="preserve">More drops on ores</t>
      </text>
    </comment>
    <comment authorId="0" ref="H27">
      <text>
        <t xml:space="preserve">Increase HP restored when being revived</t>
      </text>
    </comment>
    <comment authorId="0" ref="M27">
      <text>
        <t xml:space="preserve">Recharge arts from cooldown when a critical happens</t>
      </text>
    </comment>
    <comment authorId="0" ref="C28">
      <text>
        <t xml:space="preserve">Increases insect drops from collection points</t>
      </text>
    </comment>
    <comment authorId="0" ref="H28">
      <text>
        <t xml:space="preserve">Combo delays X% when switching to a blade with matching element/skill</t>
      </text>
    </comment>
    <comment authorId="0" ref="M28">
      <text>
        <t xml:space="preserve">Deal more damage when at full HP</t>
      </text>
    </comment>
    <comment authorId="0" ref="M30">
      <text>
        <t xml:space="preserve">Deal additional damage to enemies targeting the user</t>
      </text>
    </comment>
    <comment authorId="0" ref="M34">
      <text>
        <t xml:space="preserve">Heal on blade switch</t>
      </text>
    </comment>
    <comment authorId="0" ref="M35">
      <text>
        <t xml:space="preserve">Increases potion duration</t>
      </text>
    </comment>
    <comment authorId="0" ref="C36">
      <text>
        <t xml:space="preserve">Extra dialogue will appear for H2H and personal quests if another blade with this field skill is in the party</t>
      </text>
    </comment>
    <comment authorId="0" ref="M36">
      <text>
        <t xml:space="preserve">Add an orb when performing a blade combo</t>
      </text>
    </comment>
    <comment authorId="0" ref="H37">
      <text>
        <t xml:space="preserve">Resist a status effect by the enemy</t>
      </text>
    </comment>
    <comment authorId="0" ref="H38">
      <text>
        <t xml:space="preserve">Prevent enemy from resisting a status effect</t>
      </text>
    </comment>
    <comment authorId="0" ref="H39">
      <text>
        <t xml:space="preserve">Defy death once per battle. Gain 5s invulnerability</t>
      </text>
    </comment>
    <comment authorId="0" ref="C42">
      <text>
        <t xml:space="preserve">Unique to Pyra
Allows cooking food in Tora's House(Gormott) as well as Corinne's House (Fonsett)
Each level increases number of items you get as well as unlocks new items</t>
      </text>
    </comment>
    <comment authorId="0" ref="C43">
      <text>
        <t xml:space="preserve">Unique to Vess
Allows cooking food in Vess' house (Gormott).
Each level increases number of items you get as well as unlocks new items</t>
      </text>
    </comment>
    <comment authorId="0" ref="C44">
      <text>
        <t xml:space="preserve">Unique to Vale,
Allows crafting cloth in Fonsett, Leftheria. 
Each level increases number of items you get as well as unlocks new items</t>
      </text>
    </comment>
    <comment authorId="0" ref="C45">
      <text>
        <t xml:space="preserve">Unique to Dahlia
Allows crafting ice based foods
Each level increases number of items you get as well as unlocks new items</t>
      </text>
    </comment>
    <comment authorId="0" ref="M45">
      <text>
        <t xml:space="preserve">Aux Cores</t>
      </text>
    </comment>
    <comment authorId="0" ref="C46">
      <text>
        <t xml:space="preserve">Unique to Gorg.
Allows baking foods in Uraya
Each level increases number of items you get as well as unlocks new items</t>
      </text>
    </comment>
    <comment authorId="0" ref="C47">
      <text>
        <t xml:space="preserve">Unique to Ursula
Increases progress toward affinity node unlocks when leading merc missions.</t>
      </text>
    </comment>
    <comment authorId="0" ref="C48">
      <text>
        <t xml:space="preserve">Unique to Perun
Unknown Effect
</t>
      </text>
    </comment>
    <comment authorId="0" ref="C49">
      <text>
        <t xml:space="preserve">Unique to Boreas
Move faster and remain unhindered when damaged by terrain (eg poison)</t>
      </text>
    </comment>
    <comment authorId="0" ref="C51">
      <text>
        <t xml:space="preserve">Unique to Percival
Reduces damage taken by surprise attacks? -- test in NG+</t>
      </text>
    </comment>
    <comment authorId="0" ref="C52">
      <text>
        <t xml:space="preserve">Unique to Agate.
Unlocks unique ores collection points. Take to Misimisi in Argentum to be evaluated. Increases rarity of ore drops? -- need to test</t>
      </text>
    </comment>
    <comment authorId="0" ref="C53">
      <text>
        <t xml:space="preserve">Unique to Kasandra
Rank 1:
Rare items (fights, chests, collection) will drop -50%
Legendaries will drop +10%
Legendary increase requires the collection/chest/fight have a possible legendary drop. Otherwise only decreases rare item drop rate
Rank 2:
Rare drops less by -25%, Legendaries +30%
Rank 3:
Rare drops less by -10%
Legendaries +15%
___
All ranks: increase chance of fighting after salvaging</t>
      </text>
    </comment>
    <comment authorId="0" ref="C54">
      <text>
        <t xml:space="preserve">Unique to Electra
Effect Unknown</t>
      </text>
    </comment>
    <comment authorId="0" ref="C55">
      <text>
        <t xml:space="preserve">Unique to KOS-MOS
Increases chance of damaging the elemental orb with least health instead of most health during a chain attack.</t>
      </text>
    </comment>
    <comment authorId="0" ref="C56">
      <text>
        <t xml:space="preserve">Exclusive to Adenine. Unknown effect. Suspect WP/XP/SP/AP/IP related.</t>
      </text>
    </comment>
    <comment authorId="0" ref="C57">
      <text>
        <t xml:space="preserve">Unique to Sheba
Decreases odds of resonating with a female blade</t>
      </text>
    </comment>
    <comment authorId="0" ref="C58">
      <text>
        <t xml:space="preserve">Unique to Finch
Chance Battle Skills trigger again after it previously triggered</t>
      </text>
    </comment>
    <comment authorId="0" ref="H58">
      <text>
        <t xml:space="preserve">Deed only </t>
      </text>
    </comment>
    <comment authorId="0" ref="C60">
      <text>
        <t xml:space="preserve">Unique to Floren
Unknown effect</t>
      </text>
    </comment>
    <comment authorId="0" ref="C61">
      <text>
        <t xml:space="preserve">Exclusive to Nim
Allows conversing with Phonex</t>
      </text>
    </comment>
    <comment authorId="0" ref="C62">
      <text>
        <t xml:space="preserve">Exclusive to Herald
Unknown effect
similar to rage effect? Increases damage when HP low</t>
      </text>
    </comment>
    <comment authorId="0" ref="H66">
      <text>
        <t xml:space="preserve">Ability to taunt enemies to attack you</t>
      </text>
    </comment>
    <comment authorId="0" ref="H67">
      <text>
        <t xml:space="preserve">Ability to walk without being aggro'd by enemies</t>
      </text>
    </comment>
    <comment authorId="0" ref="C68">
      <text>
        <t xml:space="preserve">Common blade merc mission field skills</t>
      </text>
    </comment>
    <comment authorId="0" ref="E78">
      <text>
        <t xml:space="preserve">Climb the ladder on the building up high</t>
      </text>
    </comment>
    <comment authorId="0" ref="J124">
      <text>
        <t xml:space="preserve">On the minimap this overlaps with Danes Stone. However you unlock this closer to the shore and it includes the shore.</t>
      </text>
    </comment>
  </commentList>
</comments>
</file>

<file path=xl/comments4.xml><?xml version="1.0" encoding="utf-8"?>
<comments xmlns:r="http://schemas.openxmlformats.org/officeDocument/2006/relationships" xmlns="http://schemas.openxmlformats.org/spreadsheetml/2006/main">
  <authors>
    <author/>
  </authors>
  <commentList>
    <comment authorId="0" ref="E2">
      <text>
        <t xml:space="preserve">Aux Slots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Use Data -&gt; Filter Views -&gt; All Items if you wish to do sorting. It excludes row 3 (filter condition = ROW()&gt;3 ) to make sure sorting works</t>
      </text>
    </comment>
    <comment authorId="0" ref="B305">
      <text>
        <t xml:space="preserve">Moves to Fonsett</t>
      </text>
    </comment>
    <comment authorId="0" ref="B306">
      <text>
        <t xml:space="preserve">Moves to Fonsett</t>
      </text>
    </comment>
    <comment authorId="0" ref="B307">
      <text>
        <t xml:space="preserve">Moves to Fonsett</t>
      </text>
    </comment>
    <comment authorId="0" ref="B308">
      <text>
        <t xml:space="preserve">Moves to Fonsett</t>
      </text>
    </comment>
    <comment authorId="0" ref="B309">
      <text>
        <t xml:space="preserve">Moves to Fonsett</t>
      </text>
    </comment>
    <comment authorId="0" ref="A310">
      <text>
        <t xml:space="preserve">Must purchase all items after move</t>
      </text>
    </comment>
    <comment authorId="0" ref="B310">
      <text>
        <t xml:space="preserve">Moves to Fonsett</t>
      </text>
    </comment>
    <comment authorId="0" ref="I368">
      <text>
        <t xml:space="preserve">Seems like a bug. Ingame tooltip says 0%</t>
      </text>
    </comment>
  </commentList>
</comments>
</file>

<file path=xl/comments6.xml><?xml version="1.0" encoding="utf-8"?>
<comments xmlns:r="http://schemas.openxmlformats.org/officeDocument/2006/relationships" xmlns="http://schemas.openxmlformats.org/spreadsheetml/2006/main">
  <authors>
    <author/>
  </authors>
  <commentList>
    <comment authorId="0" ref="A4">
      <text>
        <t xml:space="preserve">Not a secret area</t>
      </text>
    </comment>
    <comment authorId="0" ref="A16">
      <text>
        <t xml:space="preserve">Not a secret area</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See E2L tab for an unique list of monsters to all locations where they are found.</t>
      </text>
    </comment>
    <comment authorId="0" ref="C72">
      <text>
        <t xml:space="preserve">Roams around the area</t>
      </text>
    </comment>
    <comment authorId="0" ref="D75">
      <text>
        <t xml:space="preserve">Level overrated, can fight at 85+ with unoptimized team, seal reinforcements</t>
      </text>
    </comment>
    <comment authorId="0" ref="C104">
      <text>
        <t xml:space="preserve">Roams in a wide area</t>
      </text>
    </comment>
    <comment authorId="0" ref="C123">
      <text>
        <t xml:space="preserve">Southern beach of Coolley Lake under Torigoth</t>
      </text>
    </comment>
    <comment authorId="0" ref="I283">
      <text>
        <t xml:space="preserve">After midnight to 7am</t>
      </text>
    </comment>
    <comment authorId="0" ref="C388">
      <text>
        <t xml:space="preserve">Jump off the containers from Mor Ardain factory to the eastern upper section of Mine No. 2 Entrance</t>
      </text>
    </comment>
    <comment authorId="0" ref="C389">
      <text>
        <t xml:space="preserve">Jump off the containers from Mor Ardain factory to the eastern upper section of Mine No. 2 Entrance</t>
      </text>
    </comment>
    <comment authorId="0" ref="C390">
      <text>
        <t xml:space="preserve">Jump off the containers from Mor Ardain factory to the eastern upper section of Mine No. 2 Entrance</t>
      </text>
    </comment>
    <comment authorId="0" ref="F441">
      <text>
        <t xml:space="preserve">Equip Auto-Balancer</t>
      </text>
    </comment>
    <comment authorId="0" ref="F468">
      <text>
        <t xml:space="preserve">Equip Topple Resist</t>
      </text>
    </comment>
    <comment authorId="0" ref="C596">
      <text>
        <t xml:space="preserve">Will run when approached</t>
      </text>
    </comment>
    <comment authorId="0" ref="C621">
      <text>
        <t xml:space="preserve">Roams around the area</t>
      </text>
    </comment>
    <comment authorId="0" ref="C635">
      <text>
        <t xml:space="preserve">Roams around the area</t>
      </text>
    </comment>
    <comment authorId="0" ref="C637">
      <text>
        <t xml:space="preserve">Roams</t>
      </text>
    </comment>
    <comment authorId="0" ref="A664">
      <text>
        <t xml:space="preserve">Not yet unlocked boss</t>
      </text>
    </comment>
    <comment authorId="0" ref="C674">
      <text>
        <t xml:space="preserve">Roams</t>
      </text>
    </comment>
    <comment authorId="0" ref="C695">
      <text>
        <t xml:space="preserve">Roams</t>
      </text>
    </comment>
    <comment authorId="0" ref="C698">
      <text>
        <t xml:space="preserve">Roams</t>
      </text>
    </comment>
    <comment authorId="0" ref="C734">
      <text>
        <t xml:space="preserve">Roams</t>
      </text>
    </comment>
    <comment authorId="0" ref="C749">
      <text>
        <t xml:space="preserve">Roams</t>
      </text>
    </comment>
    <comment authorId="0" ref="F749">
      <text>
        <t xml:space="preserve">This is the only location where you can aggro Zardl Laia if you are too high level without ether cannons.  On top of building on west side.</t>
      </text>
    </comment>
    <comment authorId="0" ref="F758">
      <text>
        <t xml:space="preserve">Cannot attack if too high level, use Ether Cannon to aggro</t>
      </text>
    </comment>
    <comment authorId="0" ref="F803">
      <text>
        <t xml:space="preserve">Can't reach item drops</t>
      </text>
    </comment>
    <comment authorId="0" ref="C804">
      <text>
        <t xml:space="preserve">Roams</t>
      </text>
    </comment>
    <comment authorId="0" ref="C823">
      <text>
        <t xml:space="preserve">Roams</t>
      </text>
    </comment>
    <comment authorId="0" ref="F823">
      <text>
        <t xml:space="preserve">Cannot attack if too high level without ether cannons. Drop down from above pillar to aggro if lower level</t>
      </text>
    </comment>
    <comment authorId="0" ref="C826">
      <text>
        <t xml:space="preserve">Roams</t>
      </text>
    </comment>
    <comment authorId="0" ref="F826">
      <text>
        <t xml:space="preserve">Cannot attack if too high level without ether cannons, not sure where it aggros you if not since it is so high up</t>
      </text>
    </comment>
    <comment authorId="0" ref="F897">
      <text>
        <t xml:space="preserve">Cannot attack if too high level without ether cannons, this location is the easiest reachable</t>
      </text>
    </comment>
    <comment authorId="0" ref="C983">
      <text>
        <t xml:space="preserve">Roams</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If there is anything you want to track</t>
      </text>
    </comment>
    <comment authorId="0" ref="C1">
      <text>
        <t xml:space="preserve">TODO
Use https://docs.google.com/spreadsheets/d/1t-6fkkaPyRKQY9Oel0Jwi67pXyIOqJZgEii3J8Tg3d8 for now</t>
      </text>
    </comment>
  </commentList>
</comments>
</file>

<file path=xl/comments9.xml><?xml version="1.0" encoding="utf-8"?>
<comments xmlns:r="http://schemas.openxmlformats.org/officeDocument/2006/relationships" xmlns="http://schemas.openxmlformats.org/spreadsheetml/2006/main">
  <authors>
    <author/>
  </authors>
  <commentList>
    <comment authorId="0" ref="B9">
      <text>
        <t xml:space="preserve">Reduce damage by 20% when HP &lt; 30%</t>
      </text>
    </comment>
    <comment authorId="0" ref="B10">
      <text>
        <t xml:space="preserve">50% reflect on guard</t>
      </text>
    </comment>
    <comment authorId="0" ref="C10">
      <text>
        <t xml:space="preserve">3x, only once</t>
      </text>
    </comment>
    <comment authorId="0" ref="E14">
      <text>
        <t xml:space="preserve">Lvl 100 Reinforcements</t>
      </text>
    </comment>
    <comment authorId="0" ref="D49">
      <text>
        <t xml:space="preserve">Only once</t>
      </text>
    </comment>
    <comment authorId="0" ref="D53">
      <text>
        <t xml:space="preserve">Only once</t>
      </text>
    </comment>
    <comment authorId="0" ref="B55">
      <text>
        <t xml:space="preserve">Increase chance of Blade Arts triggering</t>
      </text>
    </comment>
    <comment authorId="0" ref="B56">
      <text>
        <t xml:space="preserve">Blade Arts (Eg Crit Up, Debuff Removal) Duration Time +50%</t>
      </text>
    </comment>
    <comment authorId="0" ref="E71">
      <text>
        <t xml:space="preserve">Lvl 100 Reinforcements</t>
      </text>
    </comment>
    <comment authorId="0" ref="C79">
      <text>
        <t xml:space="preserve">Very low drop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G1">
      <text>
        <t xml:space="preserve">See CCD Tab for more information.
Final damage values vary based on blade type, base auto attack value, and trust of your blade. The ratios give you a rough comparison between core chip damage values.</t>
      </text>
    </comment>
    <comment authorId="0" ref="C2">
      <text>
        <t xml:space="preserve">For purchasable chips the level shows what the stats are of the chip relative to item drop chips. Otherwise shows recommended level to attempt to fight the enemy.</t>
      </text>
    </comment>
    <comment authorId="0" ref="E2">
      <text>
        <t xml:space="preserve">For more accurate locations of enemies, see Bestiary (when complete, currently still WIP)</t>
      </text>
    </comment>
    <comment authorId="0" ref="F2">
      <text>
        <t xml:space="preserve">Was this item personally found by myself?</t>
      </text>
    </comment>
    <comment authorId="0" ref="E11">
      <text>
        <t xml:space="preserve">Enemy will flee battle</t>
      </text>
    </comment>
    <comment authorId="0" ref="F11">
      <text>
        <t xml:space="preserve">Gottarm Driver much easier to farm compared to Pippito</t>
      </text>
    </comment>
    <comment authorId="0" ref="E17">
      <text>
        <t xml:space="preserve">Requires Senior Officer's Key (in hanger)</t>
      </text>
    </comment>
    <comment authorId="0" ref="B18">
      <text>
        <t xml:space="preserve">https://www.youtube.com/watch?v=Rzg8nGzGnUg</t>
      </text>
    </comment>
    <comment authorId="0" ref="E28">
      <text>
        <t xml:space="preserve">Can farm this along with Opal Chip</t>
      </text>
    </comment>
    <comment authorId="0" ref="F51">
      <text>
        <t xml:space="preserve">The drops keep falling into the water and can't be picked up</t>
      </text>
    </comment>
    <comment authorId="0" ref="F52">
      <text>
        <t xml:space="preserve">The drops keep falling into the water and can't be picked up</t>
      </text>
    </comment>
    <comment authorId="0" ref="B87">
      <text>
        <t xml:space="preserve">Jagron's Citadel has many but is a level 90 area</t>
      </text>
    </comment>
    <comment authorId="0" ref="E87">
      <text>
        <t xml:space="preserve">Runs away</t>
      </text>
    </comment>
    <comment authorId="0" ref="F87">
      <text>
        <t xml:space="preserve">Very low drop rate</t>
      </text>
    </comment>
    <comment authorId="0" ref="E110">
      <text>
        <t xml:space="preserve">Drops good Aux Cores and also Legendary Core Crystals. Drop rate of gold chip higher than Zeoth Serprond. More difficult to fight.</t>
      </text>
    </comment>
    <comment authorId="0" ref="B115">
      <text>
        <t xml:space="preserve">Fast travel to Varnax's Plunge and head under the resting tree</t>
      </text>
    </comment>
    <comment authorId="0" ref="C115">
      <text>
        <t xml:space="preserve">Doable at level 61-63 with Gold Chip.</t>
      </text>
    </comment>
    <comment authorId="0" ref="B116">
      <text>
        <t xml:space="preserve">Fast travel to Varnax's Plunge and head under the resting tree</t>
      </text>
    </comment>
    <comment authorId="0" ref="E118">
      <text>
        <t xml:space="preserve">Giant flying bird, look up. Climb on top of waterfall to fight.</t>
      </text>
    </comment>
    <comment authorId="0" ref="E140">
      <text>
        <t xml:space="preserve">Easier</t>
      </text>
    </comment>
    <comment authorId="0" ref="F142">
      <text>
        <t xml:space="preserve">VERY low drop rate</t>
      </text>
    </comment>
    <comment authorId="0" ref="E143">
      <text>
        <t xml:space="preserve">Cannot be farmed, provides a datachip used in the control room of the World Tree</t>
      </text>
    </comment>
    <comment authorId="0" ref="B146">
      <text>
        <t xml:space="preserve">Also Jagron's Citadel chest</t>
      </text>
    </comment>
  </commentList>
</comments>
</file>

<file path=xl/comments11.xml><?xml version="1.0" encoding="utf-8"?>
<comments xmlns:r="http://schemas.openxmlformats.org/officeDocument/2006/relationships" xmlns="http://schemas.openxmlformats.org/spreadsheetml/2006/main">
  <authors>
    <author/>
  </authors>
  <commentList>
    <comment authorId="0" ref="B29">
      <text>
        <t xml:space="preserve">Superior to Brachinite Chip except in block rate</t>
      </text>
    </comment>
  </commentList>
</comments>
</file>

<file path=xl/comments12.xml><?xml version="1.0" encoding="utf-8"?>
<comments xmlns:r="http://schemas.openxmlformats.org/officeDocument/2006/relationships" xmlns="http://schemas.openxmlformats.org/spreadsheetml/2006/main">
  <authors>
    <author/>
  </authors>
  <commentList>
    <comment authorId="0" ref="A1">
      <text>
        <t xml:space="preserve">The base values shown for each weapon type is calculated based on the CC-Math sheet. This takes into account different base auto-attack values for different blades. The base auto-attack value is rounded when displayed on screen and their real value is hidden. Math was used to solve for the hidden unrounded value and the best value was used to calculate the ratios for damage/block/crit for each chip. Using the ratios and the 'modified' unrounded base you can then get the actual value. 
In general the ratios are within 1% accuracy of the unrounded auto attack and you don't need to worry too much about the actual value. Having one unified ratio makes comparing different chips easier. (In other words, verbosity is sacrificed for ease of comparison)
Each level of trust increases your blade's base autoattack value by a specific amount. Eg at B level trust Pyrra has 27 damage for the Tin Chip. However at A level trust she has 28 damage. Therefore, your final values may be different from what is shown on this sheet.</t>
      </text>
    </comment>
    <comment authorId="0" ref="K2">
      <text>
        <t xml:space="preserve">Extrapolated Pyra's best fit for ratios, rank A trust, your value may vary based on Trust</t>
      </text>
    </comment>
    <comment authorId="0" ref="M2">
      <text>
        <t xml:space="preserve">Use Pyra for stats as Mythra has a crit chance effect from affinity</t>
      </text>
    </comment>
    <comment authorId="0" ref="Q2">
      <text>
        <t xml:space="preserve">Use a common blade with a base autoattack of 14 and lowest trust rank</t>
      </text>
    </comment>
    <comment authorId="0" ref="W2">
      <text>
        <t xml:space="preserve">Extrapolated. Rank A trust, your value may vary based on Trust</t>
      </text>
    </comment>
    <comment authorId="0" ref="X2">
      <text>
        <t xml:space="preserve">Poppi gets an additive block boost from affinity</t>
      </text>
    </comment>
    <comment authorId="0" ref="AC2">
      <text>
        <t xml:space="preserve">Extrapolated</t>
      </text>
    </comment>
    <comment authorId="0" ref="AI2">
      <text>
        <t xml:space="preserve">Value with trust rank A</t>
      </text>
    </comment>
    <comment authorId="0" ref="AO2">
      <text>
        <t xml:space="preserve">Please report using a common blade with auto attack damage of this value and lowest trust rank.</t>
      </text>
    </comment>
    <comment authorId="0" ref="AU2">
      <text>
        <t xml:space="preserve">Please report using a common blade with auto attack damage of this value and lowest trust rank</t>
      </text>
    </comment>
    <comment authorId="0" ref="BA2">
      <text>
        <t xml:space="preserve">Need more samples, use common blade with 16 auto and lowest trust rank</t>
      </text>
    </comment>
    <comment authorId="0" ref="BG2">
      <text>
        <t xml:space="preserve">Needs more samples, use common blade with aa of 13 and lowest trust rank</t>
      </text>
    </comment>
    <comment authorId="0" ref="BM2">
      <text>
        <t xml:space="preserve">Enter value from a common blade with base damage of 14 and lowest trust rank</t>
      </text>
    </comment>
    <comment authorId="0" ref="BS2">
      <text>
        <t xml:space="preserve">Estimated value as Brighid starts with a Coil Chip</t>
      </text>
    </comment>
    <comment authorId="0" ref="BY2">
      <text>
        <t xml:space="preserve">Use a common blade with autoattack value of 15 and lowest trust rank</t>
      </text>
    </comment>
    <comment authorId="0" ref="CE2">
      <text>
        <t xml:space="preserve">Use a common blade with autoattack value of 13 and lowest trust rank</t>
      </text>
    </comment>
    <comment authorId="0" ref="CK2">
      <text>
        <t xml:space="preserve">Extrapolated
</t>
      </text>
    </comment>
    <comment authorId="0" ref="CQ2">
      <text>
        <t xml:space="preserve">Starting AA at rank E is 18.
Rank D is 19, Rank B is 21</t>
      </text>
    </comment>
    <comment authorId="0" ref="CW2">
      <text>
        <t xml:space="preserve">Extrapolated, C rank trust, your value may vary based on trust.</t>
      </text>
    </comment>
    <comment authorId="0" ref="A3">
      <text>
        <t xml:space="preserve">Order is "By Weapon Rank" from in game sort menu for chips I have</t>
      </text>
    </comment>
    <comment authorId="0" ref="A4">
      <text>
        <t xml:space="preserve">Do not modify anything in this row. Do not delete this row.</t>
      </text>
    </comment>
    <comment authorId="0" ref="X22">
      <text>
        <t xml:space="preserve">Includes +20% Block Rate effect</t>
      </text>
    </comment>
    <comment authorId="0" ref="BZ22">
      <text>
        <t xml:space="preserve">Includes 20% block bonus</t>
      </text>
    </comment>
  </commentList>
</comments>
</file>

<file path=xl/comments13.xml><?xml version="1.0" encoding="utf-8"?>
<comments xmlns:r="http://schemas.openxmlformats.org/officeDocument/2006/relationships" xmlns="http://schemas.openxmlformats.org/spreadsheetml/2006/main">
  <authors>
    <author/>
  </authors>
  <commentList>
    <comment authorId="0" ref="C1">
      <text>
        <t xml:space="preserve">It doesn't matter which point you salvage from, they all drop the same items. Pick the ones with the highest drop rates.
The exception is Leftheria. See https://docs.google.com/spreadsheets/d/1mWUsze02hmWmLrK2f__ECNL22_2TkvcdfDI90ck1l8Q/edit#gid=0 for what gets dropped in each location</t>
      </text>
    </comment>
  </commentList>
</comments>
</file>

<file path=xl/comments14.xml><?xml version="1.0" encoding="utf-8"?>
<comments xmlns:r="http://schemas.openxmlformats.org/officeDocument/2006/relationships" xmlns="http://schemas.openxmlformats.org/spreadsheetml/2006/main">
  <authors>
    <author/>
  </authors>
  <commentList>
    <comment authorId="0" ref="A1">
      <text>
        <t xml:space="preserve">See Enums -&gt; Keywords for a description of keywords used.
The effects section is auto-generated based on the details to the right, do not modify anything under it.
For quick views of specific drivers, go to Data-&gt;Filter views...-&gt;[Driver]</t>
      </text>
    </comment>
    <comment authorId="0" ref="I2">
      <text>
        <t xml:space="preserve">Or duration for defense</t>
      </text>
    </comment>
    <comment authorId="0" ref="O2">
      <text>
        <t xml:space="preserve">Or duration for defense</t>
      </text>
    </comment>
    <comment authorId="0" ref="U2">
      <text>
        <t xml:space="preserve">Or duration for defense</t>
      </text>
    </comment>
    <comment authorId="0" ref="AA2">
      <text>
        <t xml:space="preserve">Or duration for defense</t>
      </text>
    </comment>
    <comment authorId="0" ref="R6">
      <text>
        <t xml:space="preserve">Lose 10% current HP</t>
      </text>
    </comment>
    <comment authorId="0" ref="R22">
      <text>
        <t xml:space="preserve">Chance of ignoring defense</t>
      </text>
    </comment>
    <comment authorId="0" ref="AD22">
      <text>
        <t xml:space="preserve">Deal more damage if triggered via canceling an auto-attack</t>
      </text>
    </comment>
    <comment authorId="0" ref="L23">
      <text>
        <t xml:space="preserve">+50% after cancelling</t>
      </text>
    </comment>
    <comment authorId="0" ref="R23">
      <text>
        <t xml:space="preserve">Chance of ignoring defense</t>
      </text>
    </comment>
    <comment authorId="0" ref="L24">
      <text>
        <t xml:space="preserve">Chance to ignore defense</t>
      </text>
    </comment>
    <comment authorId="0" ref="L25">
      <text>
        <t xml:space="preserve">Chance to ignore defense</t>
      </text>
    </comment>
    <comment authorId="0" ref="R25">
      <text>
        <t xml:space="preserve">Deal more damage if triggered via canceling an auto-attack</t>
      </text>
    </comment>
    <comment authorId="0" ref="L28">
      <text>
        <t xml:space="preserve">Restore % HP</t>
      </text>
    </comment>
    <comment authorId="0" ref="AD31">
      <text>
        <t xml:space="preserve">Restore % HP</t>
      </text>
    </comment>
    <comment authorId="0" ref="L48">
      <text>
        <t xml:space="preserve">More damage if canceled</t>
      </text>
    </comment>
    <comment authorId="0" ref="L49">
      <text>
        <t xml:space="preserve">+damage after cancelling</t>
      </text>
    </comment>
    <comment authorId="0" ref="AD50">
      <text>
        <t xml:space="preserve">Deal 50% more if cancelled</t>
      </text>
    </comment>
    <comment authorId="0" ref="AD54">
      <text>
        <t xml:space="preserve">Chance of ignoring defense</t>
      </text>
    </comment>
    <comment authorId="0" ref="AD55">
      <text>
        <t xml:space="preserve">Restore % HP</t>
      </text>
    </comment>
    <comment authorId="0" ref="AD57">
      <text>
        <t xml:space="preserve">Heal % damage dealt</t>
      </text>
    </comment>
  </commentList>
</comments>
</file>

<file path=xl/comments15.xml><?xml version="1.0" encoding="utf-8"?>
<comments xmlns:r="http://schemas.openxmlformats.org/officeDocument/2006/relationships" xmlns="http://schemas.openxmlformats.org/spreadsheetml/2006/main">
  <authors>
    <author/>
  </authors>
  <commentList>
    <comment authorId="0" ref="G1">
      <text>
        <t xml:space="preserve">You cannot equip 2 items with the same effect. Percentages and flats count as 2 different effects. Only need to keep the item with higher % effects</t>
      </text>
    </comment>
  </commentList>
</comments>
</file>

<file path=xl/comments16.xml><?xml version="1.0" encoding="utf-8"?>
<comments xmlns:r="http://schemas.openxmlformats.org/officeDocument/2006/relationships" xmlns="http://schemas.openxmlformats.org/spreadsheetml/2006/main">
  <authors>
    <author/>
  </authors>
  <commentList>
    <comment authorId="0" ref="B7">
      <text>
        <t xml:space="preserve">Switch Poppi A to Wind if using Agate.</t>
      </text>
    </comment>
    <comment authorId="0" ref="F11">
      <text>
        <t xml:space="preserve">Pandoria has better aux chips but worse element as you lose ability to start Earth element as you need to run Floren for earth. Floren has better defensive stats than Vess though. You are forced to do all 3 levels as Rex if you go Floren for Electric L3. If you have Dahlia you can run her in lieu of Vess and run QT Pi as Dark.</t>
      </text>
    </comment>
    <comment authorId="0" ref="F12">
      <text>
        <t xml:space="preserve">Debuff Removal is a vital blade art, Telepathy V aux core</t>
      </text>
    </comment>
    <comment authorId="0" ref="F13">
      <text>
        <t xml:space="preserve">Great defensive stats (&gt;20% in both) as a bitball allows Nia to survive attacks she would otherwise die, even at 7k hp. Fast Blade Switch V Aux Core</t>
      </text>
    </comment>
    <comment authorId="0" ref="K16">
      <text>
        <t xml:space="preserve">If controlling, overclocking + galaxy cube allows you to spam evasion art more frequently. otherwise Diamond + Esther shoes performs better in AI hands.</t>
      </text>
    </comment>
    <comment authorId="0" ref="D21">
      <text>
        <t xml:space="preserve">If Theory, else end with Mythra</t>
      </text>
    </comment>
    <comment authorId="0" ref="D22">
      <text>
        <t xml:space="preserve">Crit Mythra can do this herself</t>
      </text>
    </comment>
    <comment authorId="0" ref="D23">
      <text>
        <t xml:space="preserve">Always charge Agate specials with Mythra as Greataxe AA is slow and arts recharge slow</t>
      </text>
    </comment>
    <comment authorId="0" ref="H23">
      <text>
        <t xml:space="preserve">If R, use Brighid for rank 2</t>
      </text>
    </comment>
    <comment authorId="0" ref="D27">
      <text>
        <t xml:space="preserve">End with Mythra/Vale/Kassandra. If ending with Kassandra order is Morag-&gt;Nia-&gt;Morag</t>
      </text>
    </comment>
    <comment authorId="0" ref="F66">
      <text>
        <t xml:space="preserve">90%+ block rate</t>
      </text>
    </comment>
    <comment authorId="0" ref="B68">
      <text>
        <t xml:space="preserve">Depends on who you are controlling</t>
      </text>
    </comment>
    <comment authorId="0" ref="F79">
      <text>
        <t xml:space="preserve">Debuff Removal is a vital blade art, Telepathy V aux core</t>
      </text>
    </comment>
    <comment authorId="0" ref="F80">
      <text>
        <t xml:space="preserve">Great defensive stats (&gt;20% in both) as a bitball allows Nia to survive attacks she would otherwise die, even at 7k hp. Fast Blade Switch V Aux Core</t>
      </text>
    </comment>
  </commentList>
</comments>
</file>

<file path=xl/comments17.xml><?xml version="1.0" encoding="utf-8"?>
<comments xmlns:r="http://schemas.openxmlformats.org/officeDocument/2006/relationships" xmlns="http://schemas.openxmlformats.org/spreadsheetml/2006/main">
  <authors>
    <author/>
  </authors>
  <commentList>
    <comment authorId="0" ref="B1">
      <text>
        <t xml:space="preserve">Overpowered</t>
      </text>
    </comment>
    <comment authorId="0" ref="C1">
      <text>
        <t xml:space="preserve">Core to certain builds</t>
      </text>
    </comment>
    <comment authorId="0" ref="D1">
      <text>
        <t xml:space="preserve">Almost OP</t>
      </text>
    </comment>
    <comment authorId="0" ref="E1">
      <text>
        <t xml:space="preserve">Good</t>
      </text>
    </comment>
    <comment authorId="0" ref="F1">
      <text>
        <t xml:space="preserve">Almost A tier</t>
      </text>
    </comment>
    <comment authorId="0" ref="G1">
      <text>
        <t xml:space="preserve">Usable</t>
      </text>
    </comment>
    <comment authorId="0" ref="H1">
      <text>
        <t xml:space="preserve">Situational OR usable if you don't have better blades</t>
      </text>
    </comment>
    <comment authorId="0" ref="I1">
      <text>
        <t xml:space="preserve">If you really try and like the blade</t>
      </text>
    </comment>
    <comment authorId="0" ref="J1">
      <text>
        <t xml:space="preserve">Don't bother using. Did Monolithsoft even play these?</t>
      </text>
    </comment>
    <comment authorId="0" ref="B2">
      <text>
        <t xml:space="preserve">Crit Heal build insta refreshes arts. Can be any element missing in a build. Should be controlled by player as AI is incompetent</t>
      </text>
    </comment>
    <comment authorId="0" ref="C2">
      <text>
        <t xml:space="preserve">Launcher, great element. If Zenobia becomes viable then goes down to B+.</t>
      </text>
    </comment>
    <comment authorId="0" ref="D2">
      <text>
        <t xml:space="preserve">Debuff Removal, AoE Break</t>
      </text>
    </comment>
    <comment authorId="0" ref="E2">
      <text>
        <t xml:space="preserve">Element overlaps with R, for driver combos passive isn't worth it. If another Smasher appears then goes up to A+. Wind is not a good element. Mythra is better in chain attacks so damage boost doesn't matter for only launch.</t>
      </text>
    </comment>
    <comment authorId="0" ref="F2">
      <text>
        <t xml:space="preserve">Dark Element. Quest given.
+Legendary item drop
2 Aux cores
Best Shield Hammer
Use if Morag unable to maintain aggro</t>
      </text>
    </comment>
    <comment authorId="0" ref="G2">
      <text>
        <t xml:space="preserve">Perfectly usable until you get Floren/Dahlia who are slightly better. Better element than both from a elemental combo PoV</t>
      </text>
    </comment>
    <comment authorId="0" ref="H2">
      <text>
        <t xml:space="preserve">Shield Hammer. No field skills with known effects</t>
      </text>
    </comment>
    <comment authorId="0" ref="I2">
      <text>
        <t xml:space="preserve">A greataxe is a good weapon type but there are plenty of other Water choices</t>
      </text>
    </comment>
    <comment authorId="0" ref="J2">
      <text>
        <t xml:space="preserve">Common element overshadowed by Agate and Poppi</t>
      </text>
    </comment>
    <comment authorId="0" ref="B3">
      <text>
        <t xml:space="preserve">Critical to no healer builds, 3 aux cores</t>
      </text>
    </comment>
    <comment authorId="0" ref="C3">
      <text>
        <t xml:space="preserve">Difficult to get. Requires grinding to S+ for maximum efficiency. Doesn't play well with other builds otherwise. Should be controlled by player as AI is incompetent</t>
      </text>
    </comment>
    <comment authorId="0" ref="D3">
      <text>
        <t xml:space="preserve">Enables use of Pandoria, otherwise would be B tier. Has Debuff Cancel</t>
      </text>
    </comment>
    <comment authorId="0" ref="E3">
      <text>
        <t xml:space="preserve">Common element</t>
      </text>
    </comment>
    <comment authorId="0" ref="F3">
      <text>
        <t xml:space="preserve">If only 2 Aux Cores would be A tier due to defensive stats</t>
      </text>
    </comment>
    <comment authorId="0" ref="G3">
      <text>
        <t xml:space="preserve">90+% Block Rate, only 1 Aux Core. Good element</t>
      </text>
    </comment>
    <comment authorId="0" ref="H3">
      <text>
        <t xml:space="preserve">Doesn't fit into any builds, even for Zeke. Adding him prevents being able to get all element orbs while maintaining best drivers on others.</t>
      </text>
    </comment>
    <comment authorId="0" ref="I3">
      <text>
        <t xml:space="preserve">There's already Brighid who is Fire.</t>
      </text>
    </comment>
    <comment authorId="0" ref="J3">
      <text>
        <t xml:space="preserve">Bad weapon type, has Debuff Cancel, also is wind which is bad for elemental combos as well as is overshadowed by R</t>
      </text>
    </comment>
    <comment authorId="0" ref="B4">
      <text>
        <t xml:space="preserve">Customization</t>
      </text>
    </comment>
    <comment authorId="0" ref="C4">
      <text>
        <t xml:space="preserve">3 Aux Cores, uncommon element</t>
      </text>
    </comment>
    <comment authorId="0" ref="D4">
      <text>
        <t xml:space="preserve">Element isn't Dark or Light, 3 Aux, requires grinding to S+ for maximum efficiency</t>
      </text>
    </comment>
    <comment authorId="0" ref="E4">
      <text>
        <t xml:space="preserve">Common element</t>
      </text>
    </comment>
    <comment authorId="0" ref="G4">
      <text>
        <t xml:space="preserve">Specific builds only. As Theory/QT Pi are Ice type and some of the best tanks. Thus an additional Ice role on healer isn't necessary. Especially as it leads to the AI healer not healing due to Ice being a poor location in element combo trees. Has Debuff Cancel.</t>
      </text>
    </comment>
    <comment authorId="0" ref="H4">
      <text>
        <t xml:space="preserve">Bad type on bad weapon. Fusion Combo is good if you are constantly drivercombing per the recommended guide. If you don't have other better blades can be used as a placeholder.</t>
      </text>
    </comment>
    <comment authorId="0" ref="J4">
      <text>
        <t xml:space="preserve">Knuckles, overshadowed by other Electric</t>
      </text>
    </comment>
    <comment authorId="0" ref="B5">
      <text>
        <t xml:space="preserve">Customization</t>
      </text>
    </comment>
    <comment authorId="0" ref="D5">
      <text>
        <t xml:space="preserve">Element isn't Dark or Light, 3 Aux, requires grinding to S+ for maximum efficiency</t>
      </text>
    </comment>
    <comment authorId="0" ref="E5">
      <text>
        <t xml:space="preserve">Situational 3 aux core dark. Main drawback is poor drivercombo and poor synergy with most builds.</t>
      </text>
    </comment>
    <comment authorId="0" ref="G5">
      <text>
        <t xml:space="preserve">Fills certain niches if you are missing a Dark blade and you aren't running Mythra who can finish Dark as needed. Lack of Aux cores and potential lack of availability.</t>
      </text>
    </comment>
    <comment authorId="0" ref="H5">
      <text>
        <t xml:space="preserve">Wind shieldhammer with 1 aux core. Strong Debuff Cancel and equivalent passives are good</t>
      </text>
    </comment>
    <comment authorId="0" ref="J5">
      <text>
        <t xml:space="preserve">1 Aux core, bad driver combos thanks to Ice. Has debuff cancel but not worth it. All other ice are better</t>
      </text>
    </comment>
    <comment authorId="0" ref="B6">
      <text>
        <t xml:space="preserve">Customization</t>
      </text>
    </comment>
    <comment authorId="0" ref="D6">
      <text>
        <t xml:space="preserve">Element is Dark, only 2 Aux, poor defense stats, requires grinding to S+ for maximum efficiency</t>
      </text>
    </comment>
    <comment authorId="0" ref="E6">
      <text>
        <t xml:space="preserve">Bitball, can replace Vess allowing QT Pi to go Dark and Pandoria to be run. Alternatively can replace Boreas if running dodge-tank (keep Vess).</t>
      </text>
    </comment>
    <comment authorId="0" ref="J6">
      <text>
        <t xml:space="preserve">1 aux core, water element, bad drivercombos</t>
      </text>
    </comment>
    <comment authorId="0" ref="B7">
      <text>
        <t xml:space="preserve">Launcher with 3 aux cores</t>
      </text>
    </comment>
    <comment authorId="0" ref="D7">
      <text>
        <t xml:space="preserve">Only smasher on Rex, otherwise would be B</t>
      </text>
    </comment>
    <comment authorId="0" ref="A10">
      <text>
        <t xml:space="preserve">Adjusted for ease of acquiring.
Pity list refers to blades which may be predetermined to be pulled from cores early on in the game. See https://gamefaqs.gamespot.com/boards/204208-xenoblade-chronicles-2/76338453. If a blade is not on your pity list then lower the rank by 1.</t>
      </text>
    </comment>
    <comment authorId="0" ref="B10">
      <text>
        <t xml:space="preserve">Crit Heal build insta refreshes arts. Can be any element missing in a build.</t>
      </text>
    </comment>
    <comment authorId="0" ref="C10">
      <text>
        <t xml:space="preserve">Debuff Removal</t>
      </text>
    </comment>
    <comment authorId="0" ref="D10">
      <text>
        <t xml:space="preserve">Common element</t>
      </text>
    </comment>
    <comment authorId="0" ref="E10">
      <text>
        <t xml:space="preserve">Element isn't Dark or Light, 3 Aux, requires grinding to S+ for maximum efficiency. Acquire late game. Fairly easy trust up.</t>
      </text>
    </comment>
    <comment authorId="0" ref="F10">
      <text>
        <t xml:space="preserve">90+% Block Rate, only 1 Aux Core. Good element. On pity list.</t>
      </text>
    </comment>
    <comment authorId="0" ref="G10">
      <text>
        <t xml:space="preserve">Element overlaps with R, for driver combos passive isn't worth it. Wind is not a good element. Requires grind to unlock affinity tree.</t>
      </text>
    </comment>
    <comment authorId="0" ref="H10">
      <text>
        <t xml:space="preserve">Bad weapon type, has Debuff Cancel. On pity list.</t>
      </text>
    </comment>
    <comment authorId="0" ref="I10">
      <text>
        <t xml:space="preserve">Forever to reach rank A trust and only B tier blade. On pity list.</t>
      </text>
    </comment>
    <comment authorId="0" ref="J10">
      <text>
        <t xml:space="preserve">Doesn't fit into any builds, even for Zeke, as adding him prevents being able to get all element orbs while maintaining best drivers on others. Requires grind to 3 aux cores</t>
      </text>
    </comment>
    <comment authorId="0" ref="B11">
      <text>
        <t xml:space="preserve">Critical to no healer builds, 3 aux cores</t>
      </text>
    </comment>
    <comment authorId="0" ref="C11">
      <text>
        <t xml:space="preserve">Launcher, great element. If Zenobia becomes viable then goes down to B+. On pity list</t>
      </text>
    </comment>
    <comment authorId="0" ref="D11">
      <text>
        <t xml:space="preserve">Enables use of Pandoria, otherwise would be B tier. Has Debuff Cancel, on pity list</t>
      </text>
    </comment>
    <comment authorId="0" ref="E11">
      <text>
        <t xml:space="preserve">Element isn't Dark or Light, 3 Aux, requires grinding to S+ for maximum efficiency and money farming</t>
      </text>
    </comment>
    <comment authorId="0" ref="F11">
      <text>
        <t xml:space="preserve">Bitball, can replace Vess allowing QT Pi to go Dark and Pandoria to be run. Alternatively can replace Boreas if running dodge-tank (keep Vess).</t>
      </text>
    </comment>
    <comment authorId="0" ref="G11">
      <text>
        <t xml:space="preserve">Difficult to get. Requires grinding to S+ for maximum efficiency. Doesn't play well with other builds otherwise.</t>
      </text>
    </comment>
    <comment authorId="0" ref="H11">
      <text>
        <t xml:space="preserve">Shield Hammer. No field skills with known effects. On pity list.</t>
      </text>
    </comment>
    <comment authorId="0" ref="I11">
      <text>
        <t xml:space="preserve">A greataxe is a good weapon type but there are plenty of other Water choices</t>
      </text>
    </comment>
    <comment authorId="0" ref="J11">
      <text>
        <t xml:space="preserve">Knuckles, overshadowed by other Electric</t>
      </text>
    </comment>
    <comment authorId="0" ref="B12">
      <text>
        <t xml:space="preserve">Customization</t>
      </text>
    </comment>
    <comment authorId="0" ref="C12">
      <text>
        <t xml:space="preserve">Launcher with 3 aux cores. Acquire late game.</t>
      </text>
    </comment>
    <comment authorId="0" ref="D12">
      <text>
        <t xml:space="preserve">Situational 3 aux core dark. Main drawback is poor drivercombo and poor synergy with most builds. On pity list</t>
      </text>
    </comment>
    <comment authorId="0" ref="E12">
      <text>
        <t xml:space="preserve">Fills certain niches if you are missing a Dark blade and you aren't running Mythra who can finish Dark as needed. Lack of Aux cores. On pity list</t>
      </text>
    </comment>
    <comment authorId="0" ref="F12">
      <text>
        <t xml:space="preserve">Common element, acquire late game</t>
      </text>
    </comment>
    <comment authorId="0" ref="G12">
      <text>
        <t xml:space="preserve">3 Aux Cores, uncommon element, acquire late, need to max Praxis first</t>
      </text>
    </comment>
    <comment authorId="0" ref="H12">
      <text>
        <t xml:space="preserve">Bad type on bad weapon. Fusion Combo is good if you are constantly drivercombing per the recommended guide. If you don't have other better blades can be used as a placeholder.</t>
      </text>
    </comment>
    <comment authorId="0" ref="I12">
      <text>
        <t xml:space="preserve">Common element overshadowed by Agate and Poppi</t>
      </text>
    </comment>
    <comment authorId="0" ref="J12">
      <text>
        <t xml:space="preserve">1 Aux core, bad driver combos thanks to Ice. Has debuff cancel but not worth it.</t>
      </text>
    </comment>
    <comment authorId="0" ref="B13">
      <text>
        <t xml:space="preserve">Customization</t>
      </text>
    </comment>
    <comment authorId="0" ref="C13">
      <text>
        <t xml:space="preserve">Customization. Acquire late game.</t>
      </text>
    </comment>
    <comment authorId="0" ref="D13">
      <text>
        <t xml:space="preserve">Acquire in Gormott</t>
      </text>
    </comment>
    <comment authorId="0" ref="E13">
      <text>
        <t xml:space="preserve">Element is Dark, only 2 Aux, on pity list. Requires grinding to S+ for maximum efficiency</t>
      </text>
    </comment>
    <comment authorId="0" ref="H13">
      <text>
        <t xml:space="preserve">1 aux core, water element, bad drivercombos. Acquire early</t>
      </text>
    </comment>
    <comment authorId="0" ref="I13">
      <text>
        <t xml:space="preserve">There's already Brighid who is Fire.</t>
      </text>
    </comment>
    <comment authorId="0" ref="C14">
      <text>
        <t xml:space="preserve">Common element, acquire early</t>
      </text>
    </comment>
    <comment authorId="0" ref="D14">
      <text>
        <t xml:space="preserve">If only 2 Aux Cores. On pity list. Easy to max. Great stats for Nia, easy max affinity</t>
      </text>
    </comment>
    <comment authorId="0" ref="I14">
      <text>
        <t xml:space="preserve">Wind shieldhammer with 1 aux core. Strong Debuff Cancel and equivalent passives are good</t>
      </text>
    </comment>
    <comment authorId="0" ref="C15">
      <text>
        <t xml:space="preserve">Only smasher on Rex, otherwise would be B due to merc mission grind.</t>
      </text>
    </comment>
    <comment authorId="0" ref="D15">
      <text>
        <t xml:space="preserve">Dark Element. Quest given.
+Legendary item drop
2 Aux cores
Use if Morag unable to maintain aggro</t>
      </text>
    </comment>
  </commentList>
</comments>
</file>

<file path=xl/sharedStrings.xml><?xml version="1.0" encoding="utf-8"?>
<sst xmlns="http://schemas.openxmlformats.org/spreadsheetml/2006/main" count="21669" uniqueCount="3297">
  <si>
    <t>General Notes</t>
  </si>
  <si>
    <t>1) If there is an empty row at the top of a sheet (usually rows 2/3) leave it empty. Various formulas for autocomplete are usually found in the row.</t>
  </si>
  <si>
    <t>2) If you need to insert something in Enums use CUT and PASTE to move things under where you want to insert lower. Do not insert a row since that affects other columns.</t>
  </si>
  <si>
    <t>3) Check Data -&gt; NamedRanges for a list of ranges you can use in formulas.</t>
  </si>
  <si>
    <t>4) To add autocomplete to a column of cells, go to Data -&gt; DataValidation</t>
  </si>
  <si>
    <t>5) If you fill in a value in a column with auto data filling then the column will break. This is due to how ARRAYFORMULA works. All cells under a column with autofill need to be empty. If you reorder a row (drag and drop) then Sheets will copy the value over breaking ARRAYFORMULA. If you reorder a row you have to remember to delete any cells under an ARRAYFORMULA. Scroll to the top and you will see a #REF error in the top row telling you which column to delete.</t>
  </si>
  <si>
    <t>Enums</t>
  </si>
  <si>
    <t>1) A Location is the map/region name in a given titan continent. Eg Gormott-&gt;Upper Right or Gormott-&gt;Upper Left. To add a new location, go to Enums (red) column B. The order of the locations are: 1) Shop locations grouped at the top, and 2) All other locations grouped at the bottom, from earlier in the game to later in the game.</t>
  </si>
  <si>
    <t>2) A Landmark is a quicktravel or landmark name on the minimap in a given map. Landmarks are defined in Enums (red) column I. I kept an empty cell between landmarks in different locations.</t>
  </si>
  <si>
    <t>Blades and Drivers</t>
  </si>
  <si>
    <t>1) The location of objects is autofilled via the Item Locations tab if the item is defined in Item Locations</t>
  </si>
  <si>
    <t>2) Most cells have data validation/autocomplete</t>
  </si>
  <si>
    <t>3) If you need to manually note an item location override columns G and Q.</t>
  </si>
  <si>
    <t>4) Skills are defined in Enums column C.</t>
  </si>
  <si>
    <t>5) More instructions are found in sheet itself.</t>
  </si>
  <si>
    <t>Bestiary</t>
  </si>
  <si>
    <t>1) The order of the bestiary is from earlier locations to later locations. Please insert the creature in the right order.</t>
  </si>
  <si>
    <t>2) Please search for an existing or nearby location prior to adding a new location. I did not include all landmarks on the quicktravel map if certain areas had one nearby.</t>
  </si>
  <si>
    <t>3) Please see Enums points 1 and 2 for how to add a location/landmark.</t>
  </si>
  <si>
    <t>4) Double check spelling please and use the location autocomplete dropdown to make sure you don't make mistakes</t>
  </si>
  <si>
    <t>6) Locations and Landmarks are shared with other tabs.</t>
  </si>
  <si>
    <t>Item Locations</t>
  </si>
  <si>
    <t>1) Please use the dropdown for item effects instead of typing in your own effects. There should be something in the dropdown for all effects except deeds.</t>
  </si>
  <si>
    <t>2) You can use Data -&gt; Filters -&gt; Deeds to view only the deeds to check the wording of other deeds to see if something already exists.</t>
  </si>
  <si>
    <t>3) Percentages are left out on purpose currently to reduce data that is presented to make things less overwhelming.</t>
  </si>
  <si>
    <t>3) Please see Enums point 1 for how to add a location</t>
  </si>
  <si>
    <t>4) The way item effects works is:</t>
  </si>
  <si>
    <t>a) Primary effects are defined for the first item in a shop. Unless otherwise override this primary effect also applies to all objects below SOLD IN THE SAME SHOP.</t>
  </si>
  <si>
    <t>b) Same with secondary and tertiary.</t>
  </si>
  <si>
    <t>Core Chip Locations</t>
  </si>
  <si>
    <t>1) Core chip effects and ratios are defined in the sheet CCE and CCD sheets This allows you to define an effect and damage ratios in one place</t>
  </si>
  <si>
    <t>2) Locations are defined in core chip locations. Column G and later are autocompleted from the CCE sheet. Do not put anything in them.</t>
  </si>
  <si>
    <t>3) Core Chips are generally ordered from weaker to strong chips. In the CCD sheet it is ordered by the ingame sort order (for chips I have) to make it easier to input data. Please update as needed.</t>
  </si>
  <si>
    <t>4) For purchasable chips, their relative equivalent chip strength is used as the recommended level. That is to say if a loot chip that drops for a party around level 20 is within the same damage range as the purchasable chip then I assigned the same level.</t>
  </si>
  <si>
    <t>5) Summaries such as 'high crit rate' and 'high block rate' refer to the rate of the chip relative to other chips around the same 'recommended level'.</t>
  </si>
  <si>
    <t>6) Chip effects may use a shorthand summary based on the ingame description. You can write the full description and I will handle the shorthand when copying to the master sheet.</t>
  </si>
  <si>
    <t>DATA SHEETS CONTAIN SPOILERS. USE AT YOUR OWN RISK</t>
  </si>
  <si>
    <t>&gt;&gt;&gt;PLEASE CITE THIS SHEET IF YOU WILL USE DATA ELSEWHERE&lt;&lt;&lt;</t>
  </si>
  <si>
    <t>Please comment with NG+ Data, still on my original playthrough sidequests</t>
  </si>
  <si>
    <t>Introduction</t>
  </si>
  <si>
    <t>This sheet is a WIP and may contain some mistakes. Please make a comment if there is a mistake.</t>
  </si>
  <si>
    <t>To make a contribution, you can do one of the following.</t>
  </si>
  <si>
    <t>1) Make a comment on this spreadsheet (everyone has comment access). Once I update the sheet with your comment I may mark it as resolved. Click the Comments button on the top right to view it again along with any replies (desktop/web only, also limited by the below restriction)</t>
  </si>
  <si>
    <t>Usage Instructions &amp; List of Tabs (Feel Free to Skip to a Specific Sheet Using the Tabs Below)</t>
  </si>
  <si>
    <t>This sheet is not finished yet. Most sheets are usable without making a copy using ctrl+f though. If you would like to use filters, make a copy for yourself (but remember to recopy every so often to keep up to date). Filters makes it easier to find specific information, such as healer blades, pouch items to buy in Argentum, all unique monsters, etc.</t>
  </si>
  <si>
    <t>You may ignore any sheet with a black line underneath as they are not intended for usage (WIP or Spreadsheet magic)</t>
  </si>
  <si>
    <t>Blades, Affinity, Skills: This sheet includes information on blades and drivers, their element, weapon, favorite pouch items, location of items, field skills, etc. Pouch items take from a variety of sources (GameFAQ, Reddit, sheet linked below, personal findings)</t>
  </si>
  <si>
    <t>Blade Stats: Mostly taken from the /XGG sheet but with the same ordering as the Blades, Affinity, Skills sheet. Split into a second sheet as I felt including it with pouch items was unwieldy. Does not include information such as strength (no impact on blades).</t>
  </si>
  <si>
    <t>Enums: This sheet includes a considerable amount of information referenced by other sheets. The reason for putting information here is to use the Data Validation feature of Google Sheets which allows autocomplete. This ensures the same naming conventions are used in other sheets. Information here include location, shop names, combat/field skills and their descriptions. You will find notes in other sheets over specific column titles referencing the Enum sheet for more details.</t>
  </si>
  <si>
    <t>CBM: Common Blade Management - to make it easier to sort through what common blades are available</t>
  </si>
  <si>
    <t>Item Locations: This sheet includes where items are found, how they are unlocked, and a general description of their effects. Specific values are not provided as later items are almost always better (makes comparison easier).</t>
  </si>
  <si>
    <t>Secret Areas: This sheet includes secret areas and how to get there.</t>
  </si>
  <si>
    <t>Bestiary: Sheet of where all monsters are found. All areas is complete to the best of my knowledge. If I'm missing something let me know. You can use filter-&gt;Unique is True for unique monsters.</t>
  </si>
  <si>
    <t>E2L: Addon to Bestiary which shows all locations for a given monster. Provides a different look into the Bestiary. This tab autopopulates from changes in the Bestiary tab.</t>
  </si>
  <si>
    <t>Level V Aux Core: List of what enemies drop rank V and equivalent Legendary Aux Cores. Complete to the best of my knowledge, please let me know if I missed something. As a general rule of thumb, enemies above level 50 can drop level V Aux Cores.</t>
  </si>
  <si>
    <t>Core Chip Locations: List of where core chips are found along with their effects (if any). The order from top to bottom is based on ingame chip strength sort order</t>
  </si>
  <si>
    <t>CCE: Core Chip Effects: List of core chips to their effects. Avoids duplicates</t>
  </si>
  <si>
    <t>CCD: Core Chip Damage: List of core chips to their damage/block/crit values. Avoids duplicates.</t>
  </si>
  <si>
    <t>Salvage Spots: List of salvage spots along with their QTE pattern and notes on drop rates. Includes recommended salvage spots with best rates.</t>
  </si>
  <si>
    <t>Arts: A list of blade type to arts when used by specific drivers. This sheet provides a view that makes it easier to compare the effects to determine who you should put a specific blade on. Standard effect names (defined in Enums) are used to make the comparison easier as well. If you are interested in details or numbers please use the Blade Arts Guide linked below in Other Useful Resources.</t>
  </si>
  <si>
    <t>Accessories: A quick list of accessories, mostly used by myself to make selling them easier. Not intended to be inclusive.</t>
  </si>
  <si>
    <t>Accessory Management: Simple worksheet I made to make it easier to figure what items to keep or sell since the ingame UI is terrible. You should make your own copy if you plan to use.</t>
  </si>
  <si>
    <t>Personal Builds: Sheet for personal use. Some example builds that try to accomplish as many meta op combinations as possible (crit-heal, ether cannon, dodgetank) while maximizing for aux cores, ease of getting 8 elemental orbs, and launch-smash combos.</t>
  </si>
  <si>
    <t>Blade Tier List: Sheet for personal use. Tier list of blades based on personal builds.</t>
  </si>
  <si>
    <t>References Used</t>
  </si>
  <si>
    <t>The following sheets were used as references. Anything not listed below is from going through the game myself.</t>
  </si>
  <si>
    <t>Favorite Foods - If you only care about this and don't care about sorting/filtering/etc, use this sheet instead --&gt;</t>
  </si>
  <si>
    <t>https://docs.google.com/spreadsheets/d/1wxzG9dGB5ivHdc_Pq_G7T5hDXLvysh8NcZBeNeaULKk/edit#gid=0</t>
  </si>
  <si>
    <t>Arts &amp; Blade Stats - This sheet also includes a bunch of other information such as quest guides. Only used unique monsters/arts info</t>
  </si>
  <si>
    <t>https://docs.google.com/spreadsheets/d/1EG0UpsgjhISr6_isiUpiWMU9qcXj6t8wWB0_LAiH1yE/edit#gid=936948062</t>
  </si>
  <si>
    <t>Backup of above sheet (current one is down)</t>
  </si>
  <si>
    <t>https://docs.google.com/spreadsheets/d/1mKrSAAi_sj8xpt7t8s1JGMRUh4O-e7MxAb2P_g9AWOM</t>
  </si>
  <si>
    <t>Other Useful Resources</t>
  </si>
  <si>
    <t>Blade Arts Guide - provides a more readable version if you don't plan on using filtering.</t>
  </si>
  <si>
    <t>https://docs.google.com/spreadsheets/d/1-SFdq7dm-3ON4w1wOaHMBr4dEz6NnkFH21QLtDuu1qY/edit?usp=sharing</t>
  </si>
  <si>
    <t>Quests guide</t>
  </si>
  <si>
    <t>https://docs.google.com/spreadsheets/d/1HKkPoCbW0oO1JzV-hx21ueZMIjmWdboVh3vgSrlEwj4/htmlview?</t>
  </si>
  <si>
    <t>Affinity Monster Location Worksheet</t>
  </si>
  <si>
    <t>https://docs.google.com/spreadsheets/d/1t-6fkkaPyRKQY9Oel0Jwi67pXyIOqJZgEii3J8Tg3d8</t>
  </si>
  <si>
    <t>Monster All Items Drop List</t>
  </si>
  <si>
    <t>https://docs.google.com/spreadsheets/d/1FyYYaSARbKdzGAWE1WEGORYjvXMamAYPGeXwzNai9kM/edit#gid=0</t>
  </si>
  <si>
    <t>TODO</t>
  </si>
  <si>
    <t>Integrate Affinity Mapping spreadsheet</t>
  </si>
  <si>
    <t>Convert CC-Math to be more readable/usable</t>
  </si>
  <si>
    <t>Reference All Items Drop List in E2L Sheet</t>
  </si>
  <si>
    <t>Special thanks to the community for posting info</t>
  </si>
  <si>
    <t>Note</t>
  </si>
  <si>
    <t>Create your own copy of this spreadsheet to use Filters!
You can find some predefined filters under Data-&gt;Filter views...
Mix and match your own filters.</t>
  </si>
  <si>
    <t>Equipping the blade will impact this stat</t>
  </si>
  <si>
    <t>Amount the stat will increase</t>
  </si>
  <si>
    <t>See the new Arts tab for information on arts. Each blade's art varies depending on the Driver and Blade Type</t>
  </si>
  <si>
    <t>Personally verified/Notes</t>
  </si>
  <si>
    <t>Blade</t>
  </si>
  <si>
    <t>Element</t>
  </si>
  <si>
    <t>Role</t>
  </si>
  <si>
    <t>Weapon</t>
  </si>
  <si>
    <t>Aux Cores</t>
  </si>
  <si>
    <t>Primary Stat</t>
  </si>
  <si>
    <t>Stat Value</t>
  </si>
  <si>
    <t>Phys. Res.</t>
  </si>
  <si>
    <t>Ether Res.</t>
  </si>
  <si>
    <t>Blade Art I</t>
  </si>
  <si>
    <t>Blade Art II</t>
  </si>
  <si>
    <t>Blade Art III</t>
  </si>
  <si>
    <t>Pyra</t>
  </si>
  <si>
    <t>Fire</t>
  </si>
  <si>
    <t>Attacker</t>
  </si>
  <si>
    <t>Aegis Sword</t>
  </si>
  <si>
    <t>Strength</t>
  </si>
  <si>
    <t>Story</t>
  </si>
  <si>
    <t>Dromarch</t>
  </si>
  <si>
    <t>Water</t>
  </si>
  <si>
    <t>Healer</t>
  </si>
  <si>
    <t>Twin Rings</t>
  </si>
  <si>
    <t>Ether</t>
  </si>
  <si>
    <t>Poppi A</t>
  </si>
  <si>
    <t>Earth</t>
  </si>
  <si>
    <t>Tank</t>
  </si>
  <si>
    <t>Drill Shield</t>
  </si>
  <si>
    <t>Health</t>
  </si>
  <si>
    <t>Poppi QT</t>
  </si>
  <si>
    <t>Mech Arms</t>
  </si>
  <si>
    <t>Agility</t>
  </si>
  <si>
    <t>Poppi QT Pi</t>
  </si>
  <si>
    <t>Ice</t>
  </si>
  <si>
    <t>Variable Saber</t>
  </si>
  <si>
    <t>Sidequest</t>
  </si>
  <si>
    <t>Roc</t>
  </si>
  <si>
    <t>Wind</t>
  </si>
  <si>
    <t>Dual Scythes</t>
  </si>
  <si>
    <t>Dexterity</t>
  </si>
  <si>
    <t>Wulfric</t>
  </si>
  <si>
    <t>Megalance</t>
  </si>
  <si>
    <t>Mythra</t>
  </si>
  <si>
    <t>Light</t>
  </si>
  <si>
    <t>Brighid</t>
  </si>
  <si>
    <t>Whipswords</t>
  </si>
  <si>
    <t>Pandoria</t>
  </si>
  <si>
    <t>Electric</t>
  </si>
  <si>
    <t>Big Bang Edge</t>
  </si>
  <si>
    <t>Aegaeon</t>
  </si>
  <si>
    <t>Chroma Katana</t>
  </si>
  <si>
    <t>N***</t>
  </si>
  <si>
    <t>Catalyst Scimitar</t>
  </si>
  <si>
    <t>Adenine</t>
  </si>
  <si>
    <t>Knuckle Claws</t>
  </si>
  <si>
    <t>Agate</t>
  </si>
  <si>
    <t>Greataxe</t>
  </si>
  <si>
    <t>Azami</t>
  </si>
  <si>
    <t>Dark</t>
  </si>
  <si>
    <t>Ether Cannon</t>
  </si>
  <si>
    <t>Boreas</t>
  </si>
  <si>
    <t>Bitball</t>
  </si>
  <si>
    <t>Dagas</t>
  </si>
  <si>
    <t>Dahlia</t>
  </si>
  <si>
    <t>Electra</t>
  </si>
  <si>
    <t>Shield Hammer</t>
  </si>
  <si>
    <t>Finch</t>
  </si>
  <si>
    <t>Floren</t>
  </si>
  <si>
    <t>Godfrey</t>
  </si>
  <si>
    <t>Gorg</t>
  </si>
  <si>
    <t>Herald</t>
  </si>
  <si>
    <t>Kasandra</t>
  </si>
  <si>
    <t>Kora</t>
  </si>
  <si>
    <t>KOS-MOS</t>
  </si>
  <si>
    <t>Newt</t>
  </si>
  <si>
    <t>Nim</t>
  </si>
  <si>
    <t>Perceval</t>
  </si>
  <si>
    <t>Perun</t>
  </si>
  <si>
    <t>Praxis</t>
  </si>
  <si>
    <t>Sheba</t>
  </si>
  <si>
    <t>Theory</t>
  </si>
  <si>
    <t>Ursula</t>
  </si>
  <si>
    <t>Vale</t>
  </si>
  <si>
    <t>Vess</t>
  </si>
  <si>
    <t>Zenobia</t>
  </si>
  <si>
    <t>NG+</t>
  </si>
  <si>
    <t>A***</t>
  </si>
  <si>
    <t>Calamity Scythe</t>
  </si>
  <si>
    <t>C***</t>
  </si>
  <si>
    <t>Rockrending Gauntlets</t>
  </si>
  <si>
    <t>Draw Aggro</t>
  </si>
  <si>
    <t>Arts Plus</t>
  </si>
  <si>
    <t>M***</t>
  </si>
  <si>
    <t>Infinity Fans</t>
  </si>
  <si>
    <t>O***</t>
  </si>
  <si>
    <t>Brilliant Twinblades</t>
  </si>
  <si>
    <t>Pa**</t>
  </si>
  <si>
    <t>Cobra Bardiche</t>
  </si>
  <si>
    <t>Critical Up</t>
  </si>
  <si>
    <t>Pe**</t>
  </si>
  <si>
    <t>Decimation Cannon</t>
  </si>
  <si>
    <t>Accuracy Up</t>
  </si>
  <si>
    <t>S***</t>
  </si>
  <si>
    <t>Sword Tonfa</t>
  </si>
  <si>
    <t>Recharge Boost</t>
  </si>
  <si>
    <t>Instructions --&gt;
For stats, see Blade Stats</t>
  </si>
  <si>
    <t>Favorite Pouch Item. The easiest/earliest to obtain item is listed here. Scroll to the right for their secondary item (if known). For more information, see Item Locations sheet. For only the favorite items, see the link</t>
  </si>
  <si>
    <t>Ignore this column, will be hidden, spreadsheet magic</t>
  </si>
  <si>
    <t>Pouch categories that are liked (but not the blade's favorite item)</t>
  </si>
  <si>
    <t>Bold = Unique to Character. In general mastery skills are in A, resource skills in C. 5 unique skills have unlisted effects that have been discovered. Click the note or see enums for more details.</t>
  </si>
  <si>
    <t>Secondary Favorite Item. These items are found later in the game. The secondary favorite item may be cheaper than the earliest found one. Since favorite items give affinity points you may want to use this one to save money.</t>
  </si>
  <si>
    <t>Notes</t>
  </si>
  <si>
    <t>Category</t>
  </si>
  <si>
    <t>Location</t>
  </si>
  <si>
    <t>Should be hidden</t>
  </si>
  <si>
    <t>Generic Like 1</t>
  </si>
  <si>
    <t>Generic Like 2</t>
  </si>
  <si>
    <t>Skill A</t>
  </si>
  <si>
    <t>Skill B</t>
  </si>
  <si>
    <t>Skill C</t>
  </si>
  <si>
    <t>Pouch Item</t>
  </si>
  <si>
    <t>Y</t>
  </si>
  <si>
    <t>Woodgrain Alphorn</t>
  </si>
  <si>
    <t>Instruments</t>
  </si>
  <si>
    <t>Gormott-&gt;Torigoth</t>
  </si>
  <si>
    <t>Literature</t>
  </si>
  <si>
    <t>Veggies</t>
  </si>
  <si>
    <t>Fire Mastery</t>
  </si>
  <si>
    <t>Focus</t>
  </si>
  <si>
    <t>Cooking</t>
  </si>
  <si>
    <t>Jenerossi Tea</t>
  </si>
  <si>
    <t>Drinks</t>
  </si>
  <si>
    <t>Uraya -&gt; Garfont</t>
  </si>
  <si>
    <t>Cederwood Koto</t>
  </si>
  <si>
    <t>Meats</t>
  </si>
  <si>
    <t>Board Games</t>
  </si>
  <si>
    <t>Water Mastery</t>
  </si>
  <si>
    <t>Ancient Wisdom</t>
  </si>
  <si>
    <t>Botany</t>
  </si>
  <si>
    <t>Dried Sunfish</t>
  </si>
  <si>
    <t>Seafood</t>
  </si>
  <si>
    <t>Uraya -&gt; Fonsa Myma</t>
  </si>
  <si>
    <t>Fizz Juice</t>
  </si>
  <si>
    <t>Argentum Guild</t>
  </si>
  <si>
    <t>Bread</t>
  </si>
  <si>
    <t>Leaping</t>
  </si>
  <si>
    <t>Nopon Wisdom</t>
  </si>
  <si>
    <t>Superstrength</t>
  </si>
  <si>
    <t>Roly-Poly Maracas</t>
  </si>
  <si>
    <t>Sky-Jewel Tart</t>
  </si>
  <si>
    <t>Desserts</t>
  </si>
  <si>
    <t>Ardain-&gt;Alba Cavanich</t>
  </si>
  <si>
    <t>Art</t>
  </si>
  <si>
    <t>Lockpicking</t>
  </si>
  <si>
    <t>Fortitude</t>
  </si>
  <si>
    <t>Agronomy</t>
  </si>
  <si>
    <t>Genbu-Weave Cloth</t>
  </si>
  <si>
    <t>Textiles</t>
  </si>
  <si>
    <t>Tantal-&gt;Theosoir</t>
  </si>
  <si>
    <t>Melodious Melon Parfait</t>
  </si>
  <si>
    <t>Keen Eye</t>
  </si>
  <si>
    <t>Forestry</t>
  </si>
  <si>
    <t>Flurrycomb</t>
  </si>
  <si>
    <t>Cosmetics</t>
  </si>
  <si>
    <t>Gormott-&gt;Residential</t>
  </si>
  <si>
    <t>Wood-Dye Waistcloth</t>
  </si>
  <si>
    <t>Wind Mastery</t>
  </si>
  <si>
    <t>Miasma Dispersal</t>
  </si>
  <si>
    <t>Abyssturgeon Medallion</t>
  </si>
  <si>
    <t>Marine Stir-fry</t>
  </si>
  <si>
    <t>Earth Mastery</t>
  </si>
  <si>
    <t>Smack-A-Nopon</t>
  </si>
  <si>
    <t>Final Chorus</t>
  </si>
  <si>
    <t>Light Mastery</t>
  </si>
  <si>
    <t>Girls' Talk</t>
  </si>
  <si>
    <t>Cloud Sea Crab Sticks</t>
  </si>
  <si>
    <t>Titan-Oil Hand Cream</t>
  </si>
  <si>
    <t>Mineralogy</t>
  </si>
  <si>
    <t>Thawing Mille-Feuille</t>
  </si>
  <si>
    <t>Fried Octomayo</t>
  </si>
  <si>
    <t>Electric Mastery</t>
  </si>
  <si>
    <t>Ichthyology</t>
  </si>
  <si>
    <t>Moonstar Lipstick</t>
  </si>
  <si>
    <t>Montecoran Doll</t>
  </si>
  <si>
    <t>Leftherian-&gt;Fonsett</t>
  </si>
  <si>
    <t>Fondant Rice Cake</t>
  </si>
  <si>
    <t>Sneak-Thief King</t>
  </si>
  <si>
    <t>Snowbaby Potato Salad</t>
  </si>
  <si>
    <t>Torigoth Marinade</t>
  </si>
  <si>
    <t>Extra-Ancient Wisdom</t>
  </si>
  <si>
    <t>Leftherian Life</t>
  </si>
  <si>
    <t>Les Awfuls</t>
  </si>
  <si>
    <t>Prospecting</t>
  </si>
  <si>
    <t>Fish and Herb Broth</t>
  </si>
  <si>
    <t>Red Opal Lipstick</t>
  </si>
  <si>
    <t>Dark Mastery</t>
  </si>
  <si>
    <t>Clairvoyant Eye</t>
  </si>
  <si>
    <t>Steamflake Tabbouleh</t>
  </si>
  <si>
    <t>Massive Mushroom Pie</t>
  </si>
  <si>
    <t>Fleet of Foot</t>
  </si>
  <si>
    <t>Salvaging Mastery</t>
  </si>
  <si>
    <t>Frozen Odifa</t>
  </si>
  <si>
    <t>Indoline-&gt;Goetuis</t>
  </si>
  <si>
    <t>Black Flower Field</t>
  </si>
  <si>
    <t>Cavalier Attitude</t>
  </si>
  <si>
    <t>Aromalocaris Sauté</t>
  </si>
  <si>
    <t>Poached Fruit Samod</t>
  </si>
  <si>
    <t>Ice Mastery</t>
  </si>
  <si>
    <t>Icecraft</t>
  </si>
  <si>
    <t>Tantal Icecube</t>
  </si>
  <si>
    <t>Hammerplate Snare</t>
  </si>
  <si>
    <t>Master of Thunder</t>
  </si>
  <si>
    <t>Army-Issue Violin</t>
  </si>
  <si>
    <t>Stuffed Meaty Carrot</t>
  </si>
  <si>
    <t>Entomology</t>
  </si>
  <si>
    <t>Birdbrain</t>
  </si>
  <si>
    <t>Sparkly Snow Perfume</t>
  </si>
  <si>
    <t>Leaf-Weave Cape</t>
  </si>
  <si>
    <t>Beguiling Charm</t>
  </si>
  <si>
    <t>Snow Dumplings</t>
  </si>
  <si>
    <t>Estral Steak</t>
  </si>
  <si>
    <t>Passionate Soul</t>
  </si>
  <si>
    <t>Justice-Loving Soul</t>
  </si>
  <si>
    <t>Kind Soul</t>
  </si>
  <si>
    <t>Adventures of Myram</t>
  </si>
  <si>
    <t>Imperial Secret Escapes</t>
  </si>
  <si>
    <t>Patissier</t>
  </si>
  <si>
    <t>Neon Grape Flan</t>
  </si>
  <si>
    <t>Lunana Smoothie</t>
  </si>
  <si>
    <t>Rampage</t>
  </si>
  <si>
    <t>Jeweled Billiard Balls</t>
  </si>
  <si>
    <t>Felmeri Fairy Statue</t>
  </si>
  <si>
    <t>One Lucky Gal</t>
  </si>
  <si>
    <t>Astrology Made Simple</t>
  </si>
  <si>
    <t>Blossom Custard</t>
  </si>
  <si>
    <t>Conch Hairpin</t>
  </si>
  <si>
    <t>Master's Curry</t>
  </si>
  <si>
    <t>Mental Arithmetic</t>
  </si>
  <si>
    <t>Gladiator Wrestling</t>
  </si>
  <si>
    <t>Army Field Manual</t>
  </si>
  <si>
    <t>Titan Weapon Wisdom</t>
  </si>
  <si>
    <t>Zaproast Power Bowl</t>
  </si>
  <si>
    <t>Tricolor Bowl</t>
  </si>
  <si>
    <t>Phonex Linguistics</t>
  </si>
  <si>
    <t>Don't Feed The Armu</t>
  </si>
  <si>
    <t>Scarlet Shamisen</t>
  </si>
  <si>
    <t>Assassination</t>
  </si>
  <si>
    <t>Vinaigrette Ice Cabbage</t>
  </si>
  <si>
    <t>Black Roast Coffee</t>
  </si>
  <si>
    <t>Chivalry</t>
  </si>
  <si>
    <t>Fonsan Viola</t>
  </si>
  <si>
    <t>Curled Eyelashes</t>
  </si>
  <si>
    <t>Sno-Bake Cheesecake</t>
  </si>
  <si>
    <t>Copper Ephem Statue</t>
  </si>
  <si>
    <t>Eye for Beauty</t>
  </si>
  <si>
    <t>Indoline Tea</t>
  </si>
  <si>
    <t>Steamed Veg Stralu</t>
  </si>
  <si>
    <t>Torigonda</t>
  </si>
  <si>
    <t>Harmony</t>
  </si>
  <si>
    <t>Steamwork Organ</t>
  </si>
  <si>
    <t>Prickly Snowpickle</t>
  </si>
  <si>
    <t>Weaving</t>
  </si>
  <si>
    <t>Crinkly Wool</t>
  </si>
  <si>
    <t>Fruity Rice Ball</t>
  </si>
  <si>
    <t>Dumpling Pro</t>
  </si>
  <si>
    <t>Torigoth Snowpouch</t>
  </si>
  <si>
    <t>Portrait of Ger the Hero</t>
  </si>
  <si>
    <t>Char-Grilled Grumbird</t>
  </si>
  <si>
    <t/>
  </si>
  <si>
    <t>Driver</t>
  </si>
  <si>
    <t>Rex</t>
  </si>
  <si>
    <t>Coral Reversi</t>
  </si>
  <si>
    <t>Pan-Fried Tartari</t>
  </si>
  <si>
    <t>Nia</t>
  </si>
  <si>
    <t>Cream Orange Paratha</t>
  </si>
  <si>
    <t>Ardainian Bear Carving</t>
  </si>
  <si>
    <t>Tora</t>
  </si>
  <si>
    <t>Juicy Samod</t>
  </si>
  <si>
    <t>Silken Stool</t>
  </si>
  <si>
    <t>Vandham</t>
  </si>
  <si>
    <t>Armu T-Bone Steak</t>
  </si>
  <si>
    <t>The Alrestogony</t>
  </si>
  <si>
    <t>Morag</t>
  </si>
  <si>
    <t>Quoteletta</t>
  </si>
  <si>
    <t>Zeke</t>
  </si>
  <si>
    <t>Addam's Embercakes</t>
  </si>
  <si>
    <t>Snow-Crystal Vase</t>
  </si>
  <si>
    <t>Smoke-Braised Killifish</t>
  </si>
  <si>
    <t>Witness the Crustip</t>
  </si>
  <si>
    <t>Mustard Kordeth</t>
  </si>
  <si>
    <t>The Blizzard Choir</t>
  </si>
  <si>
    <t>Vegetable Mille-Feuille</t>
  </si>
  <si>
    <t>Tantalese Velvet</t>
  </si>
  <si>
    <t>Tantalese Porridge</t>
  </si>
  <si>
    <t>Masterpieces of Alrest</t>
  </si>
  <si>
    <t>Odifa Gelée Tart</t>
  </si>
  <si>
    <t>Felt Cushioning</t>
  </si>
  <si>
    <t>Armu Milk Earl Grey</t>
  </si>
  <si>
    <t>Skywards by Titan</t>
  </si>
  <si>
    <t>Hotplate Fry-Up</t>
  </si>
  <si>
    <t>Chooby Tubes</t>
  </si>
  <si>
    <t>Stats</t>
  </si>
  <si>
    <t>Field Skills</t>
  </si>
  <si>
    <t>Blade Arts</t>
  </si>
  <si>
    <t>Battle Skill Effects</t>
  </si>
  <si>
    <t>Name</t>
  </si>
  <si>
    <t>*</t>
  </si>
  <si>
    <t>A</t>
  </si>
  <si>
    <t>Phys</t>
  </si>
  <si>
    <t>Mod</t>
  </si>
  <si>
    <t>V</t>
  </si>
  <si>
    <t>B</t>
  </si>
  <si>
    <t>C</t>
  </si>
  <si>
    <t>Rogen</t>
  </si>
  <si>
    <t xml:space="preserve">Reserve </t>
  </si>
  <si>
    <t>Debuff Cancel</t>
  </si>
  <si>
    <t>Vendetta</t>
  </si>
  <si>
    <t>Knockback Resist V</t>
  </si>
  <si>
    <t>Luck</t>
  </si>
  <si>
    <t>S-Heal</t>
  </si>
  <si>
    <t>Potion Duration</t>
  </si>
  <si>
    <t>Better Ursula</t>
  </si>
  <si>
    <t>Chigusa</t>
  </si>
  <si>
    <t>Overdrive</t>
  </si>
  <si>
    <t>Kokuyo</t>
  </si>
  <si>
    <t>Info Collector</t>
  </si>
  <si>
    <t>Expeditionist</t>
  </si>
  <si>
    <t>Absorb Damage</t>
  </si>
  <si>
    <t>Affinity MAX Attack V</t>
  </si>
  <si>
    <t>Orb Master</t>
  </si>
  <si>
    <t>Beast Hunter V</t>
  </si>
  <si>
    <t>Kisaragi</t>
  </si>
  <si>
    <t>Production Mastery</t>
  </si>
  <si>
    <t>Kanehira</t>
  </si>
  <si>
    <t>Worse Floren</t>
  </si>
  <si>
    <t>Ikaruga</t>
  </si>
  <si>
    <t>Fire Def Up V</t>
  </si>
  <si>
    <t>V-Charge</t>
  </si>
  <si>
    <t>Fast Blade Switch V</t>
  </si>
  <si>
    <t>Kouki</t>
  </si>
  <si>
    <t>Continent</t>
  </si>
  <si>
    <t>How to get there</t>
  </si>
  <si>
    <t>Dawnview Grotto</t>
  </si>
  <si>
    <t>Gormott</t>
  </si>
  <si>
    <t>Climb trees north of Lya Oasis</t>
  </si>
  <si>
    <t>Clear Sky Beak</t>
  </si>
  <si>
    <t>Go to Nocclia Timber Site, climb up to waterfall and slide down waterfall to the lake's tree stump, dive in water</t>
  </si>
  <si>
    <t>Dewmist Crag</t>
  </si>
  <si>
    <t>Go to Varnax's Plunge on Low Tide. Head up the hill west of the cave to the spiders. You will see the spiders below you. There is/was a Miasma cavern to the immediate right (Spraywater Caverns). Go into and down.</t>
  </si>
  <si>
    <t>Raqura Aquagardens</t>
  </si>
  <si>
    <t>Uraya</t>
  </si>
  <si>
    <t>Slide down water staircase across the platform gap from the top of town. Can also unlock quick travel by swimming below</t>
  </si>
  <si>
    <t>Dragon's Whiskers</t>
  </si>
  <si>
    <t>Spring in Cataract of Rujah</t>
  </si>
  <si>
    <t>Fief of Forgetfulness</t>
  </si>
  <si>
    <t>Mor Ardain</t>
  </si>
  <si>
    <t>https://www.youtube.com/watch?v=mXgSoy9aERo</t>
  </si>
  <si>
    <t>Suspended Pathway</t>
  </si>
  <si>
    <t>In the factory go out the assembly path to the left on low tide. Use the airflow. Climb up</t>
  </si>
  <si>
    <t>Nopon Pioneers' Spring</t>
  </si>
  <si>
    <t>Upper level north spring part of fast travel map. Leaping/Earth Mastery up ladder from Old City of Teddim</t>
  </si>
  <si>
    <t>Bathein Watchtower</t>
  </si>
  <si>
    <t>From Hardhaigh Palace drop down along left side pillar (Grian, Wing Area #2) going offscreen, meet wind mastary/leaping requirements</t>
  </si>
  <si>
    <t>Old Plumbing Entrance</t>
  </si>
  <si>
    <t>Fall from the bridge above (north of the city) similar to Fief of Forgetfulness (but on the other side of the bridge) or enter in from the pipes.</t>
  </si>
  <si>
    <t>None</t>
  </si>
  <si>
    <t>Leftherian</t>
  </si>
  <si>
    <t>None Found So Far</t>
  </si>
  <si>
    <t>Profaned Place</t>
  </si>
  <si>
    <t>Temperantia</t>
  </si>
  <si>
    <t>Central Valley head to the southeastern path south of Malignant Gorge</t>
  </si>
  <si>
    <t>Lost Capital Judicium</t>
  </si>
  <si>
    <t>Far east of Titan Weapon Dig Site</t>
  </si>
  <si>
    <t>Airborne Throne</t>
  </si>
  <si>
    <t>Tantal</t>
  </si>
  <si>
    <t>https://www.youtube.com/watch?v=AoWUoPZdhYY</t>
  </si>
  <si>
    <t>Pippito's Haunt</t>
  </si>
  <si>
    <t>Go to north of Yolmunder's Crevasse and melt the ice lake then dive</t>
  </si>
  <si>
    <t>Subterranean Lake Galantia</t>
  </si>
  <si>
    <t>Elpys</t>
  </si>
  <si>
    <t>Go north along underneath passage from Middle Worm-Ridden Cave along far right</t>
  </si>
  <si>
    <t>Runo Cave In</t>
  </si>
  <si>
    <t>Cliffs of Morytha</t>
  </si>
  <si>
    <t>North of Idora Cave.</t>
  </si>
  <si>
    <t>Way of the Practitioner</t>
  </si>
  <si>
    <t>Above Jubilee Gate</t>
  </si>
  <si>
    <t>View of a Lost Time</t>
  </si>
  <si>
    <t>Land of Morytha</t>
  </si>
  <si>
    <t>Southern end of Highway 8 is a signpost you can collapse to get on top of the building with the heart to heart symbol</t>
  </si>
  <si>
    <t>7th Perimeter Entrance</t>
  </si>
  <si>
    <t>World Tree</t>
  </si>
  <si>
    <t>Leave Mid Level</t>
  </si>
  <si>
    <t>Item Types</t>
  </si>
  <si>
    <t>Locations</t>
  </si>
  <si>
    <t>Elements</t>
  </si>
  <si>
    <t>Vendors</t>
  </si>
  <si>
    <t>Vendor Category</t>
  </si>
  <si>
    <t>Roles</t>
  </si>
  <si>
    <t>Item Effect Types</t>
  </si>
  <si>
    <t>Effect Conditions</t>
  </si>
  <si>
    <t>Landmarks</t>
  </si>
  <si>
    <t>Damage Types</t>
  </si>
  <si>
    <t>Drivers</t>
  </si>
  <si>
    <t>Keywords</t>
  </si>
  <si>
    <t>Weapon Types</t>
  </si>
  <si>
    <t>Stat Types</t>
  </si>
  <si>
    <t>Rarities</t>
  </si>
  <si>
    <t>Strummer Instruments</t>
  </si>
  <si>
    <t>Physical</t>
  </si>
  <si>
    <t>Anger</t>
  </si>
  <si>
    <t>Normal</t>
  </si>
  <si>
    <t>Nopox Hobby Store</t>
  </si>
  <si>
    <t>Less Affinity Loss</t>
  </si>
  <si>
    <t>Higher Level</t>
  </si>
  <si>
    <t>Stealth</t>
  </si>
  <si>
    <t>Rare</t>
  </si>
  <si>
    <t>Reedirait Bookstore</t>
  </si>
  <si>
    <t>Affinity Gain</t>
  </si>
  <si>
    <t>Auto</t>
  </si>
  <si>
    <t>Defensive</t>
  </si>
  <si>
    <t>Taunt</t>
  </si>
  <si>
    <t>Legendary</t>
  </si>
  <si>
    <t>12 Brothersisterpon</t>
  </si>
  <si>
    <t>Base Affinity</t>
  </si>
  <si>
    <t>Gormott-&gt;Titan Ship</t>
  </si>
  <si>
    <t>Potion</t>
  </si>
  <si>
    <t>Back Attack Up</t>
  </si>
  <si>
    <t>Cleo's Cosmetics</t>
  </si>
  <si>
    <t>Ally Down</t>
  </si>
  <si>
    <t>Gormott-&gt;Resting Tree</t>
  </si>
  <si>
    <t>Recovery</t>
  </si>
  <si>
    <t>Honeycomb Sweets</t>
  </si>
  <si>
    <t>Arts Recharge Faster</t>
  </si>
  <si>
    <t>Self Down</t>
  </si>
  <si>
    <t>Gormott-&gt;Varnax's Plunge</t>
  </si>
  <si>
    <t>Back</t>
  </si>
  <si>
    <t>Noodler's Delight</t>
  </si>
  <si>
    <t>Specials Recharge Faster</t>
  </si>
  <si>
    <t>Cancel</t>
  </si>
  <si>
    <t>Gormott-&gt;Lascham Island</t>
  </si>
  <si>
    <t>Side</t>
  </si>
  <si>
    <t>Fishy Fishy</t>
  </si>
  <si>
    <t>Party Gauge Gain</t>
  </si>
  <si>
    <t>Special QTE</t>
  </si>
  <si>
    <t>Gormott-&gt;Flower Patch</t>
  </si>
  <si>
    <t>Front</t>
  </si>
  <si>
    <t>Rumbletum Canteen</t>
  </si>
  <si>
    <t>Party Gauge Decay</t>
  </si>
  <si>
    <t>Critical</t>
  </si>
  <si>
    <t>Gormott-&gt;Cape Singbreeze</t>
  </si>
  <si>
    <t>Nullify Reaction</t>
  </si>
  <si>
    <t>Falala, Pop Star</t>
  </si>
  <si>
    <t>Chain Attack</t>
  </si>
  <si>
    <t>Gormott-&gt;Waytree</t>
  </si>
  <si>
    <t>AoE</t>
  </si>
  <si>
    <t>HP Recovery Modifier Up</t>
  </si>
  <si>
    <t>Evasion</t>
  </si>
  <si>
    <t>Tomi Fishmongers</t>
  </si>
  <si>
    <t>% HP as Damage Barrier</t>
  </si>
  <si>
    <t>Gormott-&gt;Garanti Plain</t>
  </si>
  <si>
    <t>Teamheal</t>
  </si>
  <si>
    <t>Treasure</t>
  </si>
  <si>
    <t>Gormott-&gt;Upper Left</t>
  </si>
  <si>
    <t>Llysiau Greens</t>
  </si>
  <si>
    <t>Physical Resistance</t>
  </si>
  <si>
    <t>Gormott-&gt;Lyta Oasis</t>
  </si>
  <si>
    <t>Gormott-&gt;Upper Right</t>
  </si>
  <si>
    <t>Gryff Butchers</t>
  </si>
  <si>
    <t>Ether Resistance</t>
  </si>
  <si>
    <t>Gormott-&gt;Seigle Fell</t>
  </si>
  <si>
    <t>Gormott-&gt;Titan</t>
  </si>
  <si>
    <t>Cafe Savvy</t>
  </si>
  <si>
    <t>Gormott-&gt;Dawnview Grotto</t>
  </si>
  <si>
    <t>A-Launch</t>
  </si>
  <si>
    <t>Gormott-&gt;Lower Level</t>
  </si>
  <si>
    <t>Tilly Bakery</t>
  </si>
  <si>
    <t>Blade Arts Effect Up</t>
  </si>
  <si>
    <t>Gormott-&gt;Twin Trunks Hill</t>
  </si>
  <si>
    <t>A-Topple</t>
  </si>
  <si>
    <t>Cmalaf Artwork</t>
  </si>
  <si>
    <t>Special Damage Up</t>
  </si>
  <si>
    <t>Gormott-&gt;Boulderbore Gate</t>
  </si>
  <si>
    <t>Anti-Air</t>
  </si>
  <si>
    <t>Uraya-&gt;Head</t>
  </si>
  <si>
    <t>Soniarus Music</t>
  </si>
  <si>
    <t>Gormott-&gt;Tirkin Turf</t>
  </si>
  <si>
    <t>Anti-Sea</t>
  </si>
  <si>
    <t>Uraya-&gt;Stomach</t>
  </si>
  <si>
    <t>Pyra's Cooking</t>
  </si>
  <si>
    <t>Gormott-&gt;Honeypot Grotto</t>
  </si>
  <si>
    <t>Anti-Bug</t>
  </si>
  <si>
    <t>Uraya-&gt;Olethro Ruins</t>
  </si>
  <si>
    <t>Neuromin Textiles</t>
  </si>
  <si>
    <t>Experience Gain</t>
  </si>
  <si>
    <t>Whipsword</t>
  </si>
  <si>
    <t>Gormott-&gt;Koorell Pool</t>
  </si>
  <si>
    <t>Anti-Beast</t>
  </si>
  <si>
    <t>Cosmetipolitan</t>
  </si>
  <si>
    <t>WP Gain</t>
  </si>
  <si>
    <t>Gormott-&gt;Verdant Plateau</t>
  </si>
  <si>
    <t>Anti-Hom</t>
  </si>
  <si>
    <t>Dumplings! by Vess</t>
  </si>
  <si>
    <t>Gold Gain</t>
  </si>
  <si>
    <t>Gormott-&gt;Brigands' Hideout</t>
  </si>
  <si>
    <t>Anti-Bot</t>
  </si>
  <si>
    <t>Ardain-&gt;Palace</t>
  </si>
  <si>
    <t>Item Drop Rate</t>
  </si>
  <si>
    <t>Gormott-&gt;Plains of Evening Calm</t>
  </si>
  <si>
    <t>Ardain-&gt;Lower</t>
  </si>
  <si>
    <t>Vargel Tavern</t>
  </si>
  <si>
    <t>Potion Effect Up</t>
  </si>
  <si>
    <t>Gormott-&gt;Zeno's Deadbole</t>
  </si>
  <si>
    <t>Ardain-&gt;Upper</t>
  </si>
  <si>
    <t>Fallone Crafts</t>
  </si>
  <si>
    <t>Revive Others</t>
  </si>
  <si>
    <t>Dual Scythe</t>
  </si>
  <si>
    <t>Gormott-&gt;Outlook Knoll</t>
  </si>
  <si>
    <t>D-Recharge</t>
  </si>
  <si>
    <t>Ardain-&gt;Old Factory</t>
  </si>
  <si>
    <t>Vibrattio Instruments</t>
  </si>
  <si>
    <t>Revive Self</t>
  </si>
  <si>
    <t>C-Recharge</t>
  </si>
  <si>
    <t>Sadecott Groceries</t>
  </si>
  <si>
    <t>Combo Buffer</t>
  </si>
  <si>
    <t>Gormott-&gt;Masrah Spring</t>
  </si>
  <si>
    <t>Leftherian-&gt;Rigitte</t>
  </si>
  <si>
    <t>Break</t>
  </si>
  <si>
    <t>Gormott-&gt;Trailblazer's Bridge</t>
  </si>
  <si>
    <t>Leftherian-&gt;Cloudway</t>
  </si>
  <si>
    <t>Volty Butchers</t>
  </si>
  <si>
    <t>Recovery Arts Up</t>
  </si>
  <si>
    <t>Topple</t>
  </si>
  <si>
    <t>Gormott-&gt;Wrecc Marshland</t>
  </si>
  <si>
    <t>Ikthus Fishmongers</t>
  </si>
  <si>
    <t>Damage Up</t>
  </si>
  <si>
    <t>Launch</t>
  </si>
  <si>
    <t>Brad Flatforms</t>
  </si>
  <si>
    <t>% HP Restore</t>
  </si>
  <si>
    <t>Smash</t>
  </si>
  <si>
    <t>Gormott-&gt;Greatspine Boundary</t>
  </si>
  <si>
    <t>Temperantia-&gt;Peninsula</t>
  </si>
  <si>
    <t>Aldomar Books</t>
  </si>
  <si>
    <t>Heal % Damage</t>
  </si>
  <si>
    <t>Gormott-&gt;Melnath's Shoulder</t>
  </si>
  <si>
    <t>Temperantia-&gt;Central Plains</t>
  </si>
  <si>
    <t>Aquaneze Cosmetics</t>
  </si>
  <si>
    <t>Aggro Gain</t>
  </si>
  <si>
    <t>Stench</t>
  </si>
  <si>
    <t>Temperantia-&gt;Ruins of Judicium</t>
  </si>
  <si>
    <t>Sprintsy Sweets</t>
  </si>
  <si>
    <t>Aggro Start</t>
  </si>
  <si>
    <t>Shackle</t>
  </si>
  <si>
    <t>Uraya-&gt;Garfont</t>
  </si>
  <si>
    <t>Hobby Knick-Kacks</t>
  </si>
  <si>
    <t>Deflect</t>
  </si>
  <si>
    <t>Maluria Antiques</t>
  </si>
  <si>
    <t>Resist</t>
  </si>
  <si>
    <t>Uraya-&gt;Sternum Arch</t>
  </si>
  <si>
    <t>Tantal-&gt;Upper Level</t>
  </si>
  <si>
    <t>Shellbrow Wagon</t>
  </si>
  <si>
    <t>Anti Resist</t>
  </si>
  <si>
    <t>Switch Blades</t>
  </si>
  <si>
    <t>Uraya-&gt;Cataract of Rujah</t>
  </si>
  <si>
    <t>Tantal-&gt;Theoscaldia Palace</t>
  </si>
  <si>
    <t>Just Desserts</t>
  </si>
  <si>
    <t>Miracle</t>
  </si>
  <si>
    <t>Uraya-&gt;Acid Gullet</t>
  </si>
  <si>
    <t>Tantal-&gt;Lower Level</t>
  </si>
  <si>
    <t>Female Blade</t>
  </si>
  <si>
    <t>Uraya-&gt;Cleansing Spring</t>
  </si>
  <si>
    <t>Tantal-&gt;Head</t>
  </si>
  <si>
    <t>Male Blade</t>
  </si>
  <si>
    <t>Uraya-&gt;Lake Varna</t>
  </si>
  <si>
    <t>Salter Sweets</t>
  </si>
  <si>
    <t>Affinity Range</t>
  </si>
  <si>
    <t>Elpys-&gt;Upper Level</t>
  </si>
  <si>
    <t>Haskefell Books</t>
  </si>
  <si>
    <t>Uraya-&gt;Eight-Rock Skip</t>
  </si>
  <si>
    <t>Elpys-&gt;Mid Level</t>
  </si>
  <si>
    <t>Belchett Recyclling</t>
  </si>
  <si>
    <t>Uraya-&gt;Old Quarry</t>
  </si>
  <si>
    <t>Elpys-&gt;Lower Level</t>
  </si>
  <si>
    <t>Griogair's Greens</t>
  </si>
  <si>
    <t>Uraya-&gt;Badfella's Cave</t>
  </si>
  <si>
    <t>Bassani Butchers</t>
  </si>
  <si>
    <t>Uraya-&gt;Farlaine Wells</t>
  </si>
  <si>
    <t>Cliffs of Morytha-&gt;Upper</t>
  </si>
  <si>
    <t>Hanoon Fishmongers</t>
  </si>
  <si>
    <t>Uraya-&gt;Minnet Terrace</t>
  </si>
  <si>
    <t>Block Rate Up V</t>
  </si>
  <si>
    <t>Cliffs of Morytha-&gt;Lower</t>
  </si>
  <si>
    <t>Elgeschel Hobby Store</t>
  </si>
  <si>
    <t>Uraya-&gt;Yurna the Elderwood</t>
  </si>
  <si>
    <t>Physical Defense Up V</t>
  </si>
  <si>
    <t>Yafush Antiques</t>
  </si>
  <si>
    <t>Critical Rate</t>
  </si>
  <si>
    <t>Uraya-&gt;Tardy Gate</t>
  </si>
  <si>
    <t>Ether Defense Up V</t>
  </si>
  <si>
    <t>Land of Morytha-&gt;Streets</t>
  </si>
  <si>
    <t>Adelno Music</t>
  </si>
  <si>
    <t>Uraya-&gt;Drillbore Bridge</t>
  </si>
  <si>
    <t>Swift Evasion V</t>
  </si>
  <si>
    <t>Land of Morytha-&gt;Decaying Titan</t>
  </si>
  <si>
    <t>Aggro Reduction</t>
  </si>
  <si>
    <t>Uraya-&gt;Loska's Gap</t>
  </si>
  <si>
    <t>Evasion Focus V</t>
  </si>
  <si>
    <t>Land of Morytha-&gt;World Tree</t>
  </si>
  <si>
    <t>Talmye Antiques</t>
  </si>
  <si>
    <t>Double Attack</t>
  </si>
  <si>
    <t>Uraya-&gt;Stone Gate Ruins</t>
  </si>
  <si>
    <t>Emergency Guard V</t>
  </si>
  <si>
    <t>Future Crafts</t>
  </si>
  <si>
    <t>Blade Switch Recharge Faster</t>
  </si>
  <si>
    <t>Uraya-&gt;Funnystone Highway</t>
  </si>
  <si>
    <t>Endurance V</t>
  </si>
  <si>
    <t>Mastery of Thunder</t>
  </si>
  <si>
    <t>Speck Butchers</t>
  </si>
  <si>
    <t>Cancel Window Duration</t>
  </si>
  <si>
    <t>Uraya-&gt;Fonsa Myma Waters</t>
  </si>
  <si>
    <t>Ultimate Guard</t>
  </si>
  <si>
    <t>World Tree-&gt;Lower Level</t>
  </si>
  <si>
    <t>Corcaja Greengrocers</t>
  </si>
  <si>
    <t>Uraya-&gt;Coralline Sanctum</t>
  </si>
  <si>
    <t>Jamming V</t>
  </si>
  <si>
    <t>World Tree-&gt;Mid Level</t>
  </si>
  <si>
    <t>Coral Leaf Fresh Fish</t>
  </si>
  <si>
    <t>Effect Duration</t>
  </si>
  <si>
    <t>Uraya-&gt;Land of the Beaten</t>
  </si>
  <si>
    <t>Reflect Damage Up V</t>
  </si>
  <si>
    <t>World Tree-&gt;Upper Level</t>
  </si>
  <si>
    <t>Vale of Weavery</t>
  </si>
  <si>
    <t>Damage Heal V</t>
  </si>
  <si>
    <t>Uraya-&gt;Fonsa Myma</t>
  </si>
  <si>
    <t>Arts Heal V</t>
  </si>
  <si>
    <t>Item Collection Range</t>
  </si>
  <si>
    <t>Movement Heal V</t>
  </si>
  <si>
    <t>FLOS-&gt;Lower Level</t>
  </si>
  <si>
    <t>Running Speed</t>
  </si>
  <si>
    <t>Uraya-&gt;Olethro Playhouse</t>
  </si>
  <si>
    <t>Earth Reflect</t>
  </si>
  <si>
    <t>Cookie Seller</t>
  </si>
  <si>
    <t>Reduce Terrain Damage</t>
  </si>
  <si>
    <t>Electric Reflect</t>
  </si>
  <si>
    <t>Icarus Butchers</t>
  </si>
  <si>
    <t>Faster Development</t>
  </si>
  <si>
    <t>Ardain-&gt;Old Industrial District</t>
  </si>
  <si>
    <t>Fire Reflect</t>
  </si>
  <si>
    <t>Calceno Deli</t>
  </si>
  <si>
    <t>Pouch Cap Up</t>
  </si>
  <si>
    <t>Water Reflect</t>
  </si>
  <si>
    <t>Silktu Textiles</t>
  </si>
  <si>
    <t>Booster Cap Up</t>
  </si>
  <si>
    <t>Light Reflect</t>
  </si>
  <si>
    <t>Colpon Books</t>
  </si>
  <si>
    <t>Idea Point Gain</t>
  </si>
  <si>
    <t>Ardain-&gt;Port Anangham</t>
  </si>
  <si>
    <t>Dark Reflect</t>
  </si>
  <si>
    <t>Jugos Antiques</t>
  </si>
  <si>
    <t>Lure Range</t>
  </si>
  <si>
    <t>Ardain-&gt;Cargo Transportation Zone</t>
  </si>
  <si>
    <t>Wind Reflect</t>
  </si>
  <si>
    <t>Cafe Lutino</t>
  </si>
  <si>
    <t>Detection Range</t>
  </si>
  <si>
    <t>Ardain-&gt;Fief of Forgetfulness</t>
  </si>
  <si>
    <t>Ice Reflect</t>
  </si>
  <si>
    <t>Ardain-&gt;Valdorm's Mound</t>
  </si>
  <si>
    <t>Ice Absorb</t>
  </si>
  <si>
    <t>Ardain-&gt;Thermal Exhaust Fork</t>
  </si>
  <si>
    <t>Wind Absorb</t>
  </si>
  <si>
    <t>Platini Deli</t>
  </si>
  <si>
    <t>Light Absorb</t>
  </si>
  <si>
    <t>Lectica Vegetables</t>
  </si>
  <si>
    <t>Ardain-&gt;Midorl Bridge</t>
  </si>
  <si>
    <t>Electric Absorb</t>
  </si>
  <si>
    <t>Placks Patisserie</t>
  </si>
  <si>
    <t>Ardain-&gt;Turbine Tower</t>
  </si>
  <si>
    <t>Earth Absorb</t>
  </si>
  <si>
    <t>Tatraty Fish</t>
  </si>
  <si>
    <t>Ardain-&gt;Jelidorend Highlands</t>
  </si>
  <si>
    <t>Dark Absorb</t>
  </si>
  <si>
    <t>Biblio Paulio</t>
  </si>
  <si>
    <t>Ardain-&gt;Great Heat Extraction Duct</t>
  </si>
  <si>
    <t>Fire Absorb</t>
  </si>
  <si>
    <t>Boldarde Textiles</t>
  </si>
  <si>
    <t>Ardain-&gt;Geothermal Mining Plant</t>
  </si>
  <si>
    <t>Water Absorb</t>
  </si>
  <si>
    <t>Praximo Cosmetics</t>
  </si>
  <si>
    <t>Ardain-&gt;Brionac Occupied Zone</t>
  </si>
  <si>
    <t>Specials Level 1 Plus V</t>
  </si>
  <si>
    <t>Memoria Art</t>
  </si>
  <si>
    <t>Specials Level 2 Plus V</t>
  </si>
  <si>
    <t>Hobby Trappers</t>
  </si>
  <si>
    <t>Ardain-&gt;Office Corridor</t>
  </si>
  <si>
    <t>Specials Level 3 Plus V</t>
  </si>
  <si>
    <t>Ardain-&gt;Old City of Teddim</t>
  </si>
  <si>
    <t>Specials Level 4 Plus V</t>
  </si>
  <si>
    <t>Ardain-&gt;Nopon Pioneers' Spring</t>
  </si>
  <si>
    <t>Indoor Attack Up V</t>
  </si>
  <si>
    <t>Outdoor Attack Up V</t>
  </si>
  <si>
    <t>Ardain-&gt;Chansagh Wastes</t>
  </si>
  <si>
    <t>Night Vision V</t>
  </si>
  <si>
    <t>Ardain-&gt;Eggle Jetty</t>
  </si>
  <si>
    <t>Sunlight Eye V</t>
  </si>
  <si>
    <t>Ardain-&gt;Hot Pipe District</t>
  </si>
  <si>
    <t>Opening Art V</t>
  </si>
  <si>
    <t>HP Attack Boost V</t>
  </si>
  <si>
    <t>Ardain-&gt;Old Factory Warehouse</t>
  </si>
  <si>
    <t>Ambush Boost V</t>
  </si>
  <si>
    <t>Arts Aggro Boost V</t>
  </si>
  <si>
    <t>Leftherian-&gt;Rigitte Harbor</t>
  </si>
  <si>
    <t>Aggro Boost V</t>
  </si>
  <si>
    <t>Leftherian-&gt;Baldotas Isle</t>
  </si>
  <si>
    <t>Aggro Attack Up V</t>
  </si>
  <si>
    <t>Leftherian-&gt;Daram Isle</t>
  </si>
  <si>
    <t>Arts Stealth V</t>
  </si>
  <si>
    <t>Leftherian-&gt;Little Garden of Tradition</t>
  </si>
  <si>
    <t>Auto-Attack Stealth V</t>
  </si>
  <si>
    <t>Leftherian-&gt;Daridan's Stack</t>
  </si>
  <si>
    <t>Titan Hunter V</t>
  </si>
  <si>
    <t>Leftherian-&gt;Isle of Sleeping Remains</t>
  </si>
  <si>
    <t>Humanoid Hunter V</t>
  </si>
  <si>
    <t>Machine Hunter V</t>
  </si>
  <si>
    <t>Leftherian-&gt;Lud Cloudway</t>
  </si>
  <si>
    <t>Leftherian-&gt;Orl Cloudway</t>
  </si>
  <si>
    <t>Aerial Hunter V</t>
  </si>
  <si>
    <t>Aquatic Hunter V</t>
  </si>
  <si>
    <t>Leftherian-&gt;Godsford Isle</t>
  </si>
  <si>
    <t>Insect Hunter V</t>
  </si>
  <si>
    <t>Leftherian-&gt;Island Base Lindwurm</t>
  </si>
  <si>
    <t>Telepathy V</t>
  </si>
  <si>
    <t>Leftherian-&gt;Isle of Urchon</t>
  </si>
  <si>
    <t>Helping Hand V</t>
  </si>
  <si>
    <t>Leftherian-&gt;Isle of Terminomni</t>
  </si>
  <si>
    <t>Fusion Combo Up V</t>
  </si>
  <si>
    <t>Leftherian-&gt;Ansel Hatchery</t>
  </si>
  <si>
    <t>Blade Combo Boost V</t>
  </si>
  <si>
    <t>Leftherian-&gt;Merto Island</t>
  </si>
  <si>
    <t>Break Resist V</t>
  </si>
  <si>
    <t>Smash Resist V</t>
  </si>
  <si>
    <t>Leftherian-&gt;Ysheva Harbor</t>
  </si>
  <si>
    <t>Topple Resist V</t>
  </si>
  <si>
    <t>Launch Resist V</t>
  </si>
  <si>
    <t>Indol-&gt;Goetuis</t>
  </si>
  <si>
    <t>Shackle Blade Resist V</t>
  </si>
  <si>
    <t>Blowdown Resist V</t>
  </si>
  <si>
    <t>Spike Defense V</t>
  </si>
  <si>
    <t>Reflect Immunity</t>
  </si>
  <si>
    <t>Temperantia-&gt;Bardina Plateau</t>
  </si>
  <si>
    <t>Hunter's Chemistry V</t>
  </si>
  <si>
    <t>Temperantia-&gt;Battlescar Cove</t>
  </si>
  <si>
    <t>Shoulder to Shoulder V</t>
  </si>
  <si>
    <t>Temperantia-&gt;Overlook Hill</t>
  </si>
  <si>
    <t>Affinity MAX Barrier V</t>
  </si>
  <si>
    <t>Temperantia-&gt;Titan Weapon</t>
  </si>
  <si>
    <t>Affinity MAX Evade V</t>
  </si>
  <si>
    <t>Temperantia-&gt;Toxbloom Spring</t>
  </si>
  <si>
    <t>Affinity MAX Acc V</t>
  </si>
  <si>
    <t>Temperantia-&gt;Jagron's Citadel</t>
  </si>
  <si>
    <t>Temperantia-&gt;Ruined Chapel of Danafas</t>
  </si>
  <si>
    <t>Wind Def Up V</t>
  </si>
  <si>
    <t>Temperantia-&gt;Bastion of Varrac</t>
  </si>
  <si>
    <t>Ice Def Up V</t>
  </si>
  <si>
    <t>Temperantia-&gt;Aegis Hammer</t>
  </si>
  <si>
    <t>Earth Def Up V</t>
  </si>
  <si>
    <t>Temperantia-&gt;Malignant Gorge</t>
  </si>
  <si>
    <t>Electric Def Up V</t>
  </si>
  <si>
    <t>Temperantia-&gt;Profaned Place</t>
  </si>
  <si>
    <t>Water Def Up V</t>
  </si>
  <si>
    <t>Temperantia-&gt;Triedge Isle</t>
  </si>
  <si>
    <t>Temperantia-&gt;Blackday Peninsula</t>
  </si>
  <si>
    <t>Dark Def Up V</t>
  </si>
  <si>
    <t>Temperantia-&gt;Dalnes Stone</t>
  </si>
  <si>
    <t>Light Def Up V</t>
  </si>
  <si>
    <t>Temperantia-&gt;Ardainian Garrison</t>
  </si>
  <si>
    <t>Range Boost V</t>
  </si>
  <si>
    <t>Temperantia-&gt;Desta Plains</t>
  </si>
  <si>
    <t>Temperantia-&gt;Xataris Spring</t>
  </si>
  <si>
    <t>Temperantia-&gt;Titan Weapon Dig Site</t>
  </si>
  <si>
    <t>Tantal-&gt;Litharia Snowfield</t>
  </si>
  <si>
    <t>Tantal-&gt;Little Banerro Ruins</t>
  </si>
  <si>
    <t>Tantal-&gt;Three-Vein Crossroads</t>
  </si>
  <si>
    <t>Tantal-&gt;Sacred Ice Caverns</t>
  </si>
  <si>
    <t>Tantal-&gt;Amphoret Pillar</t>
  </si>
  <si>
    <t>Tantal-&gt;Twin Pillars</t>
  </si>
  <si>
    <t>Tantal-&gt;Hope's Horizon</t>
  </si>
  <si>
    <t>Tantal-&gt;Lumos Pillar</t>
  </si>
  <si>
    <t>Tantal-&gt;Gates of Ulcaria</t>
  </si>
  <si>
    <t>Tantal-&gt;Pillar City Ruins</t>
  </si>
  <si>
    <t>Tantal-&gt;Hall of Plenty</t>
  </si>
  <si>
    <t>Tantal-&gt;Hall of Virtue</t>
  </si>
  <si>
    <t>Tantal-&gt;Hall of Honor</t>
  </si>
  <si>
    <t>Tantal-&gt;Argan Iceblooms</t>
  </si>
  <si>
    <t>Tantal-&gt;Old Gelgemos Gate</t>
  </si>
  <si>
    <t>Tantal-&gt;Lumos Pedestal</t>
  </si>
  <si>
    <t>Tantal-&gt;Genbu Drifts</t>
  </si>
  <si>
    <t>Tantal-&gt;Zalmor's Crevice</t>
  </si>
  <si>
    <t>Tantal-&gt;Heimos's Crevasse</t>
  </si>
  <si>
    <t>Tantal-&gt;Sanguinouse Grotto</t>
  </si>
  <si>
    <t>Tantal-&gt;Tamie Pillars</t>
  </si>
  <si>
    <t>Tantal-&gt;Tirkinlandia</t>
  </si>
  <si>
    <t>Tantal-&gt;Sacred Grove</t>
  </si>
  <si>
    <t>Tantal-&gt;Declessa Altar Hill</t>
  </si>
  <si>
    <t>Tantal-&gt;Yolmunder's Crevasse</t>
  </si>
  <si>
    <t>Tantal-&gt;Pippito's Haunt</t>
  </si>
  <si>
    <t>Tantal-&gt;Great Pillar Passage</t>
  </si>
  <si>
    <t>Tantal-&gt;Memorial Ruins</t>
  </si>
  <si>
    <t>Elpys-&gt;Canyon of Husks</t>
  </si>
  <si>
    <t>Elpys-&gt;Bone Road</t>
  </si>
  <si>
    <t>Elpys-&gt;Underground River Lavi</t>
  </si>
  <si>
    <t>Elpys-&gt;Wonder Spring Plaza Ruins</t>
  </si>
  <si>
    <t>Elpys-&gt;Elpys Great Hall</t>
  </si>
  <si>
    <t>Elpys-&gt;Cenotaph Bridge</t>
  </si>
  <si>
    <t>Elpys-&gt;Penitents' Spring</t>
  </si>
  <si>
    <t>Elpys-&gt;Chamber of Offering</t>
  </si>
  <si>
    <t>Elpys-&gt;Chamber of Pillars</t>
  </si>
  <si>
    <t>Cliffs of Morytha-&gt;Inlet</t>
  </si>
  <si>
    <t>Cliffs of Morytha-&gt;Chehn Slope</t>
  </si>
  <si>
    <t>Cliffs of Morytha-&gt;Morytha Falls</t>
  </si>
  <si>
    <t>Cliffs of Morytha-&gt;Runo Cave-in</t>
  </si>
  <si>
    <t>Cliffs of Morytha-&gt;Linka Hive</t>
  </si>
  <si>
    <t>Cliffs of Morytha-&gt;Path of the Believer</t>
  </si>
  <si>
    <t>Cliffs of Morytha-&gt;Balquors Ruins</t>
  </si>
  <si>
    <t>Cliffs of Morytha-&gt;Cape O-uru</t>
  </si>
  <si>
    <t>Cliffs of Morytha-&gt;Jubilee Gate</t>
  </si>
  <si>
    <t>Cliffs of Morytha-&gt;Gotrock Oracle Ruins</t>
  </si>
  <si>
    <t>Cliffs of Morytha-&gt;Way of the Practitioner</t>
  </si>
  <si>
    <t>Land of Morytha-&gt;Blocked Road</t>
  </si>
  <si>
    <t>Land of Morytha-&gt;Fallen Skyscraper</t>
  </si>
  <si>
    <t>Land of Morytha-&gt;Highway 8</t>
  </si>
  <si>
    <t>Land of Morytha-&gt;Collapsed Roadway</t>
  </si>
  <si>
    <t>Land of Morytha-&gt;Waste of Hubris</t>
  </si>
  <si>
    <t>Land of Morytha-&gt;Wall Power Control Room</t>
  </si>
  <si>
    <t>Land of Morytha-&gt;Womb Hollow</t>
  </si>
  <si>
    <t>Land of Morytha-&gt;Womb Center</t>
  </si>
  <si>
    <t>Land of Morytha-&gt;World Tree Root</t>
  </si>
  <si>
    <t>Land of Morytha-&gt;Megaflote Base</t>
  </si>
  <si>
    <t>World Tree-&gt;Lv.2, Mizar: Mid Floor</t>
  </si>
  <si>
    <t>World Tree-&gt;Lv.2, Mizar: Lower Deck</t>
  </si>
  <si>
    <t>World Tree-&gt;Waste Store</t>
  </si>
  <si>
    <t>World Tree-&gt;Lv.2, Mizar: Central Deck</t>
  </si>
  <si>
    <t>World Tree-&gt;Nuclear Dump Facility</t>
  </si>
  <si>
    <t>World Tree-&gt;Sky Bridge</t>
  </si>
  <si>
    <t>World Tree-&gt;Mizar, Elevator #20</t>
  </si>
  <si>
    <t>World Tree-&gt;Data Processing Room</t>
  </si>
  <si>
    <t>World Tree-&gt;7th Perimeter Entrance</t>
  </si>
  <si>
    <t>World Tree-&gt;Mizar Thoroughfare</t>
  </si>
  <si>
    <t>World Tree-&gt;7th Perimeter Defense Post</t>
  </si>
  <si>
    <t>World Tree-&gt;7th Perimeter Skyport</t>
  </si>
  <si>
    <t>World Tree-&gt;Lv.3, Alioth</t>
  </si>
  <si>
    <t>World Tree-&gt;Lv.4, Megrez</t>
  </si>
  <si>
    <t>FLOS-&gt;Colossus Hanger</t>
  </si>
  <si>
    <t>Instructions (Click Me)</t>
  </si>
  <si>
    <t>Primary</t>
  </si>
  <si>
    <t>Secondary</t>
  </si>
  <si>
    <t>Tertiary</t>
  </si>
  <si>
    <t>Item</t>
  </si>
  <si>
    <t>Vendor</t>
  </si>
  <si>
    <t>Effect</t>
  </si>
  <si>
    <t>Value</t>
  </si>
  <si>
    <t>Data -&gt; Filter Views for Deeds</t>
  </si>
  <si>
    <t>0.3/s</t>
  </si>
  <si>
    <t>Nopolele</t>
  </si>
  <si>
    <t>0.5/s</t>
  </si>
  <si>
    <t>Funky Conga</t>
  </si>
  <si>
    <t>0.8/s</t>
  </si>
  <si>
    <t>Whispercorder</t>
  </si>
  <si>
    <t>1.0/s</t>
  </si>
  <si>
    <t>Casta-Mutes</t>
  </si>
  <si>
    <t>6%</t>
  </si>
  <si>
    <t>New Sounds Merc Mission; Dev 3</t>
  </si>
  <si>
    <t>Clicky-Clacks</t>
  </si>
  <si>
    <t>2.0/s</t>
  </si>
  <si>
    <t>13%</t>
  </si>
  <si>
    <t>Old Routes Merc Mission; Dev 5</t>
  </si>
  <si>
    <t>Strummer Deeds</t>
  </si>
  <si>
    <t>-5%</t>
  </si>
  <si>
    <t>Deed</t>
  </si>
  <si>
    <t>Clattertongue</t>
  </si>
  <si>
    <t>4%</t>
  </si>
  <si>
    <t>Nopon Chess Set</t>
  </si>
  <si>
    <t>8%</t>
  </si>
  <si>
    <t>14%</t>
  </si>
  <si>
    <t>Tradeway 66</t>
  </si>
  <si>
    <t>20%</t>
  </si>
  <si>
    <t>Coral Nopon Chess Set</t>
  </si>
  <si>
    <t>Cooking Display Merc Mission; Dev 2</t>
  </si>
  <si>
    <t>First Class Freshness! Merc Mission; Dev 4</t>
  </si>
  <si>
    <t>Nopox Deeds</t>
  </si>
  <si>
    <t>10</t>
  </si>
  <si>
    <t>Salvaging Made Easy</t>
  </si>
  <si>
    <t>Yumyum's Golden Gun</t>
  </si>
  <si>
    <t>The Millenarian Titan</t>
  </si>
  <si>
    <t>12%</t>
  </si>
  <si>
    <t>Long-Awaited Work Merc Mission/Tranquility Sidequest</t>
  </si>
  <si>
    <t>Mumuni the Littlepon</t>
  </si>
  <si>
    <t>16%</t>
  </si>
  <si>
    <t>10%</t>
  </si>
  <si>
    <t>Tome of Morytha #2</t>
  </si>
  <si>
    <t>Acquire Adenine, Not Required for Deed</t>
  </si>
  <si>
    <t>Brief History of Alrest</t>
  </si>
  <si>
    <t>Dagas Quest, Not Required for Deed</t>
  </si>
  <si>
    <t>Reedirait Deeds</t>
  </si>
  <si>
    <t>1</t>
  </si>
  <si>
    <t>Twinklejuice</t>
  </si>
  <si>
    <t>Chunky Juice</t>
  </si>
  <si>
    <t>15%</t>
  </si>
  <si>
    <t>Sappan Veg Juice</t>
  </si>
  <si>
    <t>25%</t>
  </si>
  <si>
    <t>Find all 12 Brothersisterpon</t>
  </si>
  <si>
    <t>Honey au Lait</t>
  </si>
  <si>
    <t>5%</t>
  </si>
  <si>
    <t>Crispy Blendshake</t>
  </si>
  <si>
    <t>30%</t>
  </si>
  <si>
    <t>Brothersisterpon Deeds</t>
  </si>
  <si>
    <t>Eau de Doux</t>
  </si>
  <si>
    <t>50</t>
  </si>
  <si>
    <t>Elastifying Tonic</t>
  </si>
  <si>
    <t>75</t>
  </si>
  <si>
    <t>Freshening Gel</t>
  </si>
  <si>
    <t>100</t>
  </si>
  <si>
    <t>125</t>
  </si>
  <si>
    <t>Bubbly Mani-Pedi Kit</t>
  </si>
  <si>
    <t>Full Moon Eyeliner</t>
  </si>
  <si>
    <t>Cleo Deeds</t>
  </si>
  <si>
    <t>50cm</t>
  </si>
  <si>
    <t>0.1/s</t>
  </si>
  <si>
    <t>Cinnopon Roll</t>
  </si>
  <si>
    <t>0.2/s</t>
  </si>
  <si>
    <t>Sparklesugar</t>
  </si>
  <si>
    <t>2%</t>
  </si>
  <si>
    <t>Narcipear Jelly</t>
  </si>
  <si>
    <t>0.4/s</t>
  </si>
  <si>
    <t>Honeycomb Deeds</t>
  </si>
  <si>
    <t>Argentum Noodle Soup</t>
  </si>
  <si>
    <t>Late Night Only</t>
  </si>
  <si>
    <t>Grilled Anchortail</t>
  </si>
  <si>
    <t>3%</t>
  </si>
  <si>
    <t>Oyster Stir-Fry</t>
  </si>
  <si>
    <t>Marine Stir-Fry</t>
  </si>
  <si>
    <t>Fishy Fishy Deeds</t>
  </si>
  <si>
    <t>Lightly Fried Rice</t>
  </si>
  <si>
    <t>Bright Samod</t>
  </si>
  <si>
    <t>Cooking Display Merc Quest; Dev 2</t>
  </si>
  <si>
    <t>Tasty Kordeth Samod</t>
  </si>
  <si>
    <t>Rumbletum Deeds</t>
  </si>
  <si>
    <t>Spicy Stralu</t>
  </si>
  <si>
    <t>7%</t>
  </si>
  <si>
    <t>Complete sidequest for Falala.</t>
  </si>
  <si>
    <t>Gormotti FIsh Flakes</t>
  </si>
  <si>
    <t>Grass-Smoked Salmon</t>
  </si>
  <si>
    <t>Bipedal Crab Chili</t>
  </si>
  <si>
    <t>Water City Merc Mission; Dev 4</t>
  </si>
  <si>
    <t>Tomi Deeds</t>
  </si>
  <si>
    <t>Crispy Saute</t>
  </si>
  <si>
    <t>Puri Leaf Salad</t>
  </si>
  <si>
    <t>Llysiau Deeds</t>
  </si>
  <si>
    <t>Tasty Sausage</t>
  </si>
  <si>
    <t>Mince &amp; Lentil Stir-Fry</t>
  </si>
  <si>
    <t>Raddon Family Merc Mission; Dev 2</t>
  </si>
  <si>
    <t>Farming Tech Merc Mission; Dev 5</t>
  </si>
  <si>
    <t>Gryff Deeds</t>
  </si>
  <si>
    <t>2m</t>
  </si>
  <si>
    <t>Gormotti Honeytea</t>
  </si>
  <si>
    <t>Kukurel Springwater</t>
  </si>
  <si>
    <t>Passion Fruit Shake</t>
  </si>
  <si>
    <t>Victory Smoothie</t>
  </si>
  <si>
    <t>Savvy Deeds</t>
  </si>
  <si>
    <t>-25%</t>
  </si>
  <si>
    <t>Ruska Dumplings</t>
  </si>
  <si>
    <t>Ruska Noodle Goulash</t>
  </si>
  <si>
    <t>Deluxe Ham Toastie</t>
  </si>
  <si>
    <t>Lucky Dawn Bread</t>
  </si>
  <si>
    <t>Only in morning, Kasandrar quest</t>
  </si>
  <si>
    <t>Beat Paste Paratha</t>
  </si>
  <si>
    <t>Ruska Noodle Soup</t>
  </si>
  <si>
    <t>Turf War Protection Merc Mission/Militia's Request Sidequest</t>
  </si>
  <si>
    <t>Tilly Deeds</t>
  </si>
  <si>
    <t>The Girl on the Hill</t>
  </si>
  <si>
    <t>Woodcut Print of Bana</t>
  </si>
  <si>
    <t>Wood-Carven Queen</t>
  </si>
  <si>
    <t>Cmalaf Deeds</t>
  </si>
  <si>
    <t>Woodboard</t>
  </si>
  <si>
    <t>Coralline Marimba</t>
  </si>
  <si>
    <t>1/s</t>
  </si>
  <si>
    <t>Soniarus Deeds</t>
  </si>
  <si>
    <t>Vess's Dumplings</t>
  </si>
  <si>
    <t>Acquire Vess</t>
  </si>
  <si>
    <t>Glitterbake</t>
  </si>
  <si>
    <t>Hot Moonbeam Salad</t>
  </si>
  <si>
    <t>Meatball Pot-au-Feu</t>
  </si>
  <si>
    <t>Unlock Chapter 4 Informant Dev 2</t>
  </si>
  <si>
    <t>Acqua Pearl Pazza</t>
  </si>
  <si>
    <t>9%</t>
  </si>
  <si>
    <t>From Corinne in Fonsett, H2H/Sidequest</t>
  </si>
  <si>
    <t>Pyra's Baked Redfish</t>
  </si>
  <si>
    <t>Sunshine Pie</t>
  </si>
  <si>
    <t>Ardanian Informant</t>
  </si>
  <si>
    <t>Roast Meat Tagliata</t>
  </si>
  <si>
    <t>Vasq (Uraya) Dev 5</t>
  </si>
  <si>
    <t>Puzzletree Pouch</t>
  </si>
  <si>
    <t>Below the right side residential gate</t>
  </si>
  <si>
    <t>Torigoth-Weave Mat</t>
  </si>
  <si>
    <t>Sun-Dappled Curtains</t>
  </si>
  <si>
    <t>Renowned Goods Merc Quest; Dev 3</t>
  </si>
  <si>
    <t>Snowflake Scarf</t>
  </si>
  <si>
    <t>Neuromin Deeds</t>
  </si>
  <si>
    <t>Puffoundation</t>
  </si>
  <si>
    <t>Treesap Conditioner</t>
  </si>
  <si>
    <t>175</t>
  </si>
  <si>
    <t>1.5/s</t>
  </si>
  <si>
    <t>Cosmetipolitan Deeds</t>
  </si>
  <si>
    <t>Fizzy Lassi</t>
  </si>
  <si>
    <t>Fad Foods Merc Mission; Dev 1</t>
  </si>
  <si>
    <t>Lentil Milkshake</t>
  </si>
  <si>
    <t>Vargel Deeds</t>
  </si>
  <si>
    <t>Sanar-Knit Headband</t>
  </si>
  <si>
    <t>Amu-Skin Gladiator</t>
  </si>
  <si>
    <t>Coralweave Towel</t>
  </si>
  <si>
    <t>Dazzling Handkerchief</t>
  </si>
  <si>
    <t>Gomotti Woodwing</t>
  </si>
  <si>
    <t>Sanar-Knit Blanket</t>
  </si>
  <si>
    <t>Fallone Deeds</t>
  </si>
  <si>
    <t>Hero's Harp</t>
  </si>
  <si>
    <t>Cloudsnail Arpeggione</t>
  </si>
  <si>
    <t>Rumble Cello</t>
  </si>
  <si>
    <t>Latest Craze Merc Mission; Dev 2</t>
  </si>
  <si>
    <t>Vibrattio Deeds</t>
  </si>
  <si>
    <t>Pomegranate Soup</t>
  </si>
  <si>
    <t>Sour-Spark-on-a-Stick</t>
  </si>
  <si>
    <t>Boiled Hustle Hyacinth</t>
  </si>
  <si>
    <t>Bumper Crop Merc Mission; Dev 1</t>
  </si>
  <si>
    <t>Pickled Ice Cabbage</t>
  </si>
  <si>
    <t>Secret Route Merc Mission; Dev 4</t>
  </si>
  <si>
    <t>Sadecott Deeds</t>
  </si>
  <si>
    <t>Mixed Meat Platter</t>
  </si>
  <si>
    <t>Beneath the Cloud Sea Merc Mission; Dev 5</t>
  </si>
  <si>
    <t>Buy</t>
  </si>
  <si>
    <t>Volty Deeds</t>
  </si>
  <si>
    <t>Bullybelly Carpaccio</t>
  </si>
  <si>
    <t>Steamed Bluegill</t>
  </si>
  <si>
    <t>Whitebait With Seeds</t>
  </si>
  <si>
    <t>Ikthus Deeds</t>
  </si>
  <si>
    <t>Wrapped Glarna Bake</t>
  </si>
  <si>
    <t>Three-Cheese Puran</t>
  </si>
  <si>
    <t>Glitterspud Puran</t>
  </si>
  <si>
    <t>Hearty Kordeth Puran</t>
  </si>
  <si>
    <t>Brad Deeds</t>
  </si>
  <si>
    <t>The Legacy of Selosia</t>
  </si>
  <si>
    <t>Addam's Love and War</t>
  </si>
  <si>
    <t>The Mystery Continent</t>
  </si>
  <si>
    <t>Dagas Sidequest, Not required for Deed</t>
  </si>
  <si>
    <t>Aldomar Deeds</t>
  </si>
  <si>
    <t>Golden Mascara</t>
  </si>
  <si>
    <t>Gorgeous Blusher</t>
  </si>
  <si>
    <t>Fonsett-Rogue Lipgloss</t>
  </si>
  <si>
    <t>Shipping Lanes Closed Merc Mission; Dev 2</t>
  </si>
  <si>
    <t>Aquaneze Deeds</t>
  </si>
  <si>
    <t>Rainbow Parfait</t>
  </si>
  <si>
    <t>Plumage Peach Jelly</t>
  </si>
  <si>
    <t>Sprintsy Deeds</t>
  </si>
  <si>
    <t>Castle Poker</t>
  </si>
  <si>
    <t>Duel Line</t>
  </si>
  <si>
    <t>Nopopo Yard</t>
  </si>
  <si>
    <t>Coral Casino</t>
  </si>
  <si>
    <t>26%</t>
  </si>
  <si>
    <t>Knick-Knacks Deeds</t>
  </si>
  <si>
    <t>Patron King's Carving</t>
  </si>
  <si>
    <t>Singing Maiden Statue</t>
  </si>
  <si>
    <t>Maluria Deeds</t>
  </si>
  <si>
    <t>Champ's Churros</t>
  </si>
  <si>
    <t>By the theater</t>
  </si>
  <si>
    <t>Bitter Choclit</t>
  </si>
  <si>
    <t>Snipe Flan</t>
  </si>
  <si>
    <t>Gorg Affinity 1</t>
  </si>
  <si>
    <t>Neon Cookies</t>
  </si>
  <si>
    <t>Lovemerry Cake</t>
  </si>
  <si>
    <t>Steamed Milk Brioche</t>
  </si>
  <si>
    <t>Steam-Gel Ice Cream</t>
  </si>
  <si>
    <t>Sweet Lentil Bun</t>
  </si>
  <si>
    <t>Shipping Lane Safety Merc Mission; Dev 3</t>
  </si>
  <si>
    <t>Hot Ruby Steamed Bun</t>
  </si>
  <si>
    <t>Cold Storage Merc Mission; Dev 5</t>
  </si>
  <si>
    <t>Salter Deeds</t>
  </si>
  <si>
    <t>Ardainian Arms Album</t>
  </si>
  <si>
    <t>Emperor Ephem's War</t>
  </si>
  <si>
    <t>How Wars Profit Nopon</t>
  </si>
  <si>
    <t>Shipyard Security Merc Mission</t>
  </si>
  <si>
    <t>Love Beyond the Clouds</t>
  </si>
  <si>
    <t>History of Gormott</t>
  </si>
  <si>
    <t>Dagas Sidequest, Does not affect deed</t>
  </si>
  <si>
    <t>Haskefell Deeds</t>
  </si>
  <si>
    <t>Butterfly Lens</t>
  </si>
  <si>
    <t>Floating Army</t>
  </si>
  <si>
    <t>Dolphin Carrot Sliders</t>
  </si>
  <si>
    <t>Campfire Skewers</t>
  </si>
  <si>
    <t>Crispy Vegetable Salad</t>
  </si>
  <si>
    <t>Secret Spice Merc Mission; Dev 1</t>
  </si>
  <si>
    <t>White and Cold Merc Mission; Dev 4</t>
  </si>
  <si>
    <t>Griogair Deeds</t>
  </si>
  <si>
    <t>Meat &amp; Lentil Skewer</t>
  </si>
  <si>
    <t>Herbal Tartare Kascha</t>
  </si>
  <si>
    <t>Grumbird Casserole</t>
  </si>
  <si>
    <t>Estral Quotelettas</t>
  </si>
  <si>
    <t>Armu &amp; Bean Stew</t>
  </si>
  <si>
    <t>Bassani Deeds</t>
  </si>
  <si>
    <t>Dev 1</t>
  </si>
  <si>
    <t>Grilled Salmon in Herbs</t>
  </si>
  <si>
    <t>Sand Salmon Ceviche</t>
  </si>
  <si>
    <t>Shipyard Security Merc Mission; Dev 2</t>
  </si>
  <si>
    <t>Hanoon Deeds</t>
  </si>
  <si>
    <t>Secret Trails</t>
  </si>
  <si>
    <t>Dueling Kingdoms</t>
  </si>
  <si>
    <t>Dealing Kingdoms</t>
  </si>
  <si>
    <t>Plumber Escape Game</t>
  </si>
  <si>
    <t>32%</t>
  </si>
  <si>
    <t>Elgeschel Deeds</t>
  </si>
  <si>
    <t>Punk Doll</t>
  </si>
  <si>
    <t>Conch Music Box</t>
  </si>
  <si>
    <t>Yafush Deeds</t>
  </si>
  <si>
    <t>Pipe Trumpet</t>
  </si>
  <si>
    <t>Tube Xylophone</t>
  </si>
  <si>
    <t>Icicle Marimba</t>
  </si>
  <si>
    <t>Adelno Deeds</t>
  </si>
  <si>
    <t>Luna Lizard Wreath</t>
  </si>
  <si>
    <t>Steel Pipe Lexos</t>
  </si>
  <si>
    <t>Lush Moonbeam Mask</t>
  </si>
  <si>
    <t>Talmye Deeds</t>
  </si>
  <si>
    <t>Jellyfish Balsam Rug</t>
  </si>
  <si>
    <t>Codweave Shop Curtain</t>
  </si>
  <si>
    <t>Codweave Safety Blanky</t>
  </si>
  <si>
    <t>Noponcho</t>
  </si>
  <si>
    <t>Nopon Cooking Merc Mission</t>
  </si>
  <si>
    <t>Prismatic Headband</t>
  </si>
  <si>
    <t>Ship Lane Lighting Merc Mission; Dev 3</t>
  </si>
  <si>
    <t>Future Deeds</t>
  </si>
  <si>
    <t>Pastel Camill</t>
  </si>
  <si>
    <t>Albacon Frystack</t>
  </si>
  <si>
    <t>Sweet Armu Belly Stew</t>
  </si>
  <si>
    <t>Fragrant Samod Stralu</t>
  </si>
  <si>
    <t>Glarna Stir-Fry</t>
  </si>
  <si>
    <t>Speck Deeds</t>
  </si>
  <si>
    <t>Lybarian Chowder</t>
  </si>
  <si>
    <t>Green Cheese Salad</t>
  </si>
  <si>
    <t>Veg &amp; Oyster Aspic</t>
  </si>
  <si>
    <t>Sinking Storehouse? Merc Mission; Dev 5</t>
  </si>
  <si>
    <t>Corcaja Deeds</t>
  </si>
  <si>
    <t>Broiled Pinfin</t>
  </si>
  <si>
    <t>Sauteed Beat Shrimps</t>
  </si>
  <si>
    <t>Braised Cloud Sea Shark</t>
  </si>
  <si>
    <t>Seared Whitebait</t>
  </si>
  <si>
    <t>Merchant Ship Merc Mission; Dev 2</t>
  </si>
  <si>
    <t>Coral Leaf Deeds</t>
  </si>
  <si>
    <t>Rizzente Mantle</t>
  </si>
  <si>
    <t>Vale Weaving Rank 1</t>
  </si>
  <si>
    <t>Vale Weaving Rank 2</t>
  </si>
  <si>
    <t>Brut Silk</t>
  </si>
  <si>
    <t>Heart Cookies</t>
  </si>
  <si>
    <t>Perun Affinity Mission, Daytime only</t>
  </si>
  <si>
    <t>Odifa</t>
  </si>
  <si>
    <t>Pipestraw Smoothie</t>
  </si>
  <si>
    <t>Wagon Guard Merc Mission; Dev 4</t>
  </si>
  <si>
    <t>Lutino Deeds</t>
  </si>
  <si>
    <t>Frozen Door Merc Mission; Dev 2</t>
  </si>
  <si>
    <t>Grumbird Rice Bowl</t>
  </si>
  <si>
    <t>Beat the Heat Merc Mission; Dev 4</t>
  </si>
  <si>
    <t>Platini Deeds</t>
  </si>
  <si>
    <t>Weathered Ship Merc Mission; Dev 2</t>
  </si>
  <si>
    <t>Snowy Dudleya Gelée</t>
  </si>
  <si>
    <t>Lectica Deeds</t>
  </si>
  <si>
    <t>Airy Snowflake Sherbet</t>
  </si>
  <si>
    <t>Baked Narcipear</t>
  </si>
  <si>
    <t>Odifa Punch</t>
  </si>
  <si>
    <t>Placks Deeds</t>
  </si>
  <si>
    <t>Bagna Oyster Roll</t>
  </si>
  <si>
    <t>Whitebait-Samod Hotpot</t>
  </si>
  <si>
    <t>Cuisine Researcher Merc Mission; Dev 3</t>
  </si>
  <si>
    <t>Tatraty Deeds</t>
  </si>
  <si>
    <t>Prideful Walking</t>
  </si>
  <si>
    <t>The Armu Who Loved</t>
  </si>
  <si>
    <t>The Annals of Addam</t>
  </si>
  <si>
    <t>24%</t>
  </si>
  <si>
    <t>Crafty Developments Merc Mission; Dev 5</t>
  </si>
  <si>
    <t>The Flora of Alrest</t>
  </si>
  <si>
    <t>Tantal Sidequest</t>
  </si>
  <si>
    <t>Lost People's Tablet</t>
  </si>
  <si>
    <t>Dagas Sidequest, not required for Deeds</t>
  </si>
  <si>
    <t>Paulio Deeds</t>
  </si>
  <si>
    <t>Snowflake-Weave Sole</t>
  </si>
  <si>
    <t>Heatstripe</t>
  </si>
  <si>
    <t>Musical Hair Clasp</t>
  </si>
  <si>
    <t>Boldarde Deeds</t>
  </si>
  <si>
    <t>Steamy Oil</t>
  </si>
  <si>
    <t>Chocolate Shadow</t>
  </si>
  <si>
    <t>150</t>
  </si>
  <si>
    <t>Noponic Nails</t>
  </si>
  <si>
    <t>Steam Powder</t>
  </si>
  <si>
    <t>Praximo Deeds</t>
  </si>
  <si>
    <t>Ancient King's Portrait</t>
  </si>
  <si>
    <t>Endgame</t>
  </si>
  <si>
    <t>Memoria Deeds</t>
  </si>
  <si>
    <t>Don't Feed the Armu</t>
  </si>
  <si>
    <t>Bluff Knight</t>
  </si>
  <si>
    <t>Money-Bye-Bye</t>
  </si>
  <si>
    <t>Trappers Deeds</t>
  </si>
  <si>
    <t>Affinity</t>
  </si>
  <si>
    <t>Enemy To Locations.</t>
  </si>
  <si>
    <t>Glaw Garaffa</t>
  </si>
  <si>
    <t>Serpentine Lizard</t>
  </si>
  <si>
    <t>Rock Krabble</t>
  </si>
  <si>
    <t>Small Borg</t>
  </si>
  <si>
    <t>Clap Bunnit</t>
  </si>
  <si>
    <t>Supercharged Alfonso</t>
  </si>
  <si>
    <t>Crawler Caterpile</t>
  </si>
  <si>
    <t>Prawn Arachno</t>
  </si>
  <si>
    <t>Young Armu</t>
  </si>
  <si>
    <t>Field Armu</t>
  </si>
  <si>
    <t>Leo Feris</t>
  </si>
  <si>
    <t>Sad Bernard</t>
  </si>
  <si>
    <t>Little Bunnit</t>
  </si>
  <si>
    <t>Wood Bunnit</t>
  </si>
  <si>
    <t>Hard Krabble</t>
  </si>
  <si>
    <t>Jewel Krabble</t>
  </si>
  <si>
    <t>Sandl Rapchor</t>
  </si>
  <si>
    <t>Ligar Rhogul</t>
  </si>
  <si>
    <t>Red Volff</t>
  </si>
  <si>
    <t>Crane Serprond</t>
  </si>
  <si>
    <t>Gorian Buloofu</t>
  </si>
  <si>
    <t>Young Eks</t>
  </si>
  <si>
    <t>Spring Eks</t>
  </si>
  <si>
    <t>Winter Eks</t>
  </si>
  <si>
    <t>Crimson Flamii</t>
  </si>
  <si>
    <t>Blue Flamii</t>
  </si>
  <si>
    <t>Lance Tirkin</t>
  </si>
  <si>
    <t>Shield Tirkin</t>
  </si>
  <si>
    <t>Shadow Scout</t>
  </si>
  <si>
    <t>Mahi Pippito</t>
  </si>
  <si>
    <t>Sundl Rapchor</t>
  </si>
  <si>
    <t>Acute Melvyn</t>
  </si>
  <si>
    <t>High Shield Tirkin</t>
  </si>
  <si>
    <t>High Arrow Tirkin</t>
  </si>
  <si>
    <t>Supporter Tirkin</t>
  </si>
  <si>
    <t>Bruis Tirkin</t>
  </si>
  <si>
    <t>Skom Tirkin</t>
  </si>
  <si>
    <t>Nongl Tirkin</t>
  </si>
  <si>
    <t>Matchul Tirkin</t>
  </si>
  <si>
    <t>Liar Vang</t>
  </si>
  <si>
    <t>Emerald Piranhax</t>
  </si>
  <si>
    <t>Ground Caterpile</t>
  </si>
  <si>
    <t>Sweet Flier</t>
  </si>
  <si>
    <t>Skeeter Nest</t>
  </si>
  <si>
    <t>Young Skeeter</t>
  </si>
  <si>
    <t>Meldl Skwaror</t>
  </si>
  <si>
    <t>Ruga Quadwing</t>
  </si>
  <si>
    <t>Messar Taos</t>
  </si>
  <si>
    <t>Reeking Douglas</t>
  </si>
  <si>
    <t>Doryu Riik</t>
  </si>
  <si>
    <t>Leaf Camill</t>
  </si>
  <si>
    <t>Hungry Feris</t>
  </si>
  <si>
    <t>Rampaging Sauros</t>
  </si>
  <si>
    <t>Ancient Sauros</t>
  </si>
  <si>
    <t>King Piranhax</t>
  </si>
  <si>
    <t>Blood Vang</t>
  </si>
  <si>
    <t>Insectivore Malcom</t>
  </si>
  <si>
    <t>Ruffian Bunnit</t>
  </si>
  <si>
    <t>Rook Arachno</t>
  </si>
  <si>
    <t>Queen Arachno</t>
  </si>
  <si>
    <t>Nose Gogol</t>
  </si>
  <si>
    <t>Yellow Skeeter</t>
  </si>
  <si>
    <t>Immovable Gonzalez</t>
  </si>
  <si>
    <t>Mia Pippito</t>
  </si>
  <si>
    <t>Young Ardun</t>
  </si>
  <si>
    <t>Territorial Rotbart</t>
  </si>
  <si>
    <t>Drum Gogol</t>
  </si>
  <si>
    <t>Field Ardun</t>
  </si>
  <si>
    <t>Moonlighting Elwyn</t>
  </si>
  <si>
    <t>Grass Kapiba</t>
  </si>
  <si>
    <t>Night Ruga Quadwing</t>
  </si>
  <si>
    <t>Climber Crustip</t>
  </si>
  <si>
    <t>Venal Montgomery</t>
  </si>
  <si>
    <t>Anguished Solomon</t>
  </si>
  <si>
    <t>Gravur Lizard</t>
  </si>
  <si>
    <t>Goliath Brog</t>
  </si>
  <si>
    <t>Sandl Runner</t>
  </si>
  <si>
    <t>Titan-Hunter Lexos</t>
  </si>
  <si>
    <t>Relentless Arduran</t>
  </si>
  <si>
    <t>Nitpicking Beru</t>
  </si>
  <si>
    <t>Remorseful Vaclav</t>
  </si>
  <si>
    <t>Mayne Driver</t>
  </si>
  <si>
    <t>Denes Driver</t>
  </si>
  <si>
    <t>Volkas Driver</t>
  </si>
  <si>
    <t>Sniping Brent</t>
  </si>
  <si>
    <t>Amari Vang</t>
  </si>
  <si>
    <t>Nefto Lizard</t>
  </si>
  <si>
    <t>Flank Lysaat</t>
  </si>
  <si>
    <t>Implacable Dylan</t>
  </si>
  <si>
    <t>Poison Brog</t>
  </si>
  <si>
    <t>Cobalt Krabble</t>
  </si>
  <si>
    <t>Rebul Krabble</t>
  </si>
  <si>
    <t>Sprack Parisax</t>
  </si>
  <si>
    <t>Martz Parisax</t>
  </si>
  <si>
    <t>Vampire Bride Marion</t>
  </si>
  <si>
    <t>Burrig Parisax</t>
  </si>
  <si>
    <t>Breed Egg</t>
  </si>
  <si>
    <t>Nairoo Bunnit</t>
  </si>
  <si>
    <t>River Bunnit</t>
  </si>
  <si>
    <t>Mordow Blant</t>
  </si>
  <si>
    <t>Rebra Flamii</t>
  </si>
  <si>
    <t>Limdo Flamii</t>
  </si>
  <si>
    <t>Mailoo Garaffa</t>
  </si>
  <si>
    <t>Tomlok Anlood</t>
  </si>
  <si>
    <t>Dalya Armu</t>
  </si>
  <si>
    <t>Massido Ardun</t>
  </si>
  <si>
    <t>Rip Volff</t>
  </si>
  <si>
    <t>Young Volff</t>
  </si>
  <si>
    <t>Nomad Rhinon</t>
  </si>
  <si>
    <t>Karlin Skwaror</t>
  </si>
  <si>
    <t>Prom Piranhax</t>
  </si>
  <si>
    <t>Nuruba Upa</t>
  </si>
  <si>
    <t>Melz Runner</t>
  </si>
  <si>
    <t>Cunning Saggie</t>
  </si>
  <si>
    <t>Gronta Gyanna</t>
  </si>
  <si>
    <t>Smart Aligo</t>
  </si>
  <si>
    <t>Walker Trap</t>
  </si>
  <si>
    <t>Water Hiln</t>
  </si>
  <si>
    <t>Krim Crustip</t>
  </si>
  <si>
    <t>Bobbile Brog</t>
  </si>
  <si>
    <t>Zike Ansel</t>
  </si>
  <si>
    <t>Peri Puffot</t>
  </si>
  <si>
    <t>Duel Igna</t>
  </si>
  <si>
    <t>Whispering Igna</t>
  </si>
  <si>
    <t>Boss Igna</t>
  </si>
  <si>
    <t>Archer Igna</t>
  </si>
  <si>
    <t>Wall Igna</t>
  </si>
  <si>
    <t>Leap Pippito</t>
  </si>
  <si>
    <t>Faros Igna</t>
  </si>
  <si>
    <t>Telen Igna</t>
  </si>
  <si>
    <t>Razor Scout</t>
  </si>
  <si>
    <t>Dayvol Symbol</t>
  </si>
  <si>
    <t>Shungle Igna</t>
  </si>
  <si>
    <t>Shralk Igna</t>
  </si>
  <si>
    <t>Snide Igna</t>
  </si>
  <si>
    <t>Gazzam Igna</t>
  </si>
  <si>
    <t>Demon King Gilbert</t>
  </si>
  <si>
    <t>Soothsayer Gerald</t>
  </si>
  <si>
    <t>Menes Driver</t>
  </si>
  <si>
    <t>Gottarm Driver</t>
  </si>
  <si>
    <t>Martial Kamron</t>
  </si>
  <si>
    <t>Strom Gyanna</t>
  </si>
  <si>
    <t>Femni Nest</t>
  </si>
  <si>
    <t>Illumni Skeeter</t>
  </si>
  <si>
    <t>Howitzer Leon</t>
  </si>
  <si>
    <t>Spike Urchin</t>
  </si>
  <si>
    <t>Rivarl Lexos</t>
  </si>
  <si>
    <t>Azure Reginald</t>
  </si>
  <si>
    <t>Pride Driver</t>
  </si>
  <si>
    <t>Sloth Driver</t>
  </si>
  <si>
    <t>Wrath Driver</t>
  </si>
  <si>
    <t>Beast-Hunter William</t>
  </si>
  <si>
    <t>Krug Driver</t>
  </si>
  <si>
    <t>Mount Driver</t>
  </si>
  <si>
    <t>Lavian Driver</t>
  </si>
  <si>
    <t>Baigun Laia</t>
  </si>
  <si>
    <t>Drive Nest</t>
  </si>
  <si>
    <t>Noog Skeeter</t>
  </si>
  <si>
    <t>Sandi Bunnit</t>
  </si>
  <si>
    <t>Desert Ponio</t>
  </si>
  <si>
    <t>Young Panio</t>
  </si>
  <si>
    <t>Land Volff</t>
  </si>
  <si>
    <t>Mirage Driver</t>
  </si>
  <si>
    <t>Azure Driver</t>
  </si>
  <si>
    <t>Zeld Rodonya</t>
  </si>
  <si>
    <t>Neml Pippito</t>
  </si>
  <si>
    <t>Barz Gyanna</t>
  </si>
  <si>
    <t>Bafoo Crustip</t>
  </si>
  <si>
    <t>Darml Lysaat</t>
  </si>
  <si>
    <t>Demon-Shell Jacob</t>
  </si>
  <si>
    <t>Pipe Vang</t>
  </si>
  <si>
    <t>Brish Aspar</t>
  </si>
  <si>
    <t>Spanner Bunnit</t>
  </si>
  <si>
    <t>Natto Lizard</t>
  </si>
  <si>
    <t>Brionac Neslis</t>
  </si>
  <si>
    <t>Brionac Tanga</t>
  </si>
  <si>
    <t>Brionac Caboi</t>
  </si>
  <si>
    <t>Rudoni Anlood</t>
  </si>
  <si>
    <t>Meson Griffox</t>
  </si>
  <si>
    <t>Arogan Rhogul</t>
  </si>
  <si>
    <t>Man-Eating Glenn</t>
  </si>
  <si>
    <t>Telgoo Rapchor</t>
  </si>
  <si>
    <t>Speed Runner</t>
  </si>
  <si>
    <t>Armor Scorpox</t>
  </si>
  <si>
    <t>Fabel Bufa</t>
  </si>
  <si>
    <t>Baroon Armu</t>
  </si>
  <si>
    <t>Tattooed Hugo</t>
  </si>
  <si>
    <t>Gast Urchon</t>
  </si>
  <si>
    <t>Slasher Buffon</t>
  </si>
  <si>
    <t>Liberion Emblem</t>
  </si>
  <si>
    <t>Brionac Snaidhpear</t>
  </si>
  <si>
    <t>Brionac Milltear</t>
  </si>
  <si>
    <t>Brionac Trùpair</t>
  </si>
  <si>
    <t>Vagrant Baldr</t>
  </si>
  <si>
    <t>Brionac Madadh</t>
  </si>
  <si>
    <t>Brionac Tanca</t>
  </si>
  <si>
    <t>Stellar Scout</t>
  </si>
  <si>
    <t>Brionac Seàirdeant</t>
  </si>
  <si>
    <t>Brionac Aliente</t>
  </si>
  <si>
    <t>Brionac Yuze</t>
  </si>
  <si>
    <t>Brionac Head</t>
  </si>
  <si>
    <t>Tempest Pterix</t>
  </si>
  <si>
    <t>Nel Arachno</t>
  </si>
  <si>
    <t>Spitt Pod</t>
  </si>
  <si>
    <t>Judicial Kollin</t>
  </si>
  <si>
    <t>Reener Arachno</t>
  </si>
  <si>
    <t>Growsa Aspar</t>
  </si>
  <si>
    <t>Akatsuki's Driver</t>
  </si>
  <si>
    <t>Vool Igna</t>
  </si>
  <si>
    <t>Saber Igna</t>
  </si>
  <si>
    <t>Fort Igna</t>
  </si>
  <si>
    <t>Captain Igna</t>
  </si>
  <si>
    <t>Hooligan Igna</t>
  </si>
  <si>
    <t>Fayl Symbol</t>
  </si>
  <si>
    <t>Flash Scout</t>
  </si>
  <si>
    <t>Decapitator Marvin</t>
  </si>
  <si>
    <t>Ranger Igna</t>
  </si>
  <si>
    <t>Organl Griffox</t>
  </si>
  <si>
    <t>Berserker Mammut</t>
  </si>
  <si>
    <t>Quake Rhinon</t>
  </si>
  <si>
    <t>Venal Igna</t>
  </si>
  <si>
    <t>Raider Igna</t>
  </si>
  <si>
    <t>Sarabashi Ropl</t>
  </si>
  <si>
    <t>Armored Brennan</t>
  </si>
  <si>
    <t>Gabondo Lexos</t>
  </si>
  <si>
    <t>Myrmidon Eugene</t>
  </si>
  <si>
    <t>Cheren Driver</t>
  </si>
  <si>
    <t>Zalts Driver</t>
  </si>
  <si>
    <t>Kyth Driver</t>
  </si>
  <si>
    <t>Kalymon Driver</t>
  </si>
  <si>
    <t>Jadde Driver</t>
  </si>
  <si>
    <t>Figgle Driver</t>
  </si>
  <si>
    <t>Chickenheart Dagmara</t>
  </si>
  <si>
    <t>Unflinching Saxon</t>
  </si>
  <si>
    <t>Antecedent Xiaxia</t>
  </si>
  <si>
    <t>Flow Bunnit</t>
  </si>
  <si>
    <t>Yurem Puffot</t>
  </si>
  <si>
    <t>Buma Hiln</t>
  </si>
  <si>
    <t>Ruchik Kapiba</t>
  </si>
  <si>
    <t>Falc Lexos</t>
  </si>
  <si>
    <t>Garnia Camill</t>
  </si>
  <si>
    <t>Uluran Grady</t>
  </si>
  <si>
    <t>Pactusk Brog</t>
  </si>
  <si>
    <t>Nyol Flamii</t>
  </si>
  <si>
    <t>Raflas Blant</t>
  </si>
  <si>
    <t>Olphen Jagron</t>
  </si>
  <si>
    <t>Levma Bunnit</t>
  </si>
  <si>
    <t>Mayn Eluca</t>
  </si>
  <si>
    <t>Jadeite Polly</t>
  </si>
  <si>
    <t>Avys Quadwing</t>
  </si>
  <si>
    <t>Night Avys Quadwing</t>
  </si>
  <si>
    <t>Shimmun Tirkin</t>
  </si>
  <si>
    <t>Parady Tirkin</t>
  </si>
  <si>
    <t>Zigul Tirkin</t>
  </si>
  <si>
    <t>Velvan Tirkin</t>
  </si>
  <si>
    <t>Hazan Scout</t>
  </si>
  <si>
    <t>Glorious Totem</t>
  </si>
  <si>
    <t>Segel Ansel</t>
  </si>
  <si>
    <t>Chituk Rapchor</t>
  </si>
  <si>
    <t>Confiscator Jimmy</t>
  </si>
  <si>
    <t>Fleet Moramora</t>
  </si>
  <si>
    <t>Sloam Runner</t>
  </si>
  <si>
    <t>Dagus Lysaat</t>
  </si>
  <si>
    <t>Stonic Urchon</t>
  </si>
  <si>
    <t>Perplexed Stoyan</t>
  </si>
  <si>
    <t>Tiquil Rodonya</t>
  </si>
  <si>
    <t>Igard Skwaror</t>
  </si>
  <si>
    <t>Damodan Crustip</t>
  </si>
  <si>
    <t>Makfur Runner</t>
  </si>
  <si>
    <t>Colnicas Ropl</t>
  </si>
  <si>
    <t>Kadar Pippito</t>
  </si>
  <si>
    <t>Skad Taos</t>
  </si>
  <si>
    <t>Gareid Egg</t>
  </si>
  <si>
    <t>Gaddon Parisax</t>
  </si>
  <si>
    <t>Peerless Beaufort</t>
  </si>
  <si>
    <t>Genni Pagul</t>
  </si>
  <si>
    <t>Aybam Medooz</t>
  </si>
  <si>
    <t>Gulnid Aspid</t>
  </si>
  <si>
    <t>Doltom Parisax</t>
  </si>
  <si>
    <t>Fuvor Aligo</t>
  </si>
  <si>
    <t>Epicurean Ligia</t>
  </si>
  <si>
    <t>Rapturous Scandia</t>
  </si>
  <si>
    <t>Svena Piranhax</t>
  </si>
  <si>
    <t>Dreadnik Jagron</t>
  </si>
  <si>
    <t>Haldood Tirkin</t>
  </si>
  <si>
    <t>Gaoid Tirkin</t>
  </si>
  <si>
    <t>Madoline Tirkin</t>
  </si>
  <si>
    <t>Gegl Quadwing</t>
  </si>
  <si>
    <t>Wacon Upa</t>
  </si>
  <si>
    <t>Wendel Gogol</t>
  </si>
  <si>
    <t>Lindwurm Stein</t>
  </si>
  <si>
    <t>Lindwurm Sollmeyer</t>
  </si>
  <si>
    <t>Asset Scout</t>
  </si>
  <si>
    <t>Lindwurm Müller</t>
  </si>
  <si>
    <t>Climactic Honnold</t>
  </si>
  <si>
    <t>Acenia Flier</t>
  </si>
  <si>
    <t>Skyfist Remington</t>
  </si>
  <si>
    <t>Eclipse Serprond</t>
  </si>
  <si>
    <t>Mogen Hox</t>
  </si>
  <si>
    <t>Zaguin Hox</t>
  </si>
  <si>
    <t>Froga Gyanna</t>
  </si>
  <si>
    <t>Moskel Rhogul</t>
  </si>
  <si>
    <t>Aman Balgas</t>
  </si>
  <si>
    <t>Giron Volff</t>
  </si>
  <si>
    <t>Ghudan Laia</t>
  </si>
  <si>
    <t>Bauz Eks</t>
  </si>
  <si>
    <t>Neleid Jagron</t>
  </si>
  <si>
    <t>Amman Balgas</t>
  </si>
  <si>
    <t>Deidon Griffox</t>
  </si>
  <si>
    <t>Agam Grebel</t>
  </si>
  <si>
    <t>Lafda Blant</t>
  </si>
  <si>
    <t>Demon Antol</t>
  </si>
  <si>
    <t>Birial Rhinon</t>
  </si>
  <si>
    <t>Buden Bufa</t>
  </si>
  <si>
    <t>Galahem Symbol</t>
  </si>
  <si>
    <t>Talent Runner</t>
  </si>
  <si>
    <t>Mergen Igna</t>
  </si>
  <si>
    <t>Rowda Igna</t>
  </si>
  <si>
    <t>Amost Igna</t>
  </si>
  <si>
    <t>Bagis Igna</t>
  </si>
  <si>
    <t>Beat Igna</t>
  </si>
  <si>
    <t>Tawa Igna</t>
  </si>
  <si>
    <t>Sparda Igna</t>
  </si>
  <si>
    <t>Norgam Igna</t>
  </si>
  <si>
    <t>Atrocious Hermes</t>
  </si>
  <si>
    <t>Misdan Pippito</t>
  </si>
  <si>
    <t>Grievous Clive</t>
  </si>
  <si>
    <t>Skode Ekidno</t>
  </si>
  <si>
    <t>Brogen Feris</t>
  </si>
  <si>
    <t>Gazust Mammut</t>
  </si>
  <si>
    <t>Gabnar Aspar</t>
  </si>
  <si>
    <t>Scura Antol</t>
  </si>
  <si>
    <t>Huust Quadwing</t>
  </si>
  <si>
    <t>Night Huust Quadwing</t>
  </si>
  <si>
    <t>Tannia Nest</t>
  </si>
  <si>
    <t>Mishgal Skeeter</t>
  </si>
  <si>
    <t>Garon Riik</t>
  </si>
  <si>
    <t>Deimos Sauros</t>
  </si>
  <si>
    <t>Odolera Ropl</t>
  </si>
  <si>
    <t>Marauder Laia</t>
  </si>
  <si>
    <t>Noign Pod</t>
  </si>
  <si>
    <t>Brazay Rhana</t>
  </si>
  <si>
    <t>Jadas Upa</t>
  </si>
  <si>
    <t>Gefillon Behemoth</t>
  </si>
  <si>
    <t>Pernicious Benf</t>
  </si>
  <si>
    <t>Tyrannotitan Kurodil</t>
  </si>
  <si>
    <t>Dalian Lexos</t>
  </si>
  <si>
    <t>Zeoth Serprond</t>
  </si>
  <si>
    <t>Chefko Garlus</t>
  </si>
  <si>
    <t>Zangiv Garlus</t>
  </si>
  <si>
    <t>Belbek Squood</t>
  </si>
  <si>
    <t>Pain Urchon</t>
  </si>
  <si>
    <t>Glox Krabble</t>
  </si>
  <si>
    <t>Leonine Sadie</t>
  </si>
  <si>
    <t>Zoke Garlus</t>
  </si>
  <si>
    <t>Rebus Garlus</t>
  </si>
  <si>
    <t>Alonzo Standard</t>
  </si>
  <si>
    <t>Runaway Train Bool</t>
  </si>
  <si>
    <t>Majacan Krabble</t>
  </si>
  <si>
    <t>Ransro Aspid</t>
  </si>
  <si>
    <t>Bledku Lexos</t>
  </si>
  <si>
    <t>Agem Grebel</t>
  </si>
  <si>
    <t>Vallum Ageshu</t>
  </si>
  <si>
    <t>Ravenwing Skull</t>
  </si>
  <si>
    <t>Snowdol Bunnit</t>
  </si>
  <si>
    <t>Arno Kapiba</t>
  </si>
  <si>
    <t>Klim Anlood</t>
  </si>
  <si>
    <t>Grash Pagul</t>
  </si>
  <si>
    <t>Broog Lysaat</t>
  </si>
  <si>
    <t>Fubbl Bunnit</t>
  </si>
  <si>
    <t>Nant Buloofo</t>
  </si>
  <si>
    <t>Dormick Ellok</t>
  </si>
  <si>
    <t>Samoo Volff</t>
  </si>
  <si>
    <t>Obri Aligo</t>
  </si>
  <si>
    <t>Mant Aries</t>
  </si>
  <si>
    <t>Abrachi Aries</t>
  </si>
  <si>
    <t>Zardl Laia</t>
  </si>
  <si>
    <t>Spinel Urchon</t>
  </si>
  <si>
    <t>Fresh Rodonya</t>
  </si>
  <si>
    <t>Redom Crustip</t>
  </si>
  <si>
    <t>Deep-Green Oscar</t>
  </si>
  <si>
    <t>Tantalese Knight</t>
  </si>
  <si>
    <t>Tantalese Runner</t>
  </si>
  <si>
    <t>Blue-Eyed Korbin</t>
  </si>
  <si>
    <t>Totorio Moramora</t>
  </si>
  <si>
    <t>Brewl Volff</t>
  </si>
  <si>
    <t>Magnl Caterpile</t>
  </si>
  <si>
    <t>Graaz Pippito</t>
  </si>
  <si>
    <t>Rooka Ansel</t>
  </si>
  <si>
    <t>Vint Griffox</t>
  </si>
  <si>
    <t>Torrl Runner</t>
  </si>
  <si>
    <t>Dynal Gyanna</t>
  </si>
  <si>
    <t>Koror Skwaror</t>
  </si>
  <si>
    <t>Radliev Pod</t>
  </si>
  <si>
    <t>Hool Arachno</t>
  </si>
  <si>
    <t>Tolmeda Plambus</t>
  </si>
  <si>
    <t>Regel Arachno</t>
  </si>
  <si>
    <t>Zext Garlus</t>
  </si>
  <si>
    <t>Bland Upa</t>
  </si>
  <si>
    <t>Fiar Garlus</t>
  </si>
  <si>
    <t>Spring-Shower Elliot</t>
  </si>
  <si>
    <t>Autumn-Shower Melvin</t>
  </si>
  <si>
    <t>Magmund Standard</t>
  </si>
  <si>
    <t>Ahaid Garlus</t>
  </si>
  <si>
    <t>Jenth Garlus</t>
  </si>
  <si>
    <t>Aplom Pippito</t>
  </si>
  <si>
    <t>Heroic Edwin</t>
  </si>
  <si>
    <t>Incandescent Marcus</t>
  </si>
  <si>
    <t>Novl Ories</t>
  </si>
  <si>
    <t>Idle Rodonya</t>
  </si>
  <si>
    <t>Sammel Squood</t>
  </si>
  <si>
    <t>Vogar Aspid</t>
  </si>
  <si>
    <t>Reeg Tirkin</t>
  </si>
  <si>
    <t>Drux Tirkin</t>
  </si>
  <si>
    <t>Trock Tirkin</t>
  </si>
  <si>
    <t>Cardorl Tirkin</t>
  </si>
  <si>
    <t>Revl Scout</t>
  </si>
  <si>
    <t>Fend Vang</t>
  </si>
  <si>
    <t>Diggel Grebel</t>
  </si>
  <si>
    <t>Heggl Antol</t>
  </si>
  <si>
    <t>Nebri Ropl</t>
  </si>
  <si>
    <t>Muscley Damian</t>
  </si>
  <si>
    <t>Rambl Marrin</t>
  </si>
  <si>
    <t>Ripbik Ellok</t>
  </si>
  <si>
    <t>Brave Tirkin</t>
  </si>
  <si>
    <t>Javelin Tirkin</t>
  </si>
  <si>
    <t>Watcher Tirkin</t>
  </si>
  <si>
    <t>Messenger Runner</t>
  </si>
  <si>
    <t>Trainer Tirkin</t>
  </si>
  <si>
    <t>Tirkin Totem</t>
  </si>
  <si>
    <t>Dedicated Conroy</t>
  </si>
  <si>
    <t>Jairo Griffox</t>
  </si>
  <si>
    <t>Spellbinder Billy</t>
  </si>
  <si>
    <t>Ghastly Piranhax</t>
  </si>
  <si>
    <t>Robol Peng</t>
  </si>
  <si>
    <t>Chibal Peng</t>
  </si>
  <si>
    <t>Cloud Sea King Ken</t>
  </si>
  <si>
    <t>Ziggan Garlus</t>
  </si>
  <si>
    <t>Funcel Garlus</t>
  </si>
  <si>
    <t>Aatoban Garlus</t>
  </si>
  <si>
    <t>Noigan Garlus</t>
  </si>
  <si>
    <t>Impassable Edgar</t>
  </si>
  <si>
    <t>Enlightened Morris</t>
  </si>
  <si>
    <t>Grad Gogol</t>
  </si>
  <si>
    <t>Radyo Marrin</t>
  </si>
  <si>
    <t>Seveeto Laia</t>
  </si>
  <si>
    <t>Prink Medooz</t>
  </si>
  <si>
    <t>Tetora Lysaat</t>
  </si>
  <si>
    <t>Zooz Aspid</t>
  </si>
  <si>
    <t>Moist Upa</t>
  </si>
  <si>
    <t>Nossi Lysaat</t>
  </si>
  <si>
    <t>Cave Brog</t>
  </si>
  <si>
    <t>Rippl Medooz</t>
  </si>
  <si>
    <t>Shreddle Vang</t>
  </si>
  <si>
    <t>Gamen Grebel</t>
  </si>
  <si>
    <t>Ahaato Gyanna</t>
  </si>
  <si>
    <t>Excavator Darius</t>
  </si>
  <si>
    <t>Eanl Blant</t>
  </si>
  <si>
    <t>Vile Howard</t>
  </si>
  <si>
    <t>Vashar Caterpile</t>
  </si>
  <si>
    <t>Dusky Riik</t>
  </si>
  <si>
    <t>Lun Scorpox</t>
  </si>
  <si>
    <t>Stark Aspar</t>
  </si>
  <si>
    <t>Zamban Urchon</t>
  </si>
  <si>
    <t>Hard-Bitten Xavier</t>
  </si>
  <si>
    <t>Sygian Aspid</t>
  </si>
  <si>
    <t>Gargen Parisax</t>
  </si>
  <si>
    <t>Rangel Egg</t>
  </si>
  <si>
    <t>Brutton Parisax</t>
  </si>
  <si>
    <t>Dorrl Parisax</t>
  </si>
  <si>
    <t>Eryagh Pod</t>
  </si>
  <si>
    <t>Reggl Arachno</t>
  </si>
  <si>
    <t>Empress Arachno</t>
  </si>
  <si>
    <t>Glamorous Alfred</t>
  </si>
  <si>
    <t>Brutal Aspid</t>
  </si>
  <si>
    <t>Holy Lancer Efrain</t>
  </si>
  <si>
    <t>Karyl Krabble</t>
  </si>
  <si>
    <t>Slayg Marrin</t>
  </si>
  <si>
    <t>Goldol Anlood</t>
  </si>
  <si>
    <t>Sinon Scorpox</t>
  </si>
  <si>
    <t>Dirid Ansel</t>
  </si>
  <si>
    <t>Machine-Gun Julio</t>
  </si>
  <si>
    <t>Heidl Taos</t>
  </si>
  <si>
    <t>Vaids Serprond</t>
  </si>
  <si>
    <t>Pidor Crustip</t>
  </si>
  <si>
    <t>Enada Lysaat</t>
  </si>
  <si>
    <t>Linka Skeet</t>
  </si>
  <si>
    <t>Acar Nest</t>
  </si>
  <si>
    <t>Mabluk Aspar</t>
  </si>
  <si>
    <t>Nelva Pippito</t>
  </si>
  <si>
    <t>Bolc Vang</t>
  </si>
  <si>
    <t>Trilut Grebel</t>
  </si>
  <si>
    <t>Canzin Lexos</t>
  </si>
  <si>
    <t>Evileye Mambor</t>
  </si>
  <si>
    <t>Valt Ropl</t>
  </si>
  <si>
    <t>Crimson Derrick</t>
  </si>
  <si>
    <t>Clabor Rodonya</t>
  </si>
  <si>
    <t>Gladiator Orion</t>
  </si>
  <si>
    <t>Nilhez Squood</t>
  </si>
  <si>
    <t>Artifice Ophion</t>
  </si>
  <si>
    <t>Bagoan Sovereign</t>
  </si>
  <si>
    <t>Kendra Guldo</t>
  </si>
  <si>
    <t>Garasha Sovereign</t>
  </si>
  <si>
    <t>Dajan Sovereign</t>
  </si>
  <si>
    <t>Belgio Sovereign</t>
  </si>
  <si>
    <t>Dalakio Scout</t>
  </si>
  <si>
    <t>Zalidor Guldo</t>
  </si>
  <si>
    <t>Soul-Eater Stanley</t>
  </si>
  <si>
    <t>Malicious Dimitri</t>
  </si>
  <si>
    <t>Relic-Holder Tyrannor</t>
  </si>
  <si>
    <t>Wervel Egg</t>
  </si>
  <si>
    <t>Mabalus Parisax</t>
  </si>
  <si>
    <t>Leran Parisax</t>
  </si>
  <si>
    <t>Parasite Aplacus</t>
  </si>
  <si>
    <t>Ellidor Parisax</t>
  </si>
  <si>
    <t>Kustal Sovereign</t>
  </si>
  <si>
    <t>Radclyffe Sovereign</t>
  </si>
  <si>
    <t>Phoebus Sovereign</t>
  </si>
  <si>
    <t>Docel Sentry</t>
  </si>
  <si>
    <t>Mk. VI Familion</t>
  </si>
  <si>
    <t>Familion Sovereign</t>
  </si>
  <si>
    <t>Nula Scout</t>
  </si>
  <si>
    <t>Margot Sovereign</t>
  </si>
  <si>
    <t>Haywire Kustal</t>
  </si>
  <si>
    <t>Felusi Pippito</t>
  </si>
  <si>
    <t>Gerolf Sovereign</t>
  </si>
  <si>
    <t>Mk. VI Margot</t>
  </si>
  <si>
    <t>Haywire Radclyffe</t>
  </si>
  <si>
    <t>Alda Sentry</t>
  </si>
  <si>
    <t>Skriim Sovereign</t>
  </si>
  <si>
    <t>Kyamel Sovereign</t>
  </si>
  <si>
    <t>Riveral Ansel</t>
  </si>
  <si>
    <t>Indoline Loyalist</t>
  </si>
  <si>
    <t>Indoline Star</t>
  </si>
  <si>
    <t>Vay Taos</t>
  </si>
  <si>
    <t>Haywire Phoebus</t>
  </si>
  <si>
    <t>Spirit Lexos</t>
  </si>
  <si>
    <t>Indoline Sentinel</t>
  </si>
  <si>
    <t>Praetorian Argus</t>
  </si>
  <si>
    <t>Blade Bot</t>
  </si>
  <si>
    <t>Joobs Krabble</t>
  </si>
  <si>
    <t>Nutch Lexos</t>
  </si>
  <si>
    <t>Valkan Marrin</t>
  </si>
  <si>
    <t>Horiz Aspid</t>
  </si>
  <si>
    <t>Praetorian Medea</t>
  </si>
  <si>
    <t>Sting Runner</t>
  </si>
  <si>
    <t>Mk. VI Gerolf</t>
  </si>
  <si>
    <t>Mk. VII Arek</t>
  </si>
  <si>
    <t>Valta Sovereign</t>
  </si>
  <si>
    <t>Grandum Sovereign</t>
  </si>
  <si>
    <t>Artifice Colossus</t>
  </si>
  <si>
    <t>Drub Sovereign</t>
  </si>
  <si>
    <t>Artifice Aion</t>
  </si>
  <si>
    <t>Aux Core</t>
  </si>
  <si>
    <t>Enemy</t>
  </si>
  <si>
    <t>Crit V</t>
  </si>
  <si>
    <t>Effects</t>
  </si>
  <si>
    <t>Chip</t>
  </si>
  <si>
    <t>Tin Chip</t>
  </si>
  <si>
    <t>Purchasable</t>
  </si>
  <si>
    <t>Wing Chip</t>
  </si>
  <si>
    <t>Purchasable, High Crit Rate</t>
  </si>
  <si>
    <t>Fang Chip</t>
  </si>
  <si>
    <t>Scale Chip</t>
  </si>
  <si>
    <t>Bronze Chip</t>
  </si>
  <si>
    <t>Purchasable, Base Weapon Appearance</t>
  </si>
  <si>
    <t>Amethyst Chip</t>
  </si>
  <si>
    <t>Agility +50</t>
  </si>
  <si>
    <t>Aggro from Auto -50%</t>
  </si>
  <si>
    <t>Aggro from Auto +50%</t>
  </si>
  <si>
    <t>Luck +50</t>
  </si>
  <si>
    <t>Day Accuracy +50%</t>
  </si>
  <si>
    <t>Dexterity +50</t>
  </si>
  <si>
    <t>Range +5m</t>
  </si>
  <si>
    <t>HP +500</t>
  </si>
  <si>
    <t>Night Accuracy +50%</t>
  </si>
  <si>
    <t>Agrom from Auto +50%</t>
  </si>
  <si>
    <t>Spinel Chip</t>
  </si>
  <si>
    <t>Turquoise Chip</t>
  </si>
  <si>
    <t>Steel Chip</t>
  </si>
  <si>
    <t>Purchasable, High Block</t>
  </si>
  <si>
    <t>Cobalt Chip</t>
  </si>
  <si>
    <t>Iron Chip</t>
  </si>
  <si>
    <t>Magnet Chip</t>
  </si>
  <si>
    <t>High Crit Rate</t>
  </si>
  <si>
    <t>Healing +20%</t>
  </si>
  <si>
    <t>Aggro from Arts +25%</t>
  </si>
  <si>
    <t>Strength +50</t>
  </si>
  <si>
    <t>Increased Damage vs Insect 50%</t>
  </si>
  <si>
    <t>Chain Chip</t>
  </si>
  <si>
    <t>Coil Chip</t>
  </si>
  <si>
    <t>Purchasable, Very High Block</t>
  </si>
  <si>
    <t>Glass Chip</t>
  </si>
  <si>
    <t>Very High Crit Rate</t>
  </si>
  <si>
    <t>Flower Chip</t>
  </si>
  <si>
    <t>Wood Chip</t>
  </si>
  <si>
    <t>Pentagon Chip</t>
  </si>
  <si>
    <t>1% Instakill Aquatic (non boss)</t>
  </si>
  <si>
    <t>Block Rate +20%</t>
  </si>
  <si>
    <t>Crit Damage +25%</t>
  </si>
  <si>
    <t>Aggro from Arts -25%</t>
  </si>
  <si>
    <t>Rhombus Chip</t>
  </si>
  <si>
    <t>Tri-Chip</t>
  </si>
  <si>
    <t>Urelite Chip</t>
  </si>
  <si>
    <t>Physical Resistance 10%</t>
  </si>
  <si>
    <t>Heal 8% Auto Damage</t>
  </si>
  <si>
    <t>Increased Damage vs Machine 50%</t>
  </si>
  <si>
    <t>Ether +50</t>
  </si>
  <si>
    <t>Brachinite Chip</t>
  </si>
  <si>
    <t>Lodranite Chip</t>
  </si>
  <si>
    <t>Motor Chip</t>
  </si>
  <si>
    <t>High Block Rate</t>
  </si>
  <si>
    <t>Engine Chip</t>
  </si>
  <si>
    <t>Battery Chip</t>
  </si>
  <si>
    <t>Opal Chip</t>
  </si>
  <si>
    <t>Aquamarine Chip</t>
  </si>
  <si>
    <t>Garnet Chip</t>
  </si>
  <si>
    <t>Polygon Chip</t>
  </si>
  <si>
    <t>Cube Chip</t>
  </si>
  <si>
    <t>Purchasable, High Block Rate</t>
  </si>
  <si>
    <t>Sphere Chip</t>
  </si>
  <si>
    <t>Aubrite Chip</t>
  </si>
  <si>
    <t>Howardite Chip</t>
  </si>
  <si>
    <t>Nakhlite Chip</t>
  </si>
  <si>
    <t>Mirror Matter Chip</t>
  </si>
  <si>
    <t>Counter deals 150% physical damage</t>
  </si>
  <si>
    <t>25% attack again after an auto-attack</t>
  </si>
  <si>
    <t>Counter with 150% Physical Damage</t>
  </si>
  <si>
    <t>25% Auto Attack Again</t>
  </si>
  <si>
    <t>Physical Resistance +10%</t>
  </si>
  <si>
    <t>Axion Chip</t>
  </si>
  <si>
    <t>Dark Matter Chip</t>
  </si>
  <si>
    <t>Hadron Chip</t>
  </si>
  <si>
    <t>Positron Chip</t>
  </si>
  <si>
    <t>Photon Chip</t>
  </si>
  <si>
    <t>Gold Chip</t>
  </si>
  <si>
    <t>Very High Block Rate</t>
  </si>
  <si>
    <t>Increase Drop Rate 50%</t>
  </si>
  <si>
    <t>Silver Chip</t>
  </si>
  <si>
    <t>Base Weapon Appearance</t>
  </si>
  <si>
    <t>Increase Gold Rate 50%</t>
  </si>
  <si>
    <t>Forest Chip</t>
  </si>
  <si>
    <t>Horn Chip</t>
  </si>
  <si>
    <t>Zircon Chip</t>
  </si>
  <si>
    <t>Increased Damage vs Flying 50%</t>
  </si>
  <si>
    <t>Flourite Chip</t>
  </si>
  <si>
    <t>Booster Chip</t>
  </si>
  <si>
    <t>Shaft Chip</t>
  </si>
  <si>
    <t>Angrite Chip</t>
  </si>
  <si>
    <t>Increased Damage vs Titan 50%</t>
  </si>
  <si>
    <t>Winonaite Chip</t>
  </si>
  <si>
    <t>Spiral Chip</t>
  </si>
  <si>
    <t>Increased Damage vs Aquatic 50%</t>
  </si>
  <si>
    <t>Hexagon Chip</t>
  </si>
  <si>
    <t>Tachyon Chip</t>
  </si>
  <si>
    <t>High Crit Rate, Unique Blade Appearance</t>
  </si>
  <si>
    <t>Counter with 50% Ether Damage</t>
  </si>
  <si>
    <t>1% Instakill Flying (non boss)</t>
  </si>
  <si>
    <t>1% Instakill Beast (non boss)</t>
  </si>
  <si>
    <t>1% Instakill Machine (non boss)</t>
  </si>
  <si>
    <t>1% Instakill Titan (non boss)</t>
  </si>
  <si>
    <t>Preon Chip</t>
  </si>
  <si>
    <t>Dilation Chip</t>
  </si>
  <si>
    <t>Highest Block Rate</t>
  </si>
  <si>
    <t>Sunlight Chip</t>
  </si>
  <si>
    <t>1% Instakill Insect (non boss)</t>
  </si>
  <si>
    <t>Moon Matter Chip</t>
  </si>
  <si>
    <t>Highest Crit Rate</t>
  </si>
  <si>
    <t>Shining Star Chip</t>
  </si>
  <si>
    <t>Monster</t>
  </si>
  <si>
    <t>Region</t>
  </si>
  <si>
    <t>Landmark</t>
  </si>
  <si>
    <t>Levels</t>
  </si>
  <si>
    <t>Unique</t>
  </si>
  <si>
    <t>Details</t>
  </si>
  <si>
    <t>Weather</t>
  </si>
  <si>
    <t>Tide</t>
  </si>
  <si>
    <t>Time</t>
  </si>
  <si>
    <t>Torl Marrin</t>
  </si>
  <si>
    <t>No</t>
  </si>
  <si>
    <t>Poppi Sidequest</t>
  </si>
  <si>
    <t>Bright Flier</t>
  </si>
  <si>
    <t>4-5</t>
  </si>
  <si>
    <t>6</t>
  </si>
  <si>
    <t>5-6</t>
  </si>
  <si>
    <t>6-7</t>
  </si>
  <si>
    <t>5-7</t>
  </si>
  <si>
    <t>20</t>
  </si>
  <si>
    <t>Yes</t>
  </si>
  <si>
    <t>Low</t>
  </si>
  <si>
    <t>4-6</t>
  </si>
  <si>
    <t>3-4</t>
  </si>
  <si>
    <t>2-4</t>
  </si>
  <si>
    <t>5-10</t>
  </si>
  <si>
    <t>7-11</t>
  </si>
  <si>
    <t>12</t>
  </si>
  <si>
    <t>South of the landmark</t>
  </si>
  <si>
    <t>9-12</t>
  </si>
  <si>
    <t>West of the island</t>
  </si>
  <si>
    <t>9-11</t>
  </si>
  <si>
    <t>15-19</t>
  </si>
  <si>
    <t>37-44</t>
  </si>
  <si>
    <t>36-40</t>
  </si>
  <si>
    <t>16-18</t>
  </si>
  <si>
    <t>Northeast of the island</t>
  </si>
  <si>
    <t>8-10</t>
  </si>
  <si>
    <t>41-43</t>
  </si>
  <si>
    <t>Rain</t>
  </si>
  <si>
    <t>Morning</t>
  </si>
  <si>
    <t>10-12</t>
  </si>
  <si>
    <t>1-3</t>
  </si>
  <si>
    <t>8</t>
  </si>
  <si>
    <t>9</t>
  </si>
  <si>
    <t>7-9</t>
  </si>
  <si>
    <t>11</t>
  </si>
  <si>
    <t>10-11</t>
  </si>
  <si>
    <t>18</t>
  </si>
  <si>
    <t>12-16</t>
  </si>
  <si>
    <t>16</t>
  </si>
  <si>
    <t>39-40</t>
  </si>
  <si>
    <t>32-34</t>
  </si>
  <si>
    <t>25</t>
  </si>
  <si>
    <t>39-42</t>
  </si>
  <si>
    <t>38</t>
  </si>
  <si>
    <t>Kasandra Affinity Quest</t>
  </si>
  <si>
    <t>40</t>
  </si>
  <si>
    <t>17-19</t>
  </si>
  <si>
    <t>24-26</t>
  </si>
  <si>
    <t>25-26</t>
  </si>
  <si>
    <t>21-23</t>
  </si>
  <si>
    <t>23-24</t>
  </si>
  <si>
    <t>Below to the west</t>
  </si>
  <si>
    <t>23-26</t>
  </si>
  <si>
    <t>34-40</t>
  </si>
  <si>
    <t>31-33</t>
  </si>
  <si>
    <t>Up the hill to the far upper right.</t>
  </si>
  <si>
    <t>38-40</t>
  </si>
  <si>
    <t>74-76</t>
  </si>
  <si>
    <t>Arrive via falling down from wheree Nose Gogol are in the obtrusion that is dark on the fast travel map from Traveler's quicktravel. Follow the path.</t>
  </si>
  <si>
    <t>25-27</t>
  </si>
  <si>
    <t>104</t>
  </si>
  <si>
    <t>Postgame</t>
  </si>
  <si>
    <t>69-108</t>
  </si>
  <si>
    <t>Reinforcements from Reeking Douglas</t>
  </si>
  <si>
    <t>69-109</t>
  </si>
  <si>
    <t>14-16</t>
  </si>
  <si>
    <t>11-13</t>
  </si>
  <si>
    <t>Southeast</t>
  </si>
  <si>
    <t>32-39</t>
  </si>
  <si>
    <t>Sauros's Bed</t>
  </si>
  <si>
    <t>31-35</t>
  </si>
  <si>
    <t>91</t>
  </si>
  <si>
    <t>Sauros's Bed, Sidequest</t>
  </si>
  <si>
    <t>90-91</t>
  </si>
  <si>
    <t>73</t>
  </si>
  <si>
    <t>Underneath the hill, entrance from Varnax's Plunge</t>
  </si>
  <si>
    <t>70-73</t>
  </si>
  <si>
    <t>Clear/Cloudy</t>
  </si>
  <si>
    <t>69-72</t>
  </si>
  <si>
    <t>71-73</t>
  </si>
  <si>
    <t>11-16</t>
  </si>
  <si>
    <t>West</t>
  </si>
  <si>
    <t>21-24</t>
  </si>
  <si>
    <t>26-28</t>
  </si>
  <si>
    <t>22-24</t>
  </si>
  <si>
    <t>23-25</t>
  </si>
  <si>
    <t>Collect from collection point</t>
  </si>
  <si>
    <t>90-92</t>
  </si>
  <si>
    <t>South and above Honeypot Grotto</t>
  </si>
  <si>
    <t>1-4</t>
  </si>
  <si>
    <t>8-11</t>
  </si>
  <si>
    <t>80-83</t>
  </si>
  <si>
    <t>3-7</t>
  </si>
  <si>
    <t>Torigoth West Path</t>
  </si>
  <si>
    <t>6-9</t>
  </si>
  <si>
    <t>Northwest Torigoth Wall</t>
  </si>
  <si>
    <t>Uphill Section either side of trunks</t>
  </si>
  <si>
    <t>7-10</t>
  </si>
  <si>
    <t>Western Shore</t>
  </si>
  <si>
    <t>10-13</t>
  </si>
  <si>
    <t>Western and Eastern Islands</t>
  </si>
  <si>
    <t>13-15</t>
  </si>
  <si>
    <t>14-15</t>
  </si>
  <si>
    <t>Night</t>
  </si>
  <si>
    <t>12-14</t>
  </si>
  <si>
    <t>45</t>
  </si>
  <si>
    <t>Northeast corner of lake</t>
  </si>
  <si>
    <t>28</t>
  </si>
  <si>
    <t>Rain/Thunder</t>
  </si>
  <si>
    <t>40-43</t>
  </si>
  <si>
    <t>South bank of lake</t>
  </si>
  <si>
    <t>42-44</t>
  </si>
  <si>
    <t>South and east banks of lake</t>
  </si>
  <si>
    <t>38-41</t>
  </si>
  <si>
    <t>31-32</t>
  </si>
  <si>
    <t>35</t>
  </si>
  <si>
    <t>41</t>
  </si>
  <si>
    <t>Umon Bounces Back Sidequest</t>
  </si>
  <si>
    <t>High</t>
  </si>
  <si>
    <t>Doesn't always appear</t>
  </si>
  <si>
    <t>Clear</t>
  </si>
  <si>
    <t>99</t>
  </si>
  <si>
    <t>Feed the Ardun</t>
  </si>
  <si>
    <t>27</t>
  </si>
  <si>
    <t>Solitary Block #2</t>
  </si>
  <si>
    <t>14</t>
  </si>
  <si>
    <t>Solitary Block #1</t>
  </si>
  <si>
    <t>13</t>
  </si>
  <si>
    <t>15-16</t>
  </si>
  <si>
    <t>?</t>
  </si>
  <si>
    <t>18-19</t>
  </si>
  <si>
    <t>19-22</t>
  </si>
  <si>
    <t>19-23</t>
  </si>
  <si>
    <t>22-23</t>
  </si>
  <si>
    <t>23</t>
  </si>
  <si>
    <t>18-20</t>
  </si>
  <si>
    <t>31-34</t>
  </si>
  <si>
    <t>36-37</t>
  </si>
  <si>
    <t>65</t>
  </si>
  <si>
    <t>63-64</t>
  </si>
  <si>
    <t>62-64</t>
  </si>
  <si>
    <t>60-61</t>
  </si>
  <si>
    <t>Reinforcements from Breed Egg</t>
  </si>
  <si>
    <t>17-20</t>
  </si>
  <si>
    <t>17-18</t>
  </si>
  <si>
    <t>19</t>
  </si>
  <si>
    <t>21-22</t>
  </si>
  <si>
    <t>Shoreline</t>
  </si>
  <si>
    <t>21</t>
  </si>
  <si>
    <t>19-21</t>
  </si>
  <si>
    <t>20-23</t>
  </si>
  <si>
    <t>24</t>
  </si>
  <si>
    <t>Underneath South</t>
  </si>
  <si>
    <t>20-22</t>
  </si>
  <si>
    <t>Underneath</t>
  </si>
  <si>
    <t>26</t>
  </si>
  <si>
    <t>Underneath North</t>
  </si>
  <si>
    <t>22</t>
  </si>
  <si>
    <t>East behind waterfall</t>
  </si>
  <si>
    <t>Western bridge</t>
  </si>
  <si>
    <t>20-21</t>
  </si>
  <si>
    <t>North</t>
  </si>
  <si>
    <t>19-20</t>
  </si>
  <si>
    <t>Northeast</t>
  </si>
  <si>
    <t>Under eastern bridge</t>
  </si>
  <si>
    <t>Eastern bridge</t>
  </si>
  <si>
    <t>Pelza's Sluice</t>
  </si>
  <si>
    <t>17</t>
  </si>
  <si>
    <t>16-20</t>
  </si>
  <si>
    <t>Wyrmtears</t>
  </si>
  <si>
    <t>70-80</t>
  </si>
  <si>
    <t>71-72</t>
  </si>
  <si>
    <t>73-75</t>
  </si>
  <si>
    <t>77</t>
  </si>
  <si>
    <t>78</t>
  </si>
  <si>
    <t>74</t>
  </si>
  <si>
    <t>80</t>
  </si>
  <si>
    <t>17-22</t>
  </si>
  <si>
    <t>North along cliff</t>
  </si>
  <si>
    <t>West Side</t>
  </si>
  <si>
    <t>24-25</t>
  </si>
  <si>
    <t>73-74</t>
  </si>
  <si>
    <t>Petal Rain</t>
  </si>
  <si>
    <t>Early Morning</t>
  </si>
  <si>
    <t>47-48</t>
  </si>
  <si>
    <t>43-44</t>
  </si>
  <si>
    <t>48</t>
  </si>
  <si>
    <t>20-24</t>
  </si>
  <si>
    <t>35-37</t>
  </si>
  <si>
    <t>27-28</t>
  </si>
  <si>
    <t>72-74</t>
  </si>
  <si>
    <t>Southern</t>
  </si>
  <si>
    <t>40-41</t>
  </si>
  <si>
    <t>72-75</t>
  </si>
  <si>
    <t>36-38</t>
  </si>
  <si>
    <t>38-39</t>
  </si>
  <si>
    <t>Cliffs</t>
  </si>
  <si>
    <t>37</t>
  </si>
  <si>
    <t>94-97</t>
  </si>
  <si>
    <t>Postgame, Farewell Good Friend Sidequest</t>
  </si>
  <si>
    <t>62</t>
  </si>
  <si>
    <t>63</t>
  </si>
  <si>
    <t>64</t>
  </si>
  <si>
    <t>43</t>
  </si>
  <si>
    <t>Salvage Dock</t>
  </si>
  <si>
    <t>30-31</t>
  </si>
  <si>
    <t>26-29</t>
  </si>
  <si>
    <t>60</t>
  </si>
  <si>
    <t>61</t>
  </si>
  <si>
    <t>28-30</t>
  </si>
  <si>
    <t>Near northwest collection point or east</t>
  </si>
  <si>
    <t>32-33</t>
  </si>
  <si>
    <t>29-31</t>
  </si>
  <si>
    <t>30</t>
  </si>
  <si>
    <t>Approach East Edge</t>
  </si>
  <si>
    <t>26-30</t>
  </si>
  <si>
    <t>28-29</t>
  </si>
  <si>
    <t>26-27</t>
  </si>
  <si>
    <t>South Edge</t>
  </si>
  <si>
    <t>58</t>
  </si>
  <si>
    <t>25-29</t>
  </si>
  <si>
    <t>South</t>
  </si>
  <si>
    <t>Not Sandstorm</t>
  </si>
  <si>
    <t>32</t>
  </si>
  <si>
    <t>29-30</t>
  </si>
  <si>
    <t>27-30</t>
  </si>
  <si>
    <t>27-29</t>
  </si>
  <si>
    <t>31</t>
  </si>
  <si>
    <t>Above</t>
  </si>
  <si>
    <t>Below</t>
  </si>
  <si>
    <t>24-27</t>
  </si>
  <si>
    <t>29</t>
  </si>
  <si>
    <t>27-31</t>
  </si>
  <si>
    <t>Not Sandstorm/Smog</t>
  </si>
  <si>
    <t>Sandstorm/Smog</t>
  </si>
  <si>
    <t>60-63</t>
  </si>
  <si>
    <t>Gravestone Northwest</t>
  </si>
  <si>
    <t>63-65</t>
  </si>
  <si>
    <t>Agate's Mining</t>
  </si>
  <si>
    <t>83-86</t>
  </si>
  <si>
    <t>Low Health</t>
  </si>
  <si>
    <t>30-33</t>
  </si>
  <si>
    <t>33</t>
  </si>
  <si>
    <t>Delize's Infirmary, South, Underneath</t>
  </si>
  <si>
    <t>Underneath, Storage Warehouse</t>
  </si>
  <si>
    <t>80-81</t>
  </si>
  <si>
    <t>Insurgent Investigations Sidequest</t>
  </si>
  <si>
    <t>29-33</t>
  </si>
  <si>
    <t>In the building in North</t>
  </si>
  <si>
    <t>79-83</t>
  </si>
  <si>
    <t>85</t>
  </si>
  <si>
    <t>33-34</t>
  </si>
  <si>
    <t>33-35</t>
  </si>
  <si>
    <t>86</t>
  </si>
  <si>
    <t>West, High Health</t>
  </si>
  <si>
    <t>28-31</t>
  </si>
  <si>
    <t>Northwest</t>
  </si>
  <si>
    <t>Smog</t>
  </si>
  <si>
    <t>Night?</t>
  </si>
  <si>
    <t>25-28</t>
  </si>
  <si>
    <t>Postgame, Eastern side</t>
  </si>
  <si>
    <t>120</t>
  </si>
  <si>
    <t>Postgame, Above, around Niranira's Panic Room (Upper Duct)</t>
  </si>
  <si>
    <t>Postgame, Work Observation Tower</t>
  </si>
  <si>
    <t>Postgame, Artificial Blade Adjustment, go into blue box</t>
  </si>
  <si>
    <t>34-36</t>
  </si>
  <si>
    <t>East passage</t>
  </si>
  <si>
    <t>West passage</t>
  </si>
  <si>
    <t>Center</t>
  </si>
  <si>
    <t>Aurora</t>
  </si>
  <si>
    <t>34</t>
  </si>
  <si>
    <t>29-35</t>
  </si>
  <si>
    <t>44-46</t>
  </si>
  <si>
    <t>North passage</t>
  </si>
  <si>
    <t>East</t>
  </si>
  <si>
    <t>44</t>
  </si>
  <si>
    <t>47</t>
  </si>
  <si>
    <t>Approach southeast corner</t>
  </si>
  <si>
    <t>41-45</t>
  </si>
  <si>
    <t>39-41</t>
  </si>
  <si>
    <t>42</t>
  </si>
  <si>
    <t>39</t>
  </si>
  <si>
    <t>43-46</t>
  </si>
  <si>
    <t>Southeast conch shell</t>
  </si>
  <si>
    <t>Reinforcement from Gareid Egg</t>
  </si>
  <si>
    <t>49</t>
  </si>
  <si>
    <t>32-35</t>
  </si>
  <si>
    <t>36</t>
  </si>
  <si>
    <t>46</t>
  </si>
  <si>
    <t>47-49</t>
  </si>
  <si>
    <t>43-45</t>
  </si>
  <si>
    <t>Approach from Lud Cloudway and jump onto the ramp</t>
  </si>
  <si>
    <t>42-45</t>
  </si>
  <si>
    <t>41-44</t>
  </si>
  <si>
    <t>40-44</t>
  </si>
  <si>
    <t>44-45</t>
  </si>
  <si>
    <t>Between this and Godsford Isle</t>
  </si>
  <si>
    <t>Paths east and south</t>
  </si>
  <si>
    <t>South &amp; West</t>
  </si>
  <si>
    <t>West Beaches</t>
  </si>
  <si>
    <t>30-32</t>
  </si>
  <si>
    <t>34-35</t>
  </si>
  <si>
    <t>87-89</t>
  </si>
  <si>
    <t>45-47</t>
  </si>
  <si>
    <t>Agate Prospecting Node</t>
  </si>
  <si>
    <t>51</t>
  </si>
  <si>
    <t>49-52</t>
  </si>
  <si>
    <t>49-54</t>
  </si>
  <si>
    <t>88-91</t>
  </si>
  <si>
    <t>94</t>
  </si>
  <si>
    <t>44-50</t>
  </si>
  <si>
    <t>46-49</t>
  </si>
  <si>
    <t>48-50</t>
  </si>
  <si>
    <t>Very Strong, level deceptive</t>
  </si>
  <si>
    <t>45-48</t>
  </si>
  <si>
    <t>46-48</t>
  </si>
  <si>
    <t>90</t>
  </si>
  <si>
    <t>Doesn't do too much damage if you are level 55, can run away</t>
  </si>
  <si>
    <t>48-49</t>
  </si>
  <si>
    <t>Southwest</t>
  </si>
  <si>
    <t>56-58</t>
  </si>
  <si>
    <t>41-42</t>
  </si>
  <si>
    <t>By the eggs, must approach</t>
  </si>
  <si>
    <t>Waterfall</t>
  </si>
  <si>
    <t>33-37</t>
  </si>
  <si>
    <t>East and Northeast</t>
  </si>
  <si>
    <t>35-36</t>
  </si>
  <si>
    <t>Northwest in valley between high area and wall, walk through.</t>
  </si>
  <si>
    <t>45-46</t>
  </si>
  <si>
    <t>95</t>
  </si>
  <si>
    <t>109</t>
  </si>
  <si>
    <t>130</t>
  </si>
  <si>
    <t>50-51</t>
  </si>
  <si>
    <t>60-62</t>
  </si>
  <si>
    <t>Approach Salve Point</t>
  </si>
  <si>
    <t>49-51</t>
  </si>
  <si>
    <t>Salvage Failure</t>
  </si>
  <si>
    <t>46-50</t>
  </si>
  <si>
    <t>East near Titan Dig Site</t>
  </si>
  <si>
    <t>47-50</t>
  </si>
  <si>
    <t>55</t>
  </si>
  <si>
    <t>37-39</t>
  </si>
  <si>
    <t>42-46</t>
  </si>
  <si>
    <t>Approach center flower patch in spring</t>
  </si>
  <si>
    <t>53</t>
  </si>
  <si>
    <t>Under the titan, on the far east ledge, may not spawn</t>
  </si>
  <si>
    <t>Not Ether</t>
  </si>
  <si>
    <t>Day</t>
  </si>
  <si>
    <t>79-81</t>
  </si>
  <si>
    <t>Midnight</t>
  </si>
  <si>
    <t>35-38</t>
  </si>
  <si>
    <t>Under the bridge to the city</t>
  </si>
  <si>
    <t>40-42</t>
  </si>
  <si>
    <t>80-82</t>
  </si>
  <si>
    <t>Snow</t>
  </si>
  <si>
    <t>37-40</t>
  </si>
  <si>
    <t>36-41</t>
  </si>
  <si>
    <t>84-85</t>
  </si>
  <si>
    <t>Reachable or Ether weather, Farming Location</t>
  </si>
  <si>
    <t>37-41</t>
  </si>
  <si>
    <t>Sidequest, melt ice</t>
  </si>
  <si>
    <t>Building ruins on west side</t>
  </si>
  <si>
    <t>84</t>
  </si>
  <si>
    <t>84-86</t>
  </si>
  <si>
    <t>Unreachable</t>
  </si>
  <si>
    <t>Reinforcement from Radliev Pod</t>
  </si>
  <si>
    <t>Approach southern lower section</t>
  </si>
  <si>
    <t>38-42</t>
  </si>
  <si>
    <t>Note below where you find him</t>
  </si>
  <si>
    <t>Kill Spring-Shower Elliot, Get Note</t>
  </si>
  <si>
    <t>Fall down north side</t>
  </si>
  <si>
    <t>54</t>
  </si>
  <si>
    <t>31-36</t>
  </si>
  <si>
    <t>82-85</t>
  </si>
  <si>
    <t>88-90</t>
  </si>
  <si>
    <t>88</t>
  </si>
  <si>
    <t>82-84</t>
  </si>
  <si>
    <t>Upper</t>
  </si>
  <si>
    <t>Weather changed, need to finish ether bestiary</t>
  </si>
  <si>
    <t>33-44</t>
  </si>
  <si>
    <t>Inside Crevice</t>
  </si>
  <si>
    <t>83</t>
  </si>
  <si>
    <t>Reinforcements from Damian</t>
  </si>
  <si>
    <t>81</t>
  </si>
  <si>
    <t>78-80</t>
  </si>
  <si>
    <t>82-83</t>
  </si>
  <si>
    <t>39-45</t>
  </si>
  <si>
    <t>Approach middle of 3 totems far west</t>
  </si>
  <si>
    <t>79-80</t>
  </si>
  <si>
    <t>36-46</t>
  </si>
  <si>
    <t>Reinforcement from Billy</t>
  </si>
  <si>
    <t>Northwest; Southeast</t>
  </si>
  <si>
    <t>Reachable</t>
  </si>
  <si>
    <t>110</t>
  </si>
  <si>
    <t>50-52</t>
  </si>
  <si>
    <t>52-55</t>
  </si>
  <si>
    <t>Inside</t>
  </si>
  <si>
    <t>85-86</t>
  </si>
  <si>
    <t>North Ice Lake</t>
  </si>
  <si>
    <t>79</t>
  </si>
  <si>
    <t>82</t>
  </si>
  <si>
    <t>87</t>
  </si>
  <si>
    <t>Unreachable, Farming Location</t>
  </si>
  <si>
    <t>46-47</t>
  </si>
  <si>
    <t>44-47</t>
  </si>
  <si>
    <t>Upper Level</t>
  </si>
  <si>
    <t>Path to Subterranean Lake Galantia</t>
  </si>
  <si>
    <t>Reinforcement from Rangel Egg</t>
  </si>
  <si>
    <t>Southwest toward Chamber of Offering</t>
  </si>
  <si>
    <t>Reinforcement from Eryagh Pod and Glamorous Alfred</t>
  </si>
  <si>
    <t>Difficult Decisions Sidequest</t>
  </si>
  <si>
    <t>42-48</t>
  </si>
  <si>
    <t>Appears near middle when approached</t>
  </si>
  <si>
    <t>59</t>
  </si>
  <si>
    <t>51-52</t>
  </si>
  <si>
    <t>Above near exit</t>
  </si>
  <si>
    <t>Fall below crater</t>
  </si>
  <si>
    <t>Inside Cave</t>
  </si>
  <si>
    <t>52</t>
  </si>
  <si>
    <t>117</t>
  </si>
  <si>
    <t>51-53</t>
  </si>
  <si>
    <t>56</t>
  </si>
  <si>
    <t>50-53</t>
  </si>
  <si>
    <t>52-54</t>
  </si>
  <si>
    <t>49-56</t>
  </si>
  <si>
    <t>53-54</t>
  </si>
  <si>
    <t>54-56</t>
  </si>
  <si>
    <t>Right side</t>
  </si>
  <si>
    <t>57</t>
  </si>
  <si>
    <t>Evacuation Center</t>
  </si>
  <si>
    <t>51-56</t>
  </si>
  <si>
    <t>52-53</t>
  </si>
  <si>
    <t>7th Division</t>
  </si>
  <si>
    <t>50-55</t>
  </si>
  <si>
    <t>49-53</t>
  </si>
  <si>
    <t>Reinforcement from Wervel Egg</t>
  </si>
  <si>
    <t>53-56</t>
  </si>
  <si>
    <t>55-57</t>
  </si>
  <si>
    <t>2nd Floor</t>
  </si>
  <si>
    <t>54-57</t>
  </si>
  <si>
    <t>West, below</t>
  </si>
  <si>
    <t>58-59</t>
  </si>
  <si>
    <t>56-57</t>
  </si>
  <si>
    <t>53-57</t>
  </si>
  <si>
    <t>56-59</t>
  </si>
  <si>
    <t>57-59</t>
  </si>
  <si>
    <t>56-62</t>
  </si>
  <si>
    <t>Reinforcement from Gerolf Sovereign</t>
  </si>
  <si>
    <t>Above room</t>
  </si>
  <si>
    <t>World Tree Disaster Sidequest</t>
  </si>
  <si>
    <t>World Tree Disaster Sidequest, turn around and head back into the hallway</t>
  </si>
  <si>
    <t>59-60</t>
  </si>
  <si>
    <t>57-60</t>
  </si>
  <si>
    <t>55-56</t>
  </si>
  <si>
    <t>61-62</t>
  </si>
  <si>
    <t>66</t>
  </si>
  <si>
    <t>Left side door on top level</t>
  </si>
  <si>
    <t>57-58</t>
  </si>
  <si>
    <t xml:space="preserve">Next to left salvage point </t>
  </si>
  <si>
    <t>58-60</t>
  </si>
  <si>
    <t>61-64</t>
  </si>
  <si>
    <t>59-63</t>
  </si>
  <si>
    <t>Top side</t>
  </si>
  <si>
    <t>114</t>
  </si>
  <si>
    <t>50-100</t>
  </si>
  <si>
    <t>Reinforcements from Grandum/Gerolf Sovereign</t>
  </si>
  <si>
    <t>Reinforcements from Arek</t>
  </si>
  <si>
    <t>67-69</t>
  </si>
  <si>
    <t>65-67</t>
  </si>
  <si>
    <t>70</t>
  </si>
  <si>
    <t>Axes - Tin</t>
  </si>
  <si>
    <t>Base</t>
  </si>
  <si>
    <t>Tin</t>
  </si>
  <si>
    <t>Ratio</t>
  </si>
  <si>
    <t>&lt;-- Base 20 is closest to real ratio</t>
  </si>
  <si>
    <t>Diff</t>
  </si>
  <si>
    <t>Modified Base</t>
  </si>
  <si>
    <t>Lances - Tin</t>
  </si>
  <si>
    <t>&lt;-- Base 16 is closest to real ratio</t>
  </si>
  <si>
    <t>Diff %</t>
  </si>
  <si>
    <t>Diff % Val</t>
  </si>
  <si>
    <t>Modifed Base</t>
  </si>
  <si>
    <t>Katana - Tin</t>
  </si>
  <si>
    <t>Katana - Cobalt</t>
  </si>
  <si>
    <t>Cobalt</t>
  </si>
  <si>
    <t>Katana - Tin/Normalized</t>
  </si>
  <si>
    <t>&lt;-- Normalized == We are using the calculated real base values pre rounding</t>
  </si>
  <si>
    <t>Katana - Cobalt/Normalized</t>
  </si>
  <si>
    <t>&lt;-- Pretty close in error, about 1%</t>
  </si>
  <si>
    <t>Mechanized Hammer - Tin</t>
  </si>
  <si>
    <t>NEEDS MORE SAMPLES</t>
  </si>
  <si>
    <t>Mechanized Hammer - Cobalt</t>
  </si>
  <si>
    <t>Mechanized Hammer - Tin/Normalized</t>
  </si>
  <si>
    <t>&lt; -- Either works</t>
  </si>
  <si>
    <t>Mechanized Hammer - Cobalt/Normalized</t>
  </si>
  <si>
    <t>Twin Rings - Tin</t>
  </si>
  <si>
    <t>&lt; -- 14 most accurate</t>
  </si>
  <si>
    <t>Ether Cannon - Tin</t>
  </si>
  <si>
    <t>NEED MORE SAMPLES</t>
  </si>
  <si>
    <t>Knuckle Claws - Tin</t>
  </si>
  <si>
    <t>Bitball - Tin</t>
  </si>
  <si>
    <t>&lt;-- 13 most accurate</t>
  </si>
  <si>
    <t>Ratios</t>
  </si>
  <si>
    <t>Farm Location</t>
  </si>
  <si>
    <t>Level</t>
  </si>
  <si>
    <t>Comments</t>
  </si>
  <si>
    <t>Source/Verified</t>
  </si>
  <si>
    <t>Damage</t>
  </si>
  <si>
    <t>Block</t>
  </si>
  <si>
    <t>Crit</t>
  </si>
  <si>
    <t>20-30</t>
  </si>
  <si>
    <t>Cannot Reproduce</t>
  </si>
  <si>
    <t>Comment</t>
  </si>
  <si>
    <t>25-35</t>
  </si>
  <si>
    <t>30-40</t>
  </si>
  <si>
    <t>Reddit</t>
  </si>
  <si>
    <t>Femni Nest and Illumni Skeeter</t>
  </si>
  <si>
    <t>40-50</t>
  </si>
  <si>
    <t>Krabble</t>
  </si>
  <si>
    <t>35-40</t>
  </si>
  <si>
    <t>Random enemy on Salvage Point</t>
  </si>
  <si>
    <t>45-55</t>
  </si>
  <si>
    <t>Ransrol Aspid</t>
  </si>
  <si>
    <t>Sinion Scorpox</t>
  </si>
  <si>
    <t>55-60</t>
  </si>
  <si>
    <t>Purchasable, Postgame</t>
  </si>
  <si>
    <t>60-65</t>
  </si>
  <si>
    <t>50-60</t>
  </si>
  <si>
    <t>60-70</t>
  </si>
  <si>
    <t>65-75</t>
  </si>
  <si>
    <t>70-75</t>
  </si>
  <si>
    <t>GameFaqs</t>
  </si>
  <si>
    <t>75-80</t>
  </si>
  <si>
    <t>Salvage Point</t>
  </si>
  <si>
    <t>Notes. Results w/Salvaging Mastery 2</t>
  </si>
  <si>
    <t>Enemy Levels</t>
  </si>
  <si>
    <t>QTE Pattern</t>
  </si>
  <si>
    <t>Recommended?</t>
  </si>
  <si>
    <t>Salvage Deck</t>
  </si>
  <si>
    <t>A, A, A</t>
  </si>
  <si>
    <t>Maelstrom</t>
  </si>
  <si>
    <t>Almost always enemies, large QTE hit ranges</t>
  </si>
  <si>
    <t>24-29</t>
  </si>
  <si>
    <t>A, B, X</t>
  </si>
  <si>
    <t>Goldmouth Flight Deck</t>
  </si>
  <si>
    <t>Easy QTE, almost always enemies</t>
  </si>
  <si>
    <t>2-35</t>
  </si>
  <si>
    <t>A, A, B</t>
  </si>
  <si>
    <t>Near Port Deck</t>
  </si>
  <si>
    <t>Guarenteed Chests (even no QTE), arrive from bridge, hard QTE, easy Monsters</t>
  </si>
  <si>
    <t>6-19</t>
  </si>
  <si>
    <t>Random</t>
  </si>
  <si>
    <t>Torigoth Flower Patch</t>
  </si>
  <si>
    <t>Medium QTE, Chests. Some enemies drops Motor Chip. Time consuming monsters</t>
  </si>
  <si>
    <t>32-41</t>
  </si>
  <si>
    <t>B, A, Y</t>
  </si>
  <si>
    <t>Torigoth Relay Base</t>
  </si>
  <si>
    <t>Grodd Residential Zone</t>
  </si>
  <si>
    <t>Saet's Chief's Residence</t>
  </si>
  <si>
    <t>Best early rewards until titan available.</t>
  </si>
  <si>
    <t>Seigel Fell's</t>
  </si>
  <si>
    <t>Bad salvage point, always enemies, poor treasure rate, harder QTE than Torigoth Relay Base</t>
  </si>
  <si>
    <t>Avoid</t>
  </si>
  <si>
    <t>Near Lascham Island</t>
  </si>
  <si>
    <t>B, B, A</t>
  </si>
  <si>
    <t>Lascham Island</t>
  </si>
  <si>
    <t>Fast QTE</t>
  </si>
  <si>
    <t>4-40</t>
  </si>
  <si>
    <t>Melnath's Shoulder</t>
  </si>
  <si>
    <t>Small QTE Area, high tier chests if perfect</t>
  </si>
  <si>
    <t>X, Y, A</t>
  </si>
  <si>
    <t>Umon's Shipyard</t>
  </si>
  <si>
    <t>Jarlin Wing Area #1</t>
  </si>
  <si>
    <t>Barely anything unless perfect</t>
  </si>
  <si>
    <t>Feif of Forgetfulness</t>
  </si>
  <si>
    <t>Hard QTE. Lower level enemies from Leftherian</t>
  </si>
  <si>
    <t>26-34</t>
  </si>
  <si>
    <t>Port Anangham</t>
  </si>
  <si>
    <t>24-30</t>
  </si>
  <si>
    <t>Near Changsha Wastes</t>
  </si>
  <si>
    <t>25-42</t>
  </si>
  <si>
    <t>Cargo Transport Zone</t>
  </si>
  <si>
    <t>Highest drop rate</t>
  </si>
  <si>
    <t>Daridan's Stack</t>
  </si>
  <si>
    <t>Small QTE Region, likely 2 chests, Giant Fish</t>
  </si>
  <si>
    <t>Daram Isle</t>
  </si>
  <si>
    <t>Near Rigette Harbor</t>
  </si>
  <si>
    <t>25-36</t>
  </si>
  <si>
    <t>Godsford Isle</t>
  </si>
  <si>
    <t>Small QTE Region Kitarmo Squood, Higher chest rarity</t>
  </si>
  <si>
    <t>Isle of Urchon</t>
  </si>
  <si>
    <t>Messett Point</t>
  </si>
  <si>
    <t>Ansel Hatchery</t>
  </si>
  <si>
    <t>33-36</t>
  </si>
  <si>
    <t>Goetuis Wharf #1</t>
  </si>
  <si>
    <t>Bad Treasure Odds</t>
  </si>
  <si>
    <t>36-42</t>
  </si>
  <si>
    <t>Battlescar Cove</t>
  </si>
  <si>
    <t>Triedge Isle</t>
  </si>
  <si>
    <t>Dalnes Stone</t>
  </si>
  <si>
    <t>Pretty good chest rates</t>
  </si>
  <si>
    <t>33-54</t>
  </si>
  <si>
    <t>Canyon of Husks</t>
  </si>
  <si>
    <t>Better treasure rate, higher special cap</t>
  </si>
  <si>
    <t>50-58</t>
  </si>
  <si>
    <t>Portal of the Hero</t>
  </si>
  <si>
    <t>53-55</t>
  </si>
  <si>
    <t>Near Morytha Falls</t>
  </si>
  <si>
    <t>Near Jubilee Gate</t>
  </si>
  <si>
    <t>Higher level chests</t>
  </si>
  <si>
    <t>7th Perimeter Skyport</t>
  </si>
  <si>
    <t>More chests</t>
  </si>
  <si>
    <t>52-59</t>
  </si>
  <si>
    <t>By 7th Perim. Skyport</t>
  </si>
  <si>
    <t>Slightly easier QTE, higher level enemies, higher rarity collectables, fewer chests</t>
  </si>
  <si>
    <t>53-63</t>
  </si>
  <si>
    <t>Accessory</t>
  </si>
  <si>
    <t>Rarity</t>
  </si>
  <si>
    <t>Lookup Key</t>
  </si>
  <si>
    <t>Effect Type</t>
  </si>
  <si>
    <t>Effect Strength</t>
  </si>
  <si>
    <t>Effect Condition</t>
  </si>
  <si>
    <t>0-Battle Course+</t>
  </si>
  <si>
    <t>50%</t>
  </si>
  <si>
    <t>Abyss Vest</t>
  </si>
  <si>
    <t>Abyss VestRare</t>
  </si>
  <si>
    <t>Activity Amulet</t>
  </si>
  <si>
    <t>Activity AmuletNormal</t>
  </si>
  <si>
    <t>Activity AmuletRare</t>
  </si>
  <si>
    <t>22%</t>
  </si>
  <si>
    <t>Affection Necklace</t>
  </si>
  <si>
    <t>Affection NecklaceNormal</t>
  </si>
  <si>
    <t>Affection NecklaceRare</t>
  </si>
  <si>
    <t>17%</t>
  </si>
  <si>
    <t>Affection NecklaceLegendary</t>
  </si>
  <si>
    <t>19%</t>
  </si>
  <si>
    <t>Affection Ring</t>
  </si>
  <si>
    <t>Affection RingNormal</t>
  </si>
  <si>
    <t>35%</t>
  </si>
  <si>
    <t>Alphabet Course</t>
  </si>
  <si>
    <t>Alphabet CourseNormal</t>
  </si>
  <si>
    <t>Alphabet Course+</t>
  </si>
  <si>
    <t>Alphabet Course+Normal</t>
  </si>
  <si>
    <t>Ancient Banner</t>
  </si>
  <si>
    <t>Ancient BannerNormal</t>
  </si>
  <si>
    <t>100%</t>
  </si>
  <si>
    <t>Ancient BannerRare</t>
  </si>
  <si>
    <t>105%</t>
  </si>
  <si>
    <t>Ancient BannerLegendary</t>
  </si>
  <si>
    <t>110%</t>
  </si>
  <si>
    <t>Appealing Lamp</t>
  </si>
  <si>
    <t>Appealing LampLegendary</t>
  </si>
  <si>
    <t>Apprentice Vambraces</t>
  </si>
  <si>
    <t>Apprentice VambracesNormal</t>
  </si>
  <si>
    <t>Arms Attachment</t>
  </si>
  <si>
    <t>Arms AttachmentNormal</t>
  </si>
  <si>
    <t>Arms AttachmentRare</t>
  </si>
  <si>
    <t>27%</t>
  </si>
  <si>
    <t>Assassin Shoes</t>
  </si>
  <si>
    <t>Assassin ShoesNormal</t>
  </si>
  <si>
    <t>Assault Stone</t>
  </si>
  <si>
    <t>Assault StoneLegendary</t>
  </si>
  <si>
    <t>Auto-Balancer</t>
  </si>
  <si>
    <t>Auto-BalancerLegendary</t>
  </si>
  <si>
    <t>Avant-Garde Medal</t>
  </si>
  <si>
    <t>Avant-Garde MedalRare</t>
  </si>
  <si>
    <t>21%</t>
  </si>
  <si>
    <t>Avant-Garde MedalLegendary</t>
  </si>
  <si>
    <t>Ball Attachment</t>
  </si>
  <si>
    <t>Ball AttachmentRare</t>
  </si>
  <si>
    <t>Berserk Ring</t>
  </si>
  <si>
    <t>Berserk RingNormal</t>
  </si>
  <si>
    <t>Berserk RingRare</t>
  </si>
  <si>
    <t>Berserk RingLegendary</t>
  </si>
  <si>
    <t>Beta Scope</t>
  </si>
  <si>
    <t>Beta ScopeNormal</t>
  </si>
  <si>
    <t>Beta ScopeLegendary</t>
  </si>
  <si>
    <t>Bio Gauntlet</t>
  </si>
  <si>
    <t>Bio GauntletNormal</t>
  </si>
  <si>
    <t>Bio GauntletRare</t>
  </si>
  <si>
    <t>Black Belt</t>
  </si>
  <si>
    <t>Black BeltNormal</t>
  </si>
  <si>
    <t>Black BeltRare</t>
  </si>
  <si>
    <t>Bloody Orb</t>
  </si>
  <si>
    <t>Bloody OrbNormal</t>
  </si>
  <si>
    <t>150%</t>
  </si>
  <si>
    <t>Bloody OrbLegendary</t>
  </si>
  <si>
    <t>160%</t>
  </si>
  <si>
    <t>Bolt Hat</t>
  </si>
  <si>
    <t>Bolt HatLegendary</t>
  </si>
  <si>
    <t>Boxer Vambraces</t>
  </si>
  <si>
    <t>Boxer VambracesNormal</t>
  </si>
  <si>
    <t>Boxer VambracesRare</t>
  </si>
  <si>
    <t>40%</t>
  </si>
  <si>
    <t>Break Stone</t>
  </si>
  <si>
    <t>Break StoneNormal</t>
  </si>
  <si>
    <t>60%</t>
  </si>
  <si>
    <t>Break StoneRare</t>
  </si>
  <si>
    <t>65%</t>
  </si>
  <si>
    <t>Break StoneLegendary</t>
  </si>
  <si>
    <t>70%</t>
  </si>
  <si>
    <t>Bunnit Choker</t>
  </si>
  <si>
    <t>Bunnit ChokerNormal</t>
  </si>
  <si>
    <t>Burst Symbol</t>
  </si>
  <si>
    <t>Burst SymbolLegendary</t>
  </si>
  <si>
    <t>Camo Hood</t>
  </si>
  <si>
    <t>Camo HoodRare</t>
  </si>
  <si>
    <t>Camo HoodLegendary</t>
  </si>
  <si>
    <t>Cannon Attachment</t>
  </si>
  <si>
    <t>Cannon AttachmentRare</t>
  </si>
  <si>
    <t>Carbon Gloves</t>
  </si>
  <si>
    <t>Carbon GlovesNormal</t>
  </si>
  <si>
    <t>Carbon GlovesRare</t>
  </si>
  <si>
    <t>31%</t>
  </si>
  <si>
    <t>Ceramic Belt</t>
  </si>
  <si>
    <t>Ceramic BeltNormal</t>
  </si>
  <si>
    <t>Ceramic BeltRare</t>
  </si>
  <si>
    <t>Ceramic BeltLegendary</t>
  </si>
  <si>
    <t>Champion Belt</t>
  </si>
  <si>
    <t>Champion BeltNormal</t>
  </si>
  <si>
    <t>Champion BeltLegendary</t>
  </si>
  <si>
    <t>Charming Swimsuit</t>
  </si>
  <si>
    <t>Charming SwimsuitNormal</t>
  </si>
  <si>
    <t>Cheer Treat</t>
  </si>
  <si>
    <t>Cheer TreatNormal</t>
  </si>
  <si>
    <t>Chivalric Medal</t>
  </si>
  <si>
    <t>Chivalric MedalRare</t>
  </si>
  <si>
    <t>3.2%</t>
  </si>
  <si>
    <t>Chivalric MedalLegendary</t>
  </si>
  <si>
    <t>3.5%</t>
  </si>
  <si>
    <t>Chrome Scarf</t>
  </si>
  <si>
    <t>Chrome ScarfRare</t>
  </si>
  <si>
    <t>Classic Medal</t>
  </si>
  <si>
    <t>Classic MedalLegendary</t>
  </si>
  <si>
    <t>Comet Choker</t>
  </si>
  <si>
    <t>Comet ChokerRare</t>
  </si>
  <si>
    <t>Comet ChokerLegendary</t>
  </si>
  <si>
    <t>Critical Symbol</t>
  </si>
  <si>
    <t>Critical SymbolNormal</t>
  </si>
  <si>
    <t>Critical SymbolRare</t>
  </si>
  <si>
    <t>52%</t>
  </si>
  <si>
    <t>Crystal Earrings</t>
  </si>
  <si>
    <t>Crystal EarringsRare</t>
  </si>
  <si>
    <t>Major</t>
  </si>
  <si>
    <t>Crystal EarringsLegendary</t>
  </si>
  <si>
    <t>Diamond</t>
  </si>
  <si>
    <t>DiamondLegendary</t>
  </si>
  <si>
    <t>Edge Attachment</t>
  </si>
  <si>
    <t>Edge AttachmentLegendary</t>
  </si>
  <si>
    <t>29%</t>
  </si>
  <si>
    <t>Eraser Orb</t>
  </si>
  <si>
    <t>Eraser OrbLegendary</t>
  </si>
  <si>
    <t>Ester Shoes</t>
  </si>
  <si>
    <t>Ester ShoesNormal</t>
  </si>
  <si>
    <t>Ester ShoesLegendary</t>
  </si>
  <si>
    <t>Eyepatch</t>
  </si>
  <si>
    <t>EyepatchLegendary</t>
  </si>
  <si>
    <t>Fabulous Hat</t>
  </si>
  <si>
    <t>Fabulous HatNormal</t>
  </si>
  <si>
    <t>Fabulous HatRare</t>
  </si>
  <si>
    <t>Fabulous HatLegendary</t>
  </si>
  <si>
    <t>Fiber Hat</t>
  </si>
  <si>
    <t>Fiber HatRare</t>
  </si>
  <si>
    <t>Fiber HatLegendary</t>
  </si>
  <si>
    <t>Friendship Ring</t>
  </si>
  <si>
    <t>Friendship RingRare</t>
  </si>
  <si>
    <t>Galaxy Cube</t>
  </si>
  <si>
    <t>Galaxy CubeNormal</t>
  </si>
  <si>
    <t>Galaxy CubeLegendary</t>
  </si>
  <si>
    <t>Garnet</t>
  </si>
  <si>
    <t>GarnetNormal</t>
  </si>
  <si>
    <t>Gauntlet</t>
  </si>
  <si>
    <t>GauntletRare</t>
  </si>
  <si>
    <t>GauntletLegendary</t>
  </si>
  <si>
    <t>Gear Vest</t>
  </si>
  <si>
    <t>Gear VestLegendary</t>
  </si>
  <si>
    <t>Goddess Choker</t>
  </si>
  <si>
    <t>Goddess ChokerRare</t>
  </si>
  <si>
    <t>Gold Gear Choker</t>
  </si>
  <si>
    <t>Gold Gear ChokerNormal</t>
  </si>
  <si>
    <t>Gold Gear ChokerRare</t>
  </si>
  <si>
    <t>Gold Nopon Mask</t>
  </si>
  <si>
    <t>Gold Nopon MaskNormal</t>
  </si>
  <si>
    <t>Grandabor Ward</t>
  </si>
  <si>
    <t>Grandabor WardNormal</t>
  </si>
  <si>
    <t>Graphite Greaves</t>
  </si>
  <si>
    <t>Graphite GreavesRare</t>
  </si>
  <si>
    <t>Graphite GreavesLegendary</t>
  </si>
  <si>
    <t>Hammer Attachment</t>
  </si>
  <si>
    <t>Hammer AttachmentRare</t>
  </si>
  <si>
    <t>Harvest Necklace</t>
  </si>
  <si>
    <t>Harvest NecklaceRare</t>
  </si>
  <si>
    <t>Harvest NecklaceLegendary</t>
  </si>
  <si>
    <t>Healing Amulet</t>
  </si>
  <si>
    <t>Healing AmuletRare</t>
  </si>
  <si>
    <t>Hero Gloves</t>
  </si>
  <si>
    <t>Hero GlovesRare</t>
  </si>
  <si>
    <t>Hero Pauldrons</t>
  </si>
  <si>
    <t>Hero PauldronsNormal</t>
  </si>
  <si>
    <t>75%</t>
  </si>
  <si>
    <t>Hero PauldronsLegendary</t>
  </si>
  <si>
    <t>85%</t>
  </si>
  <si>
    <t>Hero Vambraces</t>
  </si>
  <si>
    <t>Hero VambracesRare</t>
  </si>
  <si>
    <t>55%</t>
  </si>
  <si>
    <t>Hero VambracesLegendary</t>
  </si>
  <si>
    <t>Hi-Tech Eyepatch</t>
  </si>
  <si>
    <t>Hi-Tech EyepatchLegendary</t>
  </si>
  <si>
    <t>54%</t>
  </si>
  <si>
    <t>Holy Necklace</t>
  </si>
  <si>
    <t>Holy NecklaceNormal</t>
  </si>
  <si>
    <t>Holy NecklaceLegendary</t>
  </si>
  <si>
    <t>Ice Headband</t>
  </si>
  <si>
    <t>Ice HeadbandRare</t>
  </si>
  <si>
    <t>Incense of Calm</t>
  </si>
  <si>
    <t>Incense of CalmNormal</t>
  </si>
  <si>
    <t>Incense of Insight</t>
  </si>
  <si>
    <t>Incense of InsightRare</t>
  </si>
  <si>
    <t>95%</t>
  </si>
  <si>
    <t>Incense of InsightLegendary</t>
  </si>
  <si>
    <t>Infantry Vest</t>
  </si>
  <si>
    <t>Infantry VestNormal</t>
  </si>
  <si>
    <t>400</t>
  </si>
  <si>
    <t>Infantry VestRare</t>
  </si>
  <si>
    <t>450</t>
  </si>
  <si>
    <t>Infinity Symbol</t>
  </si>
  <si>
    <t>Infinity SymbolNormal</t>
  </si>
  <si>
    <t>Minor</t>
  </si>
  <si>
    <t>Iron Headband</t>
  </si>
  <si>
    <t>Iron HeadbandLegendary</t>
  </si>
  <si>
    <t>Jade Vest</t>
  </si>
  <si>
    <t>Jade VestRare</t>
  </si>
  <si>
    <t>Jet Pauldrons</t>
  </si>
  <si>
    <t>Jet PauldronsRare</t>
  </si>
  <si>
    <t>Katana Attachment</t>
  </si>
  <si>
    <t>Katana AttachmentRare</t>
  </si>
  <si>
    <t>Knuckle Attachment</t>
  </si>
  <si>
    <t>Knuckle AttachmentLegendary</t>
  </si>
  <si>
    <t>Lance Attachment</t>
  </si>
  <si>
    <t>Lance AttachmentLegendary</t>
  </si>
  <si>
    <t>Leader's Eyepatch</t>
  </si>
  <si>
    <t>Leader's EyepatchRare</t>
  </si>
  <si>
    <t>37%</t>
  </si>
  <si>
    <t>Leader's EyepatchLegendary</t>
  </si>
  <si>
    <t>39%</t>
  </si>
  <si>
    <t>Love Thread</t>
  </si>
  <si>
    <t>Love ThreadRare</t>
  </si>
  <si>
    <t>160cm</t>
  </si>
  <si>
    <t>Love ThreadLegendary</t>
  </si>
  <si>
    <t>170cm</t>
  </si>
  <si>
    <t>Male Loincloth</t>
  </si>
  <si>
    <t>Male LoinclothNormal</t>
  </si>
  <si>
    <t>Master Attachment</t>
  </si>
  <si>
    <t>Master AttachmentNormal</t>
  </si>
  <si>
    <t>Master AttachmentLegendary</t>
  </si>
  <si>
    <t>Mechanized Greaves</t>
  </si>
  <si>
    <t>Mechanized GreavesNormal</t>
  </si>
  <si>
    <t>Mechanized GreavesRare</t>
  </si>
  <si>
    <t>Memory Rocket</t>
  </si>
  <si>
    <t>Memory RocketLegendary</t>
  </si>
  <si>
    <t>Metal Nopon Mask</t>
  </si>
  <si>
    <t>Metal Nopon MaskNormal</t>
  </si>
  <si>
    <t>Medium</t>
  </si>
  <si>
    <t>Military Medal</t>
  </si>
  <si>
    <t>Military MedalNormal</t>
  </si>
  <si>
    <t>Military MedalLegendary</t>
  </si>
  <si>
    <t>4.5%</t>
  </si>
  <si>
    <t>Mint Potpourri</t>
  </si>
  <si>
    <t>Mint PotpourriRare</t>
  </si>
  <si>
    <t>Modern Medal</t>
  </si>
  <si>
    <t>Modern MedalNormal</t>
  </si>
  <si>
    <t>Moon Cube</t>
  </si>
  <si>
    <t>Moon CubeLegendary</t>
  </si>
  <si>
    <t>Nacre Choker</t>
  </si>
  <si>
    <t>Nacre ChokerNormal</t>
  </si>
  <si>
    <t>Nacre ChokerLegendary</t>
  </si>
  <si>
    <t>Nano-Metal Gauntet</t>
  </si>
  <si>
    <t>Nano-Metal GauntetNormal</t>
  </si>
  <si>
    <t>Nano-Metal GauntetLegendary</t>
  </si>
  <si>
    <t>44%</t>
  </si>
  <si>
    <t>Nopon Doll</t>
  </si>
  <si>
    <t>Nopon DollNormal</t>
  </si>
  <si>
    <t>Omega Drive</t>
  </si>
  <si>
    <t>Omega DriveRare</t>
  </si>
  <si>
    <t>Omega DriveLegendary</t>
  </si>
  <si>
    <t>Optical Headband</t>
  </si>
  <si>
    <t>Optical HeadbandRare</t>
  </si>
  <si>
    <t>45%</t>
  </si>
  <si>
    <t>Overclocking Bangle</t>
  </si>
  <si>
    <t>Overclocking BangleNormal</t>
  </si>
  <si>
    <t>Overclocking BangleRare</t>
  </si>
  <si>
    <t>Overclocking BangleLegendary</t>
  </si>
  <si>
    <t>Passion Thread</t>
  </si>
  <si>
    <t>Passion ThreadRare</t>
  </si>
  <si>
    <t>210cm</t>
  </si>
  <si>
    <t>Pearl Hat</t>
  </si>
  <si>
    <t>Pearl HatRare</t>
  </si>
  <si>
    <t>Phantom Feather</t>
  </si>
  <si>
    <t>Phantom FeatherRare</t>
  </si>
  <si>
    <t>Platinum Belt</t>
  </si>
  <si>
    <t>Platinum BeltLegendary</t>
  </si>
  <si>
    <t>Priestess's Auspices</t>
  </si>
  <si>
    <t>Priestess's AuspicesRare</t>
  </si>
  <si>
    <t>Quantum Scarf</t>
  </si>
  <si>
    <t>Quantum ScarfRare</t>
  </si>
  <si>
    <t>47%</t>
  </si>
  <si>
    <t>Quantum ScarfLegendary</t>
  </si>
  <si>
    <t>49%</t>
  </si>
  <si>
    <t>Rainbow Gloves</t>
  </si>
  <si>
    <t>Rainbow GlovesLegendary</t>
  </si>
  <si>
    <t>Rebirth Amulet</t>
  </si>
  <si>
    <t>Rebirth AmuletNormal</t>
  </si>
  <si>
    <t>Rebirth AmuletRare</t>
  </si>
  <si>
    <t>42%</t>
  </si>
  <si>
    <t>Rebirth AmuletLegendary</t>
  </si>
  <si>
    <t>Recovery Symbol</t>
  </si>
  <si>
    <t>Recovery SymbolNormal</t>
  </si>
  <si>
    <t>Recovery SymbolRare</t>
  </si>
  <si>
    <t>Recovery SymbolLegendary</t>
  </si>
  <si>
    <t>Resurrection Symbol</t>
  </si>
  <si>
    <t>Resurrection SymbolLegendary</t>
  </si>
  <si>
    <t>Revival Pod</t>
  </si>
  <si>
    <t>Revival PodLegendary</t>
  </si>
  <si>
    <t>Ring Attachment</t>
  </si>
  <si>
    <t>Ring AttachmentLegendary</t>
  </si>
  <si>
    <t>Round Table Medal</t>
  </si>
  <si>
    <t>Round Table MedalLegendary</t>
  </si>
  <si>
    <t>5.5%</t>
  </si>
  <si>
    <t>Rush Hour</t>
  </si>
  <si>
    <t>Rush HourRare</t>
  </si>
  <si>
    <t>Saber Attachment</t>
  </si>
  <si>
    <t>Saber AttachmentRare</t>
  </si>
  <si>
    <t>Sage's Auspices</t>
  </si>
  <si>
    <t>Sage's AuspicesLegendary</t>
  </si>
  <si>
    <t>Sapphire</t>
  </si>
  <si>
    <t>SapphireRare</t>
  </si>
  <si>
    <t>6.50%</t>
  </si>
  <si>
    <t>Scimitar Attachment</t>
  </si>
  <si>
    <t>Scimitar AttachmentLegendary</t>
  </si>
  <si>
    <t>Scythe Attachment</t>
  </si>
  <si>
    <t>Scythe AttachmentLegendary</t>
  </si>
  <si>
    <t>Shell Shoes</t>
  </si>
  <si>
    <t>Shell ShoesRare</t>
  </si>
  <si>
    <t>Shell ShoesLegendary</t>
  </si>
  <si>
    <t>Shield Attachment</t>
  </si>
  <si>
    <t>Shield AttachmentLegendary</t>
  </si>
  <si>
    <t>Sigma Drive</t>
  </si>
  <si>
    <t>Sigma DriveNormal</t>
  </si>
  <si>
    <t>Silver Earrings</t>
  </si>
  <si>
    <t>Silver EarringsNormal</t>
  </si>
  <si>
    <t>Silver EarringsLegendary</t>
  </si>
  <si>
    <t>Silver Feather</t>
  </si>
  <si>
    <t>Silver FeatherLegendary</t>
  </si>
  <si>
    <t>Skeleton Hood</t>
  </si>
  <si>
    <t>Skeleton HoodNormal</t>
  </si>
  <si>
    <t>Skeleton HoodRare</t>
  </si>
  <si>
    <t>Skeleton HoodLegendary</t>
  </si>
  <si>
    <t>Smithy Gloves</t>
  </si>
  <si>
    <t>Smithy GlovesLegendary</t>
  </si>
  <si>
    <t>Spiked Pauldrons</t>
  </si>
  <si>
    <t>Spiked PauldronsLegendary</t>
  </si>
  <si>
    <t>Spring Shoes</t>
  </si>
  <si>
    <t>Spring ShoesRare</t>
  </si>
  <si>
    <t>Star Cube</t>
  </si>
  <si>
    <t>Star CubeNormal</t>
  </si>
  <si>
    <t>Stream Belt</t>
  </si>
  <si>
    <t>Stream BeltRare</t>
  </si>
  <si>
    <t>Sword Attachment</t>
  </si>
  <si>
    <t>Sword AttachmentLegendary</t>
  </si>
  <si>
    <t>Swordfighting Banner</t>
  </si>
  <si>
    <t>Swordfighting BannerRare</t>
  </si>
  <si>
    <t>Titanium Vest</t>
  </si>
  <si>
    <t>Titanium VestLegendary</t>
  </si>
  <si>
    <t>Tyrant Ring</t>
  </si>
  <si>
    <t>Tyrant RingRare</t>
  </si>
  <si>
    <t>Unicorn Scarf</t>
  </si>
  <si>
    <t>Unicorn ScarfNormal</t>
  </si>
  <si>
    <t>Unicorn ScarfRare</t>
  </si>
  <si>
    <t>Unicorn ScarfLegendary</t>
  </si>
  <si>
    <t>34%</t>
  </si>
  <si>
    <t>Whip Attachment</t>
  </si>
  <si>
    <t>Whip AttachmentRare</t>
  </si>
  <si>
    <t>White Belt</t>
  </si>
  <si>
    <t>White BeltNormal</t>
  </si>
  <si>
    <t>World Tree Drop</t>
  </si>
  <si>
    <t>World Tree DropLegendary</t>
  </si>
  <si>
    <t>12% (250% max)</t>
  </si>
  <si>
    <t>World Tree Ward</t>
  </si>
  <si>
    <t>World Tree WardRare</t>
  </si>
  <si>
    <t>World Tree WardLegendary</t>
  </si>
  <si>
    <t>Art A</t>
  </si>
  <si>
    <t>Art B</t>
  </si>
  <si>
    <t>Art C</t>
  </si>
  <si>
    <t>Art D</t>
  </si>
  <si>
    <t>Weapon Type</t>
  </si>
  <si>
    <t>Type</t>
  </si>
  <si>
    <t>Cooldown</t>
  </si>
  <si>
    <t>Potion Topple</t>
  </si>
  <si>
    <t>AoE Stealth</t>
  </si>
  <si>
    <t>Anchor Smash</t>
  </si>
  <si>
    <t>Sword Bash</t>
  </si>
  <si>
    <t>Double Spinning Slash</t>
  </si>
  <si>
    <t>Rolling Smash</t>
  </si>
  <si>
    <t>AoE Anti-Air</t>
  </si>
  <si>
    <t>Cyclone Smash</t>
  </si>
  <si>
    <t>Wild Scythe</t>
  </si>
  <si>
    <t>Wing Smash</t>
  </si>
  <si>
    <t>Vortex Edge</t>
  </si>
  <si>
    <t>Wild Slash</t>
  </si>
  <si>
    <t>Strong Saucer</t>
  </si>
  <si>
    <t>Eightfold Edge</t>
  </si>
  <si>
    <t>Spin of Bravery</t>
  </si>
  <si>
    <t>AoE Side</t>
  </si>
  <si>
    <t>Butterfly Blade</t>
  </si>
  <si>
    <t>Jaguar Slash</t>
  </si>
  <si>
    <t>Healing Halo</t>
  </si>
  <si>
    <t>Gemeni Loop</t>
  </si>
  <si>
    <t>Halo Strike</t>
  </si>
  <si>
    <t>Infernal Wheel</t>
  </si>
  <si>
    <t>Twin Moonblade</t>
  </si>
  <si>
    <t>Revolution Flash</t>
  </si>
  <si>
    <t>AoE Back</t>
  </si>
  <si>
    <t>Rapid Twist</t>
  </si>
  <si>
    <t>Clear Divide</t>
  </si>
  <si>
    <t>Righteous Guillotine</t>
  </si>
  <si>
    <t>Shredder Spiral</t>
  </si>
  <si>
    <t>Break Side</t>
  </si>
  <si>
    <t>AoE Anti-Bug</t>
  </si>
  <si>
    <t>Strong Horn</t>
  </si>
  <si>
    <t>Power Spike</t>
  </si>
  <si>
    <t>Heavy Hitter</t>
  </si>
  <si>
    <t>Feral Spin</t>
  </si>
  <si>
    <t>Vulture Peck</t>
  </si>
  <si>
    <t>Gyro Break</t>
  </si>
  <si>
    <t>Raptor Raid</t>
  </si>
  <si>
    <t>Discus Glaive</t>
  </si>
  <si>
    <t>Crown Splitter</t>
  </si>
  <si>
    <t>Spiral Uppercut</t>
  </si>
  <si>
    <t>Twin Dragons</t>
  </si>
  <si>
    <t>Windmill</t>
  </si>
  <si>
    <t>Brutal Swing</t>
  </si>
  <si>
    <t>Meteor Lance</t>
  </si>
  <si>
    <t>Powerhouse Smash</t>
  </si>
  <si>
    <t>Supersonic Spin</t>
  </si>
  <si>
    <t>AoE Blowdown</t>
  </si>
  <si>
    <t>Daring Shot</t>
  </si>
  <si>
    <t>Armor Crusher</t>
  </si>
  <si>
    <t>Grenade Launcher</t>
  </si>
  <si>
    <t>Wild Volley</t>
  </si>
  <si>
    <t>AoE A-Launch</t>
  </si>
  <si>
    <t>AoE V-Charge</t>
  </si>
  <si>
    <t>Breach Shot</t>
  </si>
  <si>
    <t>Leopard Blow</t>
  </si>
  <si>
    <t>Cattle Driver</t>
  </si>
  <si>
    <t>Pulse Fire</t>
  </si>
  <si>
    <t>Ogre Slam</t>
  </si>
  <si>
    <t>Woodcutter</t>
  </si>
  <si>
    <t>Touch-Me-Not</t>
  </si>
  <si>
    <t>Mist Buster</t>
  </si>
  <si>
    <t>AoE Knockback</t>
  </si>
  <si>
    <t>Burst Gunner</t>
  </si>
  <si>
    <t>Haywire Chainshot</t>
  </si>
  <si>
    <t>Blowback Cannon</t>
  </si>
  <si>
    <t>Laserpoint Bazooka</t>
  </si>
  <si>
    <t>AoE Taunt</t>
  </si>
  <si>
    <t>Iron Wall</t>
  </si>
  <si>
    <t>Diving Swing</t>
  </si>
  <si>
    <t>Power Hammer</t>
  </si>
  <si>
    <t>Mighty Beat</t>
  </si>
  <si>
    <t>AoE A-Topple</t>
  </si>
  <si>
    <t>Knockback</t>
  </si>
  <si>
    <t>Rumbling Smash</t>
  </si>
  <si>
    <t>Elephant Press</t>
  </si>
  <si>
    <t>Buckler Slam</t>
  </si>
  <si>
    <t>Hammerhead</t>
  </si>
  <si>
    <t>Vajra Blow</t>
  </si>
  <si>
    <t>Decimator</t>
  </si>
  <si>
    <t>Mountain Crusher</t>
  </si>
  <si>
    <t>Battle Top</t>
  </si>
  <si>
    <t>Blowdown Anger</t>
  </si>
  <si>
    <t>Brawl Swing</t>
  </si>
  <si>
    <t>Behemoth Uppercut</t>
  </si>
  <si>
    <t>Detonation Blow</t>
  </si>
  <si>
    <t>Impregnable Shield</t>
  </si>
  <si>
    <t>Sword Uppercut</t>
  </si>
  <si>
    <t>Feral Blade</t>
  </si>
  <si>
    <t>Breakdown</t>
  </si>
  <si>
    <t>Dual Slash</t>
  </si>
  <si>
    <t>Triple Flash</t>
  </si>
  <si>
    <t>Scorpion Tail</t>
  </si>
  <si>
    <t>Wolf Fang</t>
  </si>
  <si>
    <t>Deathbound</t>
  </si>
  <si>
    <t>Aerial Slash</t>
  </si>
  <si>
    <t>Eclipse Blade</t>
  </si>
  <si>
    <t>Overfall</t>
  </si>
  <si>
    <t>Quadruple Slash</t>
  </si>
  <si>
    <t>AoE Evasion</t>
  </si>
  <si>
    <t>AoE Vendetta</t>
  </si>
  <si>
    <t>Reverb Blade</t>
  </si>
  <si>
    <t>Psychic Sword</t>
  </si>
  <si>
    <t>Aerial Edge</t>
  </si>
  <si>
    <t>Shogun Slash</t>
  </si>
  <si>
    <t>Touchdown</t>
  </si>
  <si>
    <t>Brave Throw</t>
  </si>
  <si>
    <t>Strong Shot</t>
  </si>
  <si>
    <t>Mighty Ball</t>
  </si>
  <si>
    <t>AoE Break</t>
  </si>
  <si>
    <t>Dolphin Spin</t>
  </si>
  <si>
    <t>Healing Circle</t>
  </si>
  <si>
    <t>Falcon Turn</t>
  </si>
  <si>
    <t>Acrobatic Bomber</t>
  </si>
  <si>
    <t>Dragonbane Shot</t>
  </si>
  <si>
    <t>Celestial Flash</t>
  </si>
  <si>
    <t>Shadowrunner</t>
  </si>
  <si>
    <t>Gliding Swallow</t>
  </si>
  <si>
    <t>AoE Potion</t>
  </si>
  <si>
    <t>Rumble Pitch</t>
  </si>
  <si>
    <t>Pulverizing Dunk</t>
  </si>
  <si>
    <t>Shell Shot</t>
  </si>
  <si>
    <t>Precipitous Impact</t>
  </si>
  <si>
    <t>Blowdown</t>
  </si>
  <si>
    <t>Feral Uppercut</t>
  </si>
  <si>
    <t>Grand Smash</t>
  </si>
  <si>
    <t>Bullet Punch</t>
  </si>
  <si>
    <t>Mach Straight Punch</t>
  </si>
  <si>
    <t>AoE Launch</t>
  </si>
  <si>
    <t>Knockback Side</t>
  </si>
  <si>
    <t>Jackal Claw</t>
  </si>
  <si>
    <t>Comet Punch</t>
  </si>
  <si>
    <t>Deadly Twister</t>
  </si>
  <si>
    <t>Raptor Blast</t>
  </si>
  <si>
    <t>Peerless Blow</t>
  </si>
  <si>
    <t>Takedown</t>
  </si>
  <si>
    <t>Sneak Hit</t>
  </si>
  <si>
    <t>Armored Fist</t>
  </si>
  <si>
    <t>Blowdown Back</t>
  </si>
  <si>
    <t>Hammer Lariat</t>
  </si>
  <si>
    <t>Fury Dropkick</t>
  </si>
  <si>
    <t>Dynamite Knuckle</t>
  </si>
  <si>
    <t>Skysplitter Cross Chop</t>
  </si>
  <si>
    <t>Saber Slash</t>
  </si>
  <si>
    <t>Redemption</t>
  </si>
  <si>
    <t>Hydro Blast</t>
  </si>
  <si>
    <t>Water Flower</t>
  </si>
  <si>
    <t>Topple Anger</t>
  </si>
  <si>
    <t>Steady Doll</t>
  </si>
  <si>
    <t>Big Boost</t>
  </si>
  <si>
    <t>Spinning Cutter</t>
  </si>
  <si>
    <t>Rigid Shield</t>
  </si>
  <si>
    <t>Booming Buster</t>
  </si>
  <si>
    <t>Dented Shield</t>
  </si>
  <si>
    <t>Scattershot</t>
  </si>
  <si>
    <t>Pow-Pow Cannon</t>
  </si>
  <si>
    <t>Swooshing Slash</t>
  </si>
  <si>
    <t>Speedy Sword</t>
  </si>
  <si>
    <t>Boom-Boom Laser</t>
  </si>
  <si>
    <t>Steady Beam</t>
  </si>
  <si>
    <t>AoE Anti-Bot</t>
  </si>
  <si>
    <t>Upper Edge</t>
  </si>
  <si>
    <t>Big Impact</t>
  </si>
  <si>
    <t>Electro Buster</t>
  </si>
  <si>
    <t>Voltaic Slash</t>
  </si>
  <si>
    <t>Knockback Front</t>
  </si>
  <si>
    <t>AoE Blowdown A-Topple</t>
  </si>
  <si>
    <t>Stratospheric Thunder</t>
  </si>
  <si>
    <t>Dynamic Spark Sword</t>
  </si>
  <si>
    <t>Overload Thunder Beam</t>
  </si>
  <si>
    <t>ULFS Max</t>
  </si>
  <si>
    <t>AoE Anger</t>
  </si>
  <si>
    <t>Heat Rush</t>
  </si>
  <si>
    <t>Storm Spin</t>
  </si>
  <si>
    <t>Blazing Whip</t>
  </si>
  <si>
    <t>Phantom Flame</t>
  </si>
  <si>
    <t>Azure II: Hellfire</t>
  </si>
  <si>
    <t>Azure II: Radiance</t>
  </si>
  <si>
    <t>Azure II: Blaze</t>
  </si>
  <si>
    <t>Azure II: Judgement</t>
  </si>
  <si>
    <t>AoE Anti-Sea</t>
  </si>
  <si>
    <t>Strong Smash</t>
  </si>
  <si>
    <t>Axe Twist</t>
  </si>
  <si>
    <t>Power Swipe</t>
  </si>
  <si>
    <t>Bold Tackle</t>
  </si>
  <si>
    <t>Brutal Blade</t>
  </si>
  <si>
    <t>Rhino Assault</t>
  </si>
  <si>
    <t>Bear Smash</t>
  </si>
  <si>
    <t>Shadow Slice</t>
  </si>
  <si>
    <t>Rock Cleaver</t>
  </si>
  <si>
    <t>Admiral Waltz</t>
  </si>
  <si>
    <t>Gale Blade</t>
  </si>
  <si>
    <t>Rising Dragon</t>
  </si>
  <si>
    <t>AoE C-Recharge</t>
  </si>
  <si>
    <t>Spinning Elbow</t>
  </si>
  <si>
    <t>Triumphal Axe</t>
  </si>
  <si>
    <t>Raging Charge</t>
  </si>
  <si>
    <t>Berserker Slash</t>
  </si>
  <si>
    <t>The following different builds optimize for Aux Cores, feasible to accomplish Elemental Combos, and Reaction Combos, as well as satisfying as many constraints as possible (eg ether cannon/dodge tank/crit-heal)</t>
  </si>
  <si>
    <t>Lategame Party/Grind Trust S+</t>
  </si>
  <si>
    <t>Poppi A/Brighid</t>
  </si>
  <si>
    <t>Earth/Fire</t>
  </si>
  <si>
    <t>Topple/Break</t>
  </si>
  <si>
    <t>Poppi QT/Aegeon</t>
  </si>
  <si>
    <t>Fire/Water</t>
  </si>
  <si>
    <t>Poppi QT Pi/Theory</t>
  </si>
  <si>
    <t>Launch/Smash</t>
  </si>
  <si>
    <t>N</t>
  </si>
  <si>
    <t>Zenobia/Agate</t>
  </si>
  <si>
    <t>Wind/Earth</t>
  </si>
  <si>
    <t>Overclock</t>
  </si>
  <si>
    <t>Avant-Garde</t>
  </si>
  <si>
    <t>Galaxy Cube/Overclock</t>
  </si>
  <si>
    <t>Avant-Garde/Diamond</t>
  </si>
  <si>
    <t>Overclock/Esther Shoes</t>
  </si>
  <si>
    <t>Analysis</t>
  </si>
  <si>
    <t>This build requires N to be equipped in order to survive lvl 100+ fights if you have not grinded affinity to S+ (Or Poppi to be farmed out). The primary problem lies in the AI's inabiilty to use KOS-MOS's heal. If you control Rex then the AI fails to heal with KOS-MOS. Meanwhile if you control Zeke then AI Rex has no idea how to play with Mythra and it is very difficult to manage elemental combos. If R is deployed in place of N, accessory itemization is tight as all three characters need a heal item (Avant-Garde or Diamond) if no healer is equipped. Either elemental combos are focused, and Zeke would run Avant-Garde + Galaxy Cube, or driver combos are focused and Zeke runs Avant-Garde + Beta Scope. Another problem with the build with no healer is on revive if you control Rex you must walk a significant distance away from the enemy as the AI fights from range. Deploying N on Rex fixes most of these problems. Overall this build is significantly more challenging to run than the one below. Recommend running crit-heal Tora over evasion-tank Morag if N is not deployed. Due to a lack of AI healing and lack of beta scope driver combos are only really feasible with Tora in play. Thus Agate's value is lower. Should be more viable in NG+ where you can equip more than 2 accessories.</t>
  </si>
  <si>
    <t>NG+ Party/Farming Party</t>
  </si>
  <si>
    <t>Floren/Vess/Dahlia</t>
  </si>
  <si>
    <t>Earth/Electric/Ice</t>
  </si>
  <si>
    <t>Water/Fire</t>
  </si>
  <si>
    <t>Dark/Ice</t>
  </si>
  <si>
    <t>Boreas/Dahlia</t>
  </si>
  <si>
    <t>Wind/Ice</t>
  </si>
  <si>
    <t>QT Pi/Theory/Kassandra</t>
  </si>
  <si>
    <t>Ice/Dark</t>
  </si>
  <si>
    <t>R</t>
  </si>
  <si>
    <t>Pandoria/Agate</t>
  </si>
  <si>
    <t>Electric/Earth</t>
  </si>
  <si>
    <t>Beta Scope/Diamond</t>
  </si>
  <si>
    <t>Diamond/Galaxy Cube</t>
  </si>
  <si>
    <t>Esther Shoes/Overclocking</t>
  </si>
  <si>
    <t>This build is able to kill all enemies with relatively little difficulty and readily perform driver combos and elemental combos without significant grind. Most characters can run Gold Chips and be rank A-C. With bitballs as all of AI Nia's blades, the AI will be guarenteed to heal you. Galaxy Cube helps Nia gain her specials and heals faster. Beta Scope allows you to spam driver combos and farm. You have full elemental orb coverage thanks to Mythra. Lastly thus build works in NG+ since you won't have access to Zeke yet. An alternative to Theory if you do not have her is Kassandra who is Dark type and available once Mor Ardain is unlocked.</t>
  </si>
  <si>
    <t>General Blade Combo Order</t>
  </si>
  <si>
    <t>Either</t>
  </si>
  <si>
    <t>Pandoria/Vess</t>
  </si>
  <si>
    <t>Brighid/Pyra</t>
  </si>
  <si>
    <t>Varies</t>
  </si>
  <si>
    <t>Agate/Floren</t>
  </si>
  <si>
    <t>R/Boreas</t>
  </si>
  <si>
    <t>If Agate&amp;Vess</t>
  </si>
  <si>
    <t>If Pandoria&amp;Floren</t>
  </si>
  <si>
    <t>Aegeon</t>
  </si>
  <si>
    <t>Kassandra/Mythra/Vale</t>
  </si>
  <si>
    <t>RNG-Cursed/Mid Game variation</t>
  </si>
  <si>
    <t>Aegeon/4* Katana</t>
  </si>
  <si>
    <t>4* Bitball</t>
  </si>
  <si>
    <t>Kassandra/Theory</t>
  </si>
  <si>
    <t>Topple/Smash</t>
  </si>
  <si>
    <t>4* Greataxe</t>
  </si>
  <si>
    <t>RNG-Cursed/Early Game variation</t>
  </si>
  <si>
    <t>4*/R</t>
  </si>
  <si>
    <t>Break/Smash</t>
  </si>
  <si>
    <t>Theoretical Max Aux Core Team</t>
  </si>
  <si>
    <t>NG+ Rex can as well assuming send mythra off to merc missions</t>
  </si>
  <si>
    <t>Control Nia for heals</t>
  </si>
  <si>
    <t>Replace Zeke with Rex/Mythra - easier combos, lose 1 Aux Core, Pandoria-&gt;Mythra, Poppi Fire-&gt;Water</t>
  </si>
  <si>
    <t>Not Possible</t>
  </si>
  <si>
    <t>Possible with Rex/Mythra - replace Pandoria</t>
  </si>
  <si>
    <t>Risky</t>
  </si>
  <si>
    <t>Prefer</t>
  </si>
  <si>
    <t>Prefer with rex/mythra</t>
  </si>
  <si>
    <t>Not possible with Rex/Mythra</t>
  </si>
  <si>
    <t>Not risky with poppi-&gt;water</t>
  </si>
  <si>
    <t>Not risky with rex/mythra</t>
  </si>
  <si>
    <t>Double Tank Team: Hammer</t>
  </si>
  <si>
    <t>Morag/Zeke</t>
  </si>
  <si>
    <t>Kassandra</t>
  </si>
  <si>
    <t>Topple/Launch</t>
  </si>
  <si>
    <t>Tora/Morag</t>
  </si>
  <si>
    <t>N/Ursula</t>
  </si>
  <si>
    <t>Water/Ice</t>
  </si>
  <si>
    <t>Wind/Light/Ice</t>
  </si>
  <si>
    <t>R/Agate</t>
  </si>
  <si>
    <t>Smash/Launch</t>
  </si>
  <si>
    <t>Human Control</t>
  </si>
  <si>
    <t>Break/Topple</t>
  </si>
  <si>
    <t>Double Tank Team: Dodge-Crit</t>
  </si>
  <si>
    <t>Earth/Wind</t>
  </si>
  <si>
    <t>R/Pandoria</t>
  </si>
  <si>
    <t>Wind/Electric</t>
  </si>
  <si>
    <t>Balanced Ether Cannon</t>
  </si>
  <si>
    <t>QT Pi/Theory</t>
  </si>
  <si>
    <t>This build should be easier to survive with as it has an actual dedicated healer. Not tested yet as I don't have overdrives to spare.</t>
  </si>
  <si>
    <t>Rank</t>
  </si>
  <si>
    <t>S</t>
  </si>
  <si>
    <t>A+</t>
  </si>
  <si>
    <t>A-</t>
  </si>
  <si>
    <t>B+</t>
  </si>
  <si>
    <t>B-</t>
  </si>
  <si>
    <t>D</t>
  </si>
  <si>
    <t>Mythra/Pyra</t>
  </si>
  <si>
    <t>Grind Adjusted Ranks</t>
  </si>
  <si>
    <t>Above tier list takes into consideration opportunity cost of running each blade. Ranks are different from a list that focuses solely on if the blades are good or not. Eg. Kora and Wulfric are perfectly fine blades (Wulfric is even better on paper than Nim). However compared to other Electric/Earth blades they are poor choices as including them lowers the overall strength of a team. Similarly Perun is a perfectly fine blade as well. There's just too many other ice blades and Perun is the worst of the bunch. Hoping NG+ opens up more opportunities for these great blades to be viable.</t>
  </si>
  <si>
    <t>Make your own copy of this sheet and use it to figure out which accessories to keep or sell</t>
  </si>
  <si>
    <t>Fill in Columns A, B, then use filters and keep track of what you want to sell in G.</t>
  </si>
  <si>
    <t>Don't enter anything in these columns, you can use filters on these three columns to quickly compare items. Add new items not in the sheet in the Accessories tab. NOTE: Sorting won't work if you select the 3rd row in your filter. Add filter formula =ROW()&gt;3 into Accessory to deselect it.</t>
  </si>
  <si>
    <t>Use this to keep track of what you plan to sell, then you can filter No's and sort A alphabetically and quicky sell ingame.</t>
  </si>
  <si>
    <t>Keep</t>
  </si>
  <si>
    <t>0-Battle Course+Normal</t>
  </si>
  <si>
    <t>Left before NG+</t>
  </si>
  <si>
    <t>Affinities</t>
  </si>
  <si>
    <t>Salvage Stuff</t>
  </si>
  <si>
    <t>H2H/Clairvoyance</t>
  </si>
  <si>
    <t>Trust</t>
  </si>
  <si>
    <t>H2H</t>
  </si>
  <si>
    <t>Kora/Dahlia</t>
  </si>
  <si>
    <t>Quest/Weaving</t>
  </si>
  <si>
    <t>Make sure Aux Cores good</t>
  </si>
  <si>
    <t>Dumplings</t>
  </si>
  <si>
    <t>Patissery</t>
  </si>
  <si>
    <t>Lol</t>
  </si>
  <si>
    <t>Maybe skip</t>
  </si>
  <si>
    <t>Salvaging/Quest</t>
  </si>
  <si>
    <t>Quest</t>
  </si>
  <si>
    <t>H2H/Quest</t>
  </si>
  <si>
    <t>FAQ (Click Me)</t>
  </si>
  <si>
    <t>Overall Ratios</t>
  </si>
  <si>
    <t>HIDDEN</t>
  </si>
  <si>
    <t>Verification</t>
  </si>
  <si>
    <t>D-R</t>
  </si>
  <si>
    <t>B-R</t>
  </si>
  <si>
    <t>C-R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</si>
</sst>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0.000"/>
    <numFmt numFmtId="166" formatCode="m-d"/>
    <numFmt numFmtId="167" formatCode="m/d"/>
  </numFmts>
  <fonts count="24">
    <font>
      <sz val="10.0"/>
      <color rgb="FF000000"/>
      <name val="Arial"/>
    </font>
    <font>
      <b/>
      <color rgb="FF000000"/>
    </font>
    <font>
      <color rgb="FF000000"/>
    </font>
    <font>
      <b/>
      <color rgb="FFFFFFFF"/>
    </font>
    <font/>
    <font>
      <b/>
      <color rgb="FFFFFFFF"/>
      <name val="Arial"/>
    </font>
    <font>
      <name val="Arial"/>
    </font>
    <font>
      <b/>
    </font>
    <font>
      <color rgb="FFCCCCCC"/>
    </font>
    <font>
      <u/>
      <color rgb="FFFFFFFF"/>
      <name val="Arial"/>
    </font>
    <font>
      <u/>
      <color rgb="FF0000FF"/>
    </font>
    <font>
      <u/>
      <color rgb="FF0000FF"/>
    </font>
    <font>
      <u/>
      <color rgb="FF000000"/>
      <name val="Arial"/>
    </font>
    <font>
      <u/>
      <color rgb="FF0000FF"/>
    </font>
    <font>
      <color rgb="FF000000"/>
      <name val="Arial"/>
    </font>
    <font>
      <u/>
      <color rgb="FF0000FF"/>
    </font>
    <font>
      <u/>
      <color rgb="FF0000FF"/>
    </font>
    <font>
      <color rgb="FFFFFFFF"/>
    </font>
    <font>
      <sz val="11.0"/>
      <color rgb="FF000000"/>
      <name val="Inconsolata"/>
    </font>
    <font>
      <u/>
      <color rgb="FF0000FF"/>
    </font>
    <font>
      <b/>
      <color rgb="FF000000"/>
      <name val="Arial"/>
    </font>
    <font>
      <b/>
      <u/>
      <color rgb="FFFFFFFF"/>
    </font>
    <font>
      <b/>
      <name val="Arial"/>
    </font>
    <font>
      <i/>
    </font>
  </fonts>
  <fills count="2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6AA84F"/>
        <bgColor rgb="FF6AA84F"/>
      </patternFill>
    </fill>
    <fill>
      <patternFill patternType="solid">
        <fgColor rgb="FFFF9900"/>
        <bgColor rgb="FFFF9900"/>
      </patternFill>
    </fill>
    <fill>
      <patternFill patternType="solid">
        <fgColor rgb="FFF4CCCC"/>
        <bgColor rgb="FFF4CCCC"/>
      </patternFill>
    </fill>
    <fill>
      <patternFill patternType="solid">
        <fgColor rgb="FFD0E0E3"/>
        <bgColor rgb="FFD0E0E3"/>
      </patternFill>
    </fill>
    <fill>
      <patternFill patternType="solid">
        <fgColor rgb="FFCC0000"/>
        <bgColor rgb="FFCC0000"/>
      </patternFill>
    </fill>
    <fill>
      <patternFill patternType="solid">
        <fgColor rgb="FFFFF2CC"/>
        <bgColor rgb="FFFFF2CC"/>
      </patternFill>
    </fill>
    <fill>
      <patternFill patternType="solid">
        <fgColor rgb="FFD9EAD3"/>
        <bgColor rgb="FFD9EAD3"/>
      </patternFill>
    </fill>
    <fill>
      <patternFill patternType="solid">
        <fgColor rgb="FFEEF2FF"/>
        <bgColor rgb="FFEEF2FF"/>
      </patternFill>
    </fill>
    <fill>
      <patternFill patternType="solid">
        <fgColor rgb="FFD9D9D9"/>
        <bgColor rgb="FFD9D9D9"/>
      </patternFill>
    </fill>
    <fill>
      <patternFill patternType="solid">
        <fgColor rgb="FF45818E"/>
        <bgColor rgb="FF45818E"/>
      </patternFill>
    </fill>
    <fill>
      <patternFill patternType="solid">
        <fgColor rgb="FF38761D"/>
        <bgColor rgb="FF38761D"/>
      </patternFill>
    </fill>
    <fill>
      <patternFill patternType="solid">
        <fgColor rgb="FFB45F06"/>
        <bgColor rgb="FFB45F06"/>
      </patternFill>
    </fill>
    <fill>
      <patternFill patternType="solid">
        <fgColor rgb="FF434343"/>
        <bgColor rgb="FF434343"/>
      </patternFill>
    </fill>
    <fill>
      <patternFill patternType="solid">
        <fgColor rgb="FFBF9000"/>
        <bgColor rgb="FFBF9000"/>
      </patternFill>
    </fill>
    <fill>
      <patternFill patternType="solid">
        <fgColor rgb="FF1155CC"/>
        <bgColor rgb="FF1155CC"/>
      </patternFill>
    </fill>
    <fill>
      <patternFill patternType="solid">
        <fgColor rgb="FF990000"/>
        <bgColor rgb="FF990000"/>
      </patternFill>
    </fill>
    <fill>
      <patternFill patternType="solid">
        <fgColor rgb="FF000000"/>
        <bgColor rgb="FF000000"/>
      </patternFill>
    </fill>
    <fill>
      <patternFill patternType="solid">
        <fgColor rgb="FF274E13"/>
        <bgColor rgb="FF274E13"/>
      </patternFill>
    </fill>
    <fill>
      <patternFill patternType="solid">
        <fgColor rgb="FF741B47"/>
        <bgColor rgb="FF741B47"/>
      </patternFill>
    </fill>
    <fill>
      <patternFill patternType="solid">
        <fgColor rgb="FF134F5C"/>
        <bgColor rgb="FF134F5C"/>
      </patternFill>
    </fill>
    <fill>
      <patternFill patternType="solid">
        <fgColor rgb="FFA61C00"/>
        <bgColor rgb="FFA61C00"/>
      </patternFill>
    </fill>
    <fill>
      <patternFill patternType="solid">
        <fgColor rgb="FF351C75"/>
        <bgColor rgb="FF351C75"/>
      </patternFill>
    </fill>
    <fill>
      <patternFill patternType="solid">
        <fgColor rgb="FFCFE2F3"/>
        <bgColor rgb="FFCFE2F3"/>
      </patternFill>
    </fill>
  </fills>
  <borders count="14">
    <border/>
    <border>
      <right/>
    </border>
    <border>
      <left style="thin">
        <color rgb="FF000000"/>
      </left>
    </border>
    <border>
      <right style="thin">
        <color rgb="FF000000"/>
      </right>
    </border>
    <border>
      <left style="thin">
        <color rgb="FF000000"/>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000000"/>
      </right>
      <top style="thin">
        <color rgb="FFFFFFFF"/>
      </top>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border>
    <border>
      <left style="thin">
        <color rgb="FFFFFFFF"/>
      </left>
    </border>
  </borders>
  <cellStyleXfs count="1">
    <xf borderId="0" fillId="0" fontId="0" numFmtId="0" applyAlignment="1" applyFont="1"/>
  </cellStyleXfs>
  <cellXfs count="3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0" fontId="3" numFmtId="0" xfId="0" applyAlignment="1" applyFont="1">
      <alignment readingOrder="0" shrinkToFit="0" wrapText="1"/>
    </xf>
    <xf borderId="0" fillId="4" fontId="3" numFmtId="0" xfId="0" applyAlignment="1" applyFill="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Font="1"/>
    <xf borderId="0" fillId="5" fontId="3" numFmtId="0" xfId="0" applyAlignment="1" applyFill="1" applyFont="1">
      <alignment readingOrder="0" shrinkToFit="0" wrapText="1"/>
    </xf>
    <xf borderId="0" fillId="0" fontId="4" numFmtId="0" xfId="0" applyAlignment="1" applyFont="1">
      <alignment shrinkToFit="0" wrapText="1"/>
    </xf>
    <xf borderId="0" fillId="6" fontId="5" numFmtId="0" xfId="0" applyAlignment="1" applyFill="1" applyFont="1">
      <alignment vertical="bottom"/>
    </xf>
    <xf borderId="0" fillId="0" fontId="6" numFmtId="0" xfId="0" applyAlignment="1" applyFont="1">
      <alignment shrinkToFit="0" vertical="bottom" wrapText="1"/>
    </xf>
    <xf borderId="0" fillId="7" fontId="7" numFmtId="0" xfId="0" applyAlignment="1" applyFill="1" applyFont="1">
      <alignment readingOrder="0" shrinkToFit="0" wrapText="1"/>
    </xf>
    <xf borderId="0" fillId="8" fontId="7" numFmtId="0" xfId="0" applyAlignment="1" applyFill="1" applyFont="1">
      <alignment readingOrder="0" shrinkToFit="0" wrapText="1"/>
    </xf>
    <xf borderId="0" fillId="0" fontId="8" numFmtId="0" xfId="0" applyFont="1"/>
    <xf borderId="0" fillId="9" fontId="9" numFmtId="0" xfId="0" applyAlignment="1" applyFill="1" applyFont="1">
      <alignment horizontal="left" readingOrder="0" shrinkToFit="0" wrapText="1"/>
    </xf>
    <xf borderId="0" fillId="0" fontId="10" numFmtId="0" xfId="0" applyFont="1"/>
    <xf borderId="0" fillId="10" fontId="7" numFmtId="0" xfId="0" applyAlignment="1" applyFill="1" applyFont="1">
      <alignment readingOrder="0"/>
    </xf>
    <xf borderId="0" fillId="11" fontId="7" numFmtId="0" xfId="0" applyAlignment="1" applyFill="1" applyFont="1">
      <alignment readingOrder="0"/>
    </xf>
    <xf borderId="0" fillId="0" fontId="11" numFmtId="0" xfId="0" applyAlignment="1" applyFont="1">
      <alignment readingOrder="0"/>
    </xf>
    <xf borderId="0" fillId="12" fontId="12" numFmtId="0" xfId="0" applyAlignment="1" applyFill="1" applyFont="1">
      <alignment readingOrder="0"/>
    </xf>
    <xf borderId="0" fillId="13" fontId="7" numFmtId="0" xfId="0" applyAlignment="1" applyFill="1" applyFont="1">
      <alignment readingOrder="0"/>
    </xf>
    <xf borderId="0" fillId="0" fontId="4" numFmtId="0" xfId="0" applyAlignment="1" applyFont="1">
      <alignment readingOrder="0"/>
    </xf>
    <xf borderId="0" fillId="0" fontId="13" numFmtId="0" xfId="0" applyAlignment="1" applyFont="1">
      <alignment readingOrder="0"/>
    </xf>
    <xf borderId="0" fillId="0" fontId="7" numFmtId="0" xfId="0" applyAlignment="1" applyFont="1">
      <alignment readingOrder="0"/>
    </xf>
    <xf borderId="0" fillId="0" fontId="4" numFmtId="0" xfId="0" applyAlignment="1" applyFont="1">
      <alignment shrinkToFit="0" wrapText="1"/>
    </xf>
    <xf borderId="0" fillId="3" fontId="14" numFmtId="0" xfId="0" applyAlignment="1" applyFont="1">
      <alignment readingOrder="0"/>
    </xf>
    <xf borderId="0" fillId="0" fontId="15"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7" numFmtId="0" xfId="0" applyAlignment="1" applyFont="1">
      <alignment readingOrder="0" shrinkToFit="0" wrapText="1"/>
    </xf>
    <xf borderId="0" fillId="0" fontId="4" numFmtId="0" xfId="0" applyFont="1"/>
    <xf borderId="0" fillId="0" fontId="4" numFmtId="0" xfId="0" applyAlignment="1" applyFont="1">
      <alignment shrinkToFit="0" wrapText="1"/>
    </xf>
    <xf borderId="0" fillId="0" fontId="6"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readingOrder="0" shrinkToFit="0" vertical="bottom" wrapText="1"/>
    </xf>
    <xf borderId="0" fillId="0" fontId="6" numFmtId="0" xfId="0" applyAlignment="1" applyFont="1">
      <alignment vertical="bottom"/>
    </xf>
    <xf borderId="0" fillId="0" fontId="6" numFmtId="0" xfId="0" applyAlignment="1" applyFont="1">
      <alignment shrinkToFit="0" vertical="bottom" wrapText="1"/>
    </xf>
    <xf borderId="0" fillId="3" fontId="14" numFmtId="0" xfId="0" applyAlignment="1" applyFont="1">
      <alignment readingOrder="0"/>
    </xf>
    <xf borderId="0" fillId="14" fontId="3" numFmtId="0" xfId="0" applyAlignment="1" applyFill="1" applyFont="1">
      <alignment shrinkToFit="0" wrapText="1"/>
    </xf>
    <xf borderId="0" fillId="14" fontId="3" numFmtId="0" xfId="0" applyAlignment="1" applyFont="1">
      <alignment readingOrder="0" shrinkToFit="0" wrapText="1"/>
    </xf>
    <xf borderId="0" fillId="0" fontId="4" numFmtId="9" xfId="0" applyAlignment="1" applyFont="1" applyNumberFormat="1">
      <alignment readingOrder="0" shrinkToFit="0" wrapText="1"/>
    </xf>
    <xf borderId="0" fillId="0" fontId="16" numFmtId="0" xfId="0" applyAlignment="1" applyFont="1">
      <alignment readingOrder="0" shrinkToFit="0" wrapText="1"/>
    </xf>
    <xf borderId="0" fillId="3" fontId="14" numFmtId="0" xfId="0" applyAlignment="1" applyFont="1">
      <alignment horizontal="left" readingOrder="0"/>
    </xf>
    <xf borderId="0" fillId="3" fontId="14" numFmtId="0" xfId="0" applyAlignment="1" applyFont="1">
      <alignment readingOrder="0" shrinkToFit="0" wrapText="1"/>
    </xf>
    <xf borderId="0" fillId="3" fontId="14" numFmtId="0" xfId="0" applyAlignment="1" applyFont="1">
      <alignment horizontal="left" readingOrder="0" shrinkToFit="0" wrapText="1"/>
    </xf>
    <xf borderId="0" fillId="3" fontId="14" numFmtId="0" xfId="0" applyAlignment="1" applyFont="1">
      <alignment shrinkToFit="0" vertical="bottom" wrapText="1"/>
    </xf>
    <xf borderId="0" fillId="0" fontId="6" numFmtId="0" xfId="0" applyAlignment="1" applyFont="1">
      <alignment shrinkToFit="0" vertical="bottom" wrapText="1"/>
    </xf>
    <xf borderId="1" fillId="3" fontId="14" numFmtId="0" xfId="0" applyAlignment="1" applyBorder="1" applyFont="1">
      <alignment shrinkToFit="0" vertical="bottom" wrapText="1"/>
    </xf>
    <xf borderId="0" fillId="0" fontId="6" numFmtId="0" xfId="0" applyAlignment="1" applyFont="1">
      <alignment readingOrder="0" shrinkToFit="0" vertical="bottom" wrapText="1"/>
    </xf>
    <xf borderId="0" fillId="15" fontId="3" numFmtId="0" xfId="0" applyAlignment="1" applyFill="1" applyFont="1">
      <alignment readingOrder="0" shrinkToFit="0" wrapText="1"/>
    </xf>
    <xf borderId="0" fillId="15" fontId="17" numFmtId="0" xfId="0" applyAlignment="1" applyFont="1">
      <alignment readingOrder="0" shrinkToFit="0" wrapText="1"/>
    </xf>
    <xf borderId="0" fillId="15" fontId="17" numFmtId="49" xfId="0" applyAlignment="1" applyFont="1" applyNumberFormat="1">
      <alignment readingOrder="0" shrinkToFit="0" wrapText="1"/>
    </xf>
    <xf borderId="0" fillId="15" fontId="17" numFmtId="0" xfId="0" applyAlignment="1" applyFont="1">
      <alignment shrinkToFit="0" wrapText="1"/>
    </xf>
    <xf borderId="0" fillId="0" fontId="4" numFmtId="49" xfId="0" applyAlignment="1" applyFont="1" applyNumberFormat="1">
      <alignment readingOrder="0" shrinkToFit="0" wrapText="1"/>
    </xf>
    <xf borderId="0" fillId="0" fontId="4" numFmtId="49" xfId="0" applyAlignment="1" applyFont="1" applyNumberFormat="1">
      <alignment shrinkToFit="0" wrapText="1"/>
    </xf>
    <xf borderId="0" fillId="0" fontId="4" numFmtId="49" xfId="0" applyAlignment="1" applyFont="1" applyNumberFormat="1">
      <alignment readingOrder="0" shrinkToFit="0" wrapText="1"/>
    </xf>
    <xf borderId="0" fillId="0" fontId="4" numFmtId="49" xfId="0" applyAlignment="1" applyFont="1" applyNumberFormat="1">
      <alignment shrinkToFit="0" wrapText="1"/>
    </xf>
    <xf borderId="0" fillId="3" fontId="18" numFmtId="0" xfId="0" applyAlignment="1" applyFont="1">
      <alignment readingOrder="0"/>
    </xf>
    <xf borderId="0" fillId="0" fontId="4" numFmtId="49" xfId="0" applyFont="1" applyNumberFormat="1"/>
    <xf borderId="0" fillId="0" fontId="4" numFmtId="0" xfId="0" applyAlignment="1" applyFont="1">
      <alignment readingOrder="0" shrinkToFit="0" wrapText="1"/>
    </xf>
    <xf borderId="0" fillId="0" fontId="19" numFmtId="49" xfId="0" applyAlignment="1" applyFont="1" applyNumberFormat="1">
      <alignment readingOrder="0" shrinkToFit="0" wrapText="1"/>
    </xf>
    <xf borderId="0" fillId="0" fontId="4" numFmtId="164" xfId="0" applyAlignment="1" applyFont="1" applyNumberFormat="1">
      <alignment readingOrder="0"/>
    </xf>
    <xf borderId="0" fillId="16" fontId="17" numFmtId="0" xfId="0" applyAlignment="1" applyFill="1" applyFont="1">
      <alignment readingOrder="0"/>
    </xf>
    <xf borderId="0" fillId="16" fontId="17" numFmtId="0" xfId="0" applyAlignment="1" applyFont="1">
      <alignment readingOrder="0" shrinkToFit="0" wrapText="1"/>
    </xf>
    <xf borderId="0" fillId="16" fontId="3" numFmtId="0" xfId="0" applyAlignment="1" applyFont="1">
      <alignment readingOrder="0" shrinkToFit="0" wrapText="1"/>
    </xf>
    <xf borderId="0" fillId="16" fontId="17" numFmtId="0" xfId="0" applyFont="1"/>
    <xf borderId="0" fillId="16" fontId="17" numFmtId="0" xfId="0" applyAlignment="1" applyFont="1">
      <alignment shrinkToFit="0" wrapText="1"/>
    </xf>
    <xf borderId="0" fillId="0" fontId="4" numFmtId="0" xfId="0" applyAlignment="1" applyFont="1">
      <alignment readingOrder="0" shrinkToFit="0" wrapText="1"/>
    </xf>
    <xf borderId="0" fillId="0" fontId="4" numFmtId="49" xfId="0" applyAlignment="1" applyFont="1" applyNumberFormat="1">
      <alignment readingOrder="0"/>
    </xf>
    <xf borderId="0" fillId="0" fontId="4" numFmtId="49" xfId="0" applyFont="1" applyNumberFormat="1"/>
    <xf borderId="0" fillId="0" fontId="6" numFmtId="0" xfId="0" applyAlignment="1" applyFont="1">
      <alignment horizontal="right" vertical="bottom"/>
    </xf>
    <xf borderId="0" fillId="0" fontId="6" numFmtId="0" xfId="0" applyAlignment="1" applyFont="1">
      <alignment horizontal="right" readingOrder="0" vertical="bottom"/>
    </xf>
    <xf borderId="0" fillId="6" fontId="3" numFmtId="0" xfId="0" applyAlignment="1" applyFont="1">
      <alignment readingOrder="0"/>
    </xf>
    <xf borderId="0" fillId="6" fontId="17" numFmtId="0" xfId="0" applyAlignment="1" applyFont="1">
      <alignment readingOrder="0" shrinkToFit="0" wrapText="1"/>
    </xf>
    <xf borderId="0" fillId="6" fontId="17" numFmtId="0" xfId="0" applyAlignment="1" applyFont="1">
      <alignment horizontal="left" readingOrder="0" shrinkToFit="0" wrapText="1"/>
    </xf>
    <xf borderId="0" fillId="6" fontId="17" numFmtId="0" xfId="0" applyAlignment="1" applyFont="1">
      <alignment readingOrder="0"/>
    </xf>
    <xf borderId="0" fillId="6" fontId="3" numFmtId="165" xfId="0" applyAlignment="1" applyFont="1" applyNumberFormat="1">
      <alignment readingOrder="0" shrinkToFit="0" wrapText="1"/>
    </xf>
    <xf borderId="0" fillId="6" fontId="3" numFmtId="0" xfId="0" applyAlignment="1" applyFont="1">
      <alignment readingOrder="0" shrinkToFit="0" wrapText="1"/>
    </xf>
    <xf borderId="0" fillId="6" fontId="17" numFmtId="0" xfId="0" applyFont="1"/>
    <xf borderId="0" fillId="6" fontId="17" numFmtId="165" xfId="0" applyAlignment="1" applyFont="1" applyNumberFormat="1">
      <alignment readingOrder="0" shrinkToFit="0" wrapText="1"/>
    </xf>
    <xf borderId="0" fillId="0" fontId="4" numFmtId="0" xfId="0" applyAlignment="1" applyFont="1">
      <alignment horizontal="left" readingOrder="0"/>
    </xf>
    <xf borderId="0" fillId="3" fontId="6" numFmtId="165" xfId="0" applyAlignment="1" applyFont="1" applyNumberFormat="1">
      <alignment vertical="bottom"/>
    </xf>
    <xf borderId="0" fillId="3" fontId="6" numFmtId="0" xfId="0" applyAlignment="1" applyFont="1">
      <alignment vertical="bottom"/>
    </xf>
    <xf borderId="0" fillId="0" fontId="4" numFmtId="166" xfId="0" applyAlignment="1" applyFont="1" applyNumberFormat="1">
      <alignment horizontal="left" readingOrder="0"/>
    </xf>
    <xf borderId="0" fillId="0" fontId="4" numFmtId="165" xfId="0" applyAlignment="1" applyFont="1" applyNumberFormat="1">
      <alignment readingOrder="0" shrinkToFit="0" wrapText="1"/>
    </xf>
    <xf borderId="0" fillId="0" fontId="4" numFmtId="165" xfId="0" applyAlignment="1" applyFont="1" applyNumberFormat="1">
      <alignment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3" fontId="14" numFmtId="0" xfId="0" applyAlignment="1" applyFont="1">
      <alignment horizontal="left" readingOrder="0"/>
    </xf>
    <xf borderId="0" fillId="0" fontId="4" numFmtId="0" xfId="0" applyAlignment="1" applyFont="1">
      <alignment horizontal="left"/>
    </xf>
    <xf borderId="0" fillId="0" fontId="7" numFmtId="0" xfId="0" applyAlignment="1" applyFont="1">
      <alignment readingOrder="0" shrinkToFit="0" wrapText="1"/>
    </xf>
    <xf borderId="0" fillId="0" fontId="7" numFmtId="0" xfId="0" applyFont="1"/>
    <xf borderId="0" fillId="0" fontId="4" numFmtId="166" xfId="0" applyAlignment="1" applyFont="1" applyNumberFormat="1">
      <alignment horizontal="left" readingOrder="0"/>
    </xf>
    <xf borderId="0" fillId="0" fontId="4" numFmtId="0" xfId="0" applyAlignment="1" applyFont="1">
      <alignment horizontal="left" readingOrder="0"/>
    </xf>
    <xf borderId="0" fillId="0" fontId="4" numFmtId="0" xfId="0" applyAlignment="1" applyFont="1">
      <alignment horizontal="left"/>
    </xf>
    <xf borderId="0" fillId="0" fontId="4" numFmtId="49" xfId="0" applyAlignment="1" applyFont="1" applyNumberFormat="1">
      <alignment horizontal="left" readingOrder="0"/>
    </xf>
    <xf borderId="0" fillId="0" fontId="3" numFmtId="0" xfId="0" applyAlignment="1" applyFont="1">
      <alignment readingOrder="0" shrinkToFit="0" wrapText="1"/>
    </xf>
    <xf borderId="0" fillId="0" fontId="3" numFmtId="0" xfId="0" applyAlignment="1" applyFont="1">
      <alignment readingOrder="0"/>
    </xf>
    <xf borderId="0" fillId="0" fontId="3" numFmtId="49" xfId="0" applyAlignment="1" applyFont="1" applyNumberFormat="1">
      <alignment readingOrder="0"/>
    </xf>
    <xf borderId="0" fillId="0" fontId="4" numFmtId="49" xfId="0" applyAlignment="1" applyFont="1" applyNumberFormat="1">
      <alignment readingOrder="0"/>
    </xf>
    <xf borderId="0" fillId="0" fontId="7" numFmtId="0" xfId="0" applyAlignment="1" applyFont="1">
      <alignment horizontal="center" readingOrder="0"/>
    </xf>
    <xf borderId="0" fillId="17" fontId="3" numFmtId="0" xfId="0" applyAlignment="1" applyFill="1" applyFont="1">
      <alignment horizontal="center" readingOrder="0" shrinkToFit="0" wrapText="1"/>
    </xf>
    <xf borderId="0" fillId="15" fontId="3" numFmtId="0" xfId="0" applyAlignment="1" applyFont="1">
      <alignment horizontal="center" readingOrder="0"/>
    </xf>
    <xf borderId="0" fillId="18" fontId="3" numFmtId="0" xfId="0" applyAlignment="1" applyFill="1" applyFont="1">
      <alignment horizontal="center" readingOrder="0"/>
    </xf>
    <xf borderId="0" fillId="16" fontId="3" numFmtId="0" xfId="0" applyAlignment="1" applyFont="1">
      <alignment horizontal="center" readingOrder="0"/>
    </xf>
    <xf borderId="0" fillId="19" fontId="3" numFmtId="0" xfId="0" applyAlignment="1" applyFill="1" applyFont="1">
      <alignment horizontal="center" readingOrder="0"/>
    </xf>
    <xf borderId="0" fillId="3" fontId="20" numFmtId="0" xfId="0" applyAlignment="1" applyFont="1">
      <alignment horizontal="center" readingOrder="0"/>
    </xf>
    <xf borderId="0" fillId="17" fontId="21" numFmtId="0" xfId="0" applyAlignment="1" applyFont="1">
      <alignment horizontal="center" readingOrder="0" shrinkToFit="0" wrapText="1"/>
    </xf>
    <xf borderId="0" fillId="15" fontId="3" numFmtId="0" xfId="0" applyAlignment="1" applyFont="1">
      <alignment horizontal="center" readingOrder="0"/>
    </xf>
    <xf borderId="0" fillId="18" fontId="3" numFmtId="0" xfId="0" applyAlignment="1" applyFont="1">
      <alignment horizontal="center" readingOrder="0"/>
    </xf>
    <xf borderId="0" fillId="16" fontId="3" numFmtId="0" xfId="0" applyAlignment="1" applyFont="1">
      <alignment horizontal="center" readingOrder="0"/>
    </xf>
    <xf borderId="0" fillId="19" fontId="3" numFmtId="0" xfId="0" applyAlignment="1" applyFont="1">
      <alignment horizontal="center" readingOrder="0"/>
    </xf>
    <xf borderId="0" fillId="0" fontId="4" numFmtId="0" xfId="0" applyAlignment="1" applyFont="1">
      <alignment horizontal="right"/>
    </xf>
    <xf borderId="0" fillId="0" fontId="7" numFmtId="0" xfId="0" applyAlignment="1" applyFont="1">
      <alignment horizontal="left" readingOrder="0"/>
    </xf>
    <xf borderId="0" fillId="0" fontId="4" numFmtId="0" xfId="0" applyAlignment="1" applyFont="1">
      <alignment horizontal="right" readingOrder="0"/>
    </xf>
    <xf borderId="0" fillId="0" fontId="4" numFmtId="0" xfId="0" applyAlignment="1" applyFont="1">
      <alignment horizontal="right" readingOrder="0"/>
    </xf>
    <xf borderId="0" fillId="0" fontId="7" numFmtId="0" xfId="0" applyAlignment="1" applyFont="1">
      <alignment horizontal="left"/>
    </xf>
    <xf borderId="0" fillId="0" fontId="6" numFmtId="0" xfId="0" applyAlignment="1" applyFont="1">
      <alignment vertical="bottom"/>
    </xf>
    <xf borderId="0" fillId="0" fontId="4" numFmtId="167" xfId="0" applyAlignment="1" applyFont="1" applyNumberFormat="1">
      <alignment horizontal="right" readingOrder="0"/>
    </xf>
    <xf borderId="0" fillId="0" fontId="22" numFmtId="0" xfId="0" applyAlignment="1" applyFont="1">
      <alignment horizontal="left" vertical="bottom"/>
    </xf>
    <xf borderId="0" fillId="0" fontId="6" numFmtId="0" xfId="0" applyAlignment="1" applyFont="1">
      <alignment shrinkToFit="0" vertical="bottom" wrapText="1"/>
    </xf>
    <xf borderId="0" fillId="0" fontId="6" numFmtId="0" xfId="0" applyAlignment="1" applyFont="1">
      <alignment vertical="bottom"/>
    </xf>
    <xf borderId="0" fillId="0" fontId="6" numFmtId="0" xfId="0" applyAlignment="1" applyFont="1">
      <alignment horizontal="left" vertical="bottom"/>
    </xf>
    <xf borderId="0" fillId="0" fontId="6" numFmtId="0" xfId="0" applyAlignment="1" applyFont="1">
      <alignment horizontal="left" readingOrder="0" vertical="bottom"/>
    </xf>
    <xf borderId="0" fillId="0" fontId="6" numFmtId="167" xfId="0" applyAlignment="1" applyFont="1" applyNumberFormat="1">
      <alignment readingOrder="0" vertical="bottom"/>
    </xf>
    <xf borderId="0" fillId="0" fontId="22" numFmtId="0" xfId="0" applyAlignment="1" applyFont="1">
      <alignment readingOrder="0" vertical="bottom"/>
    </xf>
    <xf borderId="1" fillId="0" fontId="6" numFmtId="0" xfId="0" applyAlignment="1" applyBorder="1" applyFont="1">
      <alignment shrinkToFit="0" vertical="bottom" wrapText="0"/>
    </xf>
    <xf borderId="1" fillId="0" fontId="6" numFmtId="0" xfId="0" applyAlignment="1" applyBorder="1" applyFont="1">
      <alignment vertical="bottom"/>
    </xf>
    <xf borderId="0" fillId="0" fontId="6" numFmtId="0" xfId="0" applyAlignment="1" applyFont="1">
      <alignment horizontal="right" vertical="bottom"/>
    </xf>
    <xf borderId="1" fillId="0" fontId="6" numFmtId="0" xfId="0" applyAlignment="1" applyBorder="1" applyFont="1">
      <alignment shrinkToFit="0" vertical="bottom" wrapText="0"/>
    </xf>
    <xf borderId="0" fillId="0" fontId="22" numFmtId="0" xfId="0" applyAlignment="1" applyFont="1">
      <alignment vertical="bottom"/>
    </xf>
    <xf borderId="0" fillId="0" fontId="23" numFmtId="0" xfId="0" applyFont="1"/>
    <xf borderId="0" fillId="0" fontId="4"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3" numFmtId="0" xfId="0" applyFont="1"/>
    <xf borderId="0" fillId="0" fontId="4" numFmtId="0" xfId="0" applyAlignment="1" applyFont="1">
      <alignment readingOrder="0"/>
    </xf>
    <xf borderId="0" fillId="0" fontId="2" numFmtId="0" xfId="0" applyAlignment="1" applyFont="1">
      <alignment readingOrder="0" shrinkToFit="0" wrapText="1"/>
    </xf>
    <xf borderId="0" fillId="0" fontId="2" numFmtId="0" xfId="0" applyFont="1"/>
    <xf borderId="0" fillId="13" fontId="7" numFmtId="165" xfId="0" applyAlignment="1" applyFont="1" applyNumberFormat="1">
      <alignment readingOrder="0"/>
    </xf>
    <xf borderId="2" fillId="20" fontId="3" numFmtId="0" xfId="0" applyAlignment="1" applyBorder="1" applyFill="1" applyFont="1">
      <alignment readingOrder="0" shrinkToFit="0" wrapText="1"/>
    </xf>
    <xf borderId="2" fillId="19" fontId="3" numFmtId="0" xfId="0" applyAlignment="1" applyBorder="1" applyFont="1">
      <alignment readingOrder="0" shrinkToFit="0" wrapText="1"/>
    </xf>
    <xf borderId="2" fillId="18" fontId="3" numFmtId="0" xfId="0" applyAlignment="1" applyBorder="1" applyFont="1">
      <alignment readingOrder="0" shrinkToFit="0" wrapText="1"/>
    </xf>
    <xf borderId="2" fillId="21" fontId="3" numFmtId="0" xfId="0" applyAlignment="1" applyBorder="1" applyFill="1" applyFont="1">
      <alignment readingOrder="0" shrinkToFit="0" wrapText="1"/>
    </xf>
    <xf borderId="2" fillId="22" fontId="3" numFmtId="0" xfId="0" applyAlignment="1" applyBorder="1" applyFill="1" applyFont="1">
      <alignment readingOrder="0" shrinkToFit="0" wrapText="1"/>
    </xf>
    <xf borderId="0" fillId="23" fontId="3" numFmtId="0" xfId="0" applyAlignment="1" applyFill="1" applyFont="1">
      <alignment readingOrder="0" shrinkToFit="0" wrapText="1"/>
    </xf>
    <xf borderId="2" fillId="24" fontId="3" numFmtId="0" xfId="0" applyAlignment="1" applyBorder="1" applyFill="1" applyFont="1">
      <alignment readingOrder="0" shrinkToFit="0" wrapText="1"/>
    </xf>
    <xf borderId="2" fillId="10" fontId="7" numFmtId="0" xfId="0" applyAlignment="1" applyBorder="1" applyFont="1">
      <alignment readingOrder="0" shrinkToFit="0" wrapText="1"/>
    </xf>
    <xf borderId="2" fillId="11" fontId="7" numFmtId="0" xfId="0" applyAlignment="1" applyBorder="1" applyFont="1">
      <alignment readingOrder="0" shrinkToFit="0" wrapText="1"/>
    </xf>
    <xf borderId="0" fillId="25" fontId="3" numFmtId="0" xfId="0" applyAlignment="1" applyFill="1" applyFont="1">
      <alignment readingOrder="0" shrinkToFit="0" wrapText="1"/>
    </xf>
    <xf borderId="0" fillId="19" fontId="3" numFmtId="0" xfId="0" applyAlignment="1" applyFont="1">
      <alignment readingOrder="0" shrinkToFit="0" wrapText="1"/>
    </xf>
    <xf borderId="0" fillId="18" fontId="3" numFmtId="0" xfId="0" applyAlignment="1" applyFont="1">
      <alignment readingOrder="0" shrinkToFit="0" wrapText="1"/>
    </xf>
    <xf borderId="0" fillId="22" fontId="3" numFmtId="0" xfId="0" applyAlignment="1" applyFont="1">
      <alignment readingOrder="0" shrinkToFit="0" wrapText="1"/>
    </xf>
    <xf borderId="0" fillId="26" fontId="3" numFmtId="0" xfId="0" applyAlignment="1" applyFill="1" applyFont="1">
      <alignment readingOrder="0" shrinkToFit="0" wrapText="1"/>
    </xf>
    <xf borderId="0" fillId="27" fontId="7" numFmtId="0" xfId="0" applyAlignment="1" applyFill="1" applyFont="1">
      <alignment readingOrder="0" shrinkToFit="0" wrapText="1"/>
    </xf>
    <xf borderId="3" fillId="0" fontId="4" numFmtId="0" xfId="0" applyBorder="1" applyFont="1"/>
    <xf borderId="0" fillId="13" fontId="4" numFmtId="165" xfId="0" applyFont="1" applyNumberFormat="1"/>
    <xf borderId="0" fillId="13" fontId="4" numFmtId="165" xfId="0" applyFont="1" applyNumberFormat="1"/>
    <xf borderId="4" fillId="20" fontId="17" numFmtId="0" xfId="0" applyAlignment="1" applyBorder="1" applyFont="1">
      <alignment readingOrder="0" shrinkToFit="0" wrapText="1"/>
    </xf>
    <xf borderId="5" fillId="20" fontId="17" numFmtId="0" xfId="0" applyAlignment="1" applyBorder="1" applyFont="1">
      <alignment readingOrder="0" shrinkToFit="0" wrapText="1"/>
    </xf>
    <xf borderId="6" fillId="20" fontId="17" numFmtId="0" xfId="0" applyAlignment="1" applyBorder="1" applyFont="1">
      <alignment readingOrder="0" shrinkToFit="0" wrapText="1"/>
    </xf>
    <xf borderId="7" fillId="20" fontId="3" numFmtId="4" xfId="0" applyAlignment="1" applyBorder="1" applyFont="1" applyNumberFormat="1">
      <alignment readingOrder="0" shrinkToFit="0" wrapText="1"/>
    </xf>
    <xf borderId="5" fillId="0" fontId="4" numFmtId="0" xfId="0" applyBorder="1" applyFont="1"/>
    <xf borderId="4" fillId="19" fontId="17" numFmtId="0" xfId="0" applyAlignment="1" applyBorder="1" applyFont="1">
      <alignment readingOrder="0"/>
    </xf>
    <xf borderId="5" fillId="19" fontId="17" numFmtId="0" xfId="0" applyAlignment="1" applyBorder="1" applyFont="1">
      <alignment readingOrder="0"/>
    </xf>
    <xf borderId="6" fillId="19" fontId="17" numFmtId="0" xfId="0" applyAlignment="1" applyBorder="1" applyFont="1">
      <alignment readingOrder="0"/>
    </xf>
    <xf borderId="7" fillId="19" fontId="3" numFmtId="4" xfId="0" applyAlignment="1" applyBorder="1" applyFont="1" applyNumberFormat="1">
      <alignment readingOrder="0"/>
    </xf>
    <xf borderId="4" fillId="18" fontId="17" numFmtId="0" xfId="0" applyAlignment="1" applyBorder="1" applyFont="1">
      <alignment readingOrder="0" shrinkToFit="0" wrapText="1"/>
    </xf>
    <xf borderId="5" fillId="18" fontId="17" numFmtId="0" xfId="0" applyAlignment="1" applyBorder="1" applyFont="1">
      <alignment readingOrder="0" shrinkToFit="0" wrapText="1"/>
    </xf>
    <xf borderId="6" fillId="18" fontId="17" numFmtId="0" xfId="0" applyAlignment="1" applyBorder="1" applyFont="1">
      <alignment readingOrder="0" shrinkToFit="0" wrapText="1"/>
    </xf>
    <xf borderId="7" fillId="18" fontId="3" numFmtId="4" xfId="0" applyAlignment="1" applyBorder="1" applyFont="1" applyNumberFormat="1">
      <alignment readingOrder="0" shrinkToFit="0" wrapText="1"/>
    </xf>
    <xf borderId="4" fillId="21" fontId="17" numFmtId="0" xfId="0" applyAlignment="1" applyBorder="1" applyFont="1">
      <alignment readingOrder="0" shrinkToFit="0" wrapText="1"/>
    </xf>
    <xf borderId="5" fillId="21" fontId="17" numFmtId="0" xfId="0" applyAlignment="1" applyBorder="1" applyFont="1">
      <alignment readingOrder="0" shrinkToFit="0" wrapText="1"/>
    </xf>
    <xf borderId="6" fillId="21" fontId="17" numFmtId="0" xfId="0" applyAlignment="1" applyBorder="1" applyFont="1">
      <alignment readingOrder="0" shrinkToFit="0" wrapText="1"/>
    </xf>
    <xf borderId="7" fillId="21" fontId="3" numFmtId="4" xfId="0" applyAlignment="1" applyBorder="1" applyFont="1" applyNumberFormat="1">
      <alignment readingOrder="0" shrinkToFit="0" wrapText="1"/>
    </xf>
    <xf borderId="4" fillId="22" fontId="17" numFmtId="0" xfId="0" applyAlignment="1" applyBorder="1" applyFont="1">
      <alignment readingOrder="0" shrinkToFit="0" wrapText="1"/>
    </xf>
    <xf borderId="5" fillId="22" fontId="17" numFmtId="0" xfId="0" applyAlignment="1" applyBorder="1" applyFont="1">
      <alignment readingOrder="0" shrinkToFit="0" wrapText="1"/>
    </xf>
    <xf borderId="6" fillId="22" fontId="17" numFmtId="0" xfId="0" applyAlignment="1" applyBorder="1" applyFont="1">
      <alignment readingOrder="0" shrinkToFit="0" wrapText="1"/>
    </xf>
    <xf borderId="7" fillId="22" fontId="3" numFmtId="4" xfId="0" applyAlignment="1" applyBorder="1" applyFont="1" applyNumberFormat="1">
      <alignment readingOrder="0" shrinkToFit="0" wrapText="1"/>
    </xf>
    <xf borderId="5" fillId="23" fontId="17" numFmtId="0" xfId="0" applyAlignment="1" applyBorder="1" applyFont="1">
      <alignment readingOrder="0" shrinkToFit="0" wrapText="1"/>
    </xf>
    <xf borderId="6" fillId="23" fontId="17" numFmtId="0" xfId="0" applyAlignment="1" applyBorder="1" applyFont="1">
      <alignment readingOrder="0" shrinkToFit="0" wrapText="1"/>
    </xf>
    <xf borderId="7" fillId="23" fontId="3" numFmtId="4" xfId="0" applyAlignment="1" applyBorder="1" applyFont="1" applyNumberFormat="1">
      <alignment readingOrder="0" shrinkToFit="0" wrapText="1"/>
    </xf>
    <xf borderId="4" fillId="24" fontId="17" numFmtId="0" xfId="0" applyAlignment="1" applyBorder="1" applyFont="1">
      <alignment readingOrder="0" shrinkToFit="0" wrapText="1"/>
    </xf>
    <xf borderId="5" fillId="24" fontId="17" numFmtId="0" xfId="0" applyAlignment="1" applyBorder="1" applyFont="1">
      <alignment readingOrder="0" shrinkToFit="0" wrapText="1"/>
    </xf>
    <xf borderId="6" fillId="24" fontId="17" numFmtId="0" xfId="0" applyAlignment="1" applyBorder="1" applyFont="1">
      <alignment readingOrder="0" shrinkToFit="0" wrapText="1"/>
    </xf>
    <xf borderId="7" fillId="24" fontId="3" numFmtId="4" xfId="0" applyAlignment="1" applyBorder="1" applyFont="1" applyNumberFormat="1">
      <alignment readingOrder="0" shrinkToFit="0" wrapText="1"/>
    </xf>
    <xf borderId="8" fillId="0" fontId="4" numFmtId="0" xfId="0" applyBorder="1" applyFont="1"/>
    <xf borderId="9" fillId="10" fontId="4" numFmtId="0" xfId="0" applyAlignment="1" applyBorder="1" applyFont="1">
      <alignment readingOrder="0" shrinkToFit="0" wrapText="1"/>
    </xf>
    <xf borderId="10" fillId="10" fontId="4" numFmtId="0" xfId="0" applyAlignment="1" applyBorder="1" applyFont="1">
      <alignment readingOrder="0" shrinkToFit="0" wrapText="1"/>
    </xf>
    <xf borderId="11" fillId="10" fontId="4" numFmtId="0" xfId="0" applyAlignment="1" applyBorder="1" applyFont="1">
      <alignment readingOrder="0" shrinkToFit="0" wrapText="1"/>
    </xf>
    <xf borderId="9" fillId="10" fontId="7" numFmtId="4" xfId="0" applyAlignment="1" applyBorder="1" applyFont="1" applyNumberFormat="1">
      <alignment readingOrder="0" shrinkToFit="0" wrapText="1"/>
    </xf>
    <xf borderId="10" fillId="0" fontId="4" numFmtId="0" xfId="0" applyBorder="1" applyFont="1"/>
    <xf borderId="9" fillId="11" fontId="4" numFmtId="0" xfId="0" applyAlignment="1" applyBorder="1" applyFont="1">
      <alignment readingOrder="0" shrinkToFit="0" wrapText="1"/>
    </xf>
    <xf borderId="10" fillId="11" fontId="4" numFmtId="0" xfId="0" applyAlignment="1" applyBorder="1" applyFont="1">
      <alignment readingOrder="0" shrinkToFit="0" wrapText="1"/>
    </xf>
    <xf borderId="11" fillId="11" fontId="4" numFmtId="0" xfId="0" applyAlignment="1" applyBorder="1" applyFont="1">
      <alignment readingOrder="0" shrinkToFit="0" wrapText="1"/>
    </xf>
    <xf borderId="9" fillId="11" fontId="7" numFmtId="4" xfId="0" applyAlignment="1" applyBorder="1" applyFont="1" applyNumberFormat="1">
      <alignment readingOrder="0" shrinkToFit="0" wrapText="1"/>
    </xf>
    <xf borderId="11" fillId="0" fontId="4" numFmtId="0" xfId="0" applyBorder="1" applyFont="1"/>
    <xf borderId="5" fillId="25" fontId="17" numFmtId="0" xfId="0" applyAlignment="1" applyBorder="1" applyFont="1">
      <alignment readingOrder="0" shrinkToFit="0" wrapText="1"/>
    </xf>
    <xf borderId="6" fillId="25" fontId="17" numFmtId="0" xfId="0" applyAlignment="1" applyBorder="1" applyFont="1">
      <alignment readingOrder="0" shrinkToFit="0" wrapText="1"/>
    </xf>
    <xf borderId="5" fillId="25" fontId="3" numFmtId="4" xfId="0" applyAlignment="1" applyBorder="1" applyFont="1" applyNumberFormat="1">
      <alignment readingOrder="0" shrinkToFit="0" wrapText="1"/>
    </xf>
    <xf borderId="5" fillId="19" fontId="17" numFmtId="0" xfId="0" applyAlignment="1" applyBorder="1" applyFont="1">
      <alignment readingOrder="0" shrinkToFit="0" wrapText="1"/>
    </xf>
    <xf borderId="6" fillId="19" fontId="17" numFmtId="0" xfId="0" applyAlignment="1" applyBorder="1" applyFont="1">
      <alignment readingOrder="0" shrinkToFit="0" wrapText="1"/>
    </xf>
    <xf borderId="5" fillId="19" fontId="3" numFmtId="4" xfId="0" applyAlignment="1" applyBorder="1" applyFont="1" applyNumberFormat="1">
      <alignment readingOrder="0" shrinkToFit="0" wrapText="1"/>
    </xf>
    <xf borderId="5" fillId="18" fontId="3" numFmtId="4" xfId="0" applyAlignment="1" applyBorder="1" applyFont="1" applyNumberFormat="1">
      <alignment readingOrder="0" shrinkToFit="0" wrapText="1"/>
    </xf>
    <xf borderId="5" fillId="22" fontId="3" numFmtId="4" xfId="0" applyAlignment="1" applyBorder="1" applyFont="1" applyNumberFormat="1">
      <alignment readingOrder="0" shrinkToFit="0" wrapText="1"/>
    </xf>
    <xf borderId="5" fillId="26" fontId="17" numFmtId="0" xfId="0" applyAlignment="1" applyBorder="1" applyFont="1">
      <alignment readingOrder="0"/>
    </xf>
    <xf borderId="6" fillId="26" fontId="17" numFmtId="0" xfId="0" applyAlignment="1" applyBorder="1" applyFont="1">
      <alignment readingOrder="0"/>
    </xf>
    <xf borderId="5" fillId="26" fontId="3" numFmtId="4" xfId="0" applyAlignment="1" applyBorder="1" applyFont="1" applyNumberFormat="1">
      <alignment readingOrder="0"/>
    </xf>
    <xf borderId="10" fillId="27" fontId="4" numFmtId="0" xfId="0" applyAlignment="1" applyBorder="1" applyFont="1">
      <alignment readingOrder="0"/>
    </xf>
    <xf borderId="11" fillId="27" fontId="4" numFmtId="0" xfId="0" applyAlignment="1" applyBorder="1" applyFont="1">
      <alignment readingOrder="0"/>
    </xf>
    <xf borderId="9" fillId="27" fontId="7" numFmtId="4" xfId="0" applyAlignment="1" applyBorder="1" applyFont="1" applyNumberFormat="1">
      <alignment readingOrder="0"/>
    </xf>
    <xf borderId="5" fillId="16" fontId="17" numFmtId="0" xfId="0" applyAlignment="1" applyBorder="1" applyFont="1">
      <alignment readingOrder="0"/>
    </xf>
    <xf borderId="6" fillId="16" fontId="17" numFmtId="0" xfId="0" applyAlignment="1" applyBorder="1" applyFont="1">
      <alignment readingOrder="0"/>
    </xf>
    <xf borderId="5" fillId="16" fontId="3" numFmtId="4" xfId="0" applyAlignment="1" applyBorder="1" applyFont="1" applyNumberFormat="1">
      <alignment readingOrder="0"/>
    </xf>
    <xf borderId="0" fillId="13" fontId="4" numFmtId="165" xfId="0" applyAlignment="1" applyFont="1" applyNumberFormat="1">
      <alignment readingOrder="0"/>
    </xf>
    <xf borderId="0" fillId="13" fontId="4" numFmtId="165" xfId="0" applyAlignment="1" applyFont="1" applyNumberFormat="1">
      <alignment readingOrder="0"/>
    </xf>
    <xf borderId="2" fillId="20" fontId="17" numFmtId="0" xfId="0" applyAlignment="1" applyBorder="1" applyFont="1">
      <alignment readingOrder="0" shrinkToFit="0" wrapText="1"/>
    </xf>
    <xf borderId="0" fillId="20" fontId="17" numFmtId="0" xfId="0" applyAlignment="1" applyFont="1">
      <alignment readingOrder="0" shrinkToFit="0" wrapText="1"/>
    </xf>
    <xf borderId="12" fillId="20" fontId="17" numFmtId="0" xfId="0" applyAlignment="1" applyBorder="1" applyFont="1">
      <alignment readingOrder="0" shrinkToFit="0" wrapText="1"/>
    </xf>
    <xf borderId="13" fillId="20" fontId="17" numFmtId="4" xfId="0" applyAlignment="1" applyBorder="1" applyFont="1" applyNumberFormat="1">
      <alignment readingOrder="0" shrinkToFit="0" wrapText="1"/>
    </xf>
    <xf borderId="0" fillId="20" fontId="17" numFmtId="4" xfId="0" applyAlignment="1" applyFont="1" applyNumberFormat="1">
      <alignment readingOrder="0" shrinkToFit="0" wrapText="1"/>
    </xf>
    <xf borderId="3" fillId="20" fontId="17" numFmtId="4" xfId="0" applyAlignment="1" applyBorder="1" applyFont="1" applyNumberFormat="1">
      <alignment readingOrder="0" shrinkToFit="0" wrapText="1"/>
    </xf>
    <xf borderId="2" fillId="19" fontId="17" numFmtId="0" xfId="0" applyAlignment="1" applyBorder="1" applyFont="1">
      <alignment readingOrder="0" shrinkToFit="0" wrapText="1"/>
    </xf>
    <xf borderId="0" fillId="19" fontId="17" numFmtId="0" xfId="0" applyAlignment="1" applyFont="1">
      <alignment readingOrder="0" shrinkToFit="0" wrapText="1"/>
    </xf>
    <xf borderId="12" fillId="19" fontId="17" numFmtId="0" xfId="0" applyAlignment="1" applyBorder="1" applyFont="1">
      <alignment readingOrder="0" shrinkToFit="0" wrapText="1"/>
    </xf>
    <xf borderId="13" fillId="19" fontId="17" numFmtId="4" xfId="0" applyAlignment="1" applyBorder="1" applyFont="1" applyNumberFormat="1">
      <alignment readingOrder="0" shrinkToFit="0" wrapText="1"/>
    </xf>
    <xf borderId="0" fillId="19" fontId="17" numFmtId="4" xfId="0" applyAlignment="1" applyFont="1" applyNumberFormat="1">
      <alignment readingOrder="0" shrinkToFit="0" wrapText="1"/>
    </xf>
    <xf borderId="3" fillId="19" fontId="17" numFmtId="4" xfId="0" applyAlignment="1" applyBorder="1" applyFont="1" applyNumberFormat="1">
      <alignment readingOrder="0" shrinkToFit="0" wrapText="1"/>
    </xf>
    <xf borderId="2" fillId="18" fontId="17" numFmtId="0" xfId="0" applyAlignment="1" applyBorder="1" applyFont="1">
      <alignment readingOrder="0" shrinkToFit="0" wrapText="1"/>
    </xf>
    <xf borderId="0" fillId="18" fontId="17" numFmtId="0" xfId="0" applyAlignment="1" applyFont="1">
      <alignment readingOrder="0" shrinkToFit="0" wrapText="1"/>
    </xf>
    <xf borderId="12" fillId="18" fontId="17" numFmtId="0" xfId="0" applyAlignment="1" applyBorder="1" applyFont="1">
      <alignment readingOrder="0" shrinkToFit="0" wrapText="1"/>
    </xf>
    <xf borderId="13" fillId="18" fontId="17" numFmtId="4" xfId="0" applyAlignment="1" applyBorder="1" applyFont="1" applyNumberFormat="1">
      <alignment readingOrder="0" shrinkToFit="0" wrapText="1"/>
    </xf>
    <xf borderId="0" fillId="18" fontId="17" numFmtId="4" xfId="0" applyAlignment="1" applyFont="1" applyNumberFormat="1">
      <alignment readingOrder="0" shrinkToFit="0" wrapText="1"/>
    </xf>
    <xf borderId="3" fillId="18" fontId="17" numFmtId="4" xfId="0" applyAlignment="1" applyBorder="1" applyFont="1" applyNumberFormat="1">
      <alignment readingOrder="0" shrinkToFit="0" wrapText="1"/>
    </xf>
    <xf borderId="2" fillId="21" fontId="17" numFmtId="0" xfId="0" applyAlignment="1" applyBorder="1" applyFont="1">
      <alignment readingOrder="0" shrinkToFit="0" wrapText="1"/>
    </xf>
    <xf borderId="0" fillId="21" fontId="17" numFmtId="0" xfId="0" applyAlignment="1" applyFont="1">
      <alignment readingOrder="0" shrinkToFit="0" wrapText="1"/>
    </xf>
    <xf borderId="12" fillId="21" fontId="17" numFmtId="0" xfId="0" applyAlignment="1" applyBorder="1" applyFont="1">
      <alignment readingOrder="0" shrinkToFit="0" wrapText="1"/>
    </xf>
    <xf borderId="13" fillId="21" fontId="17" numFmtId="4" xfId="0" applyAlignment="1" applyBorder="1" applyFont="1" applyNumberFormat="1">
      <alignment readingOrder="0" shrinkToFit="0" wrapText="1"/>
    </xf>
    <xf borderId="0" fillId="21" fontId="17" numFmtId="4" xfId="0" applyAlignment="1" applyFont="1" applyNumberFormat="1">
      <alignment readingOrder="0" shrinkToFit="0" wrapText="1"/>
    </xf>
    <xf borderId="3" fillId="21" fontId="17" numFmtId="4" xfId="0" applyAlignment="1" applyBorder="1" applyFont="1" applyNumberFormat="1">
      <alignment readingOrder="0" shrinkToFit="0" wrapText="1"/>
    </xf>
    <xf borderId="2" fillId="22" fontId="17" numFmtId="0" xfId="0" applyAlignment="1" applyBorder="1" applyFont="1">
      <alignment readingOrder="0" shrinkToFit="0" wrapText="1"/>
    </xf>
    <xf borderId="0" fillId="22" fontId="17" numFmtId="0" xfId="0" applyAlignment="1" applyFont="1">
      <alignment readingOrder="0" shrinkToFit="0" wrapText="1"/>
    </xf>
    <xf borderId="12" fillId="22" fontId="17" numFmtId="0" xfId="0" applyAlignment="1" applyBorder="1" applyFont="1">
      <alignment readingOrder="0" shrinkToFit="0" wrapText="1"/>
    </xf>
    <xf borderId="13" fillId="22" fontId="17" numFmtId="4" xfId="0" applyAlignment="1" applyBorder="1" applyFont="1" applyNumberFormat="1">
      <alignment readingOrder="0" shrinkToFit="0" wrapText="1"/>
    </xf>
    <xf borderId="0" fillId="22" fontId="17" numFmtId="4" xfId="0" applyAlignment="1" applyFont="1" applyNumberFormat="1">
      <alignment readingOrder="0" shrinkToFit="0" wrapText="1"/>
    </xf>
    <xf borderId="3" fillId="22" fontId="17" numFmtId="4" xfId="0" applyAlignment="1" applyBorder="1" applyFont="1" applyNumberFormat="1">
      <alignment readingOrder="0" shrinkToFit="0" wrapText="1"/>
    </xf>
    <xf borderId="0" fillId="23" fontId="17" numFmtId="0" xfId="0" applyAlignment="1" applyFont="1">
      <alignment readingOrder="0" shrinkToFit="0" wrapText="1"/>
    </xf>
    <xf borderId="12" fillId="23" fontId="17" numFmtId="0" xfId="0" applyAlignment="1" applyBorder="1" applyFont="1">
      <alignment readingOrder="0" shrinkToFit="0" wrapText="1"/>
    </xf>
    <xf borderId="13" fillId="23" fontId="17" numFmtId="4" xfId="0" applyAlignment="1" applyBorder="1" applyFont="1" applyNumberFormat="1">
      <alignment readingOrder="0" shrinkToFit="0" wrapText="1"/>
    </xf>
    <xf borderId="0" fillId="23" fontId="17" numFmtId="4" xfId="0" applyAlignment="1" applyFont="1" applyNumberFormat="1">
      <alignment readingOrder="0" shrinkToFit="0" wrapText="1"/>
    </xf>
    <xf borderId="3" fillId="23" fontId="17" numFmtId="4" xfId="0" applyAlignment="1" applyBorder="1" applyFont="1" applyNumberFormat="1">
      <alignment readingOrder="0" shrinkToFit="0" wrapText="1"/>
    </xf>
    <xf borderId="2" fillId="24" fontId="17" numFmtId="0" xfId="0" applyAlignment="1" applyBorder="1" applyFont="1">
      <alignment readingOrder="0" shrinkToFit="0" wrapText="1"/>
    </xf>
    <xf borderId="0" fillId="24" fontId="17" numFmtId="0" xfId="0" applyAlignment="1" applyFont="1">
      <alignment readingOrder="0" shrinkToFit="0" wrapText="1"/>
    </xf>
    <xf borderId="12" fillId="24" fontId="17" numFmtId="0" xfId="0" applyAlignment="1" applyBorder="1" applyFont="1">
      <alignment readingOrder="0" shrinkToFit="0" wrapText="1"/>
    </xf>
    <xf borderId="13" fillId="24" fontId="17" numFmtId="4" xfId="0" applyAlignment="1" applyBorder="1" applyFont="1" applyNumberFormat="1">
      <alignment readingOrder="0" shrinkToFit="0" wrapText="1"/>
    </xf>
    <xf borderId="0" fillId="24" fontId="17" numFmtId="4" xfId="0" applyAlignment="1" applyFont="1" applyNumberFormat="1">
      <alignment readingOrder="0" shrinkToFit="0" wrapText="1"/>
    </xf>
    <xf borderId="2" fillId="10" fontId="4" numFmtId="0" xfId="0" applyAlignment="1" applyBorder="1" applyFont="1">
      <alignment readingOrder="0" shrinkToFit="0" wrapText="1"/>
    </xf>
    <xf borderId="0" fillId="10" fontId="4" numFmtId="0" xfId="0" applyAlignment="1" applyFont="1">
      <alignment readingOrder="0" shrinkToFit="0" wrapText="1"/>
    </xf>
    <xf borderId="3" fillId="10" fontId="4" numFmtId="0" xfId="0" applyAlignment="1" applyBorder="1" applyFont="1">
      <alignment readingOrder="0" shrinkToFit="0" wrapText="1"/>
    </xf>
    <xf borderId="2" fillId="10" fontId="4" numFmtId="4" xfId="0" applyAlignment="1" applyBorder="1" applyFont="1" applyNumberFormat="1">
      <alignment readingOrder="0" shrinkToFit="0" wrapText="1"/>
    </xf>
    <xf borderId="0" fillId="10" fontId="4" numFmtId="4" xfId="0" applyAlignment="1" applyFont="1" applyNumberFormat="1">
      <alignment readingOrder="0" shrinkToFit="0" wrapText="1"/>
    </xf>
    <xf borderId="3" fillId="10" fontId="4" numFmtId="4" xfId="0" applyAlignment="1" applyBorder="1" applyFont="1" applyNumberFormat="1">
      <alignment readingOrder="0" shrinkToFit="0" wrapText="1"/>
    </xf>
    <xf borderId="2" fillId="11" fontId="4" numFmtId="0" xfId="0" applyAlignment="1" applyBorder="1" applyFont="1">
      <alignment readingOrder="0" shrinkToFit="0" wrapText="1"/>
    </xf>
    <xf borderId="0" fillId="11" fontId="4" numFmtId="0" xfId="0" applyAlignment="1" applyFont="1">
      <alignment readingOrder="0" shrinkToFit="0" wrapText="1"/>
    </xf>
    <xf borderId="3" fillId="11" fontId="4" numFmtId="0" xfId="0" applyAlignment="1" applyBorder="1" applyFont="1">
      <alignment readingOrder="0" shrinkToFit="0" wrapText="1"/>
    </xf>
    <xf borderId="2" fillId="11" fontId="4" numFmtId="4" xfId="0" applyAlignment="1" applyBorder="1" applyFont="1" applyNumberFormat="1">
      <alignment readingOrder="0" shrinkToFit="0" wrapText="1"/>
    </xf>
    <xf borderId="0" fillId="11" fontId="4" numFmtId="4" xfId="0" applyAlignment="1" applyFont="1" applyNumberFormat="1">
      <alignment readingOrder="0" shrinkToFit="0" wrapText="1"/>
    </xf>
    <xf borderId="3" fillId="11" fontId="4" numFmtId="4" xfId="0" applyAlignment="1" applyBorder="1" applyFont="1" applyNumberFormat="1">
      <alignment readingOrder="0" shrinkToFit="0" wrapText="1"/>
    </xf>
    <xf borderId="0" fillId="25" fontId="17" numFmtId="0" xfId="0" applyAlignment="1" applyFont="1">
      <alignment readingOrder="0" shrinkToFit="0" wrapText="1"/>
    </xf>
    <xf borderId="12" fillId="25" fontId="17" numFmtId="0" xfId="0" applyAlignment="1" applyBorder="1" applyFont="1">
      <alignment readingOrder="0" shrinkToFit="0" wrapText="1"/>
    </xf>
    <xf borderId="0" fillId="25" fontId="17" numFmtId="4" xfId="0" applyAlignment="1" applyFont="1" applyNumberFormat="1">
      <alignment readingOrder="0" shrinkToFit="0" wrapText="1"/>
    </xf>
    <xf borderId="3" fillId="25" fontId="17" numFmtId="4" xfId="0" applyAlignment="1" applyBorder="1" applyFont="1" applyNumberFormat="1">
      <alignment readingOrder="0" shrinkToFit="0" wrapText="1"/>
    </xf>
    <xf borderId="0" fillId="26" fontId="17" numFmtId="0" xfId="0" applyAlignment="1" applyFont="1">
      <alignment readingOrder="0"/>
    </xf>
    <xf borderId="12" fillId="26" fontId="17" numFmtId="0" xfId="0" applyAlignment="1" applyBorder="1" applyFont="1">
      <alignment readingOrder="0"/>
    </xf>
    <xf borderId="0" fillId="26" fontId="17" numFmtId="4" xfId="0" applyAlignment="1" applyFont="1" applyNumberFormat="1">
      <alignment readingOrder="0"/>
    </xf>
    <xf borderId="3" fillId="26" fontId="17" numFmtId="4" xfId="0" applyAlignment="1" applyBorder="1" applyFont="1" applyNumberFormat="1">
      <alignment readingOrder="0"/>
    </xf>
    <xf borderId="0" fillId="27" fontId="4" numFmtId="0" xfId="0" applyAlignment="1" applyFont="1">
      <alignment readingOrder="0"/>
    </xf>
    <xf borderId="3" fillId="27" fontId="4" numFmtId="0" xfId="0" applyAlignment="1" applyBorder="1" applyFont="1">
      <alignment readingOrder="0"/>
    </xf>
    <xf borderId="2" fillId="27" fontId="4" numFmtId="4" xfId="0" applyAlignment="1" applyBorder="1" applyFont="1" applyNumberFormat="1">
      <alignment readingOrder="0"/>
    </xf>
    <xf borderId="0" fillId="27" fontId="4" numFmtId="4" xfId="0" applyAlignment="1" applyFont="1" applyNumberFormat="1">
      <alignment readingOrder="0"/>
    </xf>
    <xf borderId="3" fillId="27" fontId="4" numFmtId="4" xfId="0" applyAlignment="1" applyBorder="1" applyFont="1" applyNumberFormat="1">
      <alignment readingOrder="0"/>
    </xf>
    <xf borderId="12" fillId="16" fontId="17" numFmtId="0" xfId="0" applyAlignment="1" applyBorder="1" applyFont="1">
      <alignment readingOrder="0"/>
    </xf>
    <xf borderId="0" fillId="16" fontId="17" numFmtId="4" xfId="0" applyAlignment="1" applyFont="1" applyNumberFormat="1">
      <alignment readingOrder="0"/>
    </xf>
    <xf borderId="3" fillId="16" fontId="17" numFmtId="4" xfId="0" applyAlignment="1" applyBorder="1" applyFont="1" applyNumberFormat="1">
      <alignment readingOrder="0"/>
    </xf>
    <xf borderId="0" fillId="0" fontId="4" numFmtId="165" xfId="0" applyFont="1" applyNumberFormat="1"/>
    <xf borderId="2" fillId="0" fontId="4" numFmtId="0" xfId="0" applyBorder="1" applyFont="1"/>
    <xf borderId="3" fillId="0" fontId="4" numFmtId="0" xfId="0" applyBorder="1" applyFont="1"/>
    <xf borderId="2" fillId="0" fontId="4" numFmtId="4" xfId="0" applyBorder="1" applyFont="1" applyNumberFormat="1"/>
    <xf borderId="0" fillId="0" fontId="4" numFmtId="4" xfId="0" applyFont="1" applyNumberFormat="1"/>
    <xf borderId="3" fillId="0" fontId="4" numFmtId="4" xfId="0" applyBorder="1" applyFont="1" applyNumberFormat="1"/>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2" fillId="0" fontId="4" numFmtId="4" xfId="0" applyAlignment="1" applyBorder="1" applyFont="1" applyNumberFormat="1">
      <alignment readingOrder="0" shrinkToFit="0" wrapText="1"/>
    </xf>
    <xf borderId="0" fillId="0" fontId="4" numFmtId="4" xfId="0" applyAlignment="1" applyFont="1" applyNumberFormat="1">
      <alignment readingOrder="0" shrinkToFit="0" wrapText="1"/>
    </xf>
    <xf borderId="3" fillId="0" fontId="4" numFmtId="4" xfId="0" applyAlignment="1" applyBorder="1" applyFont="1" applyNumberFormat="1">
      <alignment readingOrder="0" shrinkToFit="0" wrapText="1"/>
    </xf>
    <xf borderId="2" fillId="0" fontId="4" numFmtId="0" xfId="0" applyAlignment="1" applyBorder="1" applyFont="1">
      <alignment readingOrder="0"/>
    </xf>
    <xf borderId="3" fillId="0" fontId="4" numFmtId="0" xfId="0" applyAlignment="1" applyBorder="1" applyFont="1">
      <alignment readingOrder="0"/>
    </xf>
    <xf borderId="2" fillId="0" fontId="4" numFmtId="4" xfId="0" applyAlignment="1" applyBorder="1" applyFont="1" applyNumberFormat="1">
      <alignment readingOrder="0"/>
    </xf>
    <xf borderId="0" fillId="0" fontId="4" numFmtId="4" xfId="0" applyAlignment="1" applyFont="1" applyNumberFormat="1">
      <alignment readingOrder="0"/>
    </xf>
    <xf borderId="3" fillId="0" fontId="4" numFmtId="4" xfId="0" applyAlignment="1" applyBorder="1" applyFont="1" applyNumberFormat="1">
      <alignment readingOrder="0"/>
    </xf>
    <xf borderId="2" fillId="0" fontId="4" numFmtId="4" xfId="0" applyBorder="1" applyFont="1" applyNumberFormat="1"/>
    <xf borderId="0" fillId="0" fontId="4" numFmtId="4" xfId="0" applyFont="1" applyNumberFormat="1"/>
    <xf borderId="3" fillId="0" fontId="4" numFmtId="4" xfId="0" applyBorder="1" applyFont="1" applyNumberFormat="1"/>
    <xf borderId="0" fillId="0" fontId="4" numFmtId="165" xfId="0" applyAlignment="1" applyFont="1" applyNumberFormat="1">
      <alignment readingOrder="0"/>
    </xf>
    <xf borderId="0" fillId="0" fontId="4" numFmtId="165" xfId="0" applyAlignment="1" applyFont="1" applyNumberFormat="1">
      <alignment readingOrder="0"/>
    </xf>
    <xf borderId="3" fillId="0" fontId="4" numFmtId="0" xfId="0" applyAlignment="1" applyBorder="1" applyFont="1">
      <alignment readingOrder="0"/>
    </xf>
    <xf borderId="2" fillId="0" fontId="4" numFmtId="4" xfId="0" applyAlignment="1" applyBorder="1" applyFont="1" applyNumberFormat="1">
      <alignment shrinkToFit="0" wrapText="1"/>
    </xf>
    <xf borderId="0" fillId="0" fontId="4" numFmtId="4" xfId="0" applyAlignment="1" applyFont="1" applyNumberFormat="1">
      <alignment shrinkToFit="0" wrapText="1"/>
    </xf>
    <xf borderId="3" fillId="0" fontId="4" numFmtId="4" xfId="0" applyAlignment="1" applyBorder="1" applyFont="1" applyNumberFormat="1">
      <alignment shrinkToFit="0" wrapText="1"/>
    </xf>
    <xf borderId="0" fillId="0" fontId="4" numFmtId="165" xfId="0" applyAlignment="1" applyFont="1" applyNumberFormat="1">
      <alignment readingOrder="0" shrinkToFit="0" wrapText="1"/>
    </xf>
    <xf borderId="0" fillId="0" fontId="4" numFmtId="165" xfId="0" applyFont="1" applyNumberFormat="1"/>
    <xf borderId="0" fillId="0" fontId="4" numFmtId="165" xfId="0" applyFont="1" applyNumberFormat="1"/>
    <xf borderId="2" fillId="0" fontId="4" numFmtId="0" xfId="0" applyAlignment="1" applyBorder="1" applyFont="1">
      <alignment shrinkToFit="0" wrapText="1"/>
    </xf>
    <xf borderId="3" fillId="0" fontId="4" numFmtId="0" xfId="0" applyAlignment="1" applyBorder="1" applyFont="1">
      <alignment shrinkToFit="0" wrapText="1"/>
    </xf>
    <xf borderId="3" fillId="0" fontId="4" numFmtId="0" xfId="0" applyBorder="1" applyFont="1"/>
  </cellXfs>
  <cellStyles count="1">
    <cellStyle xfId="0" name="Normal" builtinId="0"/>
  </cellStyles>
  <dxfs count="32">
    <dxf>
      <font>
        <color rgb="FFFFFFFF"/>
      </font>
      <fill>
        <patternFill patternType="solid">
          <fgColor rgb="FFE06666"/>
          <bgColor rgb="FFE06666"/>
        </patternFill>
      </fill>
      <border/>
    </dxf>
    <dxf>
      <font>
        <color rgb="FFFFFFFF"/>
      </font>
      <fill>
        <patternFill patternType="solid">
          <fgColor rgb="FF1C4587"/>
          <bgColor rgb="FF1C4587"/>
        </patternFill>
      </fill>
      <border/>
    </dxf>
    <dxf>
      <font>
        <color rgb="FFFFFFFF"/>
      </font>
      <fill>
        <patternFill patternType="solid">
          <fgColor rgb="FF7F6000"/>
          <bgColor rgb="FF7F6000"/>
        </patternFill>
      </fill>
      <border/>
    </dxf>
    <dxf>
      <font>
        <color rgb="FF000000"/>
      </font>
      <fill>
        <patternFill patternType="solid">
          <fgColor rgb="FF93C47D"/>
          <bgColor rgb="FF93C47D"/>
        </patternFill>
      </fill>
      <border/>
    </dxf>
    <dxf>
      <font>
        <color rgb="FF000000"/>
      </font>
      <fill>
        <patternFill patternType="solid">
          <fgColor rgb="FFFFE599"/>
          <bgColor rgb="FFFFE599"/>
        </patternFill>
      </fill>
      <border/>
    </dxf>
    <dxf>
      <font>
        <color rgb="FF000000"/>
      </font>
      <fill>
        <patternFill patternType="solid">
          <fgColor rgb="FF9FC5E8"/>
          <bgColor rgb="FF9FC5E8"/>
        </patternFill>
      </fill>
      <border/>
    </dxf>
    <dxf>
      <font>
        <color rgb="FFFFFFFF"/>
      </font>
      <fill>
        <patternFill patternType="solid">
          <fgColor rgb="FF000000"/>
          <bgColor rgb="FF000000"/>
        </patternFill>
      </fill>
      <border/>
    </dxf>
    <dxf>
      <font/>
      <fill>
        <patternFill patternType="none"/>
      </fill>
      <border/>
    </dxf>
    <dxf>
      <font/>
      <fill>
        <patternFill patternType="solid">
          <fgColor rgb="FFFFFFFF"/>
          <bgColor rgb="FFFFFFFF"/>
        </patternFill>
      </fill>
      <border/>
    </dxf>
    <dxf>
      <font/>
      <fill>
        <patternFill patternType="solid">
          <fgColor rgb="FFF4CCCC"/>
          <bgColor rgb="FFF4CCCC"/>
        </patternFill>
      </fill>
      <border/>
    </dxf>
    <dxf>
      <font/>
      <fill>
        <patternFill patternType="solid">
          <fgColor rgb="FFE0F7FA"/>
          <bgColor rgb="FFE0F7FA"/>
        </patternFill>
      </fill>
      <border/>
    </dxf>
    <dxf>
      <font>
        <color rgb="FF666666"/>
      </font>
      <fill>
        <patternFill patternType="none"/>
      </fill>
      <border/>
    </dxf>
    <dxf>
      <font>
        <b/>
      </font>
      <fill>
        <patternFill patternType="none"/>
      </fill>
      <border/>
    </dxf>
    <dxf>
      <font/>
      <fill>
        <patternFill patternType="solid">
          <fgColor rgb="FFDDF2F0"/>
          <bgColor rgb="FFDDF2F0"/>
        </patternFill>
      </fill>
      <border/>
    </dxf>
    <dxf>
      <font/>
      <fill>
        <patternFill patternType="solid">
          <fgColor rgb="FFF8F2EB"/>
          <bgColor rgb="FFF8F2EB"/>
        </patternFill>
      </fill>
      <border/>
    </dxf>
    <dxf>
      <font/>
      <fill>
        <patternFill patternType="solid">
          <fgColor rgb="FFFF9900"/>
          <bgColor rgb="FFFF9900"/>
        </patternFill>
      </fill>
      <border/>
    </dxf>
    <dxf>
      <font/>
      <fill>
        <patternFill patternType="solid">
          <fgColor rgb="FFFCE5CD"/>
          <bgColor rgb="FFFCE5CD"/>
        </patternFill>
      </fill>
      <border/>
    </dxf>
    <dxf>
      <font/>
      <fill>
        <patternFill patternType="solid">
          <fgColor rgb="FF8989EB"/>
          <bgColor rgb="FF8989EB"/>
        </patternFill>
      </fill>
      <border/>
    </dxf>
    <dxf>
      <font/>
      <fill>
        <patternFill patternType="solid">
          <fgColor rgb="FFE8E7FC"/>
          <bgColor rgb="FFE8E7FC"/>
        </patternFill>
      </fill>
      <border/>
    </dxf>
    <dxf>
      <font/>
      <fill>
        <patternFill patternType="solid">
          <fgColor rgb="FFF9CB9C"/>
          <bgColor rgb="FFF9CB9C"/>
        </patternFill>
      </fill>
      <border/>
    </dxf>
    <dxf>
      <font/>
      <fill>
        <patternFill patternType="solid">
          <fgColor rgb="FFFFE6DD"/>
          <bgColor rgb="FFFFE6DD"/>
        </patternFill>
      </fill>
      <border/>
    </dxf>
    <dxf>
      <font/>
      <fill>
        <patternFill patternType="solid">
          <fgColor rgb="FFD9D9D9"/>
          <bgColor rgb="FFD9D9D9"/>
        </patternFill>
      </fill>
      <border/>
    </dxf>
    <dxf>
      <font/>
      <fill>
        <patternFill patternType="solid">
          <fgColor rgb="FFF3F3F3"/>
          <bgColor rgb="FFF3F3F3"/>
        </patternFill>
      </fill>
      <border/>
    </dxf>
    <dxf>
      <font/>
      <fill>
        <patternFill patternType="solid">
          <fgColor rgb="FFEFEFEF"/>
          <bgColor rgb="FFEFEFEF"/>
        </patternFill>
      </fill>
      <border/>
    </dxf>
    <dxf>
      <font/>
      <fill>
        <patternFill patternType="solid">
          <fgColor rgb="FFB6D7A8"/>
          <bgColor rgb="FFB6D7A8"/>
        </patternFill>
      </fill>
      <border/>
    </dxf>
    <dxf>
      <font/>
      <fill>
        <patternFill patternType="solid">
          <fgColor rgb="FFE7F9EF"/>
          <bgColor rgb="FFE7F9EF"/>
        </patternFill>
      </fill>
      <border/>
    </dxf>
    <dxf>
      <font/>
      <fill>
        <patternFill patternType="solid">
          <fgColor rgb="FFFFE599"/>
          <bgColor rgb="FFFFE599"/>
        </patternFill>
      </fill>
      <border/>
    </dxf>
    <dxf>
      <font/>
      <fill>
        <patternFill patternType="solid">
          <fgColor rgb="FFFEF8E3"/>
          <bgColor rgb="FFFEF8E3"/>
        </patternFill>
      </fill>
      <border/>
    </dxf>
    <dxf>
      <font/>
      <fill>
        <patternFill patternType="solid">
          <fgColor rgb="FF9FC5E8"/>
          <bgColor rgb="FF9FC5E8"/>
        </patternFill>
      </fill>
      <border/>
    </dxf>
    <dxf>
      <font/>
      <fill>
        <patternFill patternType="solid">
          <fgColor rgb="FFE8F0FE"/>
          <bgColor rgb="FFE8F0FE"/>
        </patternFill>
      </fill>
      <border/>
    </dxf>
    <dxf>
      <font/>
      <fill>
        <patternFill patternType="solid">
          <fgColor rgb="FFEEF7E3"/>
          <bgColor rgb="FFEEF7E3"/>
        </patternFill>
      </fill>
      <border/>
    </dxf>
    <dxf>
      <font/>
      <fill>
        <patternFill patternType="solid">
          <fgColor rgb="FFFDDCE8"/>
          <bgColor rgb="FFFDDCE8"/>
        </patternFill>
      </fill>
      <border/>
    </dxf>
  </dxfs>
  <tableStyles count="30">
    <tableStyle count="2" pivot="0" name="Blades, Affinity, Skills-style">
      <tableStyleElement dxfId="8" type="firstRowStripe"/>
      <tableStyleElement dxfId="9" type="secondRowStripe"/>
    </tableStyle>
    <tableStyle count="2" pivot="0" name="CBM-style">
      <tableStyleElement dxfId="8" type="firstRowStripe"/>
      <tableStyleElement dxfId="10" type="secondRowStripe"/>
    </tableStyle>
    <tableStyle count="2" pivot="0" name="Item Locations-style">
      <tableStyleElement dxfId="8" type="firstRowStripe"/>
      <tableStyleElement dxfId="13" type="secondRowStripe"/>
    </tableStyle>
    <tableStyle count="2" pivot="0" name="CCE-style">
      <tableStyleElement dxfId="8" type="firstRowStripe"/>
      <tableStyleElement dxfId="14" type="secondRowStripe"/>
    </tableStyle>
    <tableStyle count="3" pivot="0" name="Core Chip Locations-style">
      <tableStyleElement dxfId="15" type="headerRow"/>
      <tableStyleElement dxfId="8" type="firstRowStripe"/>
      <tableStyleElement dxfId="16" type="secondRowStripe"/>
    </tableStyle>
    <tableStyle count="3" pivot="0" name="Accessories-style">
      <tableStyleElement dxfId="17" type="headerRow"/>
      <tableStyleElement dxfId="8" type="firstRowStripe"/>
      <tableStyleElement dxfId="18" type="secondRowStripe"/>
    </tableStyle>
    <tableStyle count="2" pivot="0" name="Arts-style">
      <tableStyleElement dxfId="19" type="firstRowStripe"/>
      <tableStyleElement dxfId="20" type="secondRowStripe"/>
    </tableStyle>
    <tableStyle count="2" pivot="0" name="Arts-style 2">
      <tableStyleElement dxfId="21" type="firstRowStripe"/>
      <tableStyleElement dxfId="22" type="secondRowStripe"/>
    </tableStyle>
    <tableStyle count="2" pivot="0" name="Arts-style 3">
      <tableStyleElement dxfId="23" type="firstRowStripe"/>
      <tableStyleElement dxfId="8" type="secondRowStripe"/>
    </tableStyle>
    <tableStyle count="2" pivot="0" name="Arts-style 4">
      <tableStyleElement dxfId="24" type="firstRowStripe"/>
      <tableStyleElement dxfId="25" type="secondRowStripe"/>
    </tableStyle>
    <tableStyle count="2" pivot="0" name="Arts-style 5">
      <tableStyleElement dxfId="26" type="firstRowStripe"/>
      <tableStyleElement dxfId="27" type="secondRowStripe"/>
    </tableStyle>
    <tableStyle count="2" pivot="0" name="Arts-style 6">
      <tableStyleElement dxfId="28" type="firstRowStripe"/>
      <tableStyleElement dxfId="29" type="secondRowStripe"/>
    </tableStyle>
    <tableStyle count="3" pivot="0" name="Accessory Management-style">
      <tableStyleElement dxfId="17" type="headerRow"/>
      <tableStyleElement dxfId="8" type="firstRowStripe"/>
      <tableStyleElement dxfId="18" type="secondRowStripe"/>
    </tableStyle>
    <tableStyle count="2" pivot="0" name="CCD-style">
      <tableStyleElement dxfId="8" type="firstRowStripe"/>
      <tableStyleElement dxfId="27" type="secondRowStripe"/>
    </tableStyle>
    <tableStyle count="2" pivot="0" name="CCD-style 2">
      <tableStyleElement dxfId="8" type="firstRowStripe"/>
      <tableStyleElement dxfId="30" type="secondRowStripe"/>
    </tableStyle>
    <tableStyle count="2" pivot="0" name="CCD-style 3">
      <tableStyleElement dxfId="8" type="firstRowStripe"/>
      <tableStyleElement dxfId="9" type="secondRowStripe"/>
    </tableStyle>
    <tableStyle count="2" pivot="0" name="CCD-style 4">
      <tableStyleElement dxfId="8" type="firstRowStripe"/>
      <tableStyleElement dxfId="29" type="secondRowStripe"/>
    </tableStyle>
    <tableStyle count="2" pivot="0" name="CCD-style 5">
      <tableStyleElement dxfId="8" type="firstRowStripe"/>
      <tableStyleElement dxfId="14" type="secondRowStripe"/>
    </tableStyle>
    <tableStyle count="2" pivot="0" name="CCD-style 6">
      <tableStyleElement dxfId="8" type="firstRowStripe"/>
      <tableStyleElement dxfId="22" type="secondRowStripe"/>
    </tableStyle>
    <tableStyle count="2" pivot="0" name="CCD-style 7">
      <tableStyleElement dxfId="8" type="firstRowStripe"/>
      <tableStyleElement dxfId="29" type="secondRowStripe"/>
    </tableStyle>
    <tableStyle count="2" pivot="0" name="CCD-style 8">
      <tableStyleElement dxfId="8" type="firstRowStripe"/>
      <tableStyleElement dxfId="9" type="secondRowStripe"/>
    </tableStyle>
    <tableStyle count="2" pivot="0" name="CCD-style 9">
      <tableStyleElement dxfId="8" type="firstRowStripe"/>
      <tableStyleElement dxfId="13" type="secondRowStripe"/>
    </tableStyle>
    <tableStyle count="2" pivot="0" name="CCD-style 10">
      <tableStyleElement dxfId="8" type="firstRowStripe"/>
      <tableStyleElement dxfId="22" type="secondRowStripe"/>
    </tableStyle>
    <tableStyle count="2" pivot="0" name="CCD-style 11">
      <tableStyleElement dxfId="8" type="firstRowStripe"/>
      <tableStyleElement dxfId="14" type="secondRowStripe"/>
    </tableStyle>
    <tableStyle count="2" pivot="0" name="CCD-style 12">
      <tableStyleElement dxfId="8" type="firstRowStripe"/>
      <tableStyleElement dxfId="14" type="secondRowStripe"/>
    </tableStyle>
    <tableStyle count="2" pivot="0" name="CCD-style 13">
      <tableStyleElement dxfId="8" type="firstRowStripe"/>
      <tableStyleElement dxfId="10" type="secondRowStripe"/>
    </tableStyle>
    <tableStyle count="2" pivot="0" name="CCD-style 14">
      <tableStyleElement dxfId="8" type="firstRowStripe"/>
      <tableStyleElement dxfId="31" type="secondRowStripe"/>
    </tableStyle>
    <tableStyle count="2" pivot="0" name="CCD-style 15">
      <tableStyleElement dxfId="8" type="firstRowStripe"/>
      <tableStyleElement dxfId="29" type="secondRowStripe"/>
    </tableStyle>
    <tableStyle count="2" pivot="0" name="CCD-style 16">
      <tableStyleElement dxfId="8" type="firstRowStripe"/>
      <tableStyleElement dxfId="18" type="secondRowStripe"/>
    </tableStyle>
    <tableStyle count="2" pivot="0" name="CCD-style 17">
      <tableStyleElement dxfId="8" type="firstRowStripe"/>
      <tableStyleElement dxfId="1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C4:U99" displayName="Table_1" id="1">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Blades, Affinity, Skills-style" showColumnStripes="0" showFirstColumn="1" showLastColumn="1" showRowStripes="1"/>
</table>
</file>

<file path=xl/tables/table2.xml><?xml version="1.0" encoding="utf-8"?>
<table xmlns="http://schemas.openxmlformats.org/spreadsheetml/2006/main" headerRowCount="0" ref="D3:T496" displayName="Table_2" id="2">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CBM-style" showColumnStripes="0" showFirstColumn="1" showLastColumn="1" showRowStripes="1"/>
</table>
</file>

<file path=xl/tables/table3.xml><?xml version="1.0" encoding="utf-8"?>
<table xmlns="http://schemas.openxmlformats.org/spreadsheetml/2006/main" headerRowCount="0" ref="A4:K569" displayName="Table_3" id="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Item Locations-style" showColumnStripes="0" showFirstColumn="1" showLastColumn="1" showRowStripes="1"/>
</table>
</file>

<file path=xl/tables/table4.xml><?xml version="1.0" encoding="utf-8"?>
<table xmlns="http://schemas.openxmlformats.org/spreadsheetml/2006/main" ref="A2:Y348" displayName="Table_5" id="5">
  <tableColumns count="25">
    <tableColumn name="Chip" id="1"/>
    <tableColumn name="Farm Location" id="2"/>
    <tableColumn name="Level" id="3"/>
    <tableColumn name="Stats" id="4"/>
    <tableColumn name="Comments" id="5"/>
    <tableColumn name="Source/Verified" id="6"/>
    <tableColumn name="Damage" id="7"/>
    <tableColumn name="Block" id="8"/>
    <tableColumn name="Crit" id="9"/>
    <tableColumn name="Aegis Sword" id="10"/>
    <tableColumn name="Twin Rings" id="11"/>
    <tableColumn name="Drill Shield" id="12"/>
    <tableColumn name="Mech Arms" id="13"/>
    <tableColumn name="Dual Scythes" id="14"/>
    <tableColumn name="Greataxe" id="15"/>
    <tableColumn name="Megalance" id="16"/>
    <tableColumn name="Ether Cannon" id="17"/>
    <tableColumn name="Knuckle Claws" id="18"/>
    <tableColumn name="Chroma Katana" id="19"/>
    <tableColumn name="Whipswords" id="20"/>
    <tableColumn name="Shield Hammer" id="21"/>
    <tableColumn name="Bitball" id="22"/>
    <tableColumn name="Big Bang Edge" id="23"/>
    <tableColumn name="Variable Saber" id="24"/>
    <tableColumn name="Catalyst Scimitar" id="25"/>
  </tableColumns>
  <tableStyleInfo name="Core Chip Locations-style" showColumnStripes="0" showFirstColumn="1" showLastColumn="1" showRowStripes="1"/>
</table>
</file>

<file path=xl/tables/table5.xml><?xml version="1.0" encoding="utf-8"?>
<table xmlns="http://schemas.openxmlformats.org/spreadsheetml/2006/main" headerRowCount="0" ref="A3:S318" displayName="Table_4" id="4">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CCE-style" showColumnStripes="0" showFirstColumn="1" showLastColumn="1" showRowStripes="1"/>
</table>
</file>

<file path=xl/tables/table6.xml><?xml version="1.0" encoding="utf-8"?>
<table xmlns="http://schemas.openxmlformats.org/spreadsheetml/2006/main" headerRowCount="0" ref="BA5:BF314" displayName="Table_14" id="14">
  <tableColumns count="6">
    <tableColumn name="Column1" id="1"/>
    <tableColumn name="Column2" id="2"/>
    <tableColumn name="Column3" id="3"/>
    <tableColumn name="Column4" id="4"/>
    <tableColumn name="Column5" id="5"/>
    <tableColumn name="Column6" id="6"/>
  </tableColumns>
  <tableStyleInfo name="CCD-style" showColumnStripes="0" showFirstColumn="1" showLastColumn="1" showRowStripes="1"/>
</table>
</file>

<file path=xl/tables/table7.xml><?xml version="1.0" encoding="utf-8"?>
<table xmlns="http://schemas.openxmlformats.org/spreadsheetml/2006/main" headerRowCount="0" ref="BG5:BL314" displayName="Table_15" id="15">
  <tableColumns count="6">
    <tableColumn name="Column1" id="1"/>
    <tableColumn name="Column2" id="2"/>
    <tableColumn name="Column3" id="3"/>
    <tableColumn name="Column4" id="4"/>
    <tableColumn name="Column5" id="5"/>
    <tableColumn name="Column6" id="6"/>
  </tableColumns>
  <tableStyleInfo name="CCD-style 2" showColumnStripes="0" showFirstColumn="1" showLastColumn="1" showRowStripes="1"/>
</table>
</file>

<file path=xl/tables/table8.xml><?xml version="1.0" encoding="utf-8"?>
<table xmlns="http://schemas.openxmlformats.org/spreadsheetml/2006/main" headerRowCount="0" ref="BM5:BR314" displayName="Table_16" id="16">
  <tableColumns count="6">
    <tableColumn name="Column1" id="1"/>
    <tableColumn name="Column2" id="2"/>
    <tableColumn name="Column3" id="3"/>
    <tableColumn name="Column4" id="4"/>
    <tableColumn name="Column5" id="5"/>
    <tableColumn name="Column6" id="6"/>
  </tableColumns>
  <tableStyleInfo name="CCD-style 3" showColumnStripes="0" showFirstColumn="1" showLastColumn="1" showRowStripes="1"/>
</table>
</file>

<file path=xl/tables/table9.xml><?xml version="1.0" encoding="utf-8"?>
<table xmlns="http://schemas.openxmlformats.org/spreadsheetml/2006/main" headerRowCount="0" ref="BS5:BX314" displayName="Table_17" id="17">
  <tableColumns count="6">
    <tableColumn name="Column1" id="1"/>
    <tableColumn name="Column2" id="2"/>
    <tableColumn name="Column3" id="3"/>
    <tableColumn name="Column4" id="4"/>
    <tableColumn name="Column5" id="5"/>
    <tableColumn name="Column6" id="6"/>
  </tableColumns>
  <tableStyleInfo name="CCD-style 4" showColumnStripes="0" showFirstColumn="1" showLastColumn="1" showRowStripes="1"/>
</table>
</file>

<file path=xl/tables/table10.xml><?xml version="1.0" encoding="utf-8"?>
<table xmlns="http://schemas.openxmlformats.org/spreadsheetml/2006/main" headerRowCount="0" ref="W5:AB314" displayName="Table_18" id="18">
  <tableColumns count="6">
    <tableColumn name="Column1" id="1"/>
    <tableColumn name="Column2" id="2"/>
    <tableColumn name="Column3" id="3"/>
    <tableColumn name="Column4" id="4"/>
    <tableColumn name="Column5" id="5"/>
    <tableColumn name="Column6" id="6"/>
  </tableColumns>
  <tableStyleInfo name="CCD-style 5" showColumnStripes="0" showFirstColumn="1" showLastColumn="1" showRowStripes="1"/>
</table>
</file>

<file path=xl/tables/table11.xml><?xml version="1.0" encoding="utf-8"?>
<table xmlns="http://schemas.openxmlformats.org/spreadsheetml/2006/main" headerRowCount="0" ref="B5:D314" displayName="Table_19" id="19">
  <tableColumns count="3">
    <tableColumn name="Column1" id="1"/>
    <tableColumn name="Column2" id="2"/>
    <tableColumn name="Column3" id="3"/>
  </tableColumns>
  <tableStyleInfo name="CCD-style 6" showColumnStripes="0" showFirstColumn="1" showLastColumn="1" showRowStripes="1"/>
</table>
</file>

<file path=xl/tables/table12.xml><?xml version="1.0" encoding="utf-8"?>
<table xmlns="http://schemas.openxmlformats.org/spreadsheetml/2006/main" headerRowCount="0" ref="Q5:V314" displayName="Table_20" id="20">
  <tableColumns count="6">
    <tableColumn name="Column1" id="1"/>
    <tableColumn name="Column2" id="2"/>
    <tableColumn name="Column3" id="3"/>
    <tableColumn name="Column4" id="4"/>
    <tableColumn name="Column5" id="5"/>
    <tableColumn name="Column6" id="6"/>
  </tableColumns>
  <tableStyleInfo name="CCD-style 7" showColumnStripes="0" showFirstColumn="1" showLastColumn="1" showRowStripes="1"/>
</table>
</file>

<file path=xl/tables/table13.xml><?xml version="1.0" encoding="utf-8"?>
<table xmlns="http://schemas.openxmlformats.org/spreadsheetml/2006/main" headerRowCount="0" ref="K5:P314" displayName="Table_21" id="21">
  <tableColumns count="6">
    <tableColumn name="Column1" id="1"/>
    <tableColumn name="Column2" id="2"/>
    <tableColumn name="Column3" id="3"/>
    <tableColumn name="Column4" id="4"/>
    <tableColumn name="Column5" id="5"/>
    <tableColumn name="Column6" id="6"/>
  </tableColumns>
  <tableStyleInfo name="CCD-style 8" showColumnStripes="0" showFirstColumn="1" showLastColumn="1" showRowStripes="1"/>
</table>
</file>

<file path=xl/tables/table14.xml><?xml version="1.0" encoding="utf-8"?>
<table xmlns="http://schemas.openxmlformats.org/spreadsheetml/2006/main" headerRowCount="0" ref="AI5:AN314" displayName="Table_22" id="22">
  <tableColumns count="6">
    <tableColumn name="Column1" id="1"/>
    <tableColumn name="Column2" id="2"/>
    <tableColumn name="Column3" id="3"/>
    <tableColumn name="Column4" id="4"/>
    <tableColumn name="Column5" id="5"/>
    <tableColumn name="Column6" id="6"/>
  </tableColumns>
  <tableStyleInfo name="CCD-style 9" showColumnStripes="0" showFirstColumn="1" showLastColumn="1" showRowStripes="1"/>
</table>
</file>

<file path=xl/tables/table15.xml><?xml version="1.0" encoding="utf-8"?>
<table xmlns="http://schemas.openxmlformats.org/spreadsheetml/2006/main" headerRowCount="0" ref="AC5:AH314" displayName="Table_23" id="23">
  <tableColumns count="6">
    <tableColumn name="Column1" id="1"/>
    <tableColumn name="Column2" id="2"/>
    <tableColumn name="Column3" id="3"/>
    <tableColumn name="Column4" id="4"/>
    <tableColumn name="Column5" id="5"/>
    <tableColumn name="Column6" id="6"/>
  </tableColumns>
  <tableStyleInfo name="CCD-style 10" showColumnStripes="0" showFirstColumn="1" showLastColumn="1" showRowStripes="1"/>
</table>
</file>

<file path=xl/tables/table16.xml><?xml version="1.0" encoding="utf-8"?>
<table xmlns="http://schemas.openxmlformats.org/spreadsheetml/2006/main" headerRowCount="0" ref="CW5:DB314" displayName="Table_24" id="24">
  <tableColumns count="6">
    <tableColumn name="Column1" id="1"/>
    <tableColumn name="Column2" id="2"/>
    <tableColumn name="Column3" id="3"/>
    <tableColumn name="Column4" id="4"/>
    <tableColumn name="Column5" id="5"/>
    <tableColumn name="Column6" id="6"/>
  </tableColumns>
  <tableStyleInfo name="CCD-style 11" showColumnStripes="0" showFirstColumn="1" showLastColumn="1" showRowStripes="1"/>
</table>
</file>

<file path=xl/tables/table17.xml><?xml version="1.0" encoding="utf-8"?>
<table xmlns="http://schemas.openxmlformats.org/spreadsheetml/2006/main" headerRowCount="0" ref="BY5:CD314" displayName="Table_25" id="25">
  <tableColumns count="6">
    <tableColumn name="Column1" id="1"/>
    <tableColumn name="Column2" id="2"/>
    <tableColumn name="Column3" id="3"/>
    <tableColumn name="Column4" id="4"/>
    <tableColumn name="Column5" id="5"/>
    <tableColumn name="Column6" id="6"/>
  </tableColumns>
  <tableStyleInfo name="CCD-style 12" showColumnStripes="0" showFirstColumn="1" showLastColumn="1" showRowStripes="1"/>
</table>
</file>

<file path=xl/tables/table18.xml><?xml version="1.0" encoding="utf-8"?>
<table xmlns="http://schemas.openxmlformats.org/spreadsheetml/2006/main" headerRowCount="0" ref="AU5:AZ314" displayName="Table_26" id="26">
  <tableColumns count="6">
    <tableColumn name="Column1" id="1"/>
    <tableColumn name="Column2" id="2"/>
    <tableColumn name="Column3" id="3"/>
    <tableColumn name="Column4" id="4"/>
    <tableColumn name="Column5" id="5"/>
    <tableColumn name="Column6" id="6"/>
  </tableColumns>
  <tableStyleInfo name="CCD-style 13" showColumnStripes="0" showFirstColumn="1" showLastColumn="1" showRowStripes="1"/>
</table>
</file>

<file path=xl/tables/table19.xml><?xml version="1.0" encoding="utf-8"?>
<table xmlns="http://schemas.openxmlformats.org/spreadsheetml/2006/main" headerRowCount="0" ref="AO5:AT314" displayName="Table_27" id="27">
  <tableColumns count="6">
    <tableColumn name="Column1" id="1"/>
    <tableColumn name="Column2" id="2"/>
    <tableColumn name="Column3" id="3"/>
    <tableColumn name="Column4" id="4"/>
    <tableColumn name="Column5" id="5"/>
    <tableColumn name="Column6" id="6"/>
  </tableColumns>
  <tableStyleInfo name="CCD-style 14" showColumnStripes="0" showFirstColumn="1" showLastColumn="1" showRowStripes="1"/>
</table>
</file>

<file path=xl/tables/table20.xml><?xml version="1.0" encoding="utf-8"?>
<table xmlns="http://schemas.openxmlformats.org/spreadsheetml/2006/main" headerRowCount="0" ref="CQ5:CV314" displayName="Table_28" id="28">
  <tableColumns count="6">
    <tableColumn name="Column1" id="1"/>
    <tableColumn name="Column2" id="2"/>
    <tableColumn name="Column3" id="3"/>
    <tableColumn name="Column4" id="4"/>
    <tableColumn name="Column5" id="5"/>
    <tableColumn name="Column6" id="6"/>
  </tableColumns>
  <tableStyleInfo name="CCD-style 15" showColumnStripes="0" showFirstColumn="1" showLastColumn="1" showRowStripes="1"/>
</table>
</file>

<file path=xl/tables/table21.xml><?xml version="1.0" encoding="utf-8"?>
<table xmlns="http://schemas.openxmlformats.org/spreadsheetml/2006/main" headerRowCount="0" ref="CK5:CP314" displayName="Table_29" id="29">
  <tableColumns count="6">
    <tableColumn name="Column1" id="1"/>
    <tableColumn name="Column2" id="2"/>
    <tableColumn name="Column3" id="3"/>
    <tableColumn name="Column4" id="4"/>
    <tableColumn name="Column5" id="5"/>
    <tableColumn name="Column6" id="6"/>
  </tableColumns>
  <tableStyleInfo name="CCD-style 16" showColumnStripes="0" showFirstColumn="1" showLastColumn="1" showRowStripes="1"/>
</table>
</file>

<file path=xl/tables/table22.xml><?xml version="1.0" encoding="utf-8"?>
<table xmlns="http://schemas.openxmlformats.org/spreadsheetml/2006/main" headerRowCount="0" ref="CE5:CJ314" displayName="Table_30" id="30">
  <tableColumns count="6">
    <tableColumn name="Column1" id="1"/>
    <tableColumn name="Column2" id="2"/>
    <tableColumn name="Column3" id="3"/>
    <tableColumn name="Column4" id="4"/>
    <tableColumn name="Column5" id="5"/>
    <tableColumn name="Column6" id="6"/>
  </tableColumns>
  <tableStyleInfo name="CCD-style 17" showColumnStripes="0" showFirstColumn="1" showLastColumn="1" showRowStripes="1"/>
</table>
</file>

<file path=xl/tables/table23.xml><?xml version="1.0" encoding="utf-8"?>
<table xmlns="http://schemas.openxmlformats.org/spreadsheetml/2006/main" headerRowCount="0" ref="S4:X241" displayName="Table_7" id="7">
  <tableColumns count="6">
    <tableColumn name="Column1" id="1"/>
    <tableColumn name="Column2" id="2"/>
    <tableColumn name="Column3" id="3"/>
    <tableColumn name="Column4" id="4"/>
    <tableColumn name="Column5" id="5"/>
    <tableColumn name="Column6" id="6"/>
  </tableColumns>
  <tableStyleInfo name="Arts-style" showColumnStripes="0" showFirstColumn="1" showLastColumn="1" showRowStripes="1"/>
</table>
</file>

<file path=xl/tables/table24.xml><?xml version="1.0" encoding="utf-8"?>
<table xmlns="http://schemas.openxmlformats.org/spreadsheetml/2006/main" headerRowCount="0" ref="C4:F241" displayName="Table_8" id="8">
  <tableColumns count="4">
    <tableColumn name="Column1" id="1"/>
    <tableColumn name="Column2" id="2"/>
    <tableColumn name="Column3" id="3"/>
    <tableColumn name="Column4" id="4"/>
  </tableColumns>
  <tableStyleInfo name="Arts-style 2" showColumnStripes="0" showFirstColumn="1" showLastColumn="1" showRowStripes="1"/>
</table>
</file>

<file path=xl/tables/table25.xml><?xml version="1.0" encoding="utf-8"?>
<table xmlns="http://schemas.openxmlformats.org/spreadsheetml/2006/main" headerRowCount="0" ref="A4:B241" displayName="Table_9" id="9">
  <tableColumns count="2">
    <tableColumn name="Column1" id="1"/>
    <tableColumn name="Column2" id="2"/>
  </tableColumns>
  <tableStyleInfo name="Arts-style 3" showColumnStripes="0" showFirstColumn="1" showLastColumn="1" showRowStripes="1"/>
</table>
</file>

<file path=xl/tables/table26.xml><?xml version="1.0" encoding="utf-8"?>
<table xmlns="http://schemas.openxmlformats.org/spreadsheetml/2006/main" headerRowCount="0" ref="G4:L241" displayName="Table_10" id="10">
  <tableColumns count="6">
    <tableColumn name="Column1" id="1"/>
    <tableColumn name="Column2" id="2"/>
    <tableColumn name="Column3" id="3"/>
    <tableColumn name="Column4" id="4"/>
    <tableColumn name="Column5" id="5"/>
    <tableColumn name="Column6" id="6"/>
  </tableColumns>
  <tableStyleInfo name="Arts-style 4" showColumnStripes="0" showFirstColumn="1" showLastColumn="1" showRowStripes="1"/>
</table>
</file>

<file path=xl/tables/table27.xml><?xml version="1.0" encoding="utf-8"?>
<table xmlns="http://schemas.openxmlformats.org/spreadsheetml/2006/main" headerRowCount="0" ref="M4:R241" displayName="Table_11" id="11">
  <tableColumns count="6">
    <tableColumn name="Column1" id="1"/>
    <tableColumn name="Column2" id="2"/>
    <tableColumn name="Column3" id="3"/>
    <tableColumn name="Column4" id="4"/>
    <tableColumn name="Column5" id="5"/>
    <tableColumn name="Column6" id="6"/>
  </tableColumns>
  <tableStyleInfo name="Arts-style 5" showColumnStripes="0" showFirstColumn="1" showLastColumn="1" showRowStripes="1"/>
</table>
</file>

<file path=xl/tables/table28.xml><?xml version="1.0" encoding="utf-8"?>
<table xmlns="http://schemas.openxmlformats.org/spreadsheetml/2006/main" headerRowCount="0" ref="Y4:AD241" displayName="Table_12" id="12">
  <tableColumns count="6">
    <tableColumn name="Column1" id="1"/>
    <tableColumn name="Column2" id="2"/>
    <tableColumn name="Column3" id="3"/>
    <tableColumn name="Column4" id="4"/>
    <tableColumn name="Column5" id="5"/>
    <tableColumn name="Column6" id="6"/>
  </tableColumns>
  <tableStyleInfo name="Arts-style 6" showColumnStripes="0" showFirstColumn="1" showLastColumn="1" showRowStripes="1"/>
</table>
</file>

<file path=xl/tables/table29.xml><?xml version="1.0" encoding="utf-8"?>
<table xmlns="http://schemas.openxmlformats.org/spreadsheetml/2006/main" ref="A1:F203" displayName="Table_6" id="6">
  <tableColumns count="6">
    <tableColumn name="Accessory" id="1"/>
    <tableColumn name="Rarity" id="2"/>
    <tableColumn name="Lookup Key" id="3"/>
    <tableColumn name="Effect Type" id="4"/>
    <tableColumn name="Effect Strength" id="5"/>
    <tableColumn name="Effect Condition" id="6"/>
  </tableColumns>
  <tableStyleInfo name="Accessories-style" showColumnStripes="0" showFirstColumn="1" showLastColumn="1" showRowStripes="1"/>
</table>
</file>

<file path=xl/tables/table30.xml><?xml version="1.0" encoding="utf-8"?>
<table xmlns="http://schemas.openxmlformats.org/spreadsheetml/2006/main" ref="A2:G99" displayName="Table_13" id="13">
  <tableColumns count="7">
    <tableColumn name="Accessory" id="1"/>
    <tableColumn name="Rarity" id="2"/>
    <tableColumn name="Lookup Key" id="3"/>
    <tableColumn name="Effect Type" id="4"/>
    <tableColumn name="Effect Strength" id="5"/>
    <tableColumn name="Effect Condition" id="6"/>
    <tableColumn name="Keep" id="7"/>
  </tableColumns>
  <tableStyleInfo name="Accessory Management-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wxzG9dGB5ivHdc_Pq_G7T5hDXLvysh8NcZBeNeaULKk/edit" TargetMode="External"/><Relationship Id="rId2" Type="http://schemas.openxmlformats.org/officeDocument/2006/relationships/hyperlink" Target="https://docs.google.com/spreadsheets/d/1EG0UpsgjhISr6_isiUpiWMU9qcXj6t8wWB0_LAiH1yE/edit" TargetMode="External"/><Relationship Id="rId3" Type="http://schemas.openxmlformats.org/officeDocument/2006/relationships/hyperlink" Target="https://docs.google.com/spreadsheets/d/1mKrSAAi_sj8xpt7t8s1JGMRUh4O-e7MxAb2P_g9AWOM" TargetMode="External"/><Relationship Id="rId4" Type="http://schemas.openxmlformats.org/officeDocument/2006/relationships/hyperlink" Target="https://docs.google.com/spreadsheets/d/1HKkPoCbW0oO1JzV-hx21ueZMIjmWdboVh3vgSrlEwj4/htmlview?" TargetMode="External"/><Relationship Id="rId5" Type="http://schemas.openxmlformats.org/officeDocument/2006/relationships/hyperlink" Target="https://docs.google.com/spreadsheets/d/1t-6fkkaPyRKQY9Oel0Jwi67pXyIOqJZgEii3J8Tg3d8" TargetMode="External"/><Relationship Id="rId6" Type="http://schemas.openxmlformats.org/officeDocument/2006/relationships/hyperlink" Target="https://docs.google.com/spreadsheets/d/1FyYYaSARbKdzGAWE1WEGORYjvXMamAYPGeXwzNai9kM/edit"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5"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5"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youtube.com/watch?v=mXgSoy9aERo" TargetMode="External"/><Relationship Id="rId3" Type="http://schemas.openxmlformats.org/officeDocument/2006/relationships/hyperlink" Target="https://www.youtube.com/watch?v=AoWUoPZdhYY" TargetMode="External"/><Relationship Id="rId4" Type="http://schemas.openxmlformats.org/officeDocument/2006/relationships/drawing" Target="../drawings/drawing8.xml"/><Relationship Id="rId5"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2.xml"/><Relationship Id="rId3" Type="http://schemas.openxmlformats.org/officeDocument/2006/relationships/vmlDrawing" Target="../drawings/vmlDrawing10.vml"/><Relationship Id="rId5"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 Id="rId5"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31" Type="http://schemas.openxmlformats.org/officeDocument/2006/relationships/table" Target="../tables/table16.xml"/><Relationship Id="rId30" Type="http://schemas.openxmlformats.org/officeDocument/2006/relationships/table" Target="../tables/table15.xml"/><Relationship Id="rId22" Type="http://schemas.openxmlformats.org/officeDocument/2006/relationships/table" Target="../tables/table7.xml"/><Relationship Id="rId33" Type="http://schemas.openxmlformats.org/officeDocument/2006/relationships/table" Target="../tables/table18.xml"/><Relationship Id="rId21" Type="http://schemas.openxmlformats.org/officeDocument/2006/relationships/table" Target="../tables/table6.xml"/><Relationship Id="rId32" Type="http://schemas.openxmlformats.org/officeDocument/2006/relationships/table" Target="../tables/table17.xml"/><Relationship Id="rId24" Type="http://schemas.openxmlformats.org/officeDocument/2006/relationships/table" Target="../tables/table9.xml"/><Relationship Id="rId35" Type="http://schemas.openxmlformats.org/officeDocument/2006/relationships/table" Target="../tables/table20.xml"/><Relationship Id="rId23" Type="http://schemas.openxmlformats.org/officeDocument/2006/relationships/table" Target="../tables/table8.xml"/><Relationship Id="rId34" Type="http://schemas.openxmlformats.org/officeDocument/2006/relationships/table" Target="../tables/table19.xml"/><Relationship Id="rId1" Type="http://schemas.openxmlformats.org/officeDocument/2006/relationships/comments" Target="../comments12.xml"/><Relationship Id="rId2" Type="http://schemas.openxmlformats.org/officeDocument/2006/relationships/drawing" Target="../drawings/drawing14.xml"/><Relationship Id="rId3" Type="http://schemas.openxmlformats.org/officeDocument/2006/relationships/vmlDrawing" Target="../drawings/vmlDrawing12.vml"/><Relationship Id="rId26" Type="http://schemas.openxmlformats.org/officeDocument/2006/relationships/table" Target="../tables/table11.xml"/><Relationship Id="rId37" Type="http://schemas.openxmlformats.org/officeDocument/2006/relationships/table" Target="../tables/table22.xml"/><Relationship Id="rId25" Type="http://schemas.openxmlformats.org/officeDocument/2006/relationships/table" Target="../tables/table10.xml"/><Relationship Id="rId36" Type="http://schemas.openxmlformats.org/officeDocument/2006/relationships/table" Target="../tables/table21.xml"/><Relationship Id="rId28" Type="http://schemas.openxmlformats.org/officeDocument/2006/relationships/table" Target="../tables/table13.xml"/><Relationship Id="rId27" Type="http://schemas.openxmlformats.org/officeDocument/2006/relationships/table" Target="../tables/table12.xml"/><Relationship Id="rId29"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6.xml"/><Relationship Id="rId3"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11" Type="http://schemas.openxmlformats.org/officeDocument/2006/relationships/table" Target="../tables/table24.xml"/><Relationship Id="rId10" Type="http://schemas.openxmlformats.org/officeDocument/2006/relationships/table" Target="../tables/table23.xml"/><Relationship Id="rId13" Type="http://schemas.openxmlformats.org/officeDocument/2006/relationships/table" Target="../tables/table26.xml"/><Relationship Id="rId12" Type="http://schemas.openxmlformats.org/officeDocument/2006/relationships/table" Target="../tables/table25.xml"/><Relationship Id="rId1" Type="http://schemas.openxmlformats.org/officeDocument/2006/relationships/comments" Target="../comments14.xml"/><Relationship Id="rId2" Type="http://schemas.openxmlformats.org/officeDocument/2006/relationships/drawing" Target="../drawings/drawing17.xml"/><Relationship Id="rId3" Type="http://schemas.openxmlformats.org/officeDocument/2006/relationships/vmlDrawing" Target="../drawings/vmlDrawing14.vml"/><Relationship Id="rId15" Type="http://schemas.openxmlformats.org/officeDocument/2006/relationships/table" Target="../tables/table28.xml"/><Relationship Id="rId14" Type="http://schemas.openxmlformats.org/officeDocument/2006/relationships/table" Target="../tables/table2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29.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19.xml"/><Relationship Id="rId3" Type="http://schemas.openxmlformats.org/officeDocument/2006/relationships/vmlDrawing" Target="../drawings/vmlDrawing15.vml"/><Relationship Id="rId5" Type="http://schemas.openxmlformats.org/officeDocument/2006/relationships/table" Target="../tables/table30.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0.xml"/><Relationship Id="rId3"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1.xml"/><Relationship Id="rId3" Type="http://schemas.openxmlformats.org/officeDocument/2006/relationships/vmlDrawing" Target="../drawings/vmlDrawing17.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75"/>
  <cols>
    <col customWidth="1" min="1" max="1" width="85.57"/>
  </cols>
  <sheetData>
    <row r="1">
      <c r="A1" s="1" t="s">
        <v>0</v>
      </c>
    </row>
    <row r="2" ht="26.25">
      <c r="A2" s="2" t="s">
        <v>1</v>
      </c>
    </row>
    <row r="3" ht="26.25">
      <c r="A3" s="2" t="s">
        <v>2</v>
      </c>
    </row>
    <row r="4">
      <c r="A4" s="2" t="s">
        <v>3</v>
      </c>
    </row>
    <row r="5">
      <c r="A5" s="2" t="s">
        <v>4</v>
      </c>
    </row>
    <row r="6" ht="60.0">
      <c r="A6" s="2" t="s">
        <v>5</v>
      </c>
    </row>
    <row r="7">
      <c r="A7" s="3"/>
    </row>
    <row r="8">
      <c r="A8" s="4" t="s">
        <v>6</v>
      </c>
    </row>
    <row r="9" ht="48.75">
      <c r="A9" s="5" t="s">
        <v>7</v>
      </c>
    </row>
    <row r="10" ht="26.25">
      <c r="A10" s="5" t="s">
        <v>8</v>
      </c>
    </row>
    <row r="11">
      <c r="A11" s="5"/>
    </row>
    <row r="12">
      <c r="A12" s="4" t="s">
        <v>9</v>
      </c>
    </row>
    <row r="13">
      <c r="A13" s="6" t="s">
        <v>10</v>
      </c>
    </row>
    <row r="14">
      <c r="A14" s="6" t="s">
        <v>11</v>
      </c>
    </row>
    <row r="15">
      <c r="A15" s="5" t="s">
        <v>12</v>
      </c>
    </row>
    <row r="16">
      <c r="A16" s="6" t="s">
        <v>13</v>
      </c>
    </row>
    <row r="17">
      <c r="A17" s="6" t="s">
        <v>14</v>
      </c>
    </row>
    <row r="18">
      <c r="A18" s="7"/>
    </row>
    <row r="19">
      <c r="A19" s="8" t="s">
        <v>15</v>
      </c>
    </row>
    <row r="20" ht="26.25">
      <c r="A20" s="5" t="s">
        <v>16</v>
      </c>
    </row>
    <row r="21" ht="26.25">
      <c r="A21" s="5" t="s">
        <v>17</v>
      </c>
    </row>
    <row r="22">
      <c r="A22" s="6" t="s">
        <v>18</v>
      </c>
    </row>
    <row r="23" ht="26.25">
      <c r="A23" s="5" t="s">
        <v>19</v>
      </c>
    </row>
    <row r="24">
      <c r="A24" s="5" t="s">
        <v>20</v>
      </c>
    </row>
    <row r="25">
      <c r="A25" s="9"/>
    </row>
    <row r="26">
      <c r="A26" s="8" t="s">
        <v>21</v>
      </c>
    </row>
    <row r="27" ht="26.25">
      <c r="A27" s="5" t="s">
        <v>22</v>
      </c>
    </row>
    <row r="28" ht="26.25">
      <c r="A28" s="5" t="s">
        <v>23</v>
      </c>
    </row>
    <row r="29" ht="26.25">
      <c r="A29" s="5" t="s">
        <v>24</v>
      </c>
    </row>
    <row r="30">
      <c r="A30" s="5" t="s">
        <v>25</v>
      </c>
    </row>
    <row r="31">
      <c r="A31" s="5" t="s">
        <v>26</v>
      </c>
    </row>
    <row r="32" ht="26.25">
      <c r="A32" s="5" t="s">
        <v>27</v>
      </c>
    </row>
    <row r="33">
      <c r="A33" s="5" t="s">
        <v>28</v>
      </c>
    </row>
    <row r="34">
      <c r="A34" s="9"/>
    </row>
    <row r="35">
      <c r="A35" s="10" t="s">
        <v>29</v>
      </c>
    </row>
    <row r="36" ht="26.25">
      <c r="A36" s="11" t="s">
        <v>30</v>
      </c>
    </row>
    <row r="37" ht="26.25">
      <c r="A37" s="11" t="s">
        <v>31</v>
      </c>
    </row>
    <row r="38" ht="26.25">
      <c r="A38" s="11" t="s">
        <v>32</v>
      </c>
    </row>
    <row r="39" ht="37.5">
      <c r="A39" s="11" t="s">
        <v>33</v>
      </c>
    </row>
    <row r="40" ht="26.25">
      <c r="A40" s="11" t="s">
        <v>34</v>
      </c>
    </row>
    <row r="41" ht="26.25">
      <c r="A41" s="11" t="s">
        <v>35</v>
      </c>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FF00"/>
  </sheetPr>
  <sheetViews>
    <sheetView workbookViewId="0"/>
  </sheetViews>
  <sheetFormatPr customHeight="1" defaultColWidth="14.43" defaultRowHeight="15.75"/>
  <cols>
    <col customWidth="1" min="1" max="1" width="34.29"/>
  </cols>
  <sheetData>
    <row r="1">
      <c r="A1" s="12" t="s">
        <v>36</v>
      </c>
    </row>
    <row r="2">
      <c r="A2" s="12" t="s">
        <v>37</v>
      </c>
    </row>
    <row r="3">
      <c r="A3" s="12" t="s">
        <v>38</v>
      </c>
    </row>
    <row r="4">
      <c r="A4" s="13" t="s">
        <v>39</v>
      </c>
    </row>
    <row r="5">
      <c r="A5" s="5" t="s">
        <v>40</v>
      </c>
    </row>
    <row r="6">
      <c r="A6" s="5" t="s">
        <v>41</v>
      </c>
      <c r="G6" s="14"/>
    </row>
    <row r="7" ht="37.5">
      <c r="A7" s="5" t="s">
        <v>42</v>
      </c>
      <c r="G7" s="14"/>
    </row>
    <row r="8" ht="26.25">
      <c r="A8" s="15" t="str">
        <f>HYPERLINK("https://docs.google.com/spreadsheets/d/1V7PZ7nqybzXZbTSSO_WDsCwibqSAkglDku8mw8fIKA8/htmlview","Sheets has a limit of 100 people editing at a time, so if you do not need to add a comment, use this link instead.")</f>
        <v>Sheets has a limit of 100 people editing at a time, so if you do not need to add a comment, use this link instead.</v>
      </c>
      <c r="G8" s="14"/>
    </row>
    <row r="9">
      <c r="A9" s="16" t="str">
        <f>HYPERLINK("https://www.reddit.com/r/Xenoblade_Chronicles/comments/7kyyr7/xenoblade_2_bestiary_core_chip_item_drops_and_more/","2) Leave a message on reddit here.")</f>
        <v>2) Leave a message on reddit here.</v>
      </c>
      <c r="G9" s="14"/>
    </row>
    <row r="10">
      <c r="A10" s="6"/>
      <c r="B10" s="6"/>
    </row>
    <row r="11">
      <c r="A11" s="17" t="s">
        <v>43</v>
      </c>
    </row>
    <row r="12" ht="48.75">
      <c r="A12" s="5" t="s">
        <v>44</v>
      </c>
    </row>
    <row r="13" ht="26.25">
      <c r="A13" s="5" t="s">
        <v>45</v>
      </c>
    </row>
    <row r="14" ht="37.5">
      <c r="A14" s="5" t="s">
        <v>46</v>
      </c>
    </row>
    <row r="15" ht="37.5">
      <c r="A15" s="5" t="s">
        <v>47</v>
      </c>
    </row>
    <row r="16" ht="60.0">
      <c r="A16" s="5" t="s">
        <v>48</v>
      </c>
    </row>
    <row r="17">
      <c r="A17" s="5" t="s">
        <v>49</v>
      </c>
    </row>
    <row r="18" ht="37.5">
      <c r="A18" s="5" t="s">
        <v>50</v>
      </c>
    </row>
    <row r="19">
      <c r="A19" s="5" t="s">
        <v>51</v>
      </c>
    </row>
    <row r="20" ht="26.25">
      <c r="A20" s="5" t="s">
        <v>52</v>
      </c>
    </row>
    <row r="21" ht="26.25">
      <c r="A21" s="5" t="s">
        <v>53</v>
      </c>
    </row>
    <row r="22" ht="37.5">
      <c r="A22" s="5" t="s">
        <v>54</v>
      </c>
    </row>
    <row r="23" ht="26.25">
      <c r="A23" s="5" t="s">
        <v>55</v>
      </c>
    </row>
    <row r="24">
      <c r="A24" s="5" t="s">
        <v>56</v>
      </c>
    </row>
    <row r="25">
      <c r="A25" s="5" t="s">
        <v>57</v>
      </c>
    </row>
    <row r="26" ht="26.25">
      <c r="A26" s="5" t="s">
        <v>58</v>
      </c>
    </row>
    <row r="27" ht="48.75">
      <c r="A27" s="5" t="s">
        <v>59</v>
      </c>
    </row>
    <row r="28" ht="26.25">
      <c r="A28" s="5" t="s">
        <v>60</v>
      </c>
    </row>
    <row r="29" ht="26.25">
      <c r="A29" s="5" t="s">
        <v>61</v>
      </c>
    </row>
    <row r="30" ht="37.5">
      <c r="A30" s="5" t="s">
        <v>62</v>
      </c>
    </row>
    <row r="31">
      <c r="A31" s="5" t="s">
        <v>63</v>
      </c>
    </row>
    <row r="32">
      <c r="A32" s="5"/>
      <c r="B32" s="5"/>
      <c r="C32" s="5"/>
      <c r="D32" s="5"/>
      <c r="E32" s="5"/>
    </row>
    <row r="33">
      <c r="A33" s="18" t="s">
        <v>64</v>
      </c>
    </row>
    <row r="34" ht="26.25">
      <c r="A34" s="5" t="s">
        <v>65</v>
      </c>
      <c r="F34" s="6"/>
    </row>
    <row r="35">
      <c r="A35" s="5" t="s">
        <v>66</v>
      </c>
      <c r="F35" s="19" t="s">
        <v>67</v>
      </c>
    </row>
    <row r="36" ht="26.25">
      <c r="A36" s="5" t="s">
        <v>68</v>
      </c>
      <c r="F36" s="19" t="s">
        <v>69</v>
      </c>
    </row>
    <row r="37">
      <c r="A37" s="6" t="s">
        <v>70</v>
      </c>
      <c r="F37" s="20" t="s">
        <v>71</v>
      </c>
    </row>
    <row r="39">
      <c r="A39" s="18" t="s">
        <v>72</v>
      </c>
    </row>
    <row r="40">
      <c r="A40" s="6" t="s">
        <v>73</v>
      </c>
      <c r="F40" s="6" t="s">
        <v>74</v>
      </c>
    </row>
    <row r="41">
      <c r="A41" s="6" t="s">
        <v>75</v>
      </c>
      <c r="F41" s="19" t="s">
        <v>76</v>
      </c>
    </row>
    <row r="42">
      <c r="A42" s="6" t="s">
        <v>77</v>
      </c>
      <c r="F42" s="19" t="s">
        <v>78</v>
      </c>
    </row>
    <row r="43">
      <c r="A43" s="6" t="s">
        <v>79</v>
      </c>
      <c r="F43" s="19" t="s">
        <v>80</v>
      </c>
    </row>
    <row r="44">
      <c r="A44" s="21" t="s">
        <v>81</v>
      </c>
    </row>
    <row r="45">
      <c r="A45" s="6" t="s">
        <v>82</v>
      </c>
    </row>
    <row r="46">
      <c r="A46" s="6" t="s">
        <v>83</v>
      </c>
    </row>
    <row r="47">
      <c r="A47" s="6" t="s">
        <v>84</v>
      </c>
    </row>
    <row r="48">
      <c r="A48" s="6"/>
    </row>
    <row r="50">
      <c r="A50" s="6" t="s">
        <v>85</v>
      </c>
    </row>
  </sheetData>
  <mergeCells count="41">
    <mergeCell ref="A12:E12"/>
    <mergeCell ref="A11:E11"/>
    <mergeCell ref="A17:E17"/>
    <mergeCell ref="A18:E18"/>
    <mergeCell ref="A20:E20"/>
    <mergeCell ref="A19:E19"/>
    <mergeCell ref="A21:E21"/>
    <mergeCell ref="A16:E16"/>
    <mergeCell ref="A15:E15"/>
    <mergeCell ref="A9:E9"/>
    <mergeCell ref="A8:E8"/>
    <mergeCell ref="A13:E13"/>
    <mergeCell ref="A14:E14"/>
    <mergeCell ref="A27:E27"/>
    <mergeCell ref="A26:E26"/>
    <mergeCell ref="A25:E25"/>
    <mergeCell ref="A39:E39"/>
    <mergeCell ref="A44:E44"/>
    <mergeCell ref="A43:E43"/>
    <mergeCell ref="A42:E42"/>
    <mergeCell ref="A41:E41"/>
    <mergeCell ref="A40:E40"/>
    <mergeCell ref="A5:E5"/>
    <mergeCell ref="A1:E1"/>
    <mergeCell ref="A2:E2"/>
    <mergeCell ref="A4:E4"/>
    <mergeCell ref="A3:E3"/>
    <mergeCell ref="A7:E7"/>
    <mergeCell ref="A6:E6"/>
    <mergeCell ref="A30:E30"/>
    <mergeCell ref="A31:E31"/>
    <mergeCell ref="A29:E29"/>
    <mergeCell ref="A35:E35"/>
    <mergeCell ref="A36:E36"/>
    <mergeCell ref="A34:E34"/>
    <mergeCell ref="A37:E37"/>
    <mergeCell ref="A33:E33"/>
    <mergeCell ref="A28:E28"/>
    <mergeCell ref="A24:E24"/>
    <mergeCell ref="A23:E23"/>
    <mergeCell ref="A22:E22"/>
  </mergeCells>
  <hyperlinks>
    <hyperlink r:id="rId1" location="gid=0" ref="F35"/>
    <hyperlink r:id="rId2" location="gid=936948062" ref="F36"/>
    <hyperlink r:id="rId3" ref="F37"/>
    <hyperlink r:id="rId4" ref="F41"/>
    <hyperlink r:id="rId5" ref="F42"/>
    <hyperlink r:id="rId6" location="gid=0" ref="F43"/>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11.43"/>
    <col customWidth="1" min="3" max="3" width="11.0"/>
    <col customWidth="1" min="4" max="4" width="17.43"/>
    <col customWidth="1" min="5" max="5" width="20.29"/>
    <col customWidth="1" min="6" max="6" width="18.29"/>
    <col customWidth="1" min="7" max="7" width="25.0"/>
    <col customWidth="1" hidden="1" min="8" max="9" width="22.0"/>
    <col customWidth="1" min="10" max="10" width="17.14"/>
    <col customWidth="1" min="11" max="11" width="16.57"/>
    <col customWidth="1" min="12" max="12" width="15.71"/>
    <col customWidth="1" min="13" max="13" width="16.0"/>
    <col customWidth="1" min="14" max="15" width="16.43"/>
    <col customWidth="1" min="17" max="17" width="23.57"/>
    <col hidden="1" min="18" max="19" width="14.43"/>
  </cols>
  <sheetData>
    <row r="1" ht="60.0">
      <c r="A1" s="5" t="s">
        <v>196</v>
      </c>
      <c r="B1" s="5" t="s">
        <v>87</v>
      </c>
      <c r="E1" s="5" t="s">
        <v>197</v>
      </c>
      <c r="H1" s="5" t="s">
        <v>198</v>
      </c>
      <c r="I1" s="5" t="s">
        <v>198</v>
      </c>
      <c r="J1" s="5" t="s">
        <v>199</v>
      </c>
      <c r="L1" s="5" t="s">
        <v>200</v>
      </c>
      <c r="O1" s="5" t="s">
        <v>201</v>
      </c>
      <c r="R1" s="5" t="s">
        <v>198</v>
      </c>
      <c r="S1" s="5" t="s">
        <v>198</v>
      </c>
      <c r="U1" s="6" t="s">
        <v>202</v>
      </c>
    </row>
    <row r="2">
      <c r="A2" s="6" t="s">
        <v>92</v>
      </c>
      <c r="B2" s="6" t="s">
        <v>93</v>
      </c>
      <c r="C2" s="6" t="s">
        <v>94</v>
      </c>
      <c r="D2" s="5" t="s">
        <v>95</v>
      </c>
      <c r="E2" s="27" t="str">
        <f>HYPERLINK("https://docs.google.com/spreadsheets/d/1wxzG9dGB5ivHdc_Pq_G7T5hDXLvysh8NcZBeNeaULKk/htmlview?sle=true#","Pouch Item")</f>
        <v>Pouch Item</v>
      </c>
      <c r="F2" s="6" t="s">
        <v>203</v>
      </c>
      <c r="G2" s="6" t="s">
        <v>204</v>
      </c>
      <c r="H2" s="6" t="s">
        <v>205</v>
      </c>
      <c r="I2" s="6" t="s">
        <v>205</v>
      </c>
      <c r="J2" s="6" t="s">
        <v>206</v>
      </c>
      <c r="K2" s="6" t="s">
        <v>207</v>
      </c>
      <c r="L2" s="5" t="s">
        <v>208</v>
      </c>
      <c r="M2" s="5" t="s">
        <v>209</v>
      </c>
      <c r="N2" s="5" t="s">
        <v>210</v>
      </c>
      <c r="O2" s="5" t="s">
        <v>211</v>
      </c>
      <c r="P2" s="6" t="s">
        <v>203</v>
      </c>
      <c r="Q2" s="6" t="s">
        <v>204</v>
      </c>
      <c r="R2" s="6" t="s">
        <v>205</v>
      </c>
      <c r="S2" s="6" t="s">
        <v>205</v>
      </c>
      <c r="T2" s="23" t="str">
        <f>HYPERLINK("https://www.rpgsite.net/feature/6418-xenoblade-chronicles-2-rare-blades-guide-elements-roles-field-skills-and-how-to-get-every-rare-blade","Acquired")</f>
        <v>Acquired</v>
      </c>
    </row>
    <row r="3">
      <c r="A3" s="6"/>
      <c r="B3" s="6"/>
      <c r="C3" s="6"/>
      <c r="D3" s="5"/>
      <c r="E3" s="5"/>
      <c r="F3" s="6"/>
      <c r="G3" s="6"/>
      <c r="H3" s="6" t="str">
        <f t="array" ref="H3:H99">IF(ISBLANK($E3:$E99),"", VLOOKUP($E3:$E99,ItemDetailsLookup, 10, FALSE))</f>
        <v/>
      </c>
      <c r="I3" s="6" t="str">
        <f t="array" ref="I3:I99">IF(ISBLANK($E3:$E99),"", VLOOKUP($E3:$E99,ItemDetailsLookup, 2, FALSE))</f>
        <v/>
      </c>
      <c r="J3" s="6"/>
      <c r="K3" s="6"/>
      <c r="L3" s="5"/>
      <c r="M3" s="5"/>
      <c r="N3" s="5"/>
      <c r="O3" s="9"/>
      <c r="Q3" s="6"/>
      <c r="R3" s="6" t="str">
        <f t="array" ref="R3:R99">IF(ISBLANK($O3:$O99),"", VLOOKUP($O3:$O99,ItemDetailsLookup, 10, FALSE))</f>
        <v/>
      </c>
      <c r="S3" s="6" t="str">
        <f t="array" ref="S3:S99">IF(ISBLANK($O3:$O99),"", VLOOKUP($O3:$O99,ItemDetailsLookup, 2, FALSE))</f>
        <v/>
      </c>
      <c r="U3" s="6" t="s">
        <v>212</v>
      </c>
    </row>
    <row r="4">
      <c r="A4" s="6" t="s">
        <v>104</v>
      </c>
      <c r="B4" s="6" t="s">
        <v>105</v>
      </c>
      <c r="C4" s="28" t="s">
        <v>106</v>
      </c>
      <c r="D4" s="29" t="s">
        <v>107</v>
      </c>
      <c r="E4" s="29" t="s">
        <v>213</v>
      </c>
      <c r="F4" s="28" t="str">
        <f t="shared" ref="F4:G4" si="1">IF(ISNA(H4), "", H4)</f>
        <v>Instruments</v>
      </c>
      <c r="G4" s="28" t="str">
        <f t="shared" si="1"/>
        <v>Gormott-&gt;Torigoth</v>
      </c>
      <c r="H4" s="28" t="s">
        <v>214</v>
      </c>
      <c r="I4" s="28" t="s">
        <v>215</v>
      </c>
      <c r="J4" s="28" t="s">
        <v>216</v>
      </c>
      <c r="K4" s="28" t="s">
        <v>217</v>
      </c>
      <c r="L4" s="29" t="s">
        <v>218</v>
      </c>
      <c r="M4" s="29" t="s">
        <v>219</v>
      </c>
      <c r="N4" s="30" t="s">
        <v>220</v>
      </c>
      <c r="O4" s="29" t="s">
        <v>221</v>
      </c>
      <c r="P4" s="28" t="str">
        <f t="shared" ref="P4:Q4" si="2">IF(ISNA(R4), "", R4)</f>
        <v>Drinks</v>
      </c>
      <c r="Q4" s="28" t="str">
        <f t="shared" si="2"/>
        <v>Uraya -&gt; Garfont</v>
      </c>
      <c r="R4" s="28" t="s">
        <v>222</v>
      </c>
      <c r="S4" s="28" t="s">
        <v>223</v>
      </c>
      <c r="T4" s="28" t="s">
        <v>109</v>
      </c>
      <c r="U4" s="28" t="s">
        <v>212</v>
      </c>
    </row>
    <row r="5" ht="26.25">
      <c r="A5" s="6" t="s">
        <v>110</v>
      </c>
      <c r="B5" s="6" t="s">
        <v>111</v>
      </c>
      <c r="C5" s="7" t="s">
        <v>112</v>
      </c>
      <c r="D5" s="29" t="s">
        <v>113</v>
      </c>
      <c r="E5" s="29" t="s">
        <v>224</v>
      </c>
      <c r="F5" s="28" t="str">
        <f t="shared" ref="F5:G5" si="3">IF(ISNA(H5), "", H5)</f>
        <v>Instruments</v>
      </c>
      <c r="G5" s="28" t="str">
        <f t="shared" si="3"/>
        <v>Gormott-&gt;Torigoth</v>
      </c>
      <c r="H5" s="28" t="s">
        <v>214</v>
      </c>
      <c r="I5" s="28" t="s">
        <v>215</v>
      </c>
      <c r="J5" s="28" t="s">
        <v>225</v>
      </c>
      <c r="K5" s="28" t="s">
        <v>226</v>
      </c>
      <c r="L5" s="29" t="s">
        <v>227</v>
      </c>
      <c r="M5" s="29" t="s">
        <v>228</v>
      </c>
      <c r="N5" s="29" t="s">
        <v>229</v>
      </c>
      <c r="O5" s="29" t="s">
        <v>230</v>
      </c>
      <c r="P5" s="28" t="str">
        <f t="shared" ref="P5:Q5" si="4">IF(ISNA(R5), "", R5)</f>
        <v>Seafood</v>
      </c>
      <c r="Q5" s="28" t="str">
        <f t="shared" si="4"/>
        <v>Uraya -&gt; Fonsa Myma</v>
      </c>
      <c r="R5" s="28" t="s">
        <v>231</v>
      </c>
      <c r="S5" s="28" t="s">
        <v>232</v>
      </c>
      <c r="T5" s="28" t="s">
        <v>109</v>
      </c>
      <c r="U5" s="28" t="s">
        <v>212</v>
      </c>
    </row>
    <row r="6" ht="26.25">
      <c r="A6" s="6" t="s">
        <v>115</v>
      </c>
      <c r="B6" s="6" t="s">
        <v>116</v>
      </c>
      <c r="C6" s="28" t="s">
        <v>117</v>
      </c>
      <c r="D6" s="29" t="s">
        <v>118</v>
      </c>
      <c r="E6" s="29" t="s">
        <v>233</v>
      </c>
      <c r="F6" s="28" t="str">
        <f t="shared" ref="F6:G6" si="5">IF(ISNA(H6), "", H6)</f>
        <v>Drinks</v>
      </c>
      <c r="G6" s="28" t="str">
        <f t="shared" si="5"/>
        <v>Argentum Guild</v>
      </c>
      <c r="H6" s="28" t="s">
        <v>222</v>
      </c>
      <c r="I6" s="28" t="s">
        <v>234</v>
      </c>
      <c r="J6" s="28" t="s">
        <v>214</v>
      </c>
      <c r="K6" s="28" t="s">
        <v>235</v>
      </c>
      <c r="L6" s="29" t="s">
        <v>236</v>
      </c>
      <c r="M6" s="29" t="s">
        <v>237</v>
      </c>
      <c r="N6" s="29" t="s">
        <v>238</v>
      </c>
      <c r="O6" s="29" t="s">
        <v>239</v>
      </c>
      <c r="P6" s="28" t="str">
        <f t="shared" ref="P6:Q6" si="6">IF(ISNA(R6), "", R6)</f>
        <v>Instruments</v>
      </c>
      <c r="Q6" s="28" t="str">
        <f t="shared" si="6"/>
        <v>Argentum Guild</v>
      </c>
      <c r="R6" s="28" t="s">
        <v>214</v>
      </c>
      <c r="S6" s="28" t="s">
        <v>234</v>
      </c>
      <c r="T6" s="28" t="s">
        <v>109</v>
      </c>
      <c r="U6" s="28" t="s">
        <v>212</v>
      </c>
    </row>
    <row r="7" ht="26.25">
      <c r="A7" s="6" t="s">
        <v>120</v>
      </c>
      <c r="B7" s="6" t="s">
        <v>105</v>
      </c>
      <c r="C7" s="28" t="s">
        <v>117</v>
      </c>
      <c r="D7" s="29" t="s">
        <v>121</v>
      </c>
      <c r="E7" s="29" t="s">
        <v>240</v>
      </c>
      <c r="F7" s="28" t="str">
        <f t="shared" ref="F7:G7" si="7">IF(ISNA(H7), "", H7)</f>
        <v>Desserts</v>
      </c>
      <c r="G7" s="28" t="str">
        <f t="shared" si="7"/>
        <v>Ardain-&gt;Alba Cavanich</v>
      </c>
      <c r="H7" s="28" t="s">
        <v>241</v>
      </c>
      <c r="I7" s="28" t="s">
        <v>242</v>
      </c>
      <c r="J7" s="28" t="s">
        <v>217</v>
      </c>
      <c r="K7" s="28" t="s">
        <v>243</v>
      </c>
      <c r="L7" s="29" t="s">
        <v>244</v>
      </c>
      <c r="M7" s="29" t="s">
        <v>245</v>
      </c>
      <c r="N7" s="29" t="s">
        <v>246</v>
      </c>
      <c r="O7" s="29" t="s">
        <v>247</v>
      </c>
      <c r="P7" s="28" t="str">
        <f t="shared" ref="P7:Q7" si="8">IF(ISNA(R7), "", R7)</f>
        <v>Textiles</v>
      </c>
      <c r="Q7" s="28" t="str">
        <f t="shared" si="8"/>
        <v>Tantal-&gt;Theosoir</v>
      </c>
      <c r="R7" s="31" t="s">
        <v>248</v>
      </c>
      <c r="S7" s="31" t="s">
        <v>249</v>
      </c>
      <c r="T7" s="28" t="s">
        <v>109</v>
      </c>
      <c r="U7" s="28" t="s">
        <v>212</v>
      </c>
    </row>
    <row r="8" ht="26.25">
      <c r="A8" s="6" t="s">
        <v>123</v>
      </c>
      <c r="B8" s="6" t="s">
        <v>124</v>
      </c>
      <c r="C8" s="28" t="s">
        <v>106</v>
      </c>
      <c r="D8" s="29" t="s">
        <v>125</v>
      </c>
      <c r="E8" s="29" t="s">
        <v>250</v>
      </c>
      <c r="F8" s="28" t="str">
        <f t="shared" ref="F8:G8" si="9">IF(ISNA(H8), "", H8)</f>
        <v>Desserts</v>
      </c>
      <c r="G8" s="31" t="str">
        <f t="shared" si="9"/>
        <v>Argentum Guild</v>
      </c>
      <c r="H8" s="31" t="s">
        <v>241</v>
      </c>
      <c r="I8" s="31" t="s">
        <v>234</v>
      </c>
      <c r="J8" s="28" t="s">
        <v>235</v>
      </c>
      <c r="K8" s="28" t="s">
        <v>248</v>
      </c>
      <c r="L8" s="29" t="s">
        <v>251</v>
      </c>
      <c r="M8" s="29" t="s">
        <v>228</v>
      </c>
      <c r="N8" s="29" t="s">
        <v>252</v>
      </c>
      <c r="O8" s="29" t="s">
        <v>253</v>
      </c>
      <c r="P8" s="28" t="str">
        <f t="shared" ref="P8:Q8" si="10">IF(ISNA(R8), "", R8)</f>
        <v>Cosmetics</v>
      </c>
      <c r="Q8" s="28" t="str">
        <f t="shared" si="10"/>
        <v>Gormott-&gt;Residential</v>
      </c>
      <c r="R8" s="31" t="s">
        <v>254</v>
      </c>
      <c r="S8" s="31" t="s">
        <v>255</v>
      </c>
      <c r="T8" s="28" t="s">
        <v>126</v>
      </c>
      <c r="U8" s="28" t="s">
        <v>212</v>
      </c>
    </row>
    <row r="9" ht="26.25">
      <c r="A9" s="6" t="s">
        <v>127</v>
      </c>
      <c r="B9" s="6" t="s">
        <v>128</v>
      </c>
      <c r="C9" s="28" t="s">
        <v>106</v>
      </c>
      <c r="D9" s="29" t="s">
        <v>129</v>
      </c>
      <c r="E9" s="29" t="s">
        <v>256</v>
      </c>
      <c r="F9" s="28" t="str">
        <f t="shared" ref="F9:G9" si="11">IF(ISNA(H9), "", H9)</f>
        <v>Textiles</v>
      </c>
      <c r="G9" s="31" t="str">
        <f t="shared" si="11"/>
        <v>Gormott-&gt;Residential</v>
      </c>
      <c r="H9" s="31" t="s">
        <v>248</v>
      </c>
      <c r="I9" s="31" t="s">
        <v>255</v>
      </c>
      <c r="J9" s="28" t="s">
        <v>231</v>
      </c>
      <c r="K9" s="28" t="s">
        <v>226</v>
      </c>
      <c r="L9" s="29" t="s">
        <v>257</v>
      </c>
      <c r="M9" s="30" t="s">
        <v>258</v>
      </c>
      <c r="N9" s="29" t="s">
        <v>244</v>
      </c>
      <c r="O9" s="29" t="s">
        <v>259</v>
      </c>
      <c r="P9" s="28" t="str">
        <f t="shared" ref="P9:Q9" si="12">IF(ISNA(R9), "", R9)</f>
        <v>Seafood</v>
      </c>
      <c r="Q9" s="28" t="str">
        <f t="shared" si="12"/>
        <v>Tantal-&gt;Theosoir</v>
      </c>
      <c r="R9" s="31" t="s">
        <v>231</v>
      </c>
      <c r="S9" s="31" t="s">
        <v>249</v>
      </c>
      <c r="T9" s="28" t="s">
        <v>109</v>
      </c>
      <c r="U9" s="28" t="s">
        <v>212</v>
      </c>
    </row>
    <row r="10" ht="26.25">
      <c r="A10" s="6" t="s">
        <v>131</v>
      </c>
      <c r="B10" s="6" t="s">
        <v>116</v>
      </c>
      <c r="C10" s="28" t="s">
        <v>106</v>
      </c>
      <c r="D10" s="29" t="s">
        <v>132</v>
      </c>
      <c r="E10" s="29" t="s">
        <v>260</v>
      </c>
      <c r="F10" s="28" t="str">
        <f t="shared" ref="F10:G10" si="13">IF(ISNA(H10), "", H10)</f>
        <v>Seafood</v>
      </c>
      <c r="G10" s="31" t="str">
        <f t="shared" si="13"/>
        <v>Argentum Guild</v>
      </c>
      <c r="H10" s="28" t="s">
        <v>231</v>
      </c>
      <c r="I10" s="28" t="s">
        <v>234</v>
      </c>
      <c r="J10" s="28" t="s">
        <v>235</v>
      </c>
      <c r="K10" s="28" t="s">
        <v>216</v>
      </c>
      <c r="L10" s="29" t="s">
        <v>261</v>
      </c>
      <c r="M10" s="29" t="s">
        <v>238</v>
      </c>
      <c r="N10" s="29" t="s">
        <v>219</v>
      </c>
      <c r="O10" s="29" t="s">
        <v>262</v>
      </c>
      <c r="P10" s="28" t="str">
        <f t="shared" ref="P10:Q10" si="14">IF(ISNA(R10), "", R10)</f>
        <v>Board Games</v>
      </c>
      <c r="Q10" s="28" t="str">
        <f t="shared" si="14"/>
        <v>Tantal-&gt;Theosoir</v>
      </c>
      <c r="R10" s="31" t="s">
        <v>226</v>
      </c>
      <c r="S10" s="31" t="s">
        <v>249</v>
      </c>
      <c r="T10" s="28" t="s">
        <v>109</v>
      </c>
      <c r="U10" s="28" t="s">
        <v>212</v>
      </c>
    </row>
    <row r="11" ht="26.25">
      <c r="A11" s="6" t="s">
        <v>133</v>
      </c>
      <c r="B11" s="6" t="s">
        <v>134</v>
      </c>
      <c r="C11" s="28" t="s">
        <v>106</v>
      </c>
      <c r="D11" s="29" t="s">
        <v>107</v>
      </c>
      <c r="E11" s="29" t="s">
        <v>263</v>
      </c>
      <c r="F11" s="28" t="str">
        <f t="shared" ref="F11:G11" si="15">IF(ISNA(H11), "", H11)</f>
        <v>Art</v>
      </c>
      <c r="G11" s="31" t="str">
        <f t="shared" si="15"/>
        <v>Uraya -&gt; Fonsa Myma</v>
      </c>
      <c r="H11" s="31" t="s">
        <v>243</v>
      </c>
      <c r="I11" s="31" t="s">
        <v>232</v>
      </c>
      <c r="J11" s="28" t="s">
        <v>241</v>
      </c>
      <c r="K11" s="28" t="s">
        <v>243</v>
      </c>
      <c r="L11" s="29" t="s">
        <v>264</v>
      </c>
      <c r="M11" s="29" t="s">
        <v>219</v>
      </c>
      <c r="N11" s="29" t="s">
        <v>265</v>
      </c>
      <c r="O11" s="29" t="s">
        <v>266</v>
      </c>
      <c r="P11" s="28" t="str">
        <f t="shared" ref="P11:Q11" si="16">IF(ISNA(R11), "", R11)</f>
        <v>Seafood</v>
      </c>
      <c r="Q11" s="28" t="str">
        <f t="shared" si="16"/>
        <v>Ardain-&gt;Alba Cavanich</v>
      </c>
      <c r="R11" s="31" t="s">
        <v>231</v>
      </c>
      <c r="S11" s="31" t="s">
        <v>242</v>
      </c>
      <c r="T11" s="28" t="s">
        <v>109</v>
      </c>
      <c r="U11" s="28" t="s">
        <v>212</v>
      </c>
    </row>
    <row r="12" ht="26.25">
      <c r="A12" s="6" t="s">
        <v>135</v>
      </c>
      <c r="B12" s="6" t="s">
        <v>105</v>
      </c>
      <c r="C12" s="28" t="s">
        <v>117</v>
      </c>
      <c r="D12" s="29" t="s">
        <v>136</v>
      </c>
      <c r="E12" s="29" t="s">
        <v>267</v>
      </c>
      <c r="F12" s="28" t="str">
        <f t="shared" ref="F12:G12" si="17">IF(ISNA(H12), "", H12)</f>
        <v>Cosmetics</v>
      </c>
      <c r="G12" s="31" t="str">
        <f t="shared" si="17"/>
        <v>Uraya -&gt; Fonsa Myma</v>
      </c>
      <c r="H12" s="31" t="s">
        <v>254</v>
      </c>
      <c r="I12" s="31" t="s">
        <v>232</v>
      </c>
      <c r="J12" s="28" t="s">
        <v>254</v>
      </c>
      <c r="K12" s="28" t="s">
        <v>241</v>
      </c>
      <c r="L12" s="29" t="s">
        <v>218</v>
      </c>
      <c r="M12" s="29" t="s">
        <v>251</v>
      </c>
      <c r="N12" s="29" t="s">
        <v>268</v>
      </c>
      <c r="O12" s="29" t="s">
        <v>269</v>
      </c>
      <c r="P12" s="28" t="str">
        <f t="shared" ref="P12:Q12" si="18">IF(ISNA(R12), "", R12)</f>
        <v>Desserts</v>
      </c>
      <c r="Q12" s="28" t="str">
        <f t="shared" si="18"/>
        <v>Tantal-&gt;Theosoir</v>
      </c>
      <c r="R12" s="31" t="s">
        <v>241</v>
      </c>
      <c r="S12" s="31" t="s">
        <v>249</v>
      </c>
      <c r="T12" s="28" t="s">
        <v>109</v>
      </c>
      <c r="U12" s="28" t="s">
        <v>212</v>
      </c>
    </row>
    <row r="13" ht="26.25">
      <c r="A13" s="6" t="s">
        <v>137</v>
      </c>
      <c r="B13" s="6" t="s">
        <v>138</v>
      </c>
      <c r="C13" s="28" t="s">
        <v>106</v>
      </c>
      <c r="D13" s="29" t="s">
        <v>139</v>
      </c>
      <c r="E13" s="29" t="s">
        <v>270</v>
      </c>
      <c r="F13" s="28" t="str">
        <f t="shared" ref="F13:G13" si="19">IF(ISNA(H13), "", H13)</f>
        <v>Bread</v>
      </c>
      <c r="G13" s="31" t="str">
        <f t="shared" si="19"/>
        <v>Tantal-&gt;Theosoir</v>
      </c>
      <c r="H13" s="31" t="s">
        <v>235</v>
      </c>
      <c r="I13" s="31" t="s">
        <v>249</v>
      </c>
      <c r="J13" s="28" t="s">
        <v>216</v>
      </c>
      <c r="K13" s="28" t="s">
        <v>225</v>
      </c>
      <c r="L13" s="29" t="s">
        <v>271</v>
      </c>
      <c r="M13" s="29" t="s">
        <v>244</v>
      </c>
      <c r="N13" s="29" t="s">
        <v>272</v>
      </c>
      <c r="O13" s="29" t="s">
        <v>273</v>
      </c>
      <c r="P13" s="28" t="str">
        <f t="shared" ref="P13:Q13" si="20">IF(ISNA(R13), "", R13)</f>
        <v>Cosmetics</v>
      </c>
      <c r="Q13" s="28" t="str">
        <f t="shared" si="20"/>
        <v>Tantal-&gt;Theosoir</v>
      </c>
      <c r="R13" s="31" t="s">
        <v>254</v>
      </c>
      <c r="S13" s="31" t="s">
        <v>249</v>
      </c>
      <c r="T13" s="28" t="s">
        <v>109</v>
      </c>
      <c r="U13" s="28" t="s">
        <v>212</v>
      </c>
    </row>
    <row r="14" ht="26.25">
      <c r="A14" s="6" t="s">
        <v>140</v>
      </c>
      <c r="B14" s="6" t="s">
        <v>111</v>
      </c>
      <c r="C14" s="28" t="s">
        <v>117</v>
      </c>
      <c r="D14" s="29" t="s">
        <v>141</v>
      </c>
      <c r="E14" s="29" t="s">
        <v>274</v>
      </c>
      <c r="F14" s="28" t="str">
        <f t="shared" ref="F14:G14" si="21">IF(ISNA(H14), "", H14)</f>
        <v>Art</v>
      </c>
      <c r="G14" s="31" t="str">
        <f t="shared" si="21"/>
        <v>Leftherian-&gt;Fonsett</v>
      </c>
      <c r="H14" s="31" t="s">
        <v>243</v>
      </c>
      <c r="I14" s="31" t="s">
        <v>275</v>
      </c>
      <c r="J14" s="28" t="s">
        <v>241</v>
      </c>
      <c r="K14" s="28" t="s">
        <v>243</v>
      </c>
      <c r="L14" s="29" t="s">
        <v>227</v>
      </c>
      <c r="M14" s="29" t="s">
        <v>228</v>
      </c>
      <c r="N14" s="29" t="s">
        <v>236</v>
      </c>
      <c r="O14" s="29" t="s">
        <v>276</v>
      </c>
      <c r="P14" s="28" t="str">
        <f t="shared" ref="P14:Q14" si="22">IF(ISNA(R14), "", R14)</f>
        <v>Bread</v>
      </c>
      <c r="Q14" s="28" t="str">
        <f t="shared" si="22"/>
        <v>Tantal-&gt;Theosoir</v>
      </c>
      <c r="R14" s="31" t="s">
        <v>235</v>
      </c>
      <c r="S14" s="31" t="s">
        <v>249</v>
      </c>
      <c r="T14" s="28" t="s">
        <v>109</v>
      </c>
      <c r="U14" s="28" t="s">
        <v>212</v>
      </c>
    </row>
    <row r="15" ht="26.25">
      <c r="A15" s="6" t="s">
        <v>142</v>
      </c>
      <c r="B15" s="6" t="s">
        <v>111</v>
      </c>
      <c r="C15" s="28" t="s">
        <v>112</v>
      </c>
      <c r="D15" s="29" t="s">
        <v>143</v>
      </c>
      <c r="E15" s="29" t="s">
        <v>277</v>
      </c>
      <c r="F15" s="28" t="str">
        <f t="shared" ref="F15:G15" si="23">IF(ISNA(H15), "", H15)</f>
        <v>Board Games</v>
      </c>
      <c r="G15" s="31" t="str">
        <f t="shared" si="23"/>
        <v>Argentum Guild</v>
      </c>
      <c r="H15" s="31" t="s">
        <v>226</v>
      </c>
      <c r="I15" s="31" t="s">
        <v>234</v>
      </c>
      <c r="J15" s="28" t="s">
        <v>231</v>
      </c>
      <c r="K15" s="28" t="s">
        <v>214</v>
      </c>
      <c r="L15" s="29" t="s">
        <v>227</v>
      </c>
      <c r="M15" s="29" t="s">
        <v>252</v>
      </c>
      <c r="N15" s="29" t="s">
        <v>245</v>
      </c>
      <c r="O15" s="29" t="s">
        <v>278</v>
      </c>
      <c r="P15" s="28" t="str">
        <f t="shared" ref="P15:Q15" si="24">IF(ISNA(R15), "", R15)</f>
        <v>Veggies</v>
      </c>
      <c r="Q15" s="28" t="str">
        <f t="shared" si="24"/>
        <v>Leftherian-&gt;Fonsett</v>
      </c>
      <c r="R15" s="31" t="s">
        <v>217</v>
      </c>
      <c r="S15" s="31" t="s">
        <v>275</v>
      </c>
      <c r="T15" s="28" t="s">
        <v>109</v>
      </c>
      <c r="U15" s="28" t="s">
        <v>212</v>
      </c>
    </row>
    <row r="16" ht="26.25">
      <c r="A16" s="6" t="s">
        <v>144</v>
      </c>
      <c r="B16" s="6" t="s">
        <v>128</v>
      </c>
      <c r="C16" s="28" t="s">
        <v>112</v>
      </c>
      <c r="D16" s="29" t="s">
        <v>145</v>
      </c>
      <c r="E16" s="29" t="s">
        <v>279</v>
      </c>
      <c r="F16" s="28" t="str">
        <f t="shared" ref="F16:G16" si="25">IF(ISNA(H16), "", H16)</f>
        <v>Veggies</v>
      </c>
      <c r="G16" s="31" t="str">
        <f t="shared" si="25"/>
        <v>Gormott-&gt;Torigoth</v>
      </c>
      <c r="H16" s="31" t="s">
        <v>217</v>
      </c>
      <c r="I16" s="31" t="s">
        <v>215</v>
      </c>
      <c r="J16" s="28" t="s">
        <v>217</v>
      </c>
      <c r="K16" s="28" t="s">
        <v>216</v>
      </c>
      <c r="L16" s="29" t="s">
        <v>257</v>
      </c>
      <c r="M16" s="29" t="s">
        <v>251</v>
      </c>
      <c r="N16" s="30" t="s">
        <v>280</v>
      </c>
      <c r="O16" s="29" t="s">
        <v>281</v>
      </c>
      <c r="P16" s="28" t="str">
        <f t="shared" ref="P16:Q16" si="26">IF(ISNA(R16), "", R16)</f>
        <v>Board Games</v>
      </c>
      <c r="Q16" s="28" t="str">
        <f t="shared" si="26"/>
        <v>Argentum Guild</v>
      </c>
      <c r="R16" s="31" t="s">
        <v>226</v>
      </c>
      <c r="S16" s="31" t="s">
        <v>234</v>
      </c>
      <c r="T16" s="31"/>
      <c r="U16" s="28" t="s">
        <v>212</v>
      </c>
    </row>
    <row r="17" ht="26.25">
      <c r="A17" s="6" t="s">
        <v>146</v>
      </c>
      <c r="B17" s="6" t="s">
        <v>116</v>
      </c>
      <c r="C17" s="28" t="s">
        <v>106</v>
      </c>
      <c r="D17" s="29" t="s">
        <v>147</v>
      </c>
      <c r="E17" s="29" t="s">
        <v>282</v>
      </c>
      <c r="F17" s="28" t="str">
        <f t="shared" ref="F17:G17" si="27">IF(ISNA(H17), "", H17)</f>
        <v>Literature</v>
      </c>
      <c r="G17" s="31" t="str">
        <f t="shared" si="27"/>
        <v>Ardain-&gt;Alba Cavanich</v>
      </c>
      <c r="H17" s="31" t="s">
        <v>216</v>
      </c>
      <c r="I17" s="31" t="s">
        <v>242</v>
      </c>
      <c r="J17" s="28" t="s">
        <v>222</v>
      </c>
      <c r="K17" s="28" t="s">
        <v>243</v>
      </c>
      <c r="L17" s="29" t="s">
        <v>251</v>
      </c>
      <c r="M17" s="30" t="s">
        <v>283</v>
      </c>
      <c r="N17" s="29" t="s">
        <v>268</v>
      </c>
      <c r="O17" s="29" t="s">
        <v>284</v>
      </c>
      <c r="P17" s="28" t="str">
        <f t="shared" ref="P17:Q17" si="28">IF(ISNA(R17), "", R17)</f>
        <v>Seafood</v>
      </c>
      <c r="Q17" s="28" t="str">
        <f t="shared" si="28"/>
        <v>Ardain-&gt;Alba Cavanich</v>
      </c>
      <c r="R17" s="31" t="s">
        <v>231</v>
      </c>
      <c r="S17" s="31" t="s">
        <v>242</v>
      </c>
      <c r="T17" s="31"/>
      <c r="U17" s="28" t="s">
        <v>212</v>
      </c>
    </row>
    <row r="18" ht="26.25">
      <c r="A18" s="6" t="s">
        <v>148</v>
      </c>
      <c r="B18" s="6" t="s">
        <v>149</v>
      </c>
      <c r="C18" s="28" t="s">
        <v>106</v>
      </c>
      <c r="D18" s="29" t="s">
        <v>150</v>
      </c>
      <c r="E18" s="29" t="s">
        <v>285</v>
      </c>
      <c r="F18" s="28" t="str">
        <f t="shared" ref="F18:G18" si="29">IF(ISNA(H18), "", H18)</f>
        <v>Cosmetics</v>
      </c>
      <c r="G18" s="31" t="str">
        <f t="shared" si="29"/>
        <v>Uraya -&gt; Fonsa Myma</v>
      </c>
      <c r="H18" s="31" t="s">
        <v>254</v>
      </c>
      <c r="I18" s="31" t="s">
        <v>232</v>
      </c>
      <c r="J18" s="28" t="s">
        <v>222</v>
      </c>
      <c r="K18" s="28" t="s">
        <v>216</v>
      </c>
      <c r="L18" s="29" t="s">
        <v>286</v>
      </c>
      <c r="M18" s="30" t="s">
        <v>287</v>
      </c>
      <c r="N18" s="29" t="s">
        <v>229</v>
      </c>
      <c r="O18" s="29" t="s">
        <v>288</v>
      </c>
      <c r="P18" s="28" t="str">
        <f t="shared" ref="P18:Q18" si="30">IF(ISNA(R18), "", R18)</f>
        <v>Veggies</v>
      </c>
      <c r="Q18" s="28" t="str">
        <f t="shared" si="30"/>
        <v>Ardain-&gt;Alba Cavanich</v>
      </c>
      <c r="R18" s="31" t="s">
        <v>217</v>
      </c>
      <c r="S18" s="31" t="s">
        <v>242</v>
      </c>
      <c r="T18" s="31"/>
      <c r="U18" s="28" t="s">
        <v>212</v>
      </c>
    </row>
    <row r="19" ht="26.25">
      <c r="A19" s="6" t="s">
        <v>151</v>
      </c>
      <c r="B19" s="6" t="s">
        <v>128</v>
      </c>
      <c r="C19" s="28" t="s">
        <v>112</v>
      </c>
      <c r="D19" s="29" t="s">
        <v>152</v>
      </c>
      <c r="E19" s="29" t="s">
        <v>289</v>
      </c>
      <c r="F19" s="28" t="str">
        <f t="shared" ref="F19:G19" si="31">IF(ISNA(H19), "", H19)</f>
        <v>Bread</v>
      </c>
      <c r="G19" s="31" t="str">
        <f t="shared" si="31"/>
        <v>Argentum Guild</v>
      </c>
      <c r="H19" s="31" t="s">
        <v>235</v>
      </c>
      <c r="I19" s="31" t="s">
        <v>234</v>
      </c>
      <c r="J19" s="28" t="s">
        <v>235</v>
      </c>
      <c r="K19" s="28" t="s">
        <v>254</v>
      </c>
      <c r="L19" s="29" t="s">
        <v>237</v>
      </c>
      <c r="M19" s="30" t="s">
        <v>290</v>
      </c>
      <c r="N19" s="29" t="s">
        <v>291</v>
      </c>
      <c r="O19" s="29" t="s">
        <v>292</v>
      </c>
      <c r="P19" s="28" t="str">
        <f t="shared" ref="P19:Q19" si="32">IF(ISNA(R19), "", R19)</f>
        <v>Drinks</v>
      </c>
      <c r="Q19" s="28" t="str">
        <f t="shared" si="32"/>
        <v>Indoline-&gt;Goetuis</v>
      </c>
      <c r="R19" s="31" t="s">
        <v>222</v>
      </c>
      <c r="S19" s="31" t="s">
        <v>293</v>
      </c>
      <c r="T19" s="31"/>
      <c r="U19" s="28" t="s">
        <v>212</v>
      </c>
    </row>
    <row r="20" ht="26.25">
      <c r="A20" s="6" t="s">
        <v>153</v>
      </c>
      <c r="B20" s="6" t="s">
        <v>105</v>
      </c>
      <c r="C20" s="28" t="s">
        <v>106</v>
      </c>
      <c r="D20" s="29" t="s">
        <v>147</v>
      </c>
      <c r="E20" s="29" t="s">
        <v>294</v>
      </c>
      <c r="F20" s="28" t="str">
        <f t="shared" ref="F20:G20" si="33">IF(ISNA(H20), "", H20)</f>
        <v>Art</v>
      </c>
      <c r="G20" s="31" t="str">
        <f t="shared" si="33"/>
        <v>Gormott-&gt;Torigoth</v>
      </c>
      <c r="H20" s="31" t="s">
        <v>243</v>
      </c>
      <c r="I20" s="31" t="s">
        <v>215</v>
      </c>
      <c r="J20" s="28" t="s">
        <v>243</v>
      </c>
      <c r="K20" s="28" t="s">
        <v>231</v>
      </c>
      <c r="L20" s="30" t="s">
        <v>295</v>
      </c>
      <c r="M20" s="32"/>
      <c r="N20" s="32"/>
      <c r="O20" s="29" t="s">
        <v>296</v>
      </c>
      <c r="P20" s="28" t="str">
        <f t="shared" ref="P20:Q20" si="34">IF(ISNA(R20), "", R20)</f>
        <v>Seafood</v>
      </c>
      <c r="Q20" s="28" t="str">
        <f t="shared" si="34"/>
        <v>Tantal-&gt;Theosoir</v>
      </c>
      <c r="R20" s="31" t="s">
        <v>231</v>
      </c>
      <c r="S20" s="31" t="s">
        <v>249</v>
      </c>
      <c r="T20" s="31"/>
      <c r="U20" s="28" t="s">
        <v>212</v>
      </c>
    </row>
    <row r="21" ht="26.25">
      <c r="A21" s="6" t="s">
        <v>153</v>
      </c>
      <c r="B21" s="6" t="s">
        <v>105</v>
      </c>
      <c r="C21" s="28" t="s">
        <v>106</v>
      </c>
      <c r="D21" s="29" t="s">
        <v>147</v>
      </c>
      <c r="E21" s="29" t="s">
        <v>294</v>
      </c>
      <c r="F21" s="28" t="str">
        <f t="shared" ref="F21:G21" si="35">IF(ISNA(H21), "", H21)</f>
        <v>Art</v>
      </c>
      <c r="G21" s="31" t="str">
        <f t="shared" si="35"/>
        <v>Gormott-&gt;Torigoth</v>
      </c>
      <c r="H21" s="31" t="s">
        <v>243</v>
      </c>
      <c r="I21" s="31" t="s">
        <v>215</v>
      </c>
      <c r="J21" s="28" t="s">
        <v>243</v>
      </c>
      <c r="K21" s="28" t="s">
        <v>231</v>
      </c>
      <c r="L21" s="29" t="s">
        <v>237</v>
      </c>
      <c r="M21" s="29" t="s">
        <v>228</v>
      </c>
      <c r="N21" s="29" t="s">
        <v>268</v>
      </c>
      <c r="O21" s="29" t="s">
        <v>296</v>
      </c>
      <c r="P21" s="28" t="str">
        <f t="shared" ref="P21:Q21" si="36">IF(ISNA(R21), "", R21)</f>
        <v>Seafood</v>
      </c>
      <c r="Q21" s="28" t="str">
        <f t="shared" si="36"/>
        <v>Tantal-&gt;Theosoir</v>
      </c>
      <c r="R21" s="31" t="s">
        <v>231</v>
      </c>
      <c r="S21" s="31" t="s">
        <v>249</v>
      </c>
      <c r="T21" s="31"/>
      <c r="U21" s="28" t="s">
        <v>212</v>
      </c>
    </row>
    <row r="22" ht="26.25">
      <c r="A22" s="6" t="s">
        <v>154</v>
      </c>
      <c r="B22" s="6" t="s">
        <v>124</v>
      </c>
      <c r="C22" s="28" t="s">
        <v>112</v>
      </c>
      <c r="D22" s="29" t="s">
        <v>152</v>
      </c>
      <c r="E22" s="29" t="s">
        <v>297</v>
      </c>
      <c r="F22" s="28" t="str">
        <f t="shared" ref="F22:G22" si="37">IF(ISNA(H22), "", H22)</f>
        <v>Bread</v>
      </c>
      <c r="G22" s="31" t="str">
        <f t="shared" si="37"/>
        <v>Tantal-&gt;Theosoir</v>
      </c>
      <c r="H22" s="31" t="s">
        <v>235</v>
      </c>
      <c r="I22" s="31" t="s">
        <v>249</v>
      </c>
      <c r="J22" s="28" t="s">
        <v>217</v>
      </c>
      <c r="K22" s="28" t="s">
        <v>254</v>
      </c>
      <c r="L22" s="29" t="s">
        <v>252</v>
      </c>
      <c r="M22" s="29" t="s">
        <v>298</v>
      </c>
      <c r="N22" s="30" t="s">
        <v>299</v>
      </c>
      <c r="O22" s="29" t="s">
        <v>300</v>
      </c>
      <c r="P22" s="28" t="str">
        <f t="shared" ref="P22:Q22" si="38">IF(ISNA(R22), "", R22)</f>
        <v/>
      </c>
      <c r="Q22" s="28" t="str">
        <f t="shared" si="38"/>
        <v/>
      </c>
      <c r="R22" s="31" t="e">
        <v>#N/A</v>
      </c>
      <c r="S22" s="31" t="e">
        <v>#N/A</v>
      </c>
      <c r="T22" s="31"/>
      <c r="U22" s="31"/>
    </row>
    <row r="23" ht="26.25">
      <c r="A23" s="6" t="s">
        <v>155</v>
      </c>
      <c r="B23" s="6" t="s">
        <v>138</v>
      </c>
      <c r="C23" s="28" t="s">
        <v>117</v>
      </c>
      <c r="D23" s="29" t="s">
        <v>156</v>
      </c>
      <c r="E23" s="29" t="s">
        <v>301</v>
      </c>
      <c r="F23" s="28" t="str">
        <f t="shared" ref="F23:G23" si="39">IF(ISNA(H23), "", H23)</f>
        <v>Instruments</v>
      </c>
      <c r="G23" s="31" t="str">
        <f t="shared" si="39"/>
        <v>Ardain-&gt;Alba Cavanich</v>
      </c>
      <c r="H23" s="31" t="s">
        <v>214</v>
      </c>
      <c r="I23" s="31" t="s">
        <v>242</v>
      </c>
      <c r="J23" s="28" t="s">
        <v>225</v>
      </c>
      <c r="K23" s="28" t="s">
        <v>214</v>
      </c>
      <c r="L23" s="29" t="s">
        <v>271</v>
      </c>
      <c r="M23" s="29" t="s">
        <v>219</v>
      </c>
      <c r="N23" s="30" t="s">
        <v>302</v>
      </c>
      <c r="O23" s="29" t="s">
        <v>303</v>
      </c>
      <c r="P23" s="28" t="str">
        <f t="shared" ref="P23:Q23" si="40">IF(ISNA(R23), "", R23)</f>
        <v>Instruments</v>
      </c>
      <c r="Q23" s="28" t="str">
        <f t="shared" si="40"/>
        <v>Ardain-&gt;Alba Cavanich</v>
      </c>
      <c r="R23" s="31" t="s">
        <v>214</v>
      </c>
      <c r="S23" s="31" t="s">
        <v>242</v>
      </c>
      <c r="T23" s="31"/>
      <c r="U23" s="28" t="s">
        <v>212</v>
      </c>
    </row>
    <row r="24" ht="26.25">
      <c r="A24" s="6" t="s">
        <v>157</v>
      </c>
      <c r="B24" s="6" t="s">
        <v>128</v>
      </c>
      <c r="C24" s="28" t="s">
        <v>117</v>
      </c>
      <c r="D24" s="29" t="s">
        <v>156</v>
      </c>
      <c r="E24" s="29" t="s">
        <v>304</v>
      </c>
      <c r="F24" s="28" t="str">
        <f t="shared" ref="F24:G24" si="41">IF(ISNA(H24), "", H24)</f>
        <v>Veggies</v>
      </c>
      <c r="G24" s="31" t="str">
        <f t="shared" si="41"/>
        <v>Gormott-&gt;Torigoth</v>
      </c>
      <c r="H24" s="31" t="s">
        <v>217</v>
      </c>
      <c r="I24" s="31" t="s">
        <v>215</v>
      </c>
      <c r="J24" s="28" t="s">
        <v>217</v>
      </c>
      <c r="K24" s="28" t="s">
        <v>254</v>
      </c>
      <c r="L24" s="29" t="s">
        <v>305</v>
      </c>
      <c r="M24" s="29" t="s">
        <v>236</v>
      </c>
      <c r="N24" s="30" t="s">
        <v>306</v>
      </c>
      <c r="O24" s="29" t="s">
        <v>307</v>
      </c>
      <c r="P24" s="28" t="str">
        <f t="shared" ref="P24:Q24" si="42">IF(ISNA(R24), "", R24)</f>
        <v>Cosmetics</v>
      </c>
      <c r="Q24" s="28" t="str">
        <f t="shared" si="42"/>
        <v>Gormott-&gt;Residential</v>
      </c>
      <c r="R24" s="31" t="s">
        <v>254</v>
      </c>
      <c r="S24" s="31" t="s">
        <v>255</v>
      </c>
      <c r="T24" s="31"/>
      <c r="U24" s="28" t="s">
        <v>212</v>
      </c>
    </row>
    <row r="25" ht="26.25">
      <c r="A25" s="6" t="s">
        <v>158</v>
      </c>
      <c r="B25" s="6" t="s">
        <v>116</v>
      </c>
      <c r="C25" s="28" t="s">
        <v>112</v>
      </c>
      <c r="D25" s="29" t="s">
        <v>152</v>
      </c>
      <c r="E25" s="29" t="s">
        <v>308</v>
      </c>
      <c r="F25" s="28" t="str">
        <f t="shared" ref="F25:G25" si="43">IF(ISNA(H25), "", H25)</f>
        <v>Textiles</v>
      </c>
      <c r="G25" s="31" t="str">
        <f t="shared" si="43"/>
        <v>Gormott-&gt;Residential</v>
      </c>
      <c r="H25" s="31" t="s">
        <v>248</v>
      </c>
      <c r="I25" s="31" t="s">
        <v>255</v>
      </c>
      <c r="J25" s="28" t="s">
        <v>217</v>
      </c>
      <c r="K25" s="28" t="s">
        <v>243</v>
      </c>
      <c r="L25" s="29" t="s">
        <v>261</v>
      </c>
      <c r="M25" s="30" t="s">
        <v>309</v>
      </c>
      <c r="N25" s="29" t="s">
        <v>229</v>
      </c>
      <c r="O25" s="29" t="s">
        <v>310</v>
      </c>
      <c r="P25" s="28" t="str">
        <f t="shared" ref="P25:Q25" si="44">IF(ISNA(R25), "", R25)</f>
        <v>Desserts</v>
      </c>
      <c r="Q25" s="28" t="str">
        <f t="shared" si="44"/>
        <v>Tantal-&gt;Theosoir</v>
      </c>
      <c r="R25" s="31" t="s">
        <v>241</v>
      </c>
      <c r="S25" s="31" t="s">
        <v>249</v>
      </c>
      <c r="T25" s="31"/>
      <c r="U25" s="28" t="s">
        <v>212</v>
      </c>
    </row>
    <row r="26" ht="26.25">
      <c r="A26" s="6" t="s">
        <v>159</v>
      </c>
      <c r="B26" s="6" t="s">
        <v>124</v>
      </c>
      <c r="C26" s="28" t="s">
        <v>117</v>
      </c>
      <c r="D26" s="29" t="s">
        <v>156</v>
      </c>
      <c r="E26" s="29" t="s">
        <v>311</v>
      </c>
      <c r="F26" s="28" t="str">
        <f t="shared" ref="F26:G26" si="45">IF(ISNA(H26), "", H26)</f>
        <v>Meats</v>
      </c>
      <c r="G26" s="31" t="str">
        <f t="shared" si="45"/>
        <v>Gormott-&gt;Torigoth</v>
      </c>
      <c r="H26" s="31" t="s">
        <v>225</v>
      </c>
      <c r="I26" s="31" t="s">
        <v>215</v>
      </c>
      <c r="J26" s="28" t="s">
        <v>225</v>
      </c>
      <c r="K26" s="28" t="s">
        <v>214</v>
      </c>
      <c r="L26" s="30" t="s">
        <v>312</v>
      </c>
      <c r="M26" s="30" t="s">
        <v>313</v>
      </c>
      <c r="N26" s="30" t="s">
        <v>314</v>
      </c>
      <c r="O26" s="29" t="s">
        <v>315</v>
      </c>
      <c r="P26" s="28" t="str">
        <f t="shared" ref="P26:Q26" si="46">IF(ISNA(R26), "", R26)</f>
        <v>Literature</v>
      </c>
      <c r="Q26" s="28" t="str">
        <f t="shared" si="46"/>
        <v>Argentum Guild</v>
      </c>
      <c r="R26" s="31" t="s">
        <v>216</v>
      </c>
      <c r="S26" s="31" t="s">
        <v>234</v>
      </c>
      <c r="T26" s="31"/>
      <c r="U26" s="28" t="s">
        <v>212</v>
      </c>
    </row>
    <row r="27" ht="26.25">
      <c r="A27" s="6" t="s">
        <v>160</v>
      </c>
      <c r="B27" s="6" t="s">
        <v>111</v>
      </c>
      <c r="C27" s="28" t="s">
        <v>106</v>
      </c>
      <c r="D27" s="29" t="s">
        <v>147</v>
      </c>
      <c r="E27" s="29" t="s">
        <v>316</v>
      </c>
      <c r="F27" s="28" t="str">
        <f t="shared" ref="F27:G27" si="47">IF(ISNA(H27), "", H27)</f>
        <v>Literature</v>
      </c>
      <c r="G27" s="31" t="str">
        <f t="shared" si="47"/>
        <v>Ardain-&gt;Alba Cavanich</v>
      </c>
      <c r="H27" s="31" t="s">
        <v>216</v>
      </c>
      <c r="I27" s="31" t="s">
        <v>242</v>
      </c>
      <c r="J27" s="28" t="s">
        <v>241</v>
      </c>
      <c r="K27" s="28"/>
      <c r="L27" s="29" t="s">
        <v>251</v>
      </c>
      <c r="M27" s="29" t="s">
        <v>245</v>
      </c>
      <c r="N27" s="30" t="s">
        <v>317</v>
      </c>
      <c r="O27" s="29" t="s">
        <v>318</v>
      </c>
      <c r="P27" s="28" t="str">
        <f t="shared" ref="P27:Q27" si="48">IF(ISNA(R27), "", R27)</f>
        <v/>
      </c>
      <c r="Q27" s="28" t="str">
        <f t="shared" si="48"/>
        <v/>
      </c>
      <c r="R27" s="31" t="e">
        <v>#N/A</v>
      </c>
      <c r="S27" s="31" t="e">
        <v>#N/A</v>
      </c>
      <c r="T27" s="31"/>
      <c r="U27" s="28" t="s">
        <v>212</v>
      </c>
    </row>
    <row r="28" ht="26.25">
      <c r="A28" s="6" t="s">
        <v>161</v>
      </c>
      <c r="B28" s="6" t="s">
        <v>138</v>
      </c>
      <c r="C28" s="28" t="s">
        <v>106</v>
      </c>
      <c r="D28" s="29" t="s">
        <v>150</v>
      </c>
      <c r="E28" s="29" t="s">
        <v>319</v>
      </c>
      <c r="F28" s="28" t="str">
        <f t="shared" ref="F28:G28" si="49">IF(ISNA(H28), "", H28)</f>
        <v>Drinks</v>
      </c>
      <c r="G28" s="31" t="str">
        <f t="shared" si="49"/>
        <v>Gormott-&gt;Torigoth</v>
      </c>
      <c r="H28" s="31" t="s">
        <v>222</v>
      </c>
      <c r="I28" s="31" t="s">
        <v>215</v>
      </c>
      <c r="J28" s="28" t="s">
        <v>222</v>
      </c>
      <c r="K28" s="28" t="s">
        <v>226</v>
      </c>
      <c r="L28" s="29" t="s">
        <v>271</v>
      </c>
      <c r="M28" s="29" t="s">
        <v>238</v>
      </c>
      <c r="N28" s="30" t="s">
        <v>320</v>
      </c>
      <c r="O28" s="29" t="s">
        <v>321</v>
      </c>
      <c r="P28" s="28" t="str">
        <f t="shared" ref="P28:Q28" si="50">IF(ISNA(R28), "", R28)</f>
        <v>Board Games</v>
      </c>
      <c r="Q28" s="28" t="str">
        <f t="shared" si="50"/>
        <v>Tantal-&gt;Theosoir</v>
      </c>
      <c r="R28" s="31" t="s">
        <v>226</v>
      </c>
      <c r="S28" s="31" t="s">
        <v>249</v>
      </c>
      <c r="T28" s="28" t="s">
        <v>126</v>
      </c>
      <c r="U28" s="28" t="s">
        <v>212</v>
      </c>
    </row>
    <row r="29" ht="26.25">
      <c r="A29" s="6" t="s">
        <v>162</v>
      </c>
      <c r="B29" s="6" t="s">
        <v>149</v>
      </c>
      <c r="C29" s="28" t="s">
        <v>117</v>
      </c>
      <c r="D29" s="29" t="s">
        <v>156</v>
      </c>
      <c r="E29" s="29" t="s">
        <v>322</v>
      </c>
      <c r="F29" s="28" t="str">
        <f t="shared" ref="F29:G29" si="51">IF(ISNA(H29), "", H29)</f>
        <v>Art</v>
      </c>
      <c r="G29" s="31" t="str">
        <f t="shared" si="51"/>
        <v>Ardain-&gt;Alba Cavanich</v>
      </c>
      <c r="H29" s="31" t="s">
        <v>243</v>
      </c>
      <c r="I29" s="31" t="s">
        <v>242</v>
      </c>
      <c r="J29" s="28" t="s">
        <v>235</v>
      </c>
      <c r="K29" s="28" t="s">
        <v>254</v>
      </c>
      <c r="L29" s="29" t="s">
        <v>237</v>
      </c>
      <c r="M29" s="30" t="s">
        <v>323</v>
      </c>
      <c r="N29" s="29" t="s">
        <v>246</v>
      </c>
      <c r="O29" s="29" t="s">
        <v>324</v>
      </c>
      <c r="P29" s="28" t="str">
        <f t="shared" ref="P29:Q29" si="52">IF(ISNA(R29), "", R29)</f>
        <v>Literature</v>
      </c>
      <c r="Q29" s="28" t="str">
        <f t="shared" si="52"/>
        <v>Tantal-&gt;Theosoir</v>
      </c>
      <c r="R29" s="31" t="s">
        <v>216</v>
      </c>
      <c r="S29" s="31" t="s">
        <v>249</v>
      </c>
      <c r="T29" s="28" t="s">
        <v>126</v>
      </c>
      <c r="U29" s="28" t="s">
        <v>212</v>
      </c>
    </row>
    <row r="30" ht="26.25">
      <c r="A30" s="6" t="s">
        <v>163</v>
      </c>
      <c r="B30" s="6" t="s">
        <v>138</v>
      </c>
      <c r="C30" s="28" t="s">
        <v>112</v>
      </c>
      <c r="D30" s="29" t="s">
        <v>145</v>
      </c>
      <c r="E30" s="29" t="s">
        <v>325</v>
      </c>
      <c r="F30" s="28" t="str">
        <f t="shared" ref="F30:G30" si="53">IF(ISNA(H30), "", H30)</f>
        <v>Desserts</v>
      </c>
      <c r="G30" s="31" t="str">
        <f t="shared" si="53"/>
        <v>Uraya -&gt; Fonsa Myma</v>
      </c>
      <c r="H30" s="31" t="s">
        <v>241</v>
      </c>
      <c r="I30" s="31" t="s">
        <v>232</v>
      </c>
      <c r="J30" s="28" t="s">
        <v>222</v>
      </c>
      <c r="K30" s="28" t="s">
        <v>254</v>
      </c>
      <c r="L30" s="29" t="s">
        <v>271</v>
      </c>
      <c r="M30" s="29" t="s">
        <v>244</v>
      </c>
      <c r="N30" s="29" t="s">
        <v>265</v>
      </c>
      <c r="O30" s="29" t="s">
        <v>326</v>
      </c>
      <c r="P30" s="28" t="str">
        <f t="shared" ref="P30:Q30" si="54">IF(ISNA(R30), "", R30)</f>
        <v>Cosmetics</v>
      </c>
      <c r="Q30" s="28" t="str">
        <f t="shared" si="54"/>
        <v>Gormott-&gt;Residential</v>
      </c>
      <c r="R30" s="31" t="s">
        <v>254</v>
      </c>
      <c r="S30" s="31" t="s">
        <v>255</v>
      </c>
      <c r="T30" s="31"/>
      <c r="U30" s="31"/>
    </row>
    <row r="31" ht="26.25">
      <c r="A31" s="6" t="s">
        <v>164</v>
      </c>
      <c r="B31" s="6" t="s">
        <v>134</v>
      </c>
      <c r="C31" s="28" t="s">
        <v>106</v>
      </c>
      <c r="D31" s="29" t="s">
        <v>150</v>
      </c>
      <c r="E31" s="29" t="s">
        <v>327</v>
      </c>
      <c r="F31" s="28" t="str">
        <f t="shared" ref="F31:G31" si="55">IF(ISNA(H31), "", H31)</f>
        <v>Bread</v>
      </c>
      <c r="G31" s="31" t="str">
        <f t="shared" si="55"/>
        <v>Uraya -&gt; Fonsa Myma</v>
      </c>
      <c r="H31" s="31" t="s">
        <v>235</v>
      </c>
      <c r="I31" s="31" t="s">
        <v>232</v>
      </c>
      <c r="J31" s="28" t="s">
        <v>235</v>
      </c>
      <c r="K31" s="28" t="s">
        <v>226</v>
      </c>
      <c r="L31" s="29" t="s">
        <v>264</v>
      </c>
      <c r="M31" s="29" t="s">
        <v>244</v>
      </c>
      <c r="N31" s="30" t="s">
        <v>328</v>
      </c>
      <c r="O31" s="29" t="s">
        <v>329</v>
      </c>
      <c r="P31" s="28" t="str">
        <f t="shared" ref="P31:Q31" si="56">IF(ISNA(R31), "", R31)</f>
        <v>Board Games</v>
      </c>
      <c r="Q31" s="28" t="str">
        <f t="shared" si="56"/>
        <v>Uraya -&gt; Fonsa Myma</v>
      </c>
      <c r="R31" s="31" t="s">
        <v>226</v>
      </c>
      <c r="S31" s="31" t="s">
        <v>232</v>
      </c>
      <c r="T31" s="31"/>
      <c r="U31" s="28" t="s">
        <v>212</v>
      </c>
    </row>
    <row r="32" ht="37.5">
      <c r="A32" s="6" t="s">
        <v>165</v>
      </c>
      <c r="B32" s="6" t="s">
        <v>105</v>
      </c>
      <c r="C32" s="28" t="s">
        <v>117</v>
      </c>
      <c r="D32" s="29" t="s">
        <v>141</v>
      </c>
      <c r="E32" s="29" t="s">
        <v>330</v>
      </c>
      <c r="F32" s="28" t="str">
        <f t="shared" ref="F32:G32" si="57">IF(ISNA(H32), "", H32)</f>
        <v>Board Games</v>
      </c>
      <c r="G32" s="31" t="str">
        <f t="shared" si="57"/>
        <v>Ardain-&gt;Alba Cavanich</v>
      </c>
      <c r="H32" s="31" t="s">
        <v>226</v>
      </c>
      <c r="I32" s="31" t="s">
        <v>242</v>
      </c>
      <c r="J32" s="28" t="s">
        <v>225</v>
      </c>
      <c r="K32" s="28" t="s">
        <v>214</v>
      </c>
      <c r="L32" s="29" t="s">
        <v>238</v>
      </c>
      <c r="M32" s="30" t="s">
        <v>331</v>
      </c>
      <c r="N32" s="29" t="s">
        <v>291</v>
      </c>
      <c r="O32" s="29" t="s">
        <v>332</v>
      </c>
      <c r="P32" s="28" t="str">
        <f t="shared" ref="P32:Q32" si="58">IF(ISNA(R32), "", R32)</f>
        <v>Meats</v>
      </c>
      <c r="Q32" s="28" t="str">
        <f t="shared" si="58"/>
        <v>Leftherian-&gt;Fonsett</v>
      </c>
      <c r="R32" s="31" t="s">
        <v>225</v>
      </c>
      <c r="S32" s="31" t="s">
        <v>275</v>
      </c>
      <c r="T32" s="31"/>
      <c r="U32" s="28" t="s">
        <v>212</v>
      </c>
    </row>
    <row r="33" ht="26.25">
      <c r="A33" s="6" t="s">
        <v>166</v>
      </c>
      <c r="B33" s="6" t="s">
        <v>116</v>
      </c>
      <c r="C33" s="28" t="s">
        <v>112</v>
      </c>
      <c r="D33" s="29" t="s">
        <v>145</v>
      </c>
      <c r="E33" s="29" t="s">
        <v>333</v>
      </c>
      <c r="F33" s="28" t="str">
        <f t="shared" ref="F33:G33" si="59">IF(ISNA(H33), "", H33)</f>
        <v>Bread</v>
      </c>
      <c r="G33" s="31" t="str">
        <f t="shared" si="59"/>
        <v>Gormott-&gt;Residential</v>
      </c>
      <c r="H33" s="31" t="s">
        <v>235</v>
      </c>
      <c r="I33" s="31" t="s">
        <v>255</v>
      </c>
      <c r="J33" s="28" t="s">
        <v>231</v>
      </c>
      <c r="K33" s="28" t="s">
        <v>214</v>
      </c>
      <c r="L33" s="29" t="s">
        <v>261</v>
      </c>
      <c r="M33" s="30" t="s">
        <v>334</v>
      </c>
      <c r="N33" s="29" t="s">
        <v>272</v>
      </c>
      <c r="O33" s="29" t="s">
        <v>335</v>
      </c>
      <c r="P33" s="28" t="str">
        <f t="shared" ref="P33:Q33" si="60">IF(ISNA(R33), "", R33)</f>
        <v>Board Games</v>
      </c>
      <c r="Q33" s="28" t="str">
        <f t="shared" si="60"/>
        <v>Tantal-&gt;Theosoir</v>
      </c>
      <c r="R33" s="31" t="s">
        <v>226</v>
      </c>
      <c r="S33" s="31" t="s">
        <v>249</v>
      </c>
      <c r="T33" s="31"/>
      <c r="U33" s="28" t="s">
        <v>212</v>
      </c>
    </row>
    <row r="34" ht="26.25">
      <c r="A34" s="6" t="s">
        <v>167</v>
      </c>
      <c r="B34" s="6" t="s">
        <v>149</v>
      </c>
      <c r="C34" s="28" t="s">
        <v>117</v>
      </c>
      <c r="D34" s="29" t="s">
        <v>141</v>
      </c>
      <c r="E34" s="29" t="s">
        <v>336</v>
      </c>
      <c r="F34" s="28" t="str">
        <f t="shared" ref="F34:G34" si="61">IF(ISNA(H34), "", H34)</f>
        <v>Instruments</v>
      </c>
      <c r="G34" s="31" t="str">
        <f t="shared" si="61"/>
        <v>Uraya -&gt; Garfont</v>
      </c>
      <c r="H34" s="31" t="s">
        <v>214</v>
      </c>
      <c r="I34" s="31" t="s">
        <v>223</v>
      </c>
      <c r="J34" s="28" t="s">
        <v>222</v>
      </c>
      <c r="K34" s="28" t="s">
        <v>243</v>
      </c>
      <c r="L34" s="29" t="s">
        <v>286</v>
      </c>
      <c r="M34" s="29" t="s">
        <v>236</v>
      </c>
      <c r="N34" s="30" t="s">
        <v>337</v>
      </c>
      <c r="O34" s="29" t="s">
        <v>338</v>
      </c>
      <c r="P34" s="28" t="str">
        <f t="shared" ref="P34:Q34" si="62">IF(ISNA(R34), "", R34)</f>
        <v>Veggies</v>
      </c>
      <c r="Q34" s="28" t="str">
        <f t="shared" si="62"/>
        <v>Tantal-&gt;Theosoir</v>
      </c>
      <c r="R34" s="31" t="s">
        <v>217</v>
      </c>
      <c r="S34" s="31" t="s">
        <v>249</v>
      </c>
      <c r="T34" s="31"/>
      <c r="U34" s="28" t="s">
        <v>212</v>
      </c>
    </row>
    <row r="35" ht="26.25">
      <c r="A35" s="6" t="s">
        <v>168</v>
      </c>
      <c r="B35" s="6" t="s">
        <v>124</v>
      </c>
      <c r="C35" s="28" t="s">
        <v>106</v>
      </c>
      <c r="D35" s="29" t="s">
        <v>132</v>
      </c>
      <c r="E35" s="29" t="s">
        <v>339</v>
      </c>
      <c r="F35" s="28" t="str">
        <f t="shared" ref="F35:G35" si="63">IF(ISNA(H35), "", H35)</f>
        <v>Drinks</v>
      </c>
      <c r="G35" s="31" t="str">
        <f t="shared" si="63"/>
        <v>Uraya -&gt; Garfont</v>
      </c>
      <c r="H35" s="31" t="s">
        <v>222</v>
      </c>
      <c r="I35" s="31" t="s">
        <v>223</v>
      </c>
      <c r="J35" s="28" t="s">
        <v>231</v>
      </c>
      <c r="K35" s="28" t="s">
        <v>248</v>
      </c>
      <c r="L35" s="29" t="s">
        <v>298</v>
      </c>
      <c r="M35" s="29" t="s">
        <v>228</v>
      </c>
      <c r="N35" s="30" t="s">
        <v>340</v>
      </c>
      <c r="O35" s="29" t="s">
        <v>341</v>
      </c>
      <c r="P35" s="28" t="str">
        <f t="shared" ref="P35:Q35" si="64">IF(ISNA(R35), "", R35)</f>
        <v>Instruments</v>
      </c>
      <c r="Q35" s="28" t="str">
        <f t="shared" si="64"/>
        <v>Uraya -&gt; Garfont</v>
      </c>
      <c r="R35" s="31" t="s">
        <v>214</v>
      </c>
      <c r="S35" s="31" t="s">
        <v>223</v>
      </c>
      <c r="T35" s="31"/>
      <c r="U35" s="28" t="s">
        <v>212</v>
      </c>
    </row>
    <row r="36" ht="26.25">
      <c r="A36" s="6" t="s">
        <v>169</v>
      </c>
      <c r="B36" s="6" t="s">
        <v>111</v>
      </c>
      <c r="C36" s="28" t="s">
        <v>106</v>
      </c>
      <c r="D36" s="29" t="s">
        <v>132</v>
      </c>
      <c r="E36" s="29" t="s">
        <v>342</v>
      </c>
      <c r="F36" s="28" t="str">
        <f t="shared" ref="F36:G36" si="65">IF(ISNA(H36), "", H36)</f>
        <v>Cosmetics</v>
      </c>
      <c r="G36" s="31" t="str">
        <f t="shared" si="65"/>
        <v>Argentum Guild</v>
      </c>
      <c r="H36" s="31" t="s">
        <v>254</v>
      </c>
      <c r="I36" s="31" t="s">
        <v>234</v>
      </c>
      <c r="J36" s="28" t="s">
        <v>241</v>
      </c>
      <c r="K36" s="28" t="s">
        <v>216</v>
      </c>
      <c r="L36" s="29" t="s">
        <v>227</v>
      </c>
      <c r="M36" s="29" t="s">
        <v>265</v>
      </c>
      <c r="N36" s="29" t="s">
        <v>291</v>
      </c>
      <c r="O36" s="29" t="s">
        <v>343</v>
      </c>
      <c r="P36" s="28" t="str">
        <f t="shared" ref="P36:Q36" si="66">IF(ISNA(R36), "", R36)</f>
        <v>Desserts</v>
      </c>
      <c r="Q36" s="28" t="str">
        <f t="shared" si="66"/>
        <v>Tantal-&gt;Theosoir</v>
      </c>
      <c r="R36" s="31" t="s">
        <v>241</v>
      </c>
      <c r="S36" s="31" t="s">
        <v>249</v>
      </c>
      <c r="T36" s="28" t="s">
        <v>126</v>
      </c>
      <c r="U36" s="28" t="s">
        <v>212</v>
      </c>
    </row>
    <row r="37" ht="26.25">
      <c r="A37" s="6" t="s">
        <v>170</v>
      </c>
      <c r="B37" s="6" t="s">
        <v>111</v>
      </c>
      <c r="C37" s="28" t="s">
        <v>106</v>
      </c>
      <c r="D37" s="29" t="s">
        <v>150</v>
      </c>
      <c r="E37" s="29" t="s">
        <v>344</v>
      </c>
      <c r="F37" s="28" t="str">
        <f t="shared" ref="F37:G37" si="67">IF(ISNA(H37), "", H37)</f>
        <v>Art</v>
      </c>
      <c r="G37" s="31" t="str">
        <f t="shared" si="67"/>
        <v>Ardain-&gt;Alba Cavanich</v>
      </c>
      <c r="H37" s="31" t="s">
        <v>243</v>
      </c>
      <c r="I37" s="31" t="s">
        <v>242</v>
      </c>
      <c r="J37" s="28" t="s">
        <v>241</v>
      </c>
      <c r="K37" s="28" t="s">
        <v>248</v>
      </c>
      <c r="L37" s="29" t="s">
        <v>265</v>
      </c>
      <c r="M37" s="29" t="s">
        <v>244</v>
      </c>
      <c r="N37" s="30" t="s">
        <v>345</v>
      </c>
      <c r="O37" s="29" t="s">
        <v>346</v>
      </c>
      <c r="P37" s="28" t="str">
        <f t="shared" ref="P37:Q37" si="68">IF(ISNA(R37), "", R37)</f>
        <v>Drinks</v>
      </c>
      <c r="Q37" s="28" t="str">
        <f t="shared" si="68"/>
        <v>Indoline-&gt;Goetuis</v>
      </c>
      <c r="R37" s="31" t="s">
        <v>222</v>
      </c>
      <c r="S37" s="31" t="s">
        <v>293</v>
      </c>
      <c r="T37" s="28" t="s">
        <v>126</v>
      </c>
      <c r="U37" s="28" t="s">
        <v>212</v>
      </c>
    </row>
    <row r="38" ht="26.25">
      <c r="A38" s="6" t="s">
        <v>171</v>
      </c>
      <c r="B38" s="6" t="s">
        <v>124</v>
      </c>
      <c r="C38" s="28" t="s">
        <v>117</v>
      </c>
      <c r="D38" s="29" t="s">
        <v>141</v>
      </c>
      <c r="E38" s="29" t="s">
        <v>347</v>
      </c>
      <c r="F38" s="28" t="str">
        <f t="shared" ref="F38:G38" si="69">IF(ISNA(H38), "", H38)</f>
        <v>Veggies</v>
      </c>
      <c r="G38" s="31" t="str">
        <f t="shared" si="69"/>
        <v>Tantal-&gt;Theosoir</v>
      </c>
      <c r="H38" s="31" t="s">
        <v>217</v>
      </c>
      <c r="I38" s="31" t="s">
        <v>249</v>
      </c>
      <c r="J38" s="28" t="s">
        <v>217</v>
      </c>
      <c r="K38" s="28" t="s">
        <v>226</v>
      </c>
      <c r="L38" s="29" t="s">
        <v>298</v>
      </c>
      <c r="M38" s="29" t="s">
        <v>219</v>
      </c>
      <c r="N38" s="29" t="s">
        <v>237</v>
      </c>
      <c r="O38" s="29" t="s">
        <v>307</v>
      </c>
      <c r="P38" s="28" t="str">
        <f t="shared" ref="P38:Q38" si="70">IF(ISNA(R38), "", R38)</f>
        <v>Cosmetics</v>
      </c>
      <c r="Q38" s="28" t="str">
        <f t="shared" si="70"/>
        <v>Gormott-&gt;Residential</v>
      </c>
      <c r="R38" s="31" t="s">
        <v>254</v>
      </c>
      <c r="S38" s="31" t="s">
        <v>255</v>
      </c>
      <c r="T38" s="28" t="s">
        <v>126</v>
      </c>
      <c r="U38" s="28" t="s">
        <v>212</v>
      </c>
    </row>
    <row r="39" ht="26.25">
      <c r="A39" s="6" t="s">
        <v>172</v>
      </c>
      <c r="B39" s="6" t="s">
        <v>124</v>
      </c>
      <c r="C39" s="28" t="s">
        <v>112</v>
      </c>
      <c r="D39" s="29" t="s">
        <v>145</v>
      </c>
      <c r="E39" s="29" t="s">
        <v>348</v>
      </c>
      <c r="F39" s="28" t="str">
        <f t="shared" ref="F39:G39" si="71">IF(ISNA(H39), "", H39)</f>
        <v>Instruments</v>
      </c>
      <c r="G39" s="31" t="str">
        <f t="shared" si="71"/>
        <v>Gormott-&gt;Torigoth</v>
      </c>
      <c r="H39" s="31" t="s">
        <v>214</v>
      </c>
      <c r="I39" s="31" t="s">
        <v>215</v>
      </c>
      <c r="J39" s="28" t="s">
        <v>241</v>
      </c>
      <c r="K39" s="28" t="s">
        <v>254</v>
      </c>
      <c r="L39" s="29" t="s">
        <v>245</v>
      </c>
      <c r="M39" s="30" t="s">
        <v>349</v>
      </c>
      <c r="N39" s="29" t="s">
        <v>272</v>
      </c>
      <c r="O39" s="29" t="s">
        <v>350</v>
      </c>
      <c r="P39" s="28" t="str">
        <f t="shared" ref="P39:Q39" si="72">IF(ISNA(R39), "", R39)</f>
        <v>Instruments</v>
      </c>
      <c r="Q39" s="28" t="str">
        <f t="shared" si="72"/>
        <v>Ardain-&gt;Alba Cavanich</v>
      </c>
      <c r="R39" s="31" t="s">
        <v>214</v>
      </c>
      <c r="S39" s="31" t="s">
        <v>242</v>
      </c>
      <c r="T39" s="31"/>
      <c r="U39" s="28" t="s">
        <v>212</v>
      </c>
    </row>
    <row r="40">
      <c r="A40" s="6" t="s">
        <v>173</v>
      </c>
      <c r="B40" s="6" t="s">
        <v>149</v>
      </c>
      <c r="C40" s="28" t="s">
        <v>106</v>
      </c>
      <c r="D40" s="29" t="s">
        <v>132</v>
      </c>
      <c r="E40" s="29" t="s">
        <v>351</v>
      </c>
      <c r="F40" s="28" t="str">
        <f t="shared" ref="F40:G40" si="73">IF(ISNA(H40), "", H40)</f>
        <v>Veggies</v>
      </c>
      <c r="G40" s="31" t="str">
        <f t="shared" si="73"/>
        <v>Tantal-&gt;Theosoir</v>
      </c>
      <c r="H40" s="31" t="s">
        <v>217</v>
      </c>
      <c r="I40" s="31" t="s">
        <v>249</v>
      </c>
      <c r="J40" s="28" t="s">
        <v>241</v>
      </c>
      <c r="K40" s="28" t="s">
        <v>254</v>
      </c>
      <c r="L40" s="29" t="s">
        <v>286</v>
      </c>
      <c r="M40" s="29" t="s">
        <v>265</v>
      </c>
      <c r="N40" s="30" t="s">
        <v>352</v>
      </c>
      <c r="O40" s="29" t="s">
        <v>353</v>
      </c>
      <c r="P40" s="28" t="str">
        <f t="shared" ref="P40:Q40" si="74">IF(ISNA(R40), "", R40)</f>
        <v/>
      </c>
      <c r="Q40" s="28" t="str">
        <f t="shared" si="74"/>
        <v/>
      </c>
      <c r="R40" s="31" t="e">
        <v>#N/A</v>
      </c>
      <c r="S40" s="31" t="e">
        <v>#N/A</v>
      </c>
      <c r="T40" s="31"/>
      <c r="U40" s="28" t="s">
        <v>212</v>
      </c>
    </row>
    <row r="41" ht="26.25">
      <c r="A41" s="6" t="s">
        <v>174</v>
      </c>
      <c r="B41" s="6" t="s">
        <v>138</v>
      </c>
      <c r="C41" s="28" t="s">
        <v>112</v>
      </c>
      <c r="D41" s="29" t="s">
        <v>152</v>
      </c>
      <c r="E41" s="29" t="s">
        <v>354</v>
      </c>
      <c r="F41" s="28" t="str">
        <f t="shared" ref="F41:G41" si="75">IF(ISNA(H41), "", H41)</f>
        <v>Desserts</v>
      </c>
      <c r="G41" s="31" t="str">
        <f t="shared" si="75"/>
        <v>Argentum Guild</v>
      </c>
      <c r="H41" s="31" t="s">
        <v>241</v>
      </c>
      <c r="I41" s="31" t="s">
        <v>234</v>
      </c>
      <c r="J41" s="28" t="s">
        <v>231</v>
      </c>
      <c r="K41" s="28" t="s">
        <v>254</v>
      </c>
      <c r="L41" s="29" t="s">
        <v>245</v>
      </c>
      <c r="M41" s="30" t="s">
        <v>355</v>
      </c>
      <c r="N41" s="29" t="s">
        <v>252</v>
      </c>
      <c r="O41" s="29" t="s">
        <v>356</v>
      </c>
      <c r="P41" s="28" t="str">
        <f t="shared" ref="P41:Q41" si="76">IF(ISNA(R41), "", R41)</f>
        <v>Textiles</v>
      </c>
      <c r="Q41" s="28" t="str">
        <f t="shared" si="76"/>
        <v>Tantal-&gt;Theosoir</v>
      </c>
      <c r="R41" s="31" t="s">
        <v>248</v>
      </c>
      <c r="S41" s="31" t="s">
        <v>249</v>
      </c>
      <c r="T41" s="28" t="s">
        <v>126</v>
      </c>
      <c r="U41" s="28" t="s">
        <v>212</v>
      </c>
    </row>
    <row r="42" ht="26.25">
      <c r="A42" s="6" t="s">
        <v>175</v>
      </c>
      <c r="B42" s="6" t="s">
        <v>128</v>
      </c>
      <c r="C42" s="28" t="s">
        <v>106</v>
      </c>
      <c r="D42" s="29" t="s">
        <v>147</v>
      </c>
      <c r="E42" s="29" t="s">
        <v>357</v>
      </c>
      <c r="F42" s="28" t="str">
        <f t="shared" ref="F42:G42" si="77">IF(ISNA(H42), "", H42)</f>
        <v>Art</v>
      </c>
      <c r="G42" s="31" t="str">
        <f t="shared" si="77"/>
        <v>Tantal-&gt;Theosoir</v>
      </c>
      <c r="H42" s="31" t="s">
        <v>243</v>
      </c>
      <c r="I42" s="31" t="s">
        <v>249</v>
      </c>
      <c r="J42" s="28" t="s">
        <v>225</v>
      </c>
      <c r="K42" s="28" t="s">
        <v>216</v>
      </c>
      <c r="L42" s="29" t="s">
        <v>257</v>
      </c>
      <c r="M42" s="29" t="s">
        <v>238</v>
      </c>
      <c r="N42" s="29" t="s">
        <v>236</v>
      </c>
      <c r="O42" s="29" t="s">
        <v>358</v>
      </c>
      <c r="P42" s="28" t="str">
        <f t="shared" ref="P42:Q42" si="78">IF(ISNA(R42), "", R42)</f>
        <v>Meats</v>
      </c>
      <c r="Q42" s="28" t="str">
        <f t="shared" si="78"/>
        <v>Uraya -&gt; Fonsa Myma</v>
      </c>
      <c r="R42" s="31" t="s">
        <v>225</v>
      </c>
      <c r="S42" s="31" t="s">
        <v>232</v>
      </c>
      <c r="T42" s="31"/>
      <c r="U42" s="28" t="s">
        <v>212</v>
      </c>
    </row>
    <row r="43">
      <c r="C43" s="31"/>
      <c r="D43" s="32"/>
      <c r="E43" s="32"/>
      <c r="F43" s="28" t="str">
        <f t="shared" ref="F43:G43" si="79">IF(ISNA(H43), "", H43)</f>
        <v/>
      </c>
      <c r="G43" s="31" t="str">
        <f t="shared" si="79"/>
        <v/>
      </c>
      <c r="H43" s="31" t="s">
        <v>359</v>
      </c>
      <c r="I43" s="31" t="s">
        <v>359</v>
      </c>
      <c r="J43" s="31"/>
      <c r="K43" s="31"/>
      <c r="L43" s="32"/>
      <c r="M43" s="32"/>
      <c r="N43" s="32"/>
      <c r="O43" s="32"/>
      <c r="P43" s="28" t="str">
        <f t="shared" ref="P43:Q43" si="80">IF(ISNA(R43), "", R43)</f>
        <v/>
      </c>
      <c r="Q43" s="28" t="str">
        <f t="shared" si="80"/>
        <v/>
      </c>
      <c r="R43" s="31" t="s">
        <v>359</v>
      </c>
      <c r="S43" s="31" t="s">
        <v>359</v>
      </c>
      <c r="T43" s="31"/>
      <c r="U43" s="31"/>
    </row>
    <row r="44">
      <c r="A44" s="24" t="s">
        <v>360</v>
      </c>
      <c r="C44" s="31"/>
      <c r="D44" s="32"/>
      <c r="E44" s="32"/>
      <c r="F44" s="28" t="str">
        <f t="shared" ref="F44:G44" si="81">IF(ISNA(H44), "", H44)</f>
        <v/>
      </c>
      <c r="G44" s="31" t="str">
        <f t="shared" si="81"/>
        <v/>
      </c>
      <c r="H44" s="31" t="s">
        <v>359</v>
      </c>
      <c r="I44" s="31" t="s">
        <v>359</v>
      </c>
      <c r="J44" s="31"/>
      <c r="K44" s="31"/>
      <c r="L44" s="32"/>
      <c r="M44" s="32"/>
      <c r="N44" s="32"/>
      <c r="O44" s="32"/>
      <c r="P44" s="28" t="str">
        <f t="shared" ref="P44:Q44" si="82">IF(ISNA(R44), "", R44)</f>
        <v/>
      </c>
      <c r="Q44" s="28" t="str">
        <f t="shared" si="82"/>
        <v/>
      </c>
      <c r="R44" s="31" t="s">
        <v>359</v>
      </c>
      <c r="S44" s="31" t="s">
        <v>359</v>
      </c>
      <c r="T44" s="31"/>
      <c r="U44" s="31"/>
    </row>
    <row r="45" ht="26.25">
      <c r="A45" s="6" t="s">
        <v>361</v>
      </c>
      <c r="B45" s="6"/>
      <c r="C45" s="28"/>
      <c r="D45" s="29"/>
      <c r="E45" s="29" t="s">
        <v>362</v>
      </c>
      <c r="F45" s="28" t="str">
        <f t="shared" ref="F45:G45" si="83">IF(ISNA(H45), "", H45)</f>
        <v>Board Games</v>
      </c>
      <c r="G45" s="31" t="str">
        <f t="shared" si="83"/>
        <v>Uraya -&gt; Fonsa Myma</v>
      </c>
      <c r="H45" s="28" t="s">
        <v>226</v>
      </c>
      <c r="I45" s="28" t="s">
        <v>232</v>
      </c>
      <c r="J45" s="28" t="s">
        <v>222</v>
      </c>
      <c r="K45" s="28" t="s">
        <v>243</v>
      </c>
      <c r="L45" s="32"/>
      <c r="M45" s="32"/>
      <c r="N45" s="32"/>
      <c r="O45" s="29" t="s">
        <v>363</v>
      </c>
      <c r="P45" s="28" t="str">
        <f t="shared" ref="P45:Q45" si="84">IF(ISNA(R45), "", R45)</f>
        <v>Bread</v>
      </c>
      <c r="Q45" s="28" t="str">
        <f t="shared" si="84"/>
        <v>Gormott-&gt;Residential</v>
      </c>
      <c r="R45" s="31" t="s">
        <v>235</v>
      </c>
      <c r="S45" s="31" t="s">
        <v>255</v>
      </c>
      <c r="T45" s="31"/>
      <c r="U45" s="28" t="s">
        <v>212</v>
      </c>
    </row>
    <row r="46" ht="26.25">
      <c r="A46" s="6" t="s">
        <v>364</v>
      </c>
      <c r="B46" s="6"/>
      <c r="C46" s="28"/>
      <c r="D46" s="29"/>
      <c r="E46" s="29" t="s">
        <v>365</v>
      </c>
      <c r="F46" s="28" t="str">
        <f t="shared" ref="F46:G46" si="85">IF(ISNA(H46), "", H46)</f>
        <v>Bread</v>
      </c>
      <c r="G46" s="31" t="str">
        <f t="shared" si="85"/>
        <v>Gormott-&gt;Torigoth</v>
      </c>
      <c r="H46" s="28" t="s">
        <v>235</v>
      </c>
      <c r="I46" s="28" t="s">
        <v>215</v>
      </c>
      <c r="J46" s="28" t="s">
        <v>231</v>
      </c>
      <c r="K46" s="28" t="s">
        <v>248</v>
      </c>
      <c r="L46" s="32"/>
      <c r="M46" s="32"/>
      <c r="N46" s="32"/>
      <c r="O46" s="29" t="s">
        <v>366</v>
      </c>
      <c r="P46" s="28" t="str">
        <f t="shared" ref="P46:Q46" si="86">IF(ISNA(R46), "", R46)</f>
        <v>Art</v>
      </c>
      <c r="Q46" s="28" t="str">
        <f t="shared" si="86"/>
        <v>Ardain-&gt;Alba Cavanich</v>
      </c>
      <c r="R46" s="31" t="s">
        <v>243</v>
      </c>
      <c r="S46" s="31" t="s">
        <v>242</v>
      </c>
      <c r="T46" s="31"/>
      <c r="U46" s="28" t="s">
        <v>212</v>
      </c>
    </row>
    <row r="47">
      <c r="A47" s="6" t="s">
        <v>367</v>
      </c>
      <c r="B47" s="6"/>
      <c r="C47" s="28"/>
      <c r="D47" s="29"/>
      <c r="E47" s="29" t="s">
        <v>368</v>
      </c>
      <c r="F47" s="28" t="str">
        <f t="shared" ref="F47:G47" si="87">IF(ISNA(H47), "", H47)</f>
        <v>Bread</v>
      </c>
      <c r="G47" s="31" t="str">
        <f t="shared" si="87"/>
        <v>Argentum Guild</v>
      </c>
      <c r="H47" s="28" t="s">
        <v>235</v>
      </c>
      <c r="I47" s="28" t="s">
        <v>234</v>
      </c>
      <c r="J47" s="28" t="s">
        <v>214</v>
      </c>
      <c r="K47" s="28" t="s">
        <v>222</v>
      </c>
      <c r="L47" s="32"/>
      <c r="M47" s="32"/>
      <c r="N47" s="32"/>
      <c r="O47" s="29" t="s">
        <v>369</v>
      </c>
      <c r="P47" s="28" t="str">
        <f t="shared" ref="P47:Q47" si="88">IF(ISNA(R47), "", R47)</f>
        <v>Textiles</v>
      </c>
      <c r="Q47" s="28" t="str">
        <f t="shared" si="88"/>
        <v>Leftherian-&gt;Fonsett</v>
      </c>
      <c r="R47" s="28" t="s">
        <v>248</v>
      </c>
      <c r="S47" s="28" t="s">
        <v>275</v>
      </c>
      <c r="T47" s="31"/>
      <c r="U47" s="28" t="s">
        <v>212</v>
      </c>
    </row>
    <row r="48" ht="26.25">
      <c r="A48" s="33" t="s">
        <v>370</v>
      </c>
      <c r="B48" s="34"/>
      <c r="C48" s="35"/>
      <c r="D48" s="36"/>
      <c r="E48" s="36" t="s">
        <v>371</v>
      </c>
      <c r="F48" s="28" t="str">
        <f t="shared" ref="F48:G48" si="89">IF(ISNA(H48), "", H48)</f>
        <v>Meats</v>
      </c>
      <c r="G48" s="31" t="str">
        <f t="shared" si="89"/>
        <v>Uraya -&gt; Fonsa Myma</v>
      </c>
      <c r="H48" s="37" t="s">
        <v>225</v>
      </c>
      <c r="I48" s="37" t="s">
        <v>232</v>
      </c>
      <c r="J48" s="35" t="s">
        <v>235</v>
      </c>
      <c r="K48" s="35" t="s">
        <v>226</v>
      </c>
      <c r="L48" s="32"/>
      <c r="M48" s="32"/>
      <c r="N48" s="38"/>
      <c r="O48" s="36" t="s">
        <v>372</v>
      </c>
      <c r="P48" s="28" t="str">
        <f t="shared" ref="P48:Q48" si="90">IF(ISNA(R48), "", R48)</f>
        <v>Literature</v>
      </c>
      <c r="Q48" s="28" t="str">
        <f t="shared" si="90"/>
        <v>Uraya -&gt; Fonsa Myma</v>
      </c>
      <c r="R48" s="31" t="s">
        <v>216</v>
      </c>
      <c r="S48" s="31" t="s">
        <v>232</v>
      </c>
      <c r="T48" s="31"/>
      <c r="U48" s="28" t="s">
        <v>212</v>
      </c>
    </row>
    <row r="49" ht="26.25">
      <c r="A49" s="34" t="s">
        <v>373</v>
      </c>
      <c r="B49" s="34"/>
      <c r="C49" s="37"/>
      <c r="D49" s="38"/>
      <c r="E49" s="38" t="s">
        <v>374</v>
      </c>
      <c r="F49" s="28" t="str">
        <f t="shared" ref="F49:G49" si="91">IF(ISNA(H49), "", H49)</f>
        <v>Meats</v>
      </c>
      <c r="G49" s="31" t="str">
        <f t="shared" si="91"/>
        <v>Ardain-&gt;Alba Cavanich</v>
      </c>
      <c r="H49" s="37" t="s">
        <v>225</v>
      </c>
      <c r="I49" s="37" t="s">
        <v>242</v>
      </c>
      <c r="J49" s="37" t="s">
        <v>217</v>
      </c>
      <c r="K49" s="37" t="s">
        <v>243</v>
      </c>
      <c r="L49" s="32"/>
      <c r="M49" s="32"/>
      <c r="N49" s="38"/>
      <c r="O49" s="38" t="s">
        <v>350</v>
      </c>
      <c r="P49" s="28" t="str">
        <f t="shared" ref="P49:Q49" si="92">IF(ISNA(R49), "", R49)</f>
        <v>Instruments</v>
      </c>
      <c r="Q49" s="28" t="str">
        <f t="shared" si="92"/>
        <v>Ardain-&gt;Alba Cavanich</v>
      </c>
      <c r="R49" s="39" t="s">
        <v>214</v>
      </c>
      <c r="S49" s="39" t="s">
        <v>242</v>
      </c>
      <c r="T49" s="31"/>
      <c r="U49" s="28" t="s">
        <v>212</v>
      </c>
    </row>
    <row r="50" ht="26.25">
      <c r="A50" s="33" t="s">
        <v>375</v>
      </c>
      <c r="B50" s="34"/>
      <c r="C50" s="35"/>
      <c r="D50" s="38"/>
      <c r="E50" s="36" t="s">
        <v>376</v>
      </c>
      <c r="F50" s="28" t="str">
        <f t="shared" ref="F50:G50" si="93">IF(ISNA(H50), "", H50)</f>
        <v>Veggies</v>
      </c>
      <c r="G50" s="31" t="str">
        <f t="shared" si="93"/>
        <v>Tantal-&gt;Theosoir</v>
      </c>
      <c r="H50" s="37" t="s">
        <v>217</v>
      </c>
      <c r="I50" s="37" t="s">
        <v>249</v>
      </c>
      <c r="J50" s="35" t="s">
        <v>225</v>
      </c>
      <c r="K50" s="35" t="s">
        <v>248</v>
      </c>
      <c r="L50" s="32"/>
      <c r="M50" s="32"/>
      <c r="N50" s="38"/>
      <c r="O50" s="36" t="s">
        <v>377</v>
      </c>
      <c r="P50" s="28" t="str">
        <f t="shared" ref="P50:Q50" si="94">IF(ISNA(R50), "", R50)</f>
        <v>Art</v>
      </c>
      <c r="Q50" s="28" t="str">
        <f t="shared" si="94"/>
        <v>Tantal-&gt;Theosoir</v>
      </c>
      <c r="R50" s="31" t="s">
        <v>243</v>
      </c>
      <c r="S50" s="31" t="s">
        <v>249</v>
      </c>
      <c r="T50" s="31"/>
      <c r="U50" s="28" t="s">
        <v>212</v>
      </c>
    </row>
    <row r="51">
      <c r="A51" s="6"/>
      <c r="B51" s="6"/>
      <c r="C51" s="28"/>
      <c r="D51" s="29"/>
      <c r="E51" s="29"/>
      <c r="F51" s="28" t="str">
        <f t="shared" ref="F51:G51" si="95">IF(ISNA(H51), "", H51)</f>
        <v/>
      </c>
      <c r="G51" s="31" t="str">
        <f t="shared" si="95"/>
        <v/>
      </c>
      <c r="H51" s="31" t="s">
        <v>359</v>
      </c>
      <c r="I51" s="31" t="s">
        <v>359</v>
      </c>
      <c r="J51" s="31"/>
      <c r="K51" s="31"/>
      <c r="L51" s="32"/>
      <c r="M51" s="32"/>
      <c r="N51" s="32"/>
      <c r="O51" s="29"/>
      <c r="P51" s="28" t="str">
        <f t="shared" ref="P51:Q51" si="96">IF(ISNA(R51), "", R51)</f>
        <v/>
      </c>
      <c r="Q51" s="28" t="str">
        <f t="shared" si="96"/>
        <v/>
      </c>
      <c r="R51" s="31" t="s">
        <v>359</v>
      </c>
      <c r="S51" s="31" t="s">
        <v>359</v>
      </c>
      <c r="T51" s="31"/>
      <c r="U51" s="31"/>
    </row>
    <row r="52">
      <c r="C52" s="31"/>
      <c r="D52" s="32"/>
      <c r="E52" s="32"/>
      <c r="F52" s="28" t="str">
        <f t="shared" ref="F52:G52" si="97">IF(ISNA(H52), "", H52)</f>
        <v/>
      </c>
      <c r="G52" s="31" t="str">
        <f t="shared" si="97"/>
        <v/>
      </c>
      <c r="H52" s="28" t="s">
        <v>359</v>
      </c>
      <c r="I52" s="31" t="s">
        <v>359</v>
      </c>
      <c r="J52" s="31"/>
      <c r="K52" s="31"/>
      <c r="L52" s="32"/>
      <c r="M52" s="32"/>
      <c r="N52" s="32"/>
      <c r="O52" s="32"/>
      <c r="P52" s="28" t="str">
        <f t="shared" ref="P52:Q52" si="98">IF(ISNA(R52), "", R52)</f>
        <v/>
      </c>
      <c r="Q52" s="28" t="str">
        <f t="shared" si="98"/>
        <v/>
      </c>
      <c r="R52" s="31" t="s">
        <v>359</v>
      </c>
      <c r="S52" s="31" t="s">
        <v>359</v>
      </c>
      <c r="T52" s="31"/>
      <c r="U52" s="31"/>
    </row>
    <row r="53">
      <c r="A53" s="24" t="s">
        <v>176</v>
      </c>
      <c r="C53" s="31"/>
      <c r="D53" s="32"/>
      <c r="E53" s="32"/>
      <c r="F53" s="28" t="str">
        <f t="shared" ref="F53:G53" si="99">IF(ISNA(H53), "", H53)</f>
        <v/>
      </c>
      <c r="G53" s="31" t="str">
        <f t="shared" si="99"/>
        <v/>
      </c>
      <c r="H53" s="31" t="s">
        <v>359</v>
      </c>
      <c r="I53" s="31" t="s">
        <v>359</v>
      </c>
      <c r="J53" s="31"/>
      <c r="K53" s="31"/>
      <c r="L53" s="32"/>
      <c r="M53" s="32"/>
      <c r="N53" s="32"/>
      <c r="O53" s="32"/>
      <c r="P53" s="28" t="str">
        <f t="shared" ref="P53:Q53" si="100">IF(ISNA(R53), "", R53)</f>
        <v/>
      </c>
      <c r="Q53" s="28" t="str">
        <f t="shared" si="100"/>
        <v/>
      </c>
      <c r="R53" s="31" t="s">
        <v>359</v>
      </c>
      <c r="S53" s="31" t="s">
        <v>359</v>
      </c>
      <c r="T53" s="31"/>
      <c r="U53" s="31"/>
    </row>
    <row r="54" ht="26.25">
      <c r="A54" s="6" t="s">
        <v>177</v>
      </c>
      <c r="B54" s="6" t="s">
        <v>138</v>
      </c>
      <c r="C54" s="28" t="s">
        <v>112</v>
      </c>
      <c r="D54" s="29" t="s">
        <v>178</v>
      </c>
      <c r="E54" s="29" t="s">
        <v>378</v>
      </c>
      <c r="F54" s="28" t="str">
        <f t="shared" ref="F54:G54" si="101">IF(ISNA(H54), "", H54)</f>
        <v>Seafood</v>
      </c>
      <c r="G54" s="31" t="str">
        <f t="shared" si="101"/>
        <v>Leftherian-&gt;Fonsett</v>
      </c>
      <c r="H54" s="31" t="s">
        <v>231</v>
      </c>
      <c r="I54" s="31" t="s">
        <v>275</v>
      </c>
      <c r="J54" s="28" t="s">
        <v>235</v>
      </c>
      <c r="K54" s="28" t="s">
        <v>226</v>
      </c>
      <c r="L54" s="32"/>
      <c r="M54" s="32"/>
      <c r="N54" s="32"/>
      <c r="O54" s="29" t="s">
        <v>379</v>
      </c>
      <c r="P54" s="28" t="str">
        <f t="shared" ref="P54:Q54" si="102">IF(ISNA(R54), "", R54)</f>
        <v>Literature</v>
      </c>
      <c r="Q54" s="28" t="str">
        <f t="shared" si="102"/>
        <v>Tantal-&gt;Theosoir</v>
      </c>
      <c r="R54" s="31" t="s">
        <v>216</v>
      </c>
      <c r="S54" s="31" t="s">
        <v>249</v>
      </c>
      <c r="T54" s="31"/>
      <c r="U54" s="31"/>
    </row>
    <row r="55" ht="26.25">
      <c r="A55" s="6" t="s">
        <v>179</v>
      </c>
      <c r="B55" s="6" t="s">
        <v>116</v>
      </c>
      <c r="C55" s="28" t="s">
        <v>117</v>
      </c>
      <c r="D55" s="29" t="s">
        <v>180</v>
      </c>
      <c r="E55" s="29" t="s">
        <v>380</v>
      </c>
      <c r="F55" s="28" t="str">
        <f t="shared" ref="F55:G55" si="103">IF(ISNA(H55), "", H55)</f>
        <v>Meats</v>
      </c>
      <c r="G55" s="31" t="str">
        <f t="shared" si="103"/>
        <v>Gormott-&gt;Torigoth</v>
      </c>
      <c r="H55" s="31" t="s">
        <v>225</v>
      </c>
      <c r="I55" s="31" t="s">
        <v>215</v>
      </c>
      <c r="J55" s="28" t="s">
        <v>225</v>
      </c>
      <c r="K55" s="28" t="s">
        <v>248</v>
      </c>
      <c r="L55" s="29" t="s">
        <v>261</v>
      </c>
      <c r="M55" s="29" t="s">
        <v>237</v>
      </c>
      <c r="N55" s="29" t="s">
        <v>229</v>
      </c>
      <c r="O55" s="29" t="s">
        <v>381</v>
      </c>
      <c r="P55" s="28" t="str">
        <f t="shared" ref="P55:Q55" si="104">IF(ISNA(R55), "", R55)</f>
        <v>Literature</v>
      </c>
      <c r="Q55" s="28" t="str">
        <f t="shared" si="104"/>
        <v>Tantal-&gt;Theosoir</v>
      </c>
      <c r="R55" s="31" t="s">
        <v>216</v>
      </c>
      <c r="S55" s="31" t="s">
        <v>249</v>
      </c>
      <c r="T55" s="31"/>
      <c r="U55" s="31"/>
    </row>
    <row r="56" ht="26.25">
      <c r="A56" s="6" t="s">
        <v>183</v>
      </c>
      <c r="B56" s="6" t="s">
        <v>149</v>
      </c>
      <c r="C56" s="28" t="s">
        <v>117</v>
      </c>
      <c r="D56" s="29" t="s">
        <v>184</v>
      </c>
      <c r="E56" s="29" t="s">
        <v>382</v>
      </c>
      <c r="F56" s="28" t="str">
        <f t="shared" ref="F56:G56" si="105">IF(ISNA(H56), "", H56)</f>
        <v>Veggies</v>
      </c>
      <c r="G56" s="31" t="str">
        <f t="shared" si="105"/>
        <v>Leftherian-&gt;Fonsett</v>
      </c>
      <c r="H56" s="31" t="s">
        <v>217</v>
      </c>
      <c r="I56" s="31" t="s">
        <v>275</v>
      </c>
      <c r="J56" s="28" t="s">
        <v>222</v>
      </c>
      <c r="K56" s="28" t="s">
        <v>216</v>
      </c>
      <c r="L56" s="32"/>
      <c r="M56" s="32"/>
      <c r="N56" s="32"/>
      <c r="O56" s="29" t="s">
        <v>383</v>
      </c>
      <c r="P56" s="28" t="str">
        <f t="shared" ref="P56:Q56" si="106">IF(ISNA(R56), "", R56)</f>
        <v>Textiles</v>
      </c>
      <c r="Q56" s="28" t="str">
        <f t="shared" si="106"/>
        <v>Tantal-&gt;Theosoir</v>
      </c>
      <c r="R56" s="31" t="s">
        <v>248</v>
      </c>
      <c r="S56" s="31" t="s">
        <v>249</v>
      </c>
      <c r="T56" s="31"/>
      <c r="U56" s="31"/>
    </row>
    <row r="57" ht="26.25">
      <c r="A57" s="6" t="s">
        <v>185</v>
      </c>
      <c r="B57" s="6" t="s">
        <v>138</v>
      </c>
      <c r="C57" s="28" t="s">
        <v>106</v>
      </c>
      <c r="D57" s="29" t="s">
        <v>186</v>
      </c>
      <c r="E57" s="29" t="s">
        <v>384</v>
      </c>
      <c r="F57" s="28" t="str">
        <f t="shared" ref="F57:G57" si="107">IF(ISNA(H57), "", H57)</f>
        <v>Bread</v>
      </c>
      <c r="G57" s="31" t="str">
        <f t="shared" si="107"/>
        <v>Tantal-&gt;Theosoir</v>
      </c>
      <c r="H57" s="31" t="s">
        <v>235</v>
      </c>
      <c r="I57" s="31" t="s">
        <v>249</v>
      </c>
      <c r="J57" s="28" t="s">
        <v>231</v>
      </c>
      <c r="K57" s="28" t="s">
        <v>214</v>
      </c>
      <c r="L57" s="32"/>
      <c r="M57" s="32"/>
      <c r="N57" s="32"/>
      <c r="O57" s="29" t="s">
        <v>385</v>
      </c>
      <c r="P57" s="28" t="str">
        <f t="shared" ref="P57:Q57" si="108">IF(ISNA(R57), "", R57)</f>
        <v>Literature</v>
      </c>
      <c r="Q57" s="28" t="str">
        <f t="shared" si="108"/>
        <v>Uraya -&gt; Fonsa Myma</v>
      </c>
      <c r="R57" s="31" t="s">
        <v>216</v>
      </c>
      <c r="S57" s="31" t="s">
        <v>232</v>
      </c>
      <c r="T57" s="31"/>
      <c r="U57" s="31"/>
    </row>
    <row r="58" ht="26.25">
      <c r="A58" s="6" t="s">
        <v>187</v>
      </c>
      <c r="B58" s="6" t="s">
        <v>116</v>
      </c>
      <c r="C58" s="28" t="s">
        <v>106</v>
      </c>
      <c r="D58" s="29" t="s">
        <v>188</v>
      </c>
      <c r="E58" s="29" t="s">
        <v>386</v>
      </c>
      <c r="F58" s="28" t="str">
        <f t="shared" ref="F58:G58" si="109">IF(ISNA(H58), "", H58)</f>
        <v>Desserts</v>
      </c>
      <c r="G58" s="31" t="str">
        <f t="shared" si="109"/>
        <v>Ardain-&gt;Alba Cavanich</v>
      </c>
      <c r="H58" s="31" t="s">
        <v>241</v>
      </c>
      <c r="I58" s="31" t="s">
        <v>242</v>
      </c>
      <c r="J58" s="28" t="s">
        <v>217</v>
      </c>
      <c r="K58" s="28" t="s">
        <v>254</v>
      </c>
      <c r="L58" s="29" t="s">
        <v>261</v>
      </c>
      <c r="M58" s="29" t="s">
        <v>244</v>
      </c>
      <c r="N58" s="29" t="s">
        <v>219</v>
      </c>
      <c r="O58" s="29" t="s">
        <v>387</v>
      </c>
      <c r="P58" s="28" t="str">
        <f t="shared" ref="P58:Q58" si="110">IF(ISNA(R58), "", R58)</f>
        <v>Textiles</v>
      </c>
      <c r="Q58" s="28" t="str">
        <f t="shared" si="110"/>
        <v>Leftherian-&gt;Fonsett</v>
      </c>
      <c r="R58" s="31" t="s">
        <v>248</v>
      </c>
      <c r="S58" s="31" t="s">
        <v>275</v>
      </c>
      <c r="T58" s="31"/>
      <c r="U58" s="31"/>
    </row>
    <row r="59" ht="26.25">
      <c r="A59" s="6" t="s">
        <v>190</v>
      </c>
      <c r="B59" s="6" t="s">
        <v>105</v>
      </c>
      <c r="C59" s="28" t="s">
        <v>106</v>
      </c>
      <c r="D59" s="29" t="s">
        <v>191</v>
      </c>
      <c r="E59" s="29" t="s">
        <v>388</v>
      </c>
      <c r="F59" s="28" t="str">
        <f t="shared" ref="F59:G59" si="111">IF(ISNA(H59), "", H59)</f>
        <v>Drinks</v>
      </c>
      <c r="G59" s="31" t="str">
        <f t="shared" si="111"/>
        <v>Indoline-&gt;Goetuis</v>
      </c>
      <c r="H59" s="31" t="s">
        <v>222</v>
      </c>
      <c r="I59" s="31" t="s">
        <v>293</v>
      </c>
      <c r="J59" s="28" t="s">
        <v>222</v>
      </c>
      <c r="K59" s="28" t="s">
        <v>243</v>
      </c>
      <c r="L59" s="29" t="s">
        <v>218</v>
      </c>
      <c r="M59" s="29" t="s">
        <v>245</v>
      </c>
      <c r="N59" s="29" t="s">
        <v>268</v>
      </c>
      <c r="O59" s="29" t="s">
        <v>389</v>
      </c>
      <c r="P59" s="28" t="str">
        <f t="shared" ref="P59:Q59" si="112">IF(ISNA(R59), "", R59)</f>
        <v>Art</v>
      </c>
      <c r="Q59" s="28" t="str">
        <f t="shared" si="112"/>
        <v>Uraya -&gt; Fonsa Myma</v>
      </c>
      <c r="R59" s="31" t="s">
        <v>243</v>
      </c>
      <c r="S59" s="31" t="s">
        <v>232</v>
      </c>
      <c r="T59" s="31"/>
      <c r="U59" s="31"/>
    </row>
    <row r="60">
      <c r="A60" s="6" t="s">
        <v>193</v>
      </c>
      <c r="B60" s="6" t="s">
        <v>128</v>
      </c>
      <c r="C60" s="28" t="s">
        <v>117</v>
      </c>
      <c r="D60" s="29" t="s">
        <v>194</v>
      </c>
      <c r="E60" s="29" t="s">
        <v>390</v>
      </c>
      <c r="F60" s="28" t="str">
        <f t="shared" ref="F60:G60" si="113">IF(ISNA(H60), "", H60)</f>
        <v>Meats</v>
      </c>
      <c r="G60" s="31" t="str">
        <f t="shared" si="113"/>
        <v>Uraya -&gt; Fonsa Myma</v>
      </c>
      <c r="H60" s="31" t="s">
        <v>225</v>
      </c>
      <c r="I60" s="31" t="s">
        <v>232</v>
      </c>
      <c r="J60" s="28" t="s">
        <v>225</v>
      </c>
      <c r="K60" s="28" t="s">
        <v>214</v>
      </c>
      <c r="L60" s="29" t="s">
        <v>257</v>
      </c>
      <c r="M60" s="29" t="s">
        <v>238</v>
      </c>
      <c r="N60" s="29" t="s">
        <v>305</v>
      </c>
      <c r="O60" s="29" t="s">
        <v>391</v>
      </c>
      <c r="P60" s="28" t="str">
        <f t="shared" ref="P60:Q60" si="114">IF(ISNA(R60), "", R60)</f>
        <v>Board Games</v>
      </c>
      <c r="Q60" s="28" t="str">
        <f t="shared" si="114"/>
        <v>Ardain-&gt;Alba Cavanich</v>
      </c>
      <c r="R60" s="31" t="s">
        <v>226</v>
      </c>
      <c r="S60" s="31" t="s">
        <v>242</v>
      </c>
      <c r="T60" s="31"/>
      <c r="U60" s="31"/>
    </row>
    <row r="61">
      <c r="C61" s="31"/>
      <c r="D61" s="32"/>
      <c r="E61" s="32"/>
      <c r="F61" s="31"/>
      <c r="G61" s="31"/>
      <c r="H61" s="31" t="s">
        <v>359</v>
      </c>
      <c r="I61" s="31" t="s">
        <v>359</v>
      </c>
      <c r="J61" s="31"/>
      <c r="K61" s="31"/>
      <c r="L61" s="32"/>
      <c r="M61" s="32"/>
      <c r="N61" s="32"/>
      <c r="O61" s="32"/>
      <c r="P61" s="31"/>
      <c r="Q61" s="31"/>
      <c r="R61" s="31" t="s">
        <v>359</v>
      </c>
      <c r="S61" s="31" t="s">
        <v>359</v>
      </c>
      <c r="T61" s="31"/>
      <c r="U61" s="31"/>
    </row>
    <row r="62">
      <c r="C62" s="31"/>
      <c r="D62" s="32"/>
      <c r="E62" s="32"/>
      <c r="F62" s="31"/>
      <c r="G62" s="31"/>
      <c r="H62" s="31" t="s">
        <v>359</v>
      </c>
      <c r="I62" s="31" t="s">
        <v>359</v>
      </c>
      <c r="J62" s="31"/>
      <c r="K62" s="31"/>
      <c r="L62" s="32"/>
      <c r="M62" s="32"/>
      <c r="N62" s="32"/>
      <c r="O62" s="32"/>
      <c r="P62" s="31"/>
      <c r="Q62" s="31"/>
      <c r="R62" s="31" t="s">
        <v>359</v>
      </c>
      <c r="S62" s="31" t="s">
        <v>359</v>
      </c>
      <c r="T62" s="31"/>
      <c r="U62" s="31"/>
    </row>
    <row r="63">
      <c r="C63" s="31"/>
      <c r="D63" s="32"/>
      <c r="E63" s="32"/>
      <c r="F63" s="31"/>
      <c r="G63" s="31"/>
      <c r="H63" s="31" t="s">
        <v>359</v>
      </c>
      <c r="I63" s="31" t="s">
        <v>359</v>
      </c>
      <c r="J63" s="31"/>
      <c r="K63" s="31"/>
      <c r="L63" s="32"/>
      <c r="M63" s="32"/>
      <c r="N63" s="32"/>
      <c r="O63" s="32"/>
      <c r="P63" s="31"/>
      <c r="Q63" s="31"/>
      <c r="R63" s="31" t="s">
        <v>359</v>
      </c>
      <c r="S63" s="31" t="s">
        <v>359</v>
      </c>
      <c r="T63" s="31"/>
      <c r="U63" s="31"/>
    </row>
    <row r="64">
      <c r="C64" s="31"/>
      <c r="D64" s="32"/>
      <c r="E64" s="32"/>
      <c r="F64" s="31"/>
      <c r="G64" s="31"/>
      <c r="H64" s="31" t="s">
        <v>359</v>
      </c>
      <c r="I64" s="31" t="s">
        <v>359</v>
      </c>
      <c r="J64" s="31"/>
      <c r="K64" s="31"/>
      <c r="L64" s="32"/>
      <c r="M64" s="32"/>
      <c r="N64" s="32"/>
      <c r="O64" s="32"/>
      <c r="P64" s="31"/>
      <c r="Q64" s="31"/>
      <c r="R64" s="31" t="s">
        <v>359</v>
      </c>
      <c r="S64" s="31" t="s">
        <v>359</v>
      </c>
      <c r="T64" s="31"/>
      <c r="U64" s="31"/>
    </row>
    <row r="65">
      <c r="C65" s="31"/>
      <c r="D65" s="32"/>
      <c r="E65" s="32"/>
      <c r="F65" s="31"/>
      <c r="G65" s="31"/>
      <c r="H65" s="31" t="s">
        <v>359</v>
      </c>
      <c r="I65" s="31" t="s">
        <v>359</v>
      </c>
      <c r="J65" s="31"/>
      <c r="K65" s="31"/>
      <c r="L65" s="32"/>
      <c r="M65" s="32"/>
      <c r="N65" s="32"/>
      <c r="O65" s="32"/>
      <c r="P65" s="31"/>
      <c r="Q65" s="31"/>
      <c r="R65" s="31" t="s">
        <v>359</v>
      </c>
      <c r="S65" s="31" t="s">
        <v>359</v>
      </c>
      <c r="T65" s="31"/>
      <c r="U65" s="31"/>
    </row>
    <row r="66">
      <c r="C66" s="31"/>
      <c r="D66" s="32"/>
      <c r="E66" s="32"/>
      <c r="F66" s="31"/>
      <c r="G66" s="31"/>
      <c r="H66" s="31" t="s">
        <v>359</v>
      </c>
      <c r="I66" s="31" t="s">
        <v>359</v>
      </c>
      <c r="J66" s="31"/>
      <c r="K66" s="31"/>
      <c r="L66" s="32"/>
      <c r="M66" s="32"/>
      <c r="N66" s="32"/>
      <c r="O66" s="32"/>
      <c r="P66" s="31"/>
      <c r="Q66" s="31"/>
      <c r="R66" s="31" t="s">
        <v>359</v>
      </c>
      <c r="S66" s="31" t="s">
        <v>359</v>
      </c>
      <c r="T66" s="31"/>
      <c r="U66" s="31"/>
    </row>
    <row r="67">
      <c r="C67" s="31"/>
      <c r="D67" s="32"/>
      <c r="E67" s="32"/>
      <c r="F67" s="31"/>
      <c r="G67" s="31"/>
      <c r="H67" s="31" t="s">
        <v>359</v>
      </c>
      <c r="I67" s="31" t="s">
        <v>359</v>
      </c>
      <c r="J67" s="31"/>
      <c r="K67" s="31"/>
      <c r="L67" s="32"/>
      <c r="M67" s="32"/>
      <c r="N67" s="32"/>
      <c r="O67" s="32"/>
      <c r="P67" s="31"/>
      <c r="Q67" s="31"/>
      <c r="R67" s="31" t="s">
        <v>359</v>
      </c>
      <c r="S67" s="31" t="s">
        <v>359</v>
      </c>
      <c r="T67" s="31"/>
      <c r="U67" s="31"/>
    </row>
    <row r="68">
      <c r="C68" s="31"/>
      <c r="D68" s="32"/>
      <c r="E68" s="32"/>
      <c r="F68" s="31"/>
      <c r="G68" s="31"/>
      <c r="H68" s="31" t="s">
        <v>359</v>
      </c>
      <c r="I68" s="31" t="s">
        <v>359</v>
      </c>
      <c r="J68" s="31"/>
      <c r="K68" s="31"/>
      <c r="L68" s="32"/>
      <c r="M68" s="32"/>
      <c r="N68" s="32"/>
      <c r="O68" s="32"/>
      <c r="P68" s="31"/>
      <c r="Q68" s="31"/>
      <c r="R68" s="31" t="s">
        <v>359</v>
      </c>
      <c r="S68" s="31" t="s">
        <v>359</v>
      </c>
      <c r="T68" s="31"/>
      <c r="U68" s="31"/>
    </row>
    <row r="69">
      <c r="C69" s="31"/>
      <c r="D69" s="32"/>
      <c r="E69" s="32"/>
      <c r="F69" s="31"/>
      <c r="G69" s="31"/>
      <c r="H69" s="31" t="s">
        <v>359</v>
      </c>
      <c r="I69" s="31" t="s">
        <v>359</v>
      </c>
      <c r="J69" s="31"/>
      <c r="K69" s="31"/>
      <c r="L69" s="32"/>
      <c r="M69" s="32"/>
      <c r="N69" s="32"/>
      <c r="O69" s="32"/>
      <c r="P69" s="31"/>
      <c r="Q69" s="31"/>
      <c r="R69" s="31" t="s">
        <v>359</v>
      </c>
      <c r="S69" s="31" t="s">
        <v>359</v>
      </c>
      <c r="T69" s="31"/>
      <c r="U69" s="31"/>
    </row>
    <row r="70">
      <c r="C70" s="31"/>
      <c r="D70" s="32"/>
      <c r="E70" s="32"/>
      <c r="F70" s="31"/>
      <c r="G70" s="31"/>
      <c r="H70" s="31" t="s">
        <v>359</v>
      </c>
      <c r="I70" s="31" t="s">
        <v>359</v>
      </c>
      <c r="J70" s="31"/>
      <c r="K70" s="31"/>
      <c r="L70" s="32"/>
      <c r="M70" s="32"/>
      <c r="N70" s="32"/>
      <c r="O70" s="32"/>
      <c r="P70" s="31"/>
      <c r="Q70" s="31"/>
      <c r="R70" s="31" t="s">
        <v>359</v>
      </c>
      <c r="S70" s="31" t="s">
        <v>359</v>
      </c>
      <c r="T70" s="31"/>
      <c r="U70" s="31"/>
    </row>
    <row r="71">
      <c r="C71" s="31"/>
      <c r="D71" s="32"/>
      <c r="E71" s="32"/>
      <c r="F71" s="31"/>
      <c r="G71" s="31"/>
      <c r="H71" s="31" t="s">
        <v>359</v>
      </c>
      <c r="I71" s="31" t="s">
        <v>359</v>
      </c>
      <c r="J71" s="31"/>
      <c r="K71" s="31"/>
      <c r="L71" s="32"/>
      <c r="M71" s="32"/>
      <c r="N71" s="32"/>
      <c r="O71" s="32"/>
      <c r="P71" s="31"/>
      <c r="Q71" s="31"/>
      <c r="R71" s="31" t="s">
        <v>359</v>
      </c>
      <c r="S71" s="31" t="s">
        <v>359</v>
      </c>
      <c r="T71" s="31"/>
      <c r="U71" s="31"/>
    </row>
    <row r="72">
      <c r="C72" s="31"/>
      <c r="D72" s="32"/>
      <c r="E72" s="32"/>
      <c r="F72" s="31"/>
      <c r="G72" s="31"/>
      <c r="H72" s="31" t="s">
        <v>359</v>
      </c>
      <c r="I72" s="31" t="s">
        <v>359</v>
      </c>
      <c r="J72" s="31"/>
      <c r="K72" s="31"/>
      <c r="L72" s="32"/>
      <c r="M72" s="32"/>
      <c r="N72" s="32"/>
      <c r="O72" s="32"/>
      <c r="P72" s="31"/>
      <c r="Q72" s="31"/>
      <c r="R72" s="31" t="s">
        <v>359</v>
      </c>
      <c r="S72" s="31" t="s">
        <v>359</v>
      </c>
      <c r="T72" s="31"/>
      <c r="U72" s="31"/>
    </row>
    <row r="73">
      <c r="C73" s="31"/>
      <c r="D73" s="32"/>
      <c r="E73" s="32"/>
      <c r="F73" s="31"/>
      <c r="G73" s="31"/>
      <c r="H73" s="31" t="s">
        <v>359</v>
      </c>
      <c r="I73" s="31" t="s">
        <v>359</v>
      </c>
      <c r="J73" s="31"/>
      <c r="K73" s="31"/>
      <c r="L73" s="32"/>
      <c r="M73" s="32"/>
      <c r="N73" s="32"/>
      <c r="O73" s="32"/>
      <c r="P73" s="31"/>
      <c r="Q73" s="31"/>
      <c r="R73" s="31" t="s">
        <v>359</v>
      </c>
      <c r="S73" s="31" t="s">
        <v>359</v>
      </c>
      <c r="T73" s="31"/>
      <c r="U73" s="31"/>
    </row>
    <row r="74">
      <c r="C74" s="31"/>
      <c r="D74" s="32"/>
      <c r="E74" s="32"/>
      <c r="F74" s="31"/>
      <c r="G74" s="31"/>
      <c r="H74" s="31" t="s">
        <v>359</v>
      </c>
      <c r="I74" s="31" t="s">
        <v>359</v>
      </c>
      <c r="J74" s="31"/>
      <c r="K74" s="31"/>
      <c r="L74" s="32"/>
      <c r="M74" s="32"/>
      <c r="N74" s="32"/>
      <c r="O74" s="32"/>
      <c r="P74" s="31"/>
      <c r="Q74" s="31"/>
      <c r="R74" s="31" t="s">
        <v>359</v>
      </c>
      <c r="S74" s="31" t="s">
        <v>359</v>
      </c>
      <c r="T74" s="31"/>
      <c r="U74" s="31"/>
    </row>
    <row r="75">
      <c r="C75" s="31"/>
      <c r="D75" s="32"/>
      <c r="E75" s="32"/>
      <c r="F75" s="31"/>
      <c r="G75" s="31"/>
      <c r="H75" s="31" t="s">
        <v>359</v>
      </c>
      <c r="I75" s="31" t="s">
        <v>359</v>
      </c>
      <c r="J75" s="31"/>
      <c r="K75" s="31"/>
      <c r="L75" s="32"/>
      <c r="M75" s="32"/>
      <c r="N75" s="32"/>
      <c r="O75" s="32"/>
      <c r="P75" s="31"/>
      <c r="Q75" s="31"/>
      <c r="R75" s="31" t="s">
        <v>359</v>
      </c>
      <c r="S75" s="31" t="s">
        <v>359</v>
      </c>
      <c r="T75" s="31"/>
      <c r="U75" s="31"/>
    </row>
    <row r="76">
      <c r="C76" s="31"/>
      <c r="D76" s="32"/>
      <c r="E76" s="32"/>
      <c r="F76" s="31"/>
      <c r="G76" s="31"/>
      <c r="H76" s="31" t="s">
        <v>359</v>
      </c>
      <c r="I76" s="31" t="s">
        <v>359</v>
      </c>
      <c r="J76" s="31"/>
      <c r="K76" s="31"/>
      <c r="L76" s="32"/>
      <c r="M76" s="32"/>
      <c r="N76" s="32"/>
      <c r="O76" s="32"/>
      <c r="P76" s="31"/>
      <c r="Q76" s="31"/>
      <c r="R76" s="31" t="s">
        <v>359</v>
      </c>
      <c r="S76" s="31" t="s">
        <v>359</v>
      </c>
      <c r="T76" s="31"/>
      <c r="U76" s="31"/>
    </row>
    <row r="77">
      <c r="C77" s="31"/>
      <c r="D77" s="32"/>
      <c r="E77" s="32"/>
      <c r="F77" s="31"/>
      <c r="G77" s="31"/>
      <c r="H77" s="31" t="s">
        <v>359</v>
      </c>
      <c r="I77" s="31" t="s">
        <v>359</v>
      </c>
      <c r="J77" s="31"/>
      <c r="K77" s="31"/>
      <c r="L77" s="32"/>
      <c r="M77" s="32"/>
      <c r="N77" s="32"/>
      <c r="O77" s="32"/>
      <c r="P77" s="31"/>
      <c r="Q77" s="31"/>
      <c r="R77" s="31" t="s">
        <v>359</v>
      </c>
      <c r="S77" s="31" t="s">
        <v>359</v>
      </c>
      <c r="T77" s="31"/>
      <c r="U77" s="31"/>
    </row>
    <row r="78">
      <c r="C78" s="31"/>
      <c r="D78" s="32"/>
      <c r="E78" s="32"/>
      <c r="F78" s="31"/>
      <c r="G78" s="31"/>
      <c r="H78" s="31" t="s">
        <v>359</v>
      </c>
      <c r="I78" s="31" t="s">
        <v>359</v>
      </c>
      <c r="J78" s="31"/>
      <c r="K78" s="31"/>
      <c r="L78" s="32"/>
      <c r="M78" s="32"/>
      <c r="N78" s="32"/>
      <c r="O78" s="32"/>
      <c r="P78" s="31"/>
      <c r="Q78" s="31"/>
      <c r="R78" s="31" t="s">
        <v>359</v>
      </c>
      <c r="S78" s="31" t="s">
        <v>359</v>
      </c>
      <c r="T78" s="31"/>
      <c r="U78" s="31"/>
    </row>
    <row r="79">
      <c r="C79" s="31"/>
      <c r="D79" s="32"/>
      <c r="E79" s="32"/>
      <c r="F79" s="31"/>
      <c r="G79" s="31"/>
      <c r="H79" s="31" t="s">
        <v>359</v>
      </c>
      <c r="I79" s="31" t="s">
        <v>359</v>
      </c>
      <c r="J79" s="31"/>
      <c r="K79" s="31"/>
      <c r="L79" s="32"/>
      <c r="M79" s="32"/>
      <c r="N79" s="32"/>
      <c r="O79" s="32"/>
      <c r="P79" s="31"/>
      <c r="Q79" s="31"/>
      <c r="R79" s="31" t="s">
        <v>359</v>
      </c>
      <c r="S79" s="31" t="s">
        <v>359</v>
      </c>
      <c r="T79" s="31"/>
      <c r="U79" s="31"/>
    </row>
    <row r="80">
      <c r="C80" s="31"/>
      <c r="D80" s="32"/>
      <c r="E80" s="32"/>
      <c r="F80" s="31"/>
      <c r="G80" s="31"/>
      <c r="H80" s="31" t="s">
        <v>359</v>
      </c>
      <c r="I80" s="31" t="s">
        <v>359</v>
      </c>
      <c r="J80" s="31"/>
      <c r="K80" s="31"/>
      <c r="L80" s="32"/>
      <c r="M80" s="32"/>
      <c r="N80" s="32"/>
      <c r="O80" s="32"/>
      <c r="P80" s="31"/>
      <c r="Q80" s="31"/>
      <c r="R80" s="31" t="s">
        <v>359</v>
      </c>
      <c r="S80" s="31" t="s">
        <v>359</v>
      </c>
      <c r="T80" s="31"/>
      <c r="U80" s="31"/>
    </row>
    <row r="81">
      <c r="C81" s="31"/>
      <c r="D81" s="32"/>
      <c r="E81" s="32"/>
      <c r="F81" s="31"/>
      <c r="G81" s="31"/>
      <c r="H81" s="31" t="s">
        <v>359</v>
      </c>
      <c r="I81" s="31" t="s">
        <v>359</v>
      </c>
      <c r="J81" s="31"/>
      <c r="K81" s="31"/>
      <c r="L81" s="32"/>
      <c r="M81" s="32"/>
      <c r="N81" s="32"/>
      <c r="O81" s="32"/>
      <c r="P81" s="31"/>
      <c r="Q81" s="31"/>
      <c r="R81" s="31" t="s">
        <v>359</v>
      </c>
      <c r="S81" s="31" t="s">
        <v>359</v>
      </c>
      <c r="T81" s="31"/>
      <c r="U81" s="31"/>
    </row>
    <row r="82">
      <c r="C82" s="31"/>
      <c r="D82" s="32"/>
      <c r="E82" s="32"/>
      <c r="F82" s="31"/>
      <c r="G82" s="31"/>
      <c r="H82" s="31" t="s">
        <v>359</v>
      </c>
      <c r="I82" s="31" t="s">
        <v>359</v>
      </c>
      <c r="J82" s="31"/>
      <c r="K82" s="31"/>
      <c r="L82" s="32"/>
      <c r="M82" s="32"/>
      <c r="N82" s="32"/>
      <c r="O82" s="32"/>
      <c r="P82" s="31"/>
      <c r="Q82" s="31"/>
      <c r="R82" s="31" t="s">
        <v>359</v>
      </c>
      <c r="S82" s="31" t="s">
        <v>359</v>
      </c>
      <c r="T82" s="31"/>
      <c r="U82" s="31"/>
    </row>
    <row r="83">
      <c r="C83" s="31"/>
      <c r="D83" s="32"/>
      <c r="E83" s="32"/>
      <c r="F83" s="31"/>
      <c r="G83" s="31"/>
      <c r="H83" s="31" t="s">
        <v>359</v>
      </c>
      <c r="I83" s="31" t="s">
        <v>359</v>
      </c>
      <c r="J83" s="31"/>
      <c r="K83" s="31"/>
      <c r="L83" s="32"/>
      <c r="M83" s="32"/>
      <c r="N83" s="32"/>
      <c r="O83" s="32"/>
      <c r="P83" s="31"/>
      <c r="Q83" s="31"/>
      <c r="R83" s="31" t="s">
        <v>359</v>
      </c>
      <c r="S83" s="31" t="s">
        <v>359</v>
      </c>
      <c r="T83" s="31"/>
      <c r="U83" s="31"/>
    </row>
    <row r="84">
      <c r="C84" s="31"/>
      <c r="D84" s="32"/>
      <c r="E84" s="32"/>
      <c r="F84" s="31"/>
      <c r="G84" s="31"/>
      <c r="H84" s="31" t="s">
        <v>359</v>
      </c>
      <c r="I84" s="31" t="s">
        <v>359</v>
      </c>
      <c r="J84" s="31"/>
      <c r="K84" s="31"/>
      <c r="L84" s="32"/>
      <c r="M84" s="32"/>
      <c r="N84" s="32"/>
      <c r="O84" s="32"/>
      <c r="P84" s="31"/>
      <c r="Q84" s="31"/>
      <c r="R84" s="31" t="s">
        <v>359</v>
      </c>
      <c r="S84" s="31" t="s">
        <v>359</v>
      </c>
      <c r="T84" s="31"/>
      <c r="U84" s="31"/>
    </row>
    <row r="85">
      <c r="C85" s="31"/>
      <c r="D85" s="32"/>
      <c r="E85" s="32"/>
      <c r="F85" s="31"/>
      <c r="G85" s="31"/>
      <c r="H85" s="31" t="s">
        <v>359</v>
      </c>
      <c r="I85" s="31" t="s">
        <v>359</v>
      </c>
      <c r="J85" s="31"/>
      <c r="K85" s="31"/>
      <c r="L85" s="32"/>
      <c r="M85" s="32"/>
      <c r="N85" s="32"/>
      <c r="O85" s="32"/>
      <c r="P85" s="31"/>
      <c r="Q85" s="31"/>
      <c r="R85" s="31" t="s">
        <v>359</v>
      </c>
      <c r="S85" s="31" t="s">
        <v>359</v>
      </c>
      <c r="T85" s="31"/>
      <c r="U85" s="31"/>
    </row>
    <row r="86">
      <c r="C86" s="31"/>
      <c r="D86" s="32"/>
      <c r="E86" s="32"/>
      <c r="F86" s="31"/>
      <c r="G86" s="31"/>
      <c r="H86" s="31" t="s">
        <v>359</v>
      </c>
      <c r="I86" s="31" t="s">
        <v>359</v>
      </c>
      <c r="J86" s="31"/>
      <c r="K86" s="31"/>
      <c r="L86" s="32"/>
      <c r="M86" s="32"/>
      <c r="N86" s="32"/>
      <c r="O86" s="32"/>
      <c r="P86" s="31"/>
      <c r="Q86" s="31"/>
      <c r="R86" s="31" t="s">
        <v>359</v>
      </c>
      <c r="S86" s="31" t="s">
        <v>359</v>
      </c>
      <c r="T86" s="31"/>
      <c r="U86" s="31"/>
    </row>
    <row r="87">
      <c r="C87" s="31"/>
      <c r="D87" s="32"/>
      <c r="E87" s="32"/>
      <c r="F87" s="31"/>
      <c r="G87" s="31"/>
      <c r="H87" s="31" t="s">
        <v>359</v>
      </c>
      <c r="I87" s="31" t="s">
        <v>359</v>
      </c>
      <c r="J87" s="31"/>
      <c r="K87" s="31"/>
      <c r="L87" s="32"/>
      <c r="M87" s="32"/>
      <c r="N87" s="32"/>
      <c r="O87" s="32"/>
      <c r="P87" s="31"/>
      <c r="Q87" s="31"/>
      <c r="R87" s="31" t="s">
        <v>359</v>
      </c>
      <c r="S87" s="31" t="s">
        <v>359</v>
      </c>
      <c r="T87" s="31"/>
      <c r="U87" s="31"/>
    </row>
    <row r="88">
      <c r="C88" s="31"/>
      <c r="D88" s="32"/>
      <c r="E88" s="32"/>
      <c r="F88" s="31"/>
      <c r="G88" s="31"/>
      <c r="H88" s="31" t="s">
        <v>359</v>
      </c>
      <c r="I88" s="31" t="s">
        <v>359</v>
      </c>
      <c r="J88" s="31"/>
      <c r="K88" s="31"/>
      <c r="L88" s="32"/>
      <c r="M88" s="32"/>
      <c r="N88" s="32"/>
      <c r="O88" s="32"/>
      <c r="P88" s="31"/>
      <c r="Q88" s="31"/>
      <c r="R88" s="31" t="s">
        <v>359</v>
      </c>
      <c r="S88" s="31" t="s">
        <v>359</v>
      </c>
      <c r="T88" s="31"/>
      <c r="U88" s="31"/>
    </row>
    <row r="89">
      <c r="C89" s="31"/>
      <c r="D89" s="32"/>
      <c r="E89" s="32"/>
      <c r="F89" s="31"/>
      <c r="G89" s="31"/>
      <c r="H89" s="31" t="s">
        <v>359</v>
      </c>
      <c r="I89" s="31" t="s">
        <v>359</v>
      </c>
      <c r="J89" s="31"/>
      <c r="K89" s="31"/>
      <c r="L89" s="32"/>
      <c r="M89" s="32"/>
      <c r="N89" s="32"/>
      <c r="O89" s="32"/>
      <c r="P89" s="31"/>
      <c r="Q89" s="31"/>
      <c r="R89" s="31" t="s">
        <v>359</v>
      </c>
      <c r="S89" s="31" t="s">
        <v>359</v>
      </c>
      <c r="T89" s="31"/>
      <c r="U89" s="31"/>
    </row>
    <row r="90">
      <c r="C90" s="31"/>
      <c r="D90" s="32"/>
      <c r="E90" s="32"/>
      <c r="F90" s="31"/>
      <c r="G90" s="31"/>
      <c r="H90" s="31" t="s">
        <v>359</v>
      </c>
      <c r="I90" s="31" t="s">
        <v>359</v>
      </c>
      <c r="J90" s="31"/>
      <c r="K90" s="31"/>
      <c r="L90" s="32"/>
      <c r="M90" s="32"/>
      <c r="N90" s="32"/>
      <c r="O90" s="32"/>
      <c r="P90" s="31"/>
      <c r="Q90" s="31"/>
      <c r="R90" s="31" t="s">
        <v>359</v>
      </c>
      <c r="S90" s="31" t="s">
        <v>359</v>
      </c>
      <c r="T90" s="31"/>
      <c r="U90" s="31"/>
    </row>
    <row r="91">
      <c r="C91" s="31"/>
      <c r="D91" s="32"/>
      <c r="E91" s="32"/>
      <c r="F91" s="31"/>
      <c r="G91" s="31"/>
      <c r="H91" s="31" t="s">
        <v>359</v>
      </c>
      <c r="I91" s="31" t="s">
        <v>359</v>
      </c>
      <c r="J91" s="31"/>
      <c r="K91" s="31"/>
      <c r="L91" s="32"/>
      <c r="M91" s="32"/>
      <c r="N91" s="32"/>
      <c r="O91" s="32"/>
      <c r="P91" s="31"/>
      <c r="Q91" s="31"/>
      <c r="R91" s="31" t="s">
        <v>359</v>
      </c>
      <c r="S91" s="31" t="s">
        <v>359</v>
      </c>
      <c r="T91" s="31"/>
      <c r="U91" s="31"/>
    </row>
    <row r="92">
      <c r="C92" s="31"/>
      <c r="D92" s="32"/>
      <c r="E92" s="32"/>
      <c r="F92" s="31"/>
      <c r="G92" s="31"/>
      <c r="H92" s="31" t="s">
        <v>359</v>
      </c>
      <c r="I92" s="31" t="s">
        <v>359</v>
      </c>
      <c r="J92" s="31"/>
      <c r="K92" s="31"/>
      <c r="L92" s="32"/>
      <c r="M92" s="32"/>
      <c r="N92" s="32"/>
      <c r="O92" s="32"/>
      <c r="P92" s="31"/>
      <c r="Q92" s="31"/>
      <c r="R92" s="31" t="s">
        <v>359</v>
      </c>
      <c r="S92" s="31" t="s">
        <v>359</v>
      </c>
      <c r="T92" s="31"/>
      <c r="U92" s="31"/>
    </row>
    <row r="93">
      <c r="C93" s="31"/>
      <c r="D93" s="32"/>
      <c r="E93" s="32"/>
      <c r="F93" s="31"/>
      <c r="G93" s="31"/>
      <c r="H93" s="31" t="s">
        <v>359</v>
      </c>
      <c r="I93" s="31" t="s">
        <v>359</v>
      </c>
      <c r="J93" s="31"/>
      <c r="K93" s="31"/>
      <c r="L93" s="32"/>
      <c r="M93" s="32"/>
      <c r="N93" s="32"/>
      <c r="O93" s="32"/>
      <c r="P93" s="31"/>
      <c r="Q93" s="31"/>
      <c r="R93" s="31" t="s">
        <v>359</v>
      </c>
      <c r="S93" s="31" t="s">
        <v>359</v>
      </c>
      <c r="T93" s="31"/>
      <c r="U93" s="31"/>
    </row>
    <row r="94">
      <c r="C94" s="31"/>
      <c r="D94" s="32"/>
      <c r="E94" s="32"/>
      <c r="F94" s="31"/>
      <c r="G94" s="31"/>
      <c r="H94" s="31" t="s">
        <v>359</v>
      </c>
      <c r="I94" s="31" t="s">
        <v>359</v>
      </c>
      <c r="J94" s="31"/>
      <c r="K94" s="31"/>
      <c r="L94" s="32"/>
      <c r="M94" s="32"/>
      <c r="N94" s="32"/>
      <c r="O94" s="32"/>
      <c r="P94" s="31"/>
      <c r="Q94" s="31"/>
      <c r="R94" s="31" t="s">
        <v>359</v>
      </c>
      <c r="S94" s="31" t="s">
        <v>359</v>
      </c>
      <c r="T94" s="31"/>
      <c r="U94" s="31"/>
    </row>
    <row r="95">
      <c r="C95" s="31"/>
      <c r="D95" s="32"/>
      <c r="E95" s="32"/>
      <c r="F95" s="31"/>
      <c r="G95" s="31"/>
      <c r="H95" s="31" t="s">
        <v>359</v>
      </c>
      <c r="I95" s="31" t="s">
        <v>359</v>
      </c>
      <c r="J95" s="31"/>
      <c r="K95" s="31"/>
      <c r="L95" s="32"/>
      <c r="M95" s="32"/>
      <c r="N95" s="32"/>
      <c r="O95" s="32"/>
      <c r="P95" s="31"/>
      <c r="Q95" s="31"/>
      <c r="R95" s="31" t="s">
        <v>359</v>
      </c>
      <c r="S95" s="31" t="s">
        <v>359</v>
      </c>
      <c r="T95" s="31"/>
      <c r="U95" s="31"/>
    </row>
    <row r="96">
      <c r="C96" s="31"/>
      <c r="D96" s="32"/>
      <c r="E96" s="32"/>
      <c r="F96" s="31"/>
      <c r="G96" s="31"/>
      <c r="H96" s="31" t="s">
        <v>359</v>
      </c>
      <c r="I96" s="31" t="s">
        <v>359</v>
      </c>
      <c r="J96" s="31"/>
      <c r="K96" s="31"/>
      <c r="L96" s="32"/>
      <c r="M96" s="32"/>
      <c r="N96" s="32"/>
      <c r="O96" s="32"/>
      <c r="P96" s="31"/>
      <c r="Q96" s="31"/>
      <c r="R96" s="31" t="s">
        <v>359</v>
      </c>
      <c r="S96" s="31" t="s">
        <v>359</v>
      </c>
      <c r="T96" s="31"/>
      <c r="U96" s="31"/>
    </row>
    <row r="97">
      <c r="C97" s="31"/>
      <c r="D97" s="32"/>
      <c r="E97" s="32"/>
      <c r="F97" s="31"/>
      <c r="G97" s="31"/>
      <c r="H97" s="31" t="s">
        <v>359</v>
      </c>
      <c r="I97" s="31" t="s">
        <v>359</v>
      </c>
      <c r="J97" s="31"/>
      <c r="K97" s="31"/>
      <c r="L97" s="32"/>
      <c r="M97" s="32"/>
      <c r="N97" s="32"/>
      <c r="O97" s="32"/>
      <c r="P97" s="31"/>
      <c r="Q97" s="31"/>
      <c r="R97" s="31" t="s">
        <v>359</v>
      </c>
      <c r="S97" s="31" t="s">
        <v>359</v>
      </c>
      <c r="T97" s="31"/>
      <c r="U97" s="31"/>
    </row>
    <row r="98">
      <c r="C98" s="31"/>
      <c r="D98" s="32"/>
      <c r="E98" s="32"/>
      <c r="F98" s="31"/>
      <c r="G98" s="31"/>
      <c r="H98" s="31" t="s">
        <v>359</v>
      </c>
      <c r="I98" s="31" t="s">
        <v>359</v>
      </c>
      <c r="J98" s="31"/>
      <c r="K98" s="31"/>
      <c r="L98" s="32"/>
      <c r="M98" s="32"/>
      <c r="N98" s="32"/>
      <c r="O98" s="32"/>
      <c r="P98" s="31"/>
      <c r="Q98" s="31"/>
      <c r="R98" s="31" t="s">
        <v>359</v>
      </c>
      <c r="S98" s="31" t="s">
        <v>359</v>
      </c>
      <c r="T98" s="31"/>
      <c r="U98" s="31"/>
    </row>
    <row r="99">
      <c r="C99" s="31"/>
      <c r="D99" s="32"/>
      <c r="E99" s="32"/>
      <c r="F99" s="31"/>
      <c r="G99" s="31"/>
      <c r="H99" s="31" t="s">
        <v>359</v>
      </c>
      <c r="I99" s="31" t="s">
        <v>359</v>
      </c>
      <c r="J99" s="31"/>
      <c r="K99" s="31"/>
      <c r="L99" s="32"/>
      <c r="M99" s="32"/>
      <c r="N99" s="32"/>
      <c r="O99" s="32"/>
      <c r="P99" s="31"/>
      <c r="Q99" s="31"/>
      <c r="R99" s="31" t="s">
        <v>359</v>
      </c>
      <c r="S99" s="31" t="s">
        <v>359</v>
      </c>
      <c r="T99" s="31"/>
      <c r="U99" s="31"/>
    </row>
  </sheetData>
  <autoFilter ref="$A$2:$T$60"/>
  <mergeCells count="5">
    <mergeCell ref="E1:G1"/>
    <mergeCell ref="J1:K1"/>
    <mergeCell ref="O1:Q1"/>
    <mergeCell ref="L1:N1"/>
    <mergeCell ref="B1:D1"/>
  </mergeCells>
  <conditionalFormatting sqref="A4:B15 A16:B99">
    <cfRule type="expression" dxfId="0" priority="1">
      <formula>$B4="Fire"</formula>
    </cfRule>
  </conditionalFormatting>
  <conditionalFormatting sqref="A4:B15 A16:B99">
    <cfRule type="expression" dxfId="1" priority="2">
      <formula>$B4="Water"</formula>
    </cfRule>
  </conditionalFormatting>
  <conditionalFormatting sqref="A4:B15 A16:B99">
    <cfRule type="expression" dxfId="2" priority="3">
      <formula>$B4="Earth"</formula>
    </cfRule>
  </conditionalFormatting>
  <conditionalFormatting sqref="A4:B15 A16:B99">
    <cfRule type="expression" dxfId="3" priority="4">
      <formula>$B4="Wind"</formula>
    </cfRule>
  </conditionalFormatting>
  <conditionalFormatting sqref="A4:B15 A16:B99">
    <cfRule type="expression" dxfId="4" priority="5">
      <formula>$B4="Electric"</formula>
    </cfRule>
  </conditionalFormatting>
  <conditionalFormatting sqref="A4:B15 A16:B99">
    <cfRule type="expression" dxfId="5" priority="6">
      <formula>$B4="Ice"</formula>
    </cfRule>
  </conditionalFormatting>
  <conditionalFormatting sqref="A4:B15 A16:B99">
    <cfRule type="expression" dxfId="6" priority="7">
      <formula>$B4="Dark"</formula>
    </cfRule>
  </conditionalFormatting>
  <dataValidations>
    <dataValidation type="list" allowBlank="1" sqref="B4:B99">
      <formula1>Elements</formula1>
    </dataValidation>
    <dataValidation type="list" allowBlank="1" sqref="L4:N99">
      <formula1>Skills</formula1>
    </dataValidation>
    <dataValidation type="list" allowBlank="1" sqref="D4:D99">
      <formula1>WeaponTypes</formula1>
    </dataValidation>
    <dataValidation type="list" allowBlank="1" sqref="F4:F99 H4:H99 J4:K99 P4:P99">
      <formula1>ItemTypes</formula1>
    </dataValidation>
    <dataValidation type="list" allowBlank="1" sqref="G4:G99 I4:I99 Q4:Q99">
      <formula1>Locations</formula1>
    </dataValidation>
    <dataValidation type="list" allowBlank="1" sqref="C4:C99">
      <formula1>Roles</formula1>
    </dataValidation>
    <dataValidation type="list" allowBlank="1" sqref="E4:E99 O4:O99">
      <formula1>Items</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2" max="2" width="11.43"/>
    <col customWidth="1" min="3" max="3" width="11.0"/>
    <col customWidth="1" min="4" max="4" width="17.43"/>
    <col customWidth="1" min="5" max="5" width="13.57"/>
    <col customWidth="1" min="7" max="7" width="12.57"/>
    <col customWidth="1" min="8" max="8" width="12.71"/>
    <col customWidth="1" min="9" max="9" width="13.29"/>
  </cols>
  <sheetData>
    <row r="1" ht="60.0">
      <c r="A1" s="6" t="s">
        <v>86</v>
      </c>
      <c r="B1" s="5" t="s">
        <v>87</v>
      </c>
      <c r="E1" s="5"/>
      <c r="F1" s="5" t="s">
        <v>88</v>
      </c>
      <c r="G1" s="5" t="s">
        <v>89</v>
      </c>
      <c r="H1" s="5"/>
      <c r="I1" s="5"/>
      <c r="J1" s="5" t="s">
        <v>90</v>
      </c>
      <c r="O1" s="6" t="s">
        <v>91</v>
      </c>
    </row>
    <row r="2">
      <c r="A2" s="6" t="s">
        <v>92</v>
      </c>
      <c r="B2" s="6" t="s">
        <v>93</v>
      </c>
      <c r="C2" s="6" t="s">
        <v>94</v>
      </c>
      <c r="D2" s="6" t="s">
        <v>95</v>
      </c>
      <c r="E2" s="22" t="s">
        <v>96</v>
      </c>
      <c r="F2" s="22" t="s">
        <v>97</v>
      </c>
      <c r="G2" s="22" t="s">
        <v>98</v>
      </c>
      <c r="H2" s="22" t="s">
        <v>99</v>
      </c>
      <c r="I2" s="22" t="s">
        <v>100</v>
      </c>
      <c r="J2" s="22" t="s">
        <v>101</v>
      </c>
      <c r="K2" s="6" t="s">
        <v>102</v>
      </c>
      <c r="L2" s="6" t="s">
        <v>103</v>
      </c>
      <c r="M2" s="6"/>
      <c r="N2" s="23" t="str">
        <f>HYPERLINK("https://www.rpgsite.net/feature/6418-xenoblade-chronicles-2-rare-blades-guide-elements-roles-field-skills-and-how-to-get-every-rare-blade","Acquired")</f>
        <v>Acquired</v>
      </c>
    </row>
    <row r="3">
      <c r="A3" s="6"/>
      <c r="B3" s="6"/>
      <c r="C3" s="6"/>
      <c r="D3" s="6"/>
      <c r="E3" s="6"/>
      <c r="F3" s="6"/>
      <c r="G3" s="6"/>
      <c r="H3" s="6"/>
      <c r="I3" s="6"/>
      <c r="J3" s="6"/>
      <c r="K3" s="6"/>
      <c r="L3" s="6"/>
      <c r="M3" s="6"/>
      <c r="O3" s="6"/>
    </row>
    <row r="4">
      <c r="A4" s="6" t="s">
        <v>104</v>
      </c>
      <c r="B4" s="6" t="s">
        <v>105</v>
      </c>
      <c r="C4" s="6" t="s">
        <v>106</v>
      </c>
      <c r="D4" s="6" t="s">
        <v>107</v>
      </c>
      <c r="E4" s="6">
        <v>2.0</v>
      </c>
      <c r="F4" s="6" t="s">
        <v>108</v>
      </c>
      <c r="G4" s="6">
        <v>10.0</v>
      </c>
      <c r="H4" s="6">
        <v>5.0</v>
      </c>
      <c r="I4" s="6">
        <v>10.0</v>
      </c>
      <c r="J4" s="6"/>
      <c r="K4" s="6"/>
      <c r="L4" s="6"/>
      <c r="M4" s="6"/>
      <c r="N4" s="6" t="s">
        <v>109</v>
      </c>
      <c r="O4" s="6"/>
    </row>
    <row r="5">
      <c r="A5" s="6" t="s">
        <v>110</v>
      </c>
      <c r="B5" s="6" t="s">
        <v>111</v>
      </c>
      <c r="C5" s="6" t="s">
        <v>112</v>
      </c>
      <c r="D5" s="6" t="s">
        <v>113</v>
      </c>
      <c r="E5" s="6">
        <v>2.0</v>
      </c>
      <c r="F5" s="6" t="s">
        <v>114</v>
      </c>
      <c r="G5" s="6">
        <v>10.0</v>
      </c>
      <c r="H5" s="6">
        <v>5.0</v>
      </c>
      <c r="I5" s="6">
        <v>35.0</v>
      </c>
      <c r="J5" s="6"/>
      <c r="K5" s="6"/>
      <c r="L5" s="6"/>
      <c r="M5" s="6"/>
      <c r="N5" s="6" t="s">
        <v>109</v>
      </c>
      <c r="O5" s="6"/>
    </row>
    <row r="6">
      <c r="A6" s="6" t="s">
        <v>115</v>
      </c>
      <c r="B6" s="6" t="s">
        <v>116</v>
      </c>
      <c r="C6" s="6" t="s">
        <v>117</v>
      </c>
      <c r="D6" s="6" t="s">
        <v>118</v>
      </c>
      <c r="E6" s="6">
        <v>0.0</v>
      </c>
      <c r="F6" s="6" t="s">
        <v>119</v>
      </c>
      <c r="G6" s="6">
        <v>10.0</v>
      </c>
      <c r="H6" s="6">
        <v>20.0</v>
      </c>
      <c r="I6" s="6">
        <v>15.0</v>
      </c>
      <c r="J6" s="6"/>
      <c r="L6" s="6"/>
      <c r="M6" s="6"/>
      <c r="N6" s="6" t="s">
        <v>109</v>
      </c>
      <c r="O6" s="6"/>
    </row>
    <row r="7">
      <c r="A7" s="6" t="s">
        <v>120</v>
      </c>
      <c r="B7" s="6" t="s">
        <v>105</v>
      </c>
      <c r="C7" s="6" t="s">
        <v>117</v>
      </c>
      <c r="D7" s="6" t="s">
        <v>121</v>
      </c>
      <c r="E7" s="6">
        <v>0.0</v>
      </c>
      <c r="F7" s="6" t="s">
        <v>122</v>
      </c>
      <c r="G7" s="6">
        <v>10.0</v>
      </c>
      <c r="H7" s="6">
        <v>25.0</v>
      </c>
      <c r="I7" s="6">
        <v>20.0</v>
      </c>
      <c r="J7" s="6"/>
      <c r="L7" s="6"/>
      <c r="M7" s="6"/>
      <c r="N7" s="6" t="s">
        <v>109</v>
      </c>
      <c r="O7" s="6"/>
    </row>
    <row r="8">
      <c r="A8" s="6" t="s">
        <v>123</v>
      </c>
      <c r="B8" s="6" t="s">
        <v>124</v>
      </c>
      <c r="C8" s="6" t="s">
        <v>106</v>
      </c>
      <c r="D8" s="6" t="s">
        <v>125</v>
      </c>
      <c r="E8" s="6">
        <v>0.0</v>
      </c>
      <c r="F8" s="6" t="s">
        <v>108</v>
      </c>
      <c r="G8" s="6">
        <v>20.0</v>
      </c>
      <c r="H8" s="6">
        <v>35.0</v>
      </c>
      <c r="I8" s="6">
        <v>30.0</v>
      </c>
      <c r="N8" s="6" t="s">
        <v>126</v>
      </c>
    </row>
    <row r="9">
      <c r="A9" s="6" t="s">
        <v>127</v>
      </c>
      <c r="B9" s="6" t="s">
        <v>128</v>
      </c>
      <c r="C9" s="6" t="s">
        <v>106</v>
      </c>
      <c r="D9" s="6" t="s">
        <v>129</v>
      </c>
      <c r="E9" s="6">
        <v>2.0</v>
      </c>
      <c r="F9" s="6" t="s">
        <v>130</v>
      </c>
      <c r="G9" s="6">
        <v>15.0</v>
      </c>
      <c r="H9" s="6">
        <v>5.0</v>
      </c>
      <c r="I9" s="6">
        <v>5.0</v>
      </c>
      <c r="J9" s="6"/>
      <c r="L9" s="6"/>
      <c r="M9" s="6"/>
      <c r="N9" s="6" t="s">
        <v>109</v>
      </c>
      <c r="O9" s="6"/>
    </row>
    <row r="10">
      <c r="A10" s="6" t="s">
        <v>131</v>
      </c>
      <c r="B10" s="6" t="s">
        <v>116</v>
      </c>
      <c r="C10" s="6" t="s">
        <v>106</v>
      </c>
      <c r="D10" s="6" t="s">
        <v>132</v>
      </c>
      <c r="E10" s="6">
        <v>2.0</v>
      </c>
      <c r="F10" s="6" t="s">
        <v>108</v>
      </c>
      <c r="G10" s="6">
        <v>15.0</v>
      </c>
      <c r="H10" s="6">
        <v>5.0</v>
      </c>
      <c r="I10" s="6">
        <v>5.0</v>
      </c>
      <c r="N10" s="6" t="s">
        <v>109</v>
      </c>
    </row>
    <row r="11">
      <c r="A11" s="6" t="s">
        <v>133</v>
      </c>
      <c r="B11" s="6" t="s">
        <v>134</v>
      </c>
      <c r="C11" s="6" t="s">
        <v>106</v>
      </c>
      <c r="D11" s="6" t="s">
        <v>107</v>
      </c>
      <c r="E11" s="6">
        <v>2.0</v>
      </c>
      <c r="F11" s="6" t="s">
        <v>114</v>
      </c>
      <c r="G11" s="6">
        <v>10.0</v>
      </c>
      <c r="H11" s="6">
        <v>5.0</v>
      </c>
      <c r="I11" s="6">
        <v>10.0</v>
      </c>
      <c r="J11" s="6"/>
      <c r="K11" s="6"/>
      <c r="L11" s="6"/>
      <c r="M11" s="6"/>
      <c r="N11" s="6" t="s">
        <v>109</v>
      </c>
      <c r="O11" s="6"/>
    </row>
    <row r="12">
      <c r="A12" s="6" t="s">
        <v>135</v>
      </c>
      <c r="B12" s="6" t="s">
        <v>105</v>
      </c>
      <c r="C12" s="6" t="s">
        <v>117</v>
      </c>
      <c r="D12" s="6" t="s">
        <v>136</v>
      </c>
      <c r="E12" s="6">
        <v>2.0</v>
      </c>
      <c r="F12" s="6" t="s">
        <v>122</v>
      </c>
      <c r="G12" s="6">
        <v>15.0</v>
      </c>
      <c r="H12" s="6">
        <v>25.0</v>
      </c>
      <c r="I12" s="6">
        <v>30.0</v>
      </c>
      <c r="J12" s="6"/>
      <c r="K12" s="6"/>
      <c r="L12" s="6"/>
      <c r="M12" s="6"/>
      <c r="N12" s="6" t="s">
        <v>109</v>
      </c>
      <c r="O12" s="6"/>
    </row>
    <row r="13">
      <c r="A13" s="6" t="s">
        <v>137</v>
      </c>
      <c r="B13" s="6" t="s">
        <v>138</v>
      </c>
      <c r="C13" s="6" t="s">
        <v>106</v>
      </c>
      <c r="D13" s="6" t="s">
        <v>139</v>
      </c>
      <c r="E13" s="6">
        <v>3.0</v>
      </c>
      <c r="F13" s="6" t="s">
        <v>108</v>
      </c>
      <c r="G13" s="6">
        <v>10.0</v>
      </c>
      <c r="H13" s="6">
        <v>5.0</v>
      </c>
      <c r="I13" s="6">
        <v>10.0</v>
      </c>
      <c r="N13" s="6" t="s">
        <v>109</v>
      </c>
    </row>
    <row r="14">
      <c r="A14" s="6" t="s">
        <v>140</v>
      </c>
      <c r="B14" s="6" t="s">
        <v>111</v>
      </c>
      <c r="C14" s="6" t="s">
        <v>117</v>
      </c>
      <c r="D14" s="6" t="s">
        <v>141</v>
      </c>
      <c r="E14" s="6">
        <v>2.0</v>
      </c>
      <c r="F14" s="6" t="s">
        <v>122</v>
      </c>
      <c r="G14" s="6">
        <v>15.0</v>
      </c>
      <c r="H14" s="6">
        <v>25.0</v>
      </c>
      <c r="I14" s="6">
        <v>25.0</v>
      </c>
      <c r="N14" s="6" t="s">
        <v>109</v>
      </c>
      <c r="O14" s="6"/>
    </row>
    <row r="15">
      <c r="A15" s="6" t="s">
        <v>142</v>
      </c>
      <c r="B15" s="6" t="s">
        <v>111</v>
      </c>
      <c r="C15" s="6" t="s">
        <v>112</v>
      </c>
      <c r="D15" s="6" t="s">
        <v>143</v>
      </c>
      <c r="E15" s="6">
        <v>3.0</v>
      </c>
      <c r="F15" s="6" t="s">
        <v>119</v>
      </c>
      <c r="G15" s="6">
        <v>15.0</v>
      </c>
      <c r="H15" s="6">
        <v>10.0</v>
      </c>
      <c r="I15" s="6">
        <v>35.0</v>
      </c>
      <c r="N15" s="6" t="s">
        <v>109</v>
      </c>
    </row>
    <row r="16">
      <c r="A16" s="6" t="s">
        <v>144</v>
      </c>
      <c r="B16" s="6" t="s">
        <v>128</v>
      </c>
      <c r="C16" s="6" t="s">
        <v>112</v>
      </c>
      <c r="D16" s="6" t="s">
        <v>145</v>
      </c>
      <c r="E16" s="6">
        <v>2.0</v>
      </c>
      <c r="F16" s="6" t="s">
        <v>130</v>
      </c>
      <c r="G16" s="6">
        <v>15.0</v>
      </c>
      <c r="H16" s="6">
        <v>10.0</v>
      </c>
      <c r="I16" s="6">
        <v>30.0</v>
      </c>
    </row>
    <row r="17">
      <c r="A17" s="6" t="s">
        <v>146</v>
      </c>
      <c r="B17" s="6" t="s">
        <v>116</v>
      </c>
      <c r="C17" s="6" t="s">
        <v>106</v>
      </c>
      <c r="D17" s="6" t="s">
        <v>147</v>
      </c>
      <c r="E17" s="6">
        <v>2.0</v>
      </c>
      <c r="F17" s="6" t="s">
        <v>130</v>
      </c>
      <c r="G17" s="6">
        <v>10.0</v>
      </c>
      <c r="H17" s="6">
        <v>20.0</v>
      </c>
      <c r="I17" s="6">
        <v>20.0</v>
      </c>
      <c r="O17" s="6"/>
    </row>
    <row r="18">
      <c r="A18" s="6" t="s">
        <v>148</v>
      </c>
      <c r="B18" s="6" t="s">
        <v>149</v>
      </c>
      <c r="C18" s="6" t="s">
        <v>106</v>
      </c>
      <c r="D18" s="6" t="s">
        <v>150</v>
      </c>
      <c r="E18" s="6">
        <v>2.0</v>
      </c>
      <c r="F18" s="6" t="s">
        <v>114</v>
      </c>
      <c r="G18" s="6">
        <v>15.0</v>
      </c>
      <c r="H18" s="6">
        <v>0.0</v>
      </c>
      <c r="I18" s="6">
        <v>15.0</v>
      </c>
    </row>
    <row r="19">
      <c r="A19" s="6" t="s">
        <v>151</v>
      </c>
      <c r="B19" s="6" t="s">
        <v>128</v>
      </c>
      <c r="C19" s="6" t="s">
        <v>112</v>
      </c>
      <c r="D19" s="6" t="s">
        <v>152</v>
      </c>
      <c r="E19" s="6">
        <v>1.0</v>
      </c>
      <c r="F19" s="6" t="s">
        <v>119</v>
      </c>
      <c r="G19" s="6">
        <v>15.0</v>
      </c>
      <c r="H19" s="6">
        <v>20.0</v>
      </c>
      <c r="I19" s="6">
        <v>30.0</v>
      </c>
      <c r="K19" s="6"/>
      <c r="M19" s="6"/>
      <c r="O19" s="6"/>
    </row>
    <row r="20">
      <c r="A20" s="6" t="s">
        <v>153</v>
      </c>
      <c r="B20" s="6" t="s">
        <v>105</v>
      </c>
      <c r="C20" s="6" t="s">
        <v>106</v>
      </c>
      <c r="D20" s="6" t="s">
        <v>147</v>
      </c>
      <c r="E20" s="6">
        <v>1.0</v>
      </c>
      <c r="F20" s="6" t="s">
        <v>108</v>
      </c>
      <c r="G20" s="6">
        <v>5.0</v>
      </c>
      <c r="H20" s="6">
        <v>5.0</v>
      </c>
      <c r="I20" s="6">
        <v>5.0</v>
      </c>
      <c r="J20" s="6"/>
      <c r="K20" s="6"/>
    </row>
    <row r="21">
      <c r="A21" s="6" t="s">
        <v>153</v>
      </c>
      <c r="B21" s="6" t="s">
        <v>105</v>
      </c>
      <c r="C21" s="6" t="s">
        <v>106</v>
      </c>
      <c r="D21" s="6" t="s">
        <v>147</v>
      </c>
      <c r="E21" s="6">
        <v>3.0</v>
      </c>
      <c r="F21" s="6" t="s">
        <v>108</v>
      </c>
      <c r="G21" s="6">
        <v>10.0</v>
      </c>
      <c r="H21" s="6">
        <v>15.0</v>
      </c>
      <c r="I21" s="6">
        <v>15.0</v>
      </c>
      <c r="J21" s="6"/>
      <c r="K21" s="6"/>
    </row>
    <row r="22">
      <c r="A22" s="6" t="s">
        <v>154</v>
      </c>
      <c r="B22" s="6" t="s">
        <v>124</v>
      </c>
      <c r="C22" s="6" t="s">
        <v>112</v>
      </c>
      <c r="D22" s="6" t="s">
        <v>152</v>
      </c>
      <c r="E22" s="6">
        <v>2.0</v>
      </c>
      <c r="F22" s="6" t="s">
        <v>130</v>
      </c>
      <c r="G22" s="6">
        <v>10.0</v>
      </c>
      <c r="H22" s="6">
        <v>5.0</v>
      </c>
      <c r="I22" s="6">
        <v>35.0</v>
      </c>
    </row>
    <row r="23">
      <c r="A23" s="6" t="s">
        <v>155</v>
      </c>
      <c r="B23" s="6" t="s">
        <v>138</v>
      </c>
      <c r="C23" s="6" t="s">
        <v>117</v>
      </c>
      <c r="D23" s="6" t="s">
        <v>156</v>
      </c>
      <c r="E23" s="6">
        <v>1.0</v>
      </c>
      <c r="F23" s="6" t="s">
        <v>119</v>
      </c>
      <c r="G23" s="6">
        <v>15.0</v>
      </c>
      <c r="H23" s="6">
        <v>30.0</v>
      </c>
      <c r="I23" s="6">
        <v>25.0</v>
      </c>
    </row>
    <row r="24">
      <c r="A24" s="6" t="s">
        <v>157</v>
      </c>
      <c r="B24" s="6" t="s">
        <v>128</v>
      </c>
      <c r="C24" s="6" t="s">
        <v>117</v>
      </c>
      <c r="D24" s="6" t="s">
        <v>156</v>
      </c>
      <c r="E24" s="6">
        <v>1.0</v>
      </c>
      <c r="F24" s="6" t="s">
        <v>122</v>
      </c>
      <c r="G24" s="6">
        <v>15.0</v>
      </c>
      <c r="H24" s="6">
        <v>20.0</v>
      </c>
      <c r="I24" s="6">
        <v>30.0</v>
      </c>
    </row>
    <row r="25">
      <c r="A25" s="6" t="s">
        <v>158</v>
      </c>
      <c r="B25" s="6" t="s">
        <v>116</v>
      </c>
      <c r="C25" s="6" t="s">
        <v>112</v>
      </c>
      <c r="D25" s="6" t="s">
        <v>152</v>
      </c>
      <c r="E25" s="6">
        <v>2.0</v>
      </c>
      <c r="F25" s="6" t="s">
        <v>114</v>
      </c>
      <c r="G25" s="6">
        <v>10.0</v>
      </c>
      <c r="H25" s="6">
        <v>5.0</v>
      </c>
      <c r="I25" s="6">
        <v>35.0</v>
      </c>
    </row>
    <row r="26">
      <c r="A26" s="6" t="s">
        <v>159</v>
      </c>
      <c r="B26" s="6" t="s">
        <v>124</v>
      </c>
      <c r="C26" s="6" t="s">
        <v>117</v>
      </c>
      <c r="D26" s="6" t="s">
        <v>156</v>
      </c>
      <c r="E26" s="6">
        <v>2.0</v>
      </c>
      <c r="F26" s="6" t="s">
        <v>119</v>
      </c>
      <c r="G26" s="6">
        <v>15.0</v>
      </c>
      <c r="H26" s="6">
        <v>30.0</v>
      </c>
      <c r="I26" s="6">
        <v>25.0</v>
      </c>
    </row>
    <row r="27">
      <c r="A27" s="6" t="s">
        <v>160</v>
      </c>
      <c r="B27" s="6" t="s">
        <v>111</v>
      </c>
      <c r="C27" s="6" t="s">
        <v>106</v>
      </c>
      <c r="D27" s="6" t="s">
        <v>147</v>
      </c>
      <c r="E27" s="6">
        <v>2.0</v>
      </c>
      <c r="F27" s="6" t="s">
        <v>119</v>
      </c>
      <c r="G27" s="6">
        <v>15.0</v>
      </c>
      <c r="H27" s="6">
        <v>30.0</v>
      </c>
      <c r="I27" s="6">
        <v>20.0</v>
      </c>
    </row>
    <row r="28">
      <c r="A28" s="6" t="s">
        <v>161</v>
      </c>
      <c r="B28" s="6" t="s">
        <v>138</v>
      </c>
      <c r="C28" s="6" t="s">
        <v>106</v>
      </c>
      <c r="D28" s="6" t="s">
        <v>150</v>
      </c>
      <c r="E28" s="6">
        <v>3.0</v>
      </c>
      <c r="F28" s="6" t="s">
        <v>108</v>
      </c>
      <c r="G28" s="6">
        <v>15.0</v>
      </c>
      <c r="H28" s="6">
        <v>20.0</v>
      </c>
      <c r="I28" s="6">
        <v>15.0</v>
      </c>
      <c r="N28" s="6" t="s">
        <v>126</v>
      </c>
    </row>
    <row r="29">
      <c r="A29" s="6" t="s">
        <v>162</v>
      </c>
      <c r="B29" s="6" t="s">
        <v>149</v>
      </c>
      <c r="C29" s="6" t="s">
        <v>117</v>
      </c>
      <c r="D29" s="6" t="s">
        <v>156</v>
      </c>
      <c r="E29" s="6">
        <v>2.0</v>
      </c>
      <c r="F29" s="6" t="s">
        <v>119</v>
      </c>
      <c r="G29" s="6">
        <v>15.0</v>
      </c>
      <c r="H29" s="6">
        <v>30.0</v>
      </c>
      <c r="I29" s="6">
        <v>25.0</v>
      </c>
      <c r="J29" s="6"/>
      <c r="K29" s="6"/>
      <c r="L29" s="6"/>
      <c r="N29" s="6" t="s">
        <v>126</v>
      </c>
      <c r="O29" s="6"/>
    </row>
    <row r="30">
      <c r="A30" s="6" t="s">
        <v>163</v>
      </c>
      <c r="B30" s="6" t="s">
        <v>138</v>
      </c>
      <c r="C30" s="6" t="s">
        <v>112</v>
      </c>
      <c r="D30" s="6" t="s">
        <v>145</v>
      </c>
      <c r="E30" s="6">
        <v>2.0</v>
      </c>
      <c r="F30" s="6" t="s">
        <v>114</v>
      </c>
      <c r="G30" s="6">
        <v>10.0</v>
      </c>
      <c r="H30" s="6">
        <v>10.0</v>
      </c>
      <c r="I30" s="6">
        <v>30.0</v>
      </c>
    </row>
    <row r="31">
      <c r="A31" s="6" t="s">
        <v>164</v>
      </c>
      <c r="B31" s="6" t="s">
        <v>134</v>
      </c>
      <c r="C31" s="6" t="s">
        <v>106</v>
      </c>
      <c r="D31" s="6" t="s">
        <v>150</v>
      </c>
      <c r="E31" s="6">
        <v>3.0</v>
      </c>
      <c r="F31" s="6" t="s">
        <v>114</v>
      </c>
      <c r="G31" s="6">
        <v>10.0</v>
      </c>
      <c r="H31" s="6">
        <v>20.0</v>
      </c>
      <c r="I31" s="6">
        <v>20.0</v>
      </c>
    </row>
    <row r="32">
      <c r="A32" s="6" t="s">
        <v>165</v>
      </c>
      <c r="B32" s="6" t="s">
        <v>105</v>
      </c>
      <c r="C32" s="6" t="s">
        <v>117</v>
      </c>
      <c r="D32" s="6" t="s">
        <v>141</v>
      </c>
      <c r="E32" s="6">
        <v>2.0</v>
      </c>
      <c r="F32" s="6" t="s">
        <v>119</v>
      </c>
      <c r="G32" s="6">
        <v>20.0</v>
      </c>
      <c r="H32" s="6">
        <v>30.0</v>
      </c>
      <c r="I32" s="6">
        <v>25.0</v>
      </c>
    </row>
    <row r="33">
      <c r="A33" s="6" t="s">
        <v>166</v>
      </c>
      <c r="B33" s="6" t="s">
        <v>116</v>
      </c>
      <c r="C33" s="6" t="s">
        <v>112</v>
      </c>
      <c r="D33" s="6" t="s">
        <v>145</v>
      </c>
      <c r="E33" s="6">
        <v>2.0</v>
      </c>
      <c r="F33" s="6" t="s">
        <v>130</v>
      </c>
      <c r="G33" s="6">
        <v>10.0</v>
      </c>
      <c r="H33" s="6">
        <v>5.0</v>
      </c>
      <c r="I33" s="6">
        <v>35.0</v>
      </c>
    </row>
    <row r="34">
      <c r="A34" s="6" t="s">
        <v>167</v>
      </c>
      <c r="B34" s="6" t="s">
        <v>149</v>
      </c>
      <c r="C34" s="6" t="s">
        <v>117</v>
      </c>
      <c r="D34" s="6" t="s">
        <v>141</v>
      </c>
      <c r="E34" s="6">
        <v>1.0</v>
      </c>
      <c r="F34" s="6" t="s">
        <v>122</v>
      </c>
      <c r="G34" s="6">
        <v>10.0</v>
      </c>
      <c r="H34" s="6">
        <v>20.0</v>
      </c>
      <c r="I34" s="6">
        <v>30.0</v>
      </c>
    </row>
    <row r="35">
      <c r="A35" s="6" t="s">
        <v>168</v>
      </c>
      <c r="B35" s="6" t="s">
        <v>124</v>
      </c>
      <c r="C35" s="6" t="s">
        <v>106</v>
      </c>
      <c r="D35" s="6" t="s">
        <v>132</v>
      </c>
      <c r="E35" s="6">
        <v>1.0</v>
      </c>
      <c r="F35" s="6" t="s">
        <v>130</v>
      </c>
      <c r="G35" s="6">
        <v>10.0</v>
      </c>
      <c r="H35" s="6">
        <v>10.0</v>
      </c>
      <c r="I35" s="6">
        <v>15.0</v>
      </c>
      <c r="J35" s="6"/>
      <c r="K35" s="6"/>
      <c r="L35" s="6"/>
    </row>
    <row r="36">
      <c r="A36" s="6" t="s">
        <v>169</v>
      </c>
      <c r="B36" s="6" t="s">
        <v>111</v>
      </c>
      <c r="C36" s="6" t="s">
        <v>106</v>
      </c>
      <c r="D36" s="6" t="s">
        <v>132</v>
      </c>
      <c r="E36" s="6">
        <v>1.0</v>
      </c>
      <c r="F36" s="6" t="s">
        <v>130</v>
      </c>
      <c r="G36" s="6">
        <v>10.0</v>
      </c>
      <c r="H36" s="6">
        <v>5.0</v>
      </c>
      <c r="I36" s="6">
        <v>5.0</v>
      </c>
      <c r="N36" s="6" t="s">
        <v>126</v>
      </c>
    </row>
    <row r="37">
      <c r="A37" s="6" t="s">
        <v>170</v>
      </c>
      <c r="B37" s="6" t="s">
        <v>111</v>
      </c>
      <c r="C37" s="6" t="s">
        <v>106</v>
      </c>
      <c r="D37" s="6" t="s">
        <v>150</v>
      </c>
      <c r="E37" s="6">
        <v>3.0</v>
      </c>
      <c r="F37" s="6" t="s">
        <v>114</v>
      </c>
      <c r="G37" s="6">
        <v>15.0</v>
      </c>
      <c r="H37" s="6">
        <v>5.0</v>
      </c>
      <c r="I37" s="6">
        <v>15.0</v>
      </c>
      <c r="N37" s="6" t="s">
        <v>126</v>
      </c>
    </row>
    <row r="38">
      <c r="A38" s="6" t="s">
        <v>171</v>
      </c>
      <c r="B38" s="6" t="s">
        <v>124</v>
      </c>
      <c r="C38" s="6" t="s">
        <v>117</v>
      </c>
      <c r="D38" s="6" t="s">
        <v>141</v>
      </c>
      <c r="E38" s="6">
        <v>2.0</v>
      </c>
      <c r="F38" s="6" t="s">
        <v>122</v>
      </c>
      <c r="G38" s="6">
        <v>15.0</v>
      </c>
      <c r="H38" s="6">
        <v>20.0</v>
      </c>
      <c r="I38" s="6">
        <v>30.0</v>
      </c>
      <c r="N38" s="6" t="s">
        <v>126</v>
      </c>
    </row>
    <row r="39">
      <c r="A39" s="6" t="s">
        <v>172</v>
      </c>
      <c r="B39" s="6" t="s">
        <v>124</v>
      </c>
      <c r="C39" s="6" t="s">
        <v>112</v>
      </c>
      <c r="D39" s="6" t="s">
        <v>145</v>
      </c>
      <c r="E39" s="6">
        <v>1.0</v>
      </c>
      <c r="F39" s="6" t="s">
        <v>122</v>
      </c>
      <c r="G39" s="6">
        <v>10.0</v>
      </c>
      <c r="H39" s="6">
        <v>10.0</v>
      </c>
      <c r="I39" s="6">
        <v>30.0</v>
      </c>
    </row>
    <row r="40">
      <c r="A40" s="6" t="s">
        <v>173</v>
      </c>
      <c r="B40" s="6" t="s">
        <v>149</v>
      </c>
      <c r="C40" s="6" t="s">
        <v>106</v>
      </c>
      <c r="D40" s="6" t="s">
        <v>132</v>
      </c>
      <c r="E40" s="6">
        <v>3.0</v>
      </c>
      <c r="F40" s="6" t="s">
        <v>114</v>
      </c>
      <c r="G40" s="6">
        <v>15.0</v>
      </c>
      <c r="H40" s="6">
        <v>5.0</v>
      </c>
      <c r="I40" s="6">
        <v>10.0</v>
      </c>
    </row>
    <row r="41">
      <c r="A41" s="6" t="s">
        <v>174</v>
      </c>
      <c r="B41" s="6" t="s">
        <v>138</v>
      </c>
      <c r="C41" s="6" t="s">
        <v>112</v>
      </c>
      <c r="D41" s="6" t="s">
        <v>152</v>
      </c>
      <c r="E41" s="6">
        <v>2.0</v>
      </c>
      <c r="F41" s="6" t="s">
        <v>119</v>
      </c>
      <c r="G41" s="6">
        <v>10.0</v>
      </c>
      <c r="H41" s="6">
        <v>0.0</v>
      </c>
      <c r="I41" s="6">
        <v>25.0</v>
      </c>
      <c r="K41" s="6"/>
      <c r="L41" s="6"/>
      <c r="M41" s="6"/>
      <c r="N41" s="6" t="s">
        <v>126</v>
      </c>
      <c r="O41" s="6"/>
    </row>
    <row r="42">
      <c r="A42" s="6" t="s">
        <v>175</v>
      </c>
      <c r="B42" s="6" t="s">
        <v>128</v>
      </c>
      <c r="C42" s="6" t="s">
        <v>106</v>
      </c>
      <c r="D42" s="6" t="s">
        <v>147</v>
      </c>
      <c r="E42" s="6">
        <v>3.0</v>
      </c>
      <c r="F42" s="6" t="s">
        <v>108</v>
      </c>
      <c r="G42" s="6">
        <v>15.0</v>
      </c>
      <c r="H42" s="6">
        <v>15.0</v>
      </c>
      <c r="I42" s="6">
        <v>15.0</v>
      </c>
    </row>
    <row r="44">
      <c r="A44" s="24"/>
    </row>
    <row r="45">
      <c r="A45" s="24" t="s">
        <v>176</v>
      </c>
      <c r="D45" s="6"/>
      <c r="E45" s="6"/>
      <c r="F45" s="6"/>
      <c r="G45" s="6"/>
      <c r="H45" s="6"/>
      <c r="I45" s="6"/>
      <c r="J45" s="6"/>
      <c r="O45" s="6"/>
    </row>
    <row r="46">
      <c r="A46" s="6" t="s">
        <v>177</v>
      </c>
      <c r="B46" s="6" t="s">
        <v>138</v>
      </c>
      <c r="C46" s="7" t="s">
        <v>112</v>
      </c>
      <c r="D46" s="25" t="s">
        <v>178</v>
      </c>
      <c r="E46" s="6"/>
      <c r="F46" s="6"/>
      <c r="G46" s="6"/>
      <c r="H46" s="6"/>
      <c r="I46" s="6"/>
      <c r="J46" s="6"/>
      <c r="O46" s="6"/>
    </row>
    <row r="47" ht="26.25">
      <c r="A47" s="6" t="s">
        <v>179</v>
      </c>
      <c r="B47" s="6" t="s">
        <v>116</v>
      </c>
      <c r="C47" s="7" t="s">
        <v>117</v>
      </c>
      <c r="D47" s="25" t="s">
        <v>180</v>
      </c>
      <c r="E47" s="6">
        <v>2.0</v>
      </c>
      <c r="F47" s="6" t="s">
        <v>119</v>
      </c>
      <c r="G47" s="6">
        <v>20.0</v>
      </c>
      <c r="H47" s="6"/>
      <c r="I47" s="6"/>
      <c r="J47" s="6" t="s">
        <v>181</v>
      </c>
      <c r="K47" s="6" t="s">
        <v>182</v>
      </c>
      <c r="L47" s="6"/>
      <c r="O47" s="6"/>
    </row>
    <row r="48">
      <c r="A48" s="6" t="s">
        <v>183</v>
      </c>
      <c r="B48" s="6" t="s">
        <v>149</v>
      </c>
      <c r="C48" s="7" t="s">
        <v>117</v>
      </c>
      <c r="D48" s="25" t="s">
        <v>184</v>
      </c>
      <c r="E48" s="6"/>
      <c r="F48" s="6"/>
      <c r="G48" s="6"/>
      <c r="H48" s="6"/>
      <c r="I48" s="6"/>
      <c r="J48" s="6"/>
      <c r="O48" s="6"/>
    </row>
    <row r="49" ht="26.25">
      <c r="A49" s="6" t="s">
        <v>185</v>
      </c>
      <c r="B49" s="6" t="s">
        <v>138</v>
      </c>
      <c r="C49" s="7" t="s">
        <v>106</v>
      </c>
      <c r="D49" s="25" t="s">
        <v>186</v>
      </c>
      <c r="E49" s="26"/>
      <c r="F49" s="26"/>
      <c r="G49" s="26"/>
      <c r="H49" s="26"/>
      <c r="I49" s="26"/>
      <c r="J49" s="26"/>
      <c r="K49" s="26"/>
      <c r="L49" s="26"/>
    </row>
    <row r="50">
      <c r="A50" s="6" t="s">
        <v>187</v>
      </c>
      <c r="B50" s="6" t="s">
        <v>116</v>
      </c>
      <c r="C50" s="7" t="s">
        <v>106</v>
      </c>
      <c r="D50" s="25" t="s">
        <v>188</v>
      </c>
      <c r="E50" s="6">
        <v>3.0</v>
      </c>
      <c r="F50" s="6" t="s">
        <v>108</v>
      </c>
      <c r="G50" s="6">
        <v>15.0</v>
      </c>
      <c r="J50" s="6" t="s">
        <v>182</v>
      </c>
      <c r="K50" s="6" t="s">
        <v>189</v>
      </c>
    </row>
    <row r="51" ht="26.25">
      <c r="A51" s="6" t="s">
        <v>190</v>
      </c>
      <c r="B51" s="6" t="s">
        <v>105</v>
      </c>
      <c r="C51" s="7" t="s">
        <v>106</v>
      </c>
      <c r="D51" s="25" t="s">
        <v>191</v>
      </c>
      <c r="E51" s="6">
        <v>2.0</v>
      </c>
      <c r="F51" s="6" t="s">
        <v>108</v>
      </c>
      <c r="G51" s="6">
        <v>10.0</v>
      </c>
      <c r="J51" s="6" t="s">
        <v>189</v>
      </c>
      <c r="K51" s="6" t="s">
        <v>192</v>
      </c>
    </row>
    <row r="52">
      <c r="A52" s="6" t="s">
        <v>193</v>
      </c>
      <c r="B52" s="6" t="s">
        <v>128</v>
      </c>
      <c r="C52" s="7" t="s">
        <v>117</v>
      </c>
      <c r="D52" s="25" t="s">
        <v>194</v>
      </c>
      <c r="E52" s="6">
        <v>2.0</v>
      </c>
      <c r="F52" s="6" t="s">
        <v>108</v>
      </c>
      <c r="G52" s="6">
        <v>15.0</v>
      </c>
      <c r="J52" s="6" t="s">
        <v>195</v>
      </c>
      <c r="K52" s="6" t="s">
        <v>189</v>
      </c>
    </row>
  </sheetData>
  <autoFilter ref="$A$2:$N$55"/>
  <mergeCells count="2">
    <mergeCell ref="J1:M1"/>
    <mergeCell ref="B1:D1"/>
  </mergeCells>
  <conditionalFormatting sqref="A4:B99">
    <cfRule type="expression" dxfId="0" priority="1">
      <formula>$B4="Fire"</formula>
    </cfRule>
  </conditionalFormatting>
  <conditionalFormatting sqref="A4:B99">
    <cfRule type="expression" dxfId="1" priority="2">
      <formula>$B4="Water"</formula>
    </cfRule>
  </conditionalFormatting>
  <conditionalFormatting sqref="A4:B99">
    <cfRule type="expression" dxfId="2" priority="3">
      <formula>$B4="Earth"</formula>
    </cfRule>
  </conditionalFormatting>
  <conditionalFormatting sqref="A4:B99">
    <cfRule type="expression" dxfId="3" priority="4">
      <formula>$B4="Wind"</formula>
    </cfRule>
  </conditionalFormatting>
  <conditionalFormatting sqref="A4:B99">
    <cfRule type="expression" dxfId="4" priority="5">
      <formula>$B4="Electric"</formula>
    </cfRule>
  </conditionalFormatting>
  <conditionalFormatting sqref="A4:B99">
    <cfRule type="expression" dxfId="5" priority="6">
      <formula>$B4="Ice"</formula>
    </cfRule>
  </conditionalFormatting>
  <conditionalFormatting sqref="A4:B99">
    <cfRule type="expression" dxfId="6" priority="7">
      <formula>$B4="Dark"</formula>
    </cfRule>
  </conditionalFormatting>
  <dataValidations>
    <dataValidation type="list" allowBlank="1" sqref="D4:D45 D53:D99">
      <formula1>WeaponTypes</formula1>
    </dataValidation>
    <dataValidation type="list" allowBlank="1" sqref="C4:C44 C53:C99">
      <formula1>Roles</formula1>
    </dataValidation>
    <dataValidation type="list" allowBlank="1" sqref="B4:B44 B53:B99">
      <formula1>Elements</formula1>
    </dataValidation>
    <dataValidation type="list" allowBlank="1" sqref="F4:F99">
      <formula1>StatTypes</formula1>
    </dataValidation>
    <dataValidation type="list" allowBlank="1" sqref="B45:B52">
      <formula1>Elements</formula1>
    </dataValidation>
    <dataValidation type="list" allowBlank="1" sqref="D46:D52">
      <formula1>WeaponTypes</formula1>
    </dataValidation>
    <dataValidation type="list" allowBlank="1" sqref="C45:C52">
      <formula1>Roles</formula1>
    </dataValidation>
  </dataValidation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0"/>
    <col customWidth="1" min="3" max="3" width="17.86"/>
    <col customWidth="1" min="5" max="5" width="18.57"/>
    <col customWidth="1" min="6" max="6" width="15.29"/>
    <col customWidth="1" min="8" max="9" width="19.43"/>
    <col customWidth="1" min="10" max="10" width="25.0"/>
    <col customWidth="1" min="13" max="13" width="18.43"/>
    <col customWidth="1" min="14" max="14" width="17.29"/>
  </cols>
  <sheetData>
    <row r="1">
      <c r="A1" s="5" t="s">
        <v>483</v>
      </c>
      <c r="B1" s="5" t="s">
        <v>484</v>
      </c>
      <c r="C1" s="5" t="s">
        <v>393</v>
      </c>
      <c r="D1" s="5" t="s">
        <v>485</v>
      </c>
      <c r="E1" s="5" t="s">
        <v>486</v>
      </c>
      <c r="F1" s="5" t="s">
        <v>487</v>
      </c>
      <c r="G1" s="5" t="s">
        <v>488</v>
      </c>
      <c r="H1" s="5" t="s">
        <v>489</v>
      </c>
      <c r="I1" s="5" t="s">
        <v>490</v>
      </c>
      <c r="J1" s="5" t="s">
        <v>491</v>
      </c>
      <c r="K1" s="5" t="s">
        <v>492</v>
      </c>
      <c r="L1" s="5" t="s">
        <v>493</v>
      </c>
      <c r="M1" s="5" t="s">
        <v>494</v>
      </c>
      <c r="N1" s="5" t="s">
        <v>495</v>
      </c>
      <c r="O1" s="5" t="s">
        <v>496</v>
      </c>
      <c r="P1" s="5" t="s">
        <v>497</v>
      </c>
      <c r="Q1" s="23" t="str">
        <f>HYPERLINK("http://xenoblade.wikia.com/wiki/Battle_Arts_(XC2)#Blade_Arts","Blade Arts")</f>
        <v>Blade Arts</v>
      </c>
    </row>
    <row r="2" ht="26.25">
      <c r="A2" s="5" t="s">
        <v>235</v>
      </c>
      <c r="B2" s="46" t="s">
        <v>234</v>
      </c>
      <c r="C2" s="5" t="s">
        <v>219</v>
      </c>
      <c r="D2" s="5" t="s">
        <v>111</v>
      </c>
      <c r="E2" s="5" t="s">
        <v>498</v>
      </c>
      <c r="F2" s="5" t="s">
        <v>214</v>
      </c>
      <c r="G2" s="5" t="s">
        <v>106</v>
      </c>
      <c r="H2" s="9"/>
      <c r="I2" s="9"/>
      <c r="J2" s="5" t="s">
        <v>234</v>
      </c>
      <c r="K2" s="5" t="s">
        <v>499</v>
      </c>
      <c r="L2" s="5" t="s">
        <v>361</v>
      </c>
      <c r="M2" s="5" t="s">
        <v>500</v>
      </c>
      <c r="N2" s="5" t="s">
        <v>107</v>
      </c>
      <c r="O2" s="5" t="s">
        <v>108</v>
      </c>
      <c r="P2" s="5" t="s">
        <v>501</v>
      </c>
      <c r="Q2" s="6" t="s">
        <v>418</v>
      </c>
    </row>
    <row r="3" ht="26.25">
      <c r="A3" s="5" t="s">
        <v>217</v>
      </c>
      <c r="B3" s="47" t="s">
        <v>215</v>
      </c>
      <c r="C3" s="5" t="s">
        <v>237</v>
      </c>
      <c r="D3" s="5" t="s">
        <v>105</v>
      </c>
      <c r="E3" s="5" t="s">
        <v>502</v>
      </c>
      <c r="F3" s="5" t="s">
        <v>226</v>
      </c>
      <c r="G3" s="5" t="s">
        <v>112</v>
      </c>
      <c r="H3" s="5" t="s">
        <v>503</v>
      </c>
      <c r="I3" s="5" t="s">
        <v>504</v>
      </c>
      <c r="J3" s="9"/>
      <c r="K3" s="5" t="s">
        <v>114</v>
      </c>
      <c r="L3" s="5" t="s">
        <v>364</v>
      </c>
      <c r="M3" s="5" t="s">
        <v>505</v>
      </c>
      <c r="N3" s="5" t="s">
        <v>113</v>
      </c>
      <c r="O3" s="5" t="s">
        <v>130</v>
      </c>
      <c r="P3" s="5" t="s">
        <v>506</v>
      </c>
      <c r="Q3" s="6" t="s">
        <v>192</v>
      </c>
    </row>
    <row r="4">
      <c r="A4" s="5" t="s">
        <v>225</v>
      </c>
      <c r="B4" s="5" t="s">
        <v>255</v>
      </c>
      <c r="C4" s="48" t="s">
        <v>238</v>
      </c>
      <c r="D4" s="5" t="s">
        <v>116</v>
      </c>
      <c r="E4" s="5" t="s">
        <v>507</v>
      </c>
      <c r="F4" s="5" t="s">
        <v>216</v>
      </c>
      <c r="G4" s="5" t="s">
        <v>117</v>
      </c>
      <c r="H4" s="5" t="s">
        <v>508</v>
      </c>
      <c r="I4" s="5" t="s">
        <v>509</v>
      </c>
      <c r="J4" s="9"/>
      <c r="K4" s="5" t="s">
        <v>510</v>
      </c>
      <c r="L4" s="5" t="s">
        <v>367</v>
      </c>
      <c r="M4" s="5" t="s">
        <v>511</v>
      </c>
      <c r="N4" s="5" t="s">
        <v>118</v>
      </c>
      <c r="O4" s="5" t="s">
        <v>122</v>
      </c>
      <c r="P4" s="5" t="s">
        <v>512</v>
      </c>
      <c r="Q4" s="6" t="s">
        <v>182</v>
      </c>
    </row>
    <row r="5">
      <c r="A5" s="5" t="s">
        <v>231</v>
      </c>
      <c r="B5" s="47" t="s">
        <v>223</v>
      </c>
      <c r="C5" s="48" t="s">
        <v>236</v>
      </c>
      <c r="D5" s="5" t="s">
        <v>128</v>
      </c>
      <c r="E5" s="5" t="s">
        <v>513</v>
      </c>
      <c r="F5" s="5" t="s">
        <v>222</v>
      </c>
      <c r="G5" s="9"/>
      <c r="H5" s="5" t="s">
        <v>514</v>
      </c>
      <c r="I5" s="6" t="s">
        <v>243</v>
      </c>
      <c r="J5" s="5" t="s">
        <v>515</v>
      </c>
      <c r="K5" s="9"/>
      <c r="L5" s="5" t="s">
        <v>373</v>
      </c>
      <c r="M5" s="5" t="s">
        <v>516</v>
      </c>
      <c r="N5" s="5" t="s">
        <v>121</v>
      </c>
      <c r="O5" s="5" t="s">
        <v>119</v>
      </c>
      <c r="P5" s="9"/>
      <c r="Q5" s="6" t="s">
        <v>517</v>
      </c>
    </row>
    <row r="6">
      <c r="A6" s="5" t="s">
        <v>241</v>
      </c>
      <c r="B6" s="49" t="s">
        <v>232</v>
      </c>
      <c r="C6" s="5" t="s">
        <v>258</v>
      </c>
      <c r="D6" s="5" t="s">
        <v>124</v>
      </c>
      <c r="E6" s="5" t="s">
        <v>518</v>
      </c>
      <c r="F6" s="5" t="s">
        <v>254</v>
      </c>
      <c r="G6" s="9"/>
      <c r="H6" s="9"/>
      <c r="I6" s="5" t="s">
        <v>519</v>
      </c>
      <c r="J6" s="5" t="s">
        <v>520</v>
      </c>
      <c r="K6" s="9"/>
      <c r="L6" s="5" t="s">
        <v>375</v>
      </c>
      <c r="M6" s="5" t="s">
        <v>521</v>
      </c>
      <c r="N6" s="5" t="s">
        <v>129</v>
      </c>
      <c r="O6" s="5" t="s">
        <v>114</v>
      </c>
      <c r="P6" s="9"/>
      <c r="Q6" s="6" t="s">
        <v>189</v>
      </c>
    </row>
    <row r="7">
      <c r="A7" s="5" t="s">
        <v>222</v>
      </c>
      <c r="B7" s="5" t="s">
        <v>242</v>
      </c>
      <c r="C7" s="5" t="s">
        <v>244</v>
      </c>
      <c r="D7" s="5" t="s">
        <v>138</v>
      </c>
      <c r="E7" s="5" t="s">
        <v>522</v>
      </c>
      <c r="F7" s="5" t="s">
        <v>241</v>
      </c>
      <c r="G7" s="9"/>
      <c r="H7" s="5" t="s">
        <v>523</v>
      </c>
      <c r="I7" s="6" t="s">
        <v>524</v>
      </c>
      <c r="J7" s="5" t="s">
        <v>525</v>
      </c>
      <c r="K7" s="9"/>
      <c r="L7" s="5" t="s">
        <v>370</v>
      </c>
      <c r="M7" s="5" t="s">
        <v>526</v>
      </c>
      <c r="N7" s="5" t="s">
        <v>147</v>
      </c>
      <c r="O7" s="5" t="s">
        <v>409</v>
      </c>
      <c r="P7" s="9"/>
      <c r="Q7" s="6" t="s">
        <v>406</v>
      </c>
    </row>
    <row r="8" ht="26.25">
      <c r="A8" s="5" t="s">
        <v>214</v>
      </c>
      <c r="B8" s="5" t="s">
        <v>275</v>
      </c>
      <c r="C8" s="5" t="s">
        <v>245</v>
      </c>
      <c r="D8" s="5" t="s">
        <v>149</v>
      </c>
      <c r="E8" s="5" t="s">
        <v>527</v>
      </c>
      <c r="F8" s="5" t="s">
        <v>235</v>
      </c>
      <c r="G8" s="9"/>
      <c r="H8" s="5" t="s">
        <v>528</v>
      </c>
      <c r="I8" s="5" t="s">
        <v>529</v>
      </c>
      <c r="J8" s="5" t="s">
        <v>530</v>
      </c>
      <c r="K8" s="9"/>
      <c r="L8" s="9"/>
      <c r="M8" s="5" t="s">
        <v>531</v>
      </c>
      <c r="N8" s="5" t="s">
        <v>132</v>
      </c>
      <c r="O8" s="9"/>
      <c r="P8" s="9"/>
      <c r="Q8" s="6" t="s">
        <v>181</v>
      </c>
    </row>
    <row r="9">
      <c r="A9" s="5" t="s">
        <v>243</v>
      </c>
      <c r="B9" s="5" t="s">
        <v>293</v>
      </c>
      <c r="C9" s="5" t="s">
        <v>228</v>
      </c>
      <c r="D9" s="5" t="s">
        <v>134</v>
      </c>
      <c r="E9" s="5" t="s">
        <v>532</v>
      </c>
      <c r="F9" s="5" t="s">
        <v>231</v>
      </c>
      <c r="G9" s="9"/>
      <c r="H9" s="5" t="s">
        <v>533</v>
      </c>
      <c r="I9" s="5" t="s">
        <v>534</v>
      </c>
      <c r="J9" s="5" t="s">
        <v>535</v>
      </c>
      <c r="K9" s="9"/>
      <c r="L9" s="9"/>
      <c r="M9" s="5" t="s">
        <v>536</v>
      </c>
      <c r="N9" s="5" t="s">
        <v>150</v>
      </c>
      <c r="O9" s="9"/>
      <c r="P9" s="9"/>
      <c r="Q9" s="6" t="s">
        <v>195</v>
      </c>
    </row>
    <row r="10">
      <c r="A10" s="5" t="s">
        <v>216</v>
      </c>
      <c r="B10" s="5" t="s">
        <v>249</v>
      </c>
      <c r="C10" s="9"/>
      <c r="D10" s="9"/>
      <c r="E10" s="5" t="s">
        <v>537</v>
      </c>
      <c r="F10" s="5" t="s">
        <v>235</v>
      </c>
      <c r="G10" s="9"/>
      <c r="H10" s="5" t="s">
        <v>538</v>
      </c>
      <c r="I10" s="6" t="s">
        <v>539</v>
      </c>
      <c r="J10" s="5" t="s">
        <v>540</v>
      </c>
      <c r="K10" s="9"/>
      <c r="L10" s="9"/>
      <c r="M10" s="9"/>
      <c r="N10" s="5" t="s">
        <v>145</v>
      </c>
      <c r="O10" s="9"/>
      <c r="P10" s="9"/>
      <c r="Q10" s="6" t="s">
        <v>541</v>
      </c>
    </row>
    <row r="11">
      <c r="A11" s="5" t="s">
        <v>226</v>
      </c>
      <c r="C11" s="9"/>
      <c r="D11" s="9"/>
      <c r="E11" s="5" t="s">
        <v>542</v>
      </c>
      <c r="F11" s="5" t="s">
        <v>225</v>
      </c>
      <c r="G11" s="9"/>
      <c r="I11" s="6" t="s">
        <v>543</v>
      </c>
      <c r="J11" s="5" t="s">
        <v>544</v>
      </c>
      <c r="K11" s="9"/>
      <c r="L11" s="9"/>
      <c r="M11" s="5" t="s">
        <v>545</v>
      </c>
      <c r="N11" s="5" t="s">
        <v>141</v>
      </c>
      <c r="O11" s="9"/>
      <c r="P11" s="9"/>
    </row>
    <row r="12" ht="26.25">
      <c r="A12" s="5" t="s">
        <v>254</v>
      </c>
      <c r="B12" s="9"/>
      <c r="C12" s="5" t="s">
        <v>261</v>
      </c>
      <c r="D12" s="9"/>
      <c r="E12" s="9"/>
      <c r="F12" s="5"/>
      <c r="G12" s="9"/>
      <c r="H12" s="5" t="s">
        <v>546</v>
      </c>
      <c r="J12" s="5" t="s">
        <v>215</v>
      </c>
      <c r="K12" s="9"/>
      <c r="L12" s="9"/>
      <c r="M12" s="5" t="s">
        <v>547</v>
      </c>
      <c r="N12" s="5" t="s">
        <v>136</v>
      </c>
      <c r="O12" s="9"/>
      <c r="P12" s="9"/>
    </row>
    <row r="13" ht="26.25">
      <c r="A13" s="5" t="s">
        <v>248</v>
      </c>
      <c r="B13" s="9"/>
      <c r="C13" s="5" t="s">
        <v>218</v>
      </c>
      <c r="D13" s="9"/>
      <c r="E13" s="5" t="s">
        <v>548</v>
      </c>
      <c r="F13" s="5" t="s">
        <v>231</v>
      </c>
      <c r="G13" s="9"/>
      <c r="H13" s="5" t="s">
        <v>549</v>
      </c>
      <c r="I13" s="5" t="s">
        <v>152</v>
      </c>
      <c r="J13" s="5" t="s">
        <v>550</v>
      </c>
      <c r="K13" s="9"/>
      <c r="L13" s="9"/>
      <c r="M13" s="5" t="s">
        <v>551</v>
      </c>
      <c r="N13" s="5" t="s">
        <v>156</v>
      </c>
      <c r="O13" s="9"/>
      <c r="P13" s="9"/>
    </row>
    <row r="14">
      <c r="A14" s="5" t="s">
        <v>552</v>
      </c>
      <c r="B14" s="5" t="s">
        <v>553</v>
      </c>
      <c r="C14" s="5" t="s">
        <v>227</v>
      </c>
      <c r="D14" s="9"/>
      <c r="E14" s="5" t="s">
        <v>554</v>
      </c>
      <c r="F14" s="5" t="s">
        <v>217</v>
      </c>
      <c r="G14" s="9"/>
      <c r="H14" s="5" t="s">
        <v>555</v>
      </c>
      <c r="I14" s="5" t="s">
        <v>121</v>
      </c>
      <c r="J14" s="5" t="s">
        <v>556</v>
      </c>
      <c r="K14" s="9"/>
      <c r="L14" s="9"/>
      <c r="M14" s="9"/>
      <c r="N14" s="5" t="s">
        <v>152</v>
      </c>
      <c r="O14" s="9"/>
      <c r="P14" s="9"/>
    </row>
    <row r="15">
      <c r="A15" s="9"/>
      <c r="B15" s="5" t="s">
        <v>557</v>
      </c>
      <c r="C15" s="5" t="s">
        <v>286</v>
      </c>
      <c r="D15" s="9"/>
      <c r="E15" s="5" t="s">
        <v>558</v>
      </c>
      <c r="F15" s="5" t="s">
        <v>225</v>
      </c>
      <c r="G15" s="9"/>
      <c r="H15" s="5" t="s">
        <v>559</v>
      </c>
      <c r="I15" s="5" t="s">
        <v>139</v>
      </c>
      <c r="J15" s="5" t="s">
        <v>560</v>
      </c>
      <c r="K15" s="9"/>
      <c r="L15" s="9"/>
      <c r="M15" s="9"/>
      <c r="N15" s="5" t="s">
        <v>125</v>
      </c>
      <c r="O15" s="9"/>
      <c r="P15" s="9"/>
    </row>
    <row r="16">
      <c r="A16" s="9"/>
      <c r="B16" s="5" t="s">
        <v>561</v>
      </c>
      <c r="C16" s="5" t="s">
        <v>257</v>
      </c>
      <c r="D16" s="9"/>
      <c r="E16" s="5" t="s">
        <v>562</v>
      </c>
      <c r="F16" s="5" t="s">
        <v>222</v>
      </c>
      <c r="G16" s="9"/>
      <c r="H16" s="9"/>
      <c r="I16" s="5" t="s">
        <v>156</v>
      </c>
      <c r="J16" s="5" t="s">
        <v>563</v>
      </c>
      <c r="K16" s="9"/>
      <c r="L16" s="9"/>
      <c r="M16" s="5" t="s">
        <v>564</v>
      </c>
      <c r="N16" s="5" t="s">
        <v>139</v>
      </c>
      <c r="O16" s="9"/>
      <c r="P16" s="9"/>
    </row>
    <row r="17">
      <c r="A17" s="9"/>
      <c r="B17" s="5" t="s">
        <v>565</v>
      </c>
      <c r="C17" s="5" t="s">
        <v>264</v>
      </c>
      <c r="D17" s="9"/>
      <c r="E17" s="5" t="s">
        <v>566</v>
      </c>
      <c r="F17" s="5" t="s">
        <v>235</v>
      </c>
      <c r="G17" s="9"/>
      <c r="H17" s="45" t="s">
        <v>567</v>
      </c>
      <c r="I17" s="5" t="s">
        <v>141</v>
      </c>
      <c r="J17" s="5" t="s">
        <v>568</v>
      </c>
      <c r="K17" s="9"/>
      <c r="L17" s="9"/>
      <c r="M17" s="5" t="s">
        <v>569</v>
      </c>
      <c r="N17" s="5" t="s">
        <v>143</v>
      </c>
      <c r="O17" s="9"/>
      <c r="P17" s="9"/>
    </row>
    <row r="18">
      <c r="A18" s="9"/>
      <c r="B18" s="9"/>
      <c r="C18" s="5" t="s">
        <v>298</v>
      </c>
      <c r="D18" s="9"/>
      <c r="E18" s="5" t="s">
        <v>570</v>
      </c>
      <c r="F18" s="5" t="s">
        <v>243</v>
      </c>
      <c r="G18" s="9"/>
      <c r="H18" s="5" t="s">
        <v>571</v>
      </c>
      <c r="I18" s="45" t="s">
        <v>145</v>
      </c>
      <c r="J18" s="5" t="s">
        <v>572</v>
      </c>
      <c r="K18" s="9"/>
      <c r="L18" s="9"/>
      <c r="M18" s="5" t="s">
        <v>573</v>
      </c>
      <c r="N18" s="9"/>
      <c r="O18" s="9"/>
      <c r="P18" s="9"/>
    </row>
    <row r="19">
      <c r="A19" s="9"/>
      <c r="B19" s="5" t="s">
        <v>574</v>
      </c>
      <c r="C19" s="5" t="s">
        <v>271</v>
      </c>
      <c r="D19" s="9"/>
      <c r="E19" s="5" t="s">
        <v>575</v>
      </c>
      <c r="F19" s="5" t="s">
        <v>214</v>
      </c>
      <c r="G19" s="9"/>
      <c r="H19" s="9"/>
      <c r="I19" s="5" t="s">
        <v>132</v>
      </c>
      <c r="J19" s="5" t="s">
        <v>576</v>
      </c>
      <c r="K19" s="9"/>
      <c r="L19" s="9"/>
      <c r="M19" s="5" t="s">
        <v>577</v>
      </c>
      <c r="N19" s="5" t="s">
        <v>178</v>
      </c>
      <c r="O19" s="9"/>
      <c r="P19" s="9"/>
    </row>
    <row r="20">
      <c r="A20" s="9"/>
      <c r="B20" s="5" t="s">
        <v>578</v>
      </c>
      <c r="C20" s="9"/>
      <c r="D20" s="9"/>
      <c r="E20" s="5" t="s">
        <v>579</v>
      </c>
      <c r="F20" s="5" t="s">
        <v>235</v>
      </c>
      <c r="G20" s="9"/>
      <c r="H20" s="5"/>
      <c r="I20" s="5" t="s">
        <v>113</v>
      </c>
      <c r="J20" s="5" t="s">
        <v>580</v>
      </c>
      <c r="K20" s="9"/>
      <c r="L20" s="9"/>
      <c r="M20" s="5" t="s">
        <v>581</v>
      </c>
      <c r="N20" s="5" t="s">
        <v>188</v>
      </c>
      <c r="O20" s="9"/>
      <c r="P20" s="9"/>
    </row>
    <row r="21">
      <c r="A21" s="9"/>
      <c r="B21" s="5" t="s">
        <v>582</v>
      </c>
      <c r="C21" s="9"/>
      <c r="D21" s="9"/>
      <c r="E21" s="5" t="s">
        <v>583</v>
      </c>
      <c r="F21" s="5" t="s">
        <v>248</v>
      </c>
      <c r="G21" s="9"/>
      <c r="H21" s="5" t="s">
        <v>584</v>
      </c>
      <c r="I21" s="5" t="s">
        <v>585</v>
      </c>
      <c r="J21" s="6" t="s">
        <v>586</v>
      </c>
      <c r="K21" s="9"/>
      <c r="L21" s="9"/>
      <c r="M21" s="5" t="s">
        <v>587</v>
      </c>
      <c r="N21" s="5" t="s">
        <v>184</v>
      </c>
      <c r="O21" s="9"/>
      <c r="P21" s="9"/>
    </row>
    <row r="22">
      <c r="A22" s="9"/>
      <c r="B22" s="9"/>
      <c r="C22" s="5" t="s">
        <v>291</v>
      </c>
      <c r="D22" s="9"/>
      <c r="E22" s="5" t="s">
        <v>588</v>
      </c>
      <c r="F22" s="5" t="s">
        <v>254</v>
      </c>
      <c r="G22" s="9"/>
      <c r="H22" s="5" t="s">
        <v>589</v>
      </c>
      <c r="I22" s="5" t="s">
        <v>143</v>
      </c>
      <c r="J22" s="5" t="s">
        <v>590</v>
      </c>
      <c r="K22" s="9"/>
      <c r="L22" s="9"/>
      <c r="M22" s="5" t="s">
        <v>591</v>
      </c>
      <c r="N22" s="5" t="s">
        <v>186</v>
      </c>
      <c r="O22" s="9"/>
      <c r="P22" s="9"/>
    </row>
    <row r="23">
      <c r="A23" s="9"/>
      <c r="B23" s="9"/>
      <c r="C23" s="5" t="s">
        <v>252</v>
      </c>
      <c r="D23" s="9"/>
      <c r="E23" s="5" t="s">
        <v>592</v>
      </c>
      <c r="F23" s="5" t="s">
        <v>235</v>
      </c>
      <c r="G23" s="9"/>
      <c r="H23" s="6" t="s">
        <v>593</v>
      </c>
      <c r="I23" s="6" t="s">
        <v>125</v>
      </c>
      <c r="J23" s="6" t="s">
        <v>594</v>
      </c>
      <c r="K23" s="9"/>
      <c r="L23" s="9"/>
      <c r="M23" s="5" t="s">
        <v>595</v>
      </c>
      <c r="N23" s="5" t="s">
        <v>194</v>
      </c>
      <c r="O23" s="9"/>
      <c r="P23" s="9"/>
    </row>
    <row r="24" ht="26.25">
      <c r="A24" s="9"/>
      <c r="B24" s="5" t="s">
        <v>596</v>
      </c>
      <c r="C24" s="5" t="s">
        <v>229</v>
      </c>
      <c r="D24" s="9"/>
      <c r="E24" s="9"/>
      <c r="F24" s="5"/>
      <c r="G24" s="9"/>
      <c r="H24" s="6" t="s">
        <v>597</v>
      </c>
      <c r="I24" s="6" t="s">
        <v>150</v>
      </c>
      <c r="J24" s="5" t="s">
        <v>598</v>
      </c>
      <c r="K24" s="9"/>
      <c r="L24" s="9"/>
      <c r="M24" s="9"/>
      <c r="N24" s="5" t="s">
        <v>191</v>
      </c>
      <c r="O24" s="9"/>
      <c r="P24" s="9"/>
    </row>
    <row r="25" ht="26.25">
      <c r="A25" s="9"/>
      <c r="B25" s="5" t="s">
        <v>599</v>
      </c>
      <c r="C25" s="5" t="s">
        <v>272</v>
      </c>
      <c r="D25" s="9"/>
      <c r="E25" s="5" t="s">
        <v>600</v>
      </c>
      <c r="F25" s="5" t="s">
        <v>222</v>
      </c>
      <c r="G25" s="9"/>
      <c r="H25" s="5" t="s">
        <v>601</v>
      </c>
      <c r="I25" s="6" t="s">
        <v>107</v>
      </c>
      <c r="J25" s="5" t="s">
        <v>602</v>
      </c>
      <c r="K25" s="9"/>
      <c r="L25" s="9"/>
      <c r="M25" s="9"/>
      <c r="N25" s="5" t="s">
        <v>180</v>
      </c>
      <c r="O25" s="9"/>
      <c r="P25" s="9"/>
    </row>
    <row r="26">
      <c r="A26" s="9"/>
      <c r="B26" s="5" t="s">
        <v>603</v>
      </c>
      <c r="C26" s="5" t="s">
        <v>246</v>
      </c>
      <c r="D26" s="9"/>
      <c r="E26" s="5" t="s">
        <v>604</v>
      </c>
      <c r="F26" s="5" t="s">
        <v>248</v>
      </c>
      <c r="G26" s="9"/>
      <c r="H26" s="5" t="s">
        <v>605</v>
      </c>
      <c r="I26" s="6" t="s">
        <v>606</v>
      </c>
      <c r="J26" s="5" t="s">
        <v>607</v>
      </c>
      <c r="K26" s="9"/>
      <c r="L26" s="9"/>
      <c r="M26" s="5" t="s">
        <v>608</v>
      </c>
      <c r="N26" s="9"/>
      <c r="O26" s="9"/>
      <c r="P26" s="9"/>
    </row>
    <row r="27">
      <c r="A27" s="9"/>
      <c r="B27" s="6" t="s">
        <v>609</v>
      </c>
      <c r="C27" s="5" t="s">
        <v>268</v>
      </c>
      <c r="D27" s="9"/>
      <c r="E27" s="5" t="s">
        <v>610</v>
      </c>
      <c r="F27" s="5" t="s">
        <v>214</v>
      </c>
      <c r="G27" s="9"/>
      <c r="H27" s="5" t="s">
        <v>611</v>
      </c>
      <c r="I27" s="6" t="s">
        <v>118</v>
      </c>
      <c r="K27" s="9"/>
      <c r="L27" s="9"/>
      <c r="M27" s="48" t="s">
        <v>612</v>
      </c>
      <c r="N27" s="9"/>
      <c r="O27" s="9"/>
      <c r="P27" s="9"/>
    </row>
    <row r="28">
      <c r="A28" s="9"/>
      <c r="C28" s="5" t="s">
        <v>305</v>
      </c>
      <c r="D28" s="9"/>
      <c r="E28" s="5" t="s">
        <v>613</v>
      </c>
      <c r="F28" s="5" t="s">
        <v>217</v>
      </c>
      <c r="G28" s="9"/>
      <c r="H28" s="5" t="s">
        <v>614</v>
      </c>
      <c r="J28" s="5" t="s">
        <v>615</v>
      </c>
      <c r="K28" s="9"/>
      <c r="L28" s="9"/>
      <c r="M28" s="48" t="s">
        <v>428</v>
      </c>
      <c r="N28" s="9"/>
      <c r="O28" s="9"/>
      <c r="P28" s="9"/>
    </row>
    <row r="29" ht="26.25">
      <c r="A29" s="9"/>
      <c r="B29" s="5" t="s">
        <v>616</v>
      </c>
      <c r="C29" s="5"/>
      <c r="D29" s="9"/>
      <c r="E29" s="9"/>
      <c r="F29" s="5"/>
      <c r="G29" s="9"/>
      <c r="H29" s="5"/>
      <c r="I29" s="5" t="s">
        <v>617</v>
      </c>
      <c r="J29" s="5" t="s">
        <v>618</v>
      </c>
      <c r="K29" s="9"/>
      <c r="L29" s="9"/>
      <c r="M29" s="9"/>
      <c r="N29" s="9"/>
      <c r="O29" s="9"/>
      <c r="P29" s="9"/>
    </row>
    <row r="30">
      <c r="A30" s="9"/>
      <c r="B30" s="5" t="s">
        <v>619</v>
      </c>
      <c r="C30" s="9"/>
      <c r="D30" s="9"/>
      <c r="E30" s="5" t="s">
        <v>620</v>
      </c>
      <c r="F30" s="5" t="s">
        <v>225</v>
      </c>
      <c r="G30" s="9"/>
      <c r="H30" s="5" t="s">
        <v>621</v>
      </c>
      <c r="I30" s="5" t="s">
        <v>622</v>
      </c>
      <c r="J30" s="5" t="s">
        <v>623</v>
      </c>
      <c r="K30" s="9"/>
      <c r="L30" s="9"/>
      <c r="M30" s="5" t="s">
        <v>407</v>
      </c>
      <c r="N30" s="9"/>
      <c r="O30" s="9"/>
      <c r="P30" s="9"/>
    </row>
    <row r="31">
      <c r="A31" s="9"/>
      <c r="B31" s="9"/>
      <c r="C31" s="48"/>
      <c r="D31" s="9"/>
      <c r="E31" s="5" t="s">
        <v>624</v>
      </c>
      <c r="F31" s="5" t="s">
        <v>231</v>
      </c>
      <c r="G31" s="9"/>
      <c r="H31" s="6" t="s">
        <v>625</v>
      </c>
      <c r="I31" s="5" t="s">
        <v>626</v>
      </c>
      <c r="J31" s="9"/>
      <c r="K31" s="9"/>
      <c r="L31" s="9"/>
      <c r="M31" s="9"/>
      <c r="N31" s="9"/>
      <c r="O31" s="9"/>
      <c r="P31" s="9"/>
    </row>
    <row r="32" ht="26.25">
      <c r="A32" s="9"/>
      <c r="C32" s="48"/>
      <c r="D32" s="9"/>
      <c r="E32" s="5" t="s">
        <v>627</v>
      </c>
      <c r="F32" s="5" t="s">
        <v>235</v>
      </c>
      <c r="G32" s="9"/>
      <c r="H32" s="5" t="s">
        <v>628</v>
      </c>
      <c r="I32" s="5" t="s">
        <v>629</v>
      </c>
      <c r="J32" s="5" t="s">
        <v>630</v>
      </c>
      <c r="K32" s="9"/>
      <c r="L32" s="9"/>
      <c r="M32" s="9"/>
      <c r="N32" s="9"/>
      <c r="O32" s="9"/>
      <c r="P32" s="9"/>
    </row>
    <row r="33" ht="26.25">
      <c r="A33" s="9"/>
      <c r="B33" s="5" t="s">
        <v>631</v>
      </c>
      <c r="C33" s="9"/>
      <c r="D33" s="9"/>
      <c r="E33" s="6" t="s">
        <v>632</v>
      </c>
      <c r="F33" s="5" t="s">
        <v>216</v>
      </c>
      <c r="G33" s="9"/>
      <c r="H33" s="5" t="s">
        <v>633</v>
      </c>
      <c r="I33" s="5" t="s">
        <v>511</v>
      </c>
      <c r="J33" s="5" t="s">
        <v>634</v>
      </c>
      <c r="K33" s="9"/>
      <c r="L33" s="9"/>
      <c r="M33" s="5"/>
      <c r="N33" s="9"/>
      <c r="O33" s="9"/>
      <c r="P33" s="9"/>
    </row>
    <row r="34" ht="26.25">
      <c r="A34" s="9"/>
      <c r="B34" s="5" t="s">
        <v>635</v>
      </c>
      <c r="C34" s="9"/>
      <c r="D34" s="9"/>
      <c r="E34" s="5" t="s">
        <v>636</v>
      </c>
      <c r="F34" s="5" t="s">
        <v>254</v>
      </c>
      <c r="G34" s="9"/>
      <c r="H34" s="5" t="s">
        <v>637</v>
      </c>
      <c r="I34" s="5" t="s">
        <v>638</v>
      </c>
      <c r="K34" s="9"/>
      <c r="L34" s="9"/>
      <c r="M34" s="5" t="s">
        <v>410</v>
      </c>
      <c r="N34" s="9"/>
      <c r="O34" s="9"/>
      <c r="P34" s="9"/>
    </row>
    <row r="35" ht="26.25">
      <c r="A35" s="9"/>
      <c r="B35" s="5" t="s">
        <v>639</v>
      </c>
      <c r="C35" s="5" t="s">
        <v>251</v>
      </c>
      <c r="D35" s="9"/>
      <c r="E35" s="5" t="s">
        <v>640</v>
      </c>
      <c r="F35" s="5" t="s">
        <v>241</v>
      </c>
      <c r="G35" s="9"/>
      <c r="H35" s="5" t="s">
        <v>641</v>
      </c>
      <c r="I35" s="6" t="s">
        <v>642</v>
      </c>
      <c r="J35" s="5" t="s">
        <v>643</v>
      </c>
      <c r="K35" s="9"/>
      <c r="L35" s="9"/>
      <c r="M35" s="5" t="s">
        <v>411</v>
      </c>
      <c r="N35" s="9"/>
      <c r="O35" s="9"/>
      <c r="P35" s="9"/>
    </row>
    <row r="36" ht="26.25">
      <c r="A36" s="9"/>
      <c r="B36" s="9"/>
      <c r="C36" s="5" t="s">
        <v>265</v>
      </c>
      <c r="D36" s="9"/>
      <c r="E36" s="5" t="s">
        <v>644</v>
      </c>
      <c r="F36" s="5" t="s">
        <v>226</v>
      </c>
      <c r="G36" s="9"/>
      <c r="I36" s="5" t="s">
        <v>645</v>
      </c>
      <c r="J36" s="9"/>
      <c r="K36" s="9"/>
      <c r="L36" s="9"/>
      <c r="M36" s="5" t="s">
        <v>420</v>
      </c>
      <c r="N36" s="9"/>
      <c r="O36" s="9"/>
      <c r="P36" s="9"/>
    </row>
    <row r="37">
      <c r="A37" s="9"/>
      <c r="C37" s="9"/>
      <c r="D37" s="9"/>
      <c r="E37" s="5" t="s">
        <v>646</v>
      </c>
      <c r="F37" s="5" t="s">
        <v>243</v>
      </c>
      <c r="G37" s="9"/>
      <c r="H37" s="5" t="s">
        <v>647</v>
      </c>
      <c r="J37" s="5" t="s">
        <v>648</v>
      </c>
      <c r="K37" s="9"/>
      <c r="L37" s="9"/>
      <c r="M37" s="9"/>
      <c r="N37" s="9"/>
      <c r="O37" s="9"/>
      <c r="P37" s="9"/>
    </row>
    <row r="38">
      <c r="A38" s="9"/>
      <c r="B38" s="5" t="s">
        <v>649</v>
      </c>
      <c r="C38" s="9"/>
      <c r="D38" s="9"/>
      <c r="E38" s="5" t="s">
        <v>650</v>
      </c>
      <c r="F38" s="5" t="s">
        <v>241</v>
      </c>
      <c r="G38" s="9"/>
      <c r="H38" s="5" t="s">
        <v>651</v>
      </c>
      <c r="I38" s="5" t="s">
        <v>652</v>
      </c>
      <c r="J38" s="5" t="s">
        <v>653</v>
      </c>
      <c r="K38" s="9"/>
      <c r="L38" s="9"/>
      <c r="M38" s="9"/>
      <c r="N38" s="9"/>
      <c r="O38" s="9"/>
      <c r="P38" s="9"/>
    </row>
    <row r="39" ht="26.25">
      <c r="A39" s="9"/>
      <c r="B39" s="5" t="s">
        <v>654</v>
      </c>
      <c r="C39" s="9"/>
      <c r="D39" s="9"/>
      <c r="E39" s="6" t="s">
        <v>655</v>
      </c>
      <c r="F39" s="5" t="s">
        <v>241</v>
      </c>
      <c r="G39" s="9"/>
      <c r="H39" s="50" t="s">
        <v>656</v>
      </c>
      <c r="I39" s="48"/>
      <c r="J39" s="5" t="s">
        <v>657</v>
      </c>
      <c r="K39" s="9"/>
      <c r="L39" s="9"/>
      <c r="M39" s="9"/>
      <c r="N39" s="9"/>
      <c r="O39" s="9"/>
      <c r="P39" s="9"/>
    </row>
    <row r="40">
      <c r="A40" s="9"/>
      <c r="B40" s="5" t="s">
        <v>658</v>
      </c>
      <c r="C40" s="9"/>
      <c r="D40" s="9"/>
      <c r="F40" s="9"/>
      <c r="G40" s="9"/>
      <c r="H40" s="9"/>
      <c r="I40" s="50" t="s">
        <v>659</v>
      </c>
      <c r="J40" s="5" t="s">
        <v>660</v>
      </c>
      <c r="K40" s="9"/>
      <c r="L40" s="9"/>
      <c r="M40" s="9"/>
      <c r="N40" s="9"/>
      <c r="O40" s="9"/>
      <c r="P40" s="9"/>
    </row>
    <row r="41">
      <c r="A41" s="9"/>
      <c r="B41" s="5" t="s">
        <v>661</v>
      </c>
      <c r="C41" s="9"/>
      <c r="D41" s="9"/>
      <c r="F41" s="9"/>
      <c r="G41" s="9"/>
      <c r="H41" s="9"/>
      <c r="I41" s="5" t="s">
        <v>662</v>
      </c>
      <c r="J41" s="5" t="s">
        <v>663</v>
      </c>
      <c r="K41" s="9"/>
      <c r="L41" s="9"/>
      <c r="M41" s="9"/>
      <c r="N41" s="9"/>
      <c r="O41" s="9"/>
      <c r="P41" s="9"/>
    </row>
    <row r="42">
      <c r="A42" s="9"/>
      <c r="B42" s="9"/>
      <c r="C42" s="48" t="s">
        <v>220</v>
      </c>
      <c r="D42" s="9"/>
      <c r="E42" s="5" t="s">
        <v>664</v>
      </c>
      <c r="F42" s="5" t="s">
        <v>241</v>
      </c>
      <c r="G42" s="9"/>
      <c r="H42" s="5" t="s">
        <v>665</v>
      </c>
      <c r="I42" s="5"/>
      <c r="J42" s="48"/>
      <c r="K42" s="9"/>
      <c r="L42" s="9"/>
      <c r="M42" s="9"/>
      <c r="N42" s="9"/>
      <c r="O42" s="9"/>
      <c r="P42" s="9"/>
    </row>
    <row r="43">
      <c r="A43" s="9"/>
      <c r="B43" s="5" t="s">
        <v>666</v>
      </c>
      <c r="C43" s="5" t="s">
        <v>355</v>
      </c>
      <c r="D43" s="9"/>
      <c r="E43" s="5" t="s">
        <v>667</v>
      </c>
      <c r="F43" s="5" t="s">
        <v>216</v>
      </c>
      <c r="G43" s="9"/>
      <c r="H43" s="5" t="s">
        <v>119</v>
      </c>
      <c r="I43" s="5"/>
      <c r="J43" s="5" t="s">
        <v>668</v>
      </c>
      <c r="K43" s="9"/>
      <c r="L43" s="9"/>
      <c r="M43" s="9"/>
      <c r="N43" s="9"/>
      <c r="O43" s="9"/>
      <c r="P43" s="9"/>
    </row>
    <row r="44">
      <c r="A44" s="9"/>
      <c r="B44" s="5" t="s">
        <v>669</v>
      </c>
      <c r="C44" s="6" t="s">
        <v>352</v>
      </c>
      <c r="D44" s="9"/>
      <c r="E44" s="5" t="s">
        <v>670</v>
      </c>
      <c r="F44" s="5" t="s">
        <v>552</v>
      </c>
      <c r="G44" s="9"/>
      <c r="H44" s="5" t="s">
        <v>122</v>
      </c>
      <c r="I44" s="5"/>
      <c r="J44" s="48" t="s">
        <v>671</v>
      </c>
      <c r="K44" s="9"/>
      <c r="L44" s="9"/>
      <c r="M44" s="9"/>
      <c r="N44" s="9"/>
      <c r="O44" s="9"/>
      <c r="P44" s="9"/>
    </row>
    <row r="45">
      <c r="A45" s="9"/>
      <c r="B45" s="5" t="s">
        <v>672</v>
      </c>
      <c r="C45" s="6" t="s">
        <v>299</v>
      </c>
      <c r="D45" s="9"/>
      <c r="E45" s="5" t="s">
        <v>673</v>
      </c>
      <c r="F45" s="5" t="s">
        <v>217</v>
      </c>
      <c r="G45" s="9"/>
      <c r="H45" s="5" t="s">
        <v>114</v>
      </c>
      <c r="I45" s="5"/>
      <c r="J45" s="11" t="s">
        <v>674</v>
      </c>
      <c r="K45" s="9"/>
      <c r="L45" s="9"/>
      <c r="M45" s="9"/>
      <c r="N45" s="9"/>
      <c r="O45" s="9"/>
      <c r="P45" s="9"/>
    </row>
    <row r="46">
      <c r="A46" s="9"/>
      <c r="B46" s="9"/>
      <c r="C46" s="6" t="s">
        <v>317</v>
      </c>
      <c r="D46" s="9"/>
      <c r="E46" s="5" t="s">
        <v>675</v>
      </c>
      <c r="F46" s="5" t="s">
        <v>225</v>
      </c>
      <c r="G46" s="9"/>
      <c r="H46" s="5" t="s">
        <v>108</v>
      </c>
      <c r="I46" s="9"/>
      <c r="J46" s="5" t="s">
        <v>676</v>
      </c>
      <c r="K46" s="9"/>
      <c r="L46" s="9"/>
      <c r="M46" s="9" t="str">
        <f>IFERROR(__xludf.DUMMYFUNCTION("ARRAYFORMULA(FILTER(AuxCores, NOT(ISBLANK(AuxCores))))"),"Crit V")</f>
        <v>Crit V</v>
      </c>
      <c r="N46" s="9"/>
      <c r="O46" s="9"/>
      <c r="P46" s="9"/>
    </row>
    <row r="47" ht="26.25">
      <c r="A47" s="9"/>
      <c r="B47" s="5" t="s">
        <v>677</v>
      </c>
      <c r="C47" s="5" t="s">
        <v>349</v>
      </c>
      <c r="D47" s="9"/>
      <c r="E47" s="5" t="s">
        <v>678</v>
      </c>
      <c r="F47" s="5" t="s">
        <v>231</v>
      </c>
      <c r="G47" s="9"/>
      <c r="H47" s="5" t="s">
        <v>130</v>
      </c>
      <c r="I47" s="5"/>
      <c r="J47" s="5" t="s">
        <v>679</v>
      </c>
      <c r="K47" s="9"/>
      <c r="L47" s="9"/>
      <c r="M47" s="9" t="s">
        <v>680</v>
      </c>
      <c r="N47" s="9"/>
      <c r="O47" s="9"/>
      <c r="P47" s="9"/>
    </row>
    <row r="48" ht="26.25">
      <c r="A48" s="9"/>
      <c r="B48" s="5" t="s">
        <v>681</v>
      </c>
      <c r="C48" s="5" t="s">
        <v>340</v>
      </c>
      <c r="D48" s="9"/>
      <c r="E48" s="5" t="s">
        <v>682</v>
      </c>
      <c r="F48" s="5" t="s">
        <v>226</v>
      </c>
      <c r="G48" s="9"/>
      <c r="H48" s="5" t="s">
        <v>409</v>
      </c>
      <c r="I48" s="9"/>
      <c r="J48" s="5" t="s">
        <v>683</v>
      </c>
      <c r="K48" s="9"/>
      <c r="L48" s="9"/>
      <c r="M48" s="9" t="s">
        <v>684</v>
      </c>
      <c r="N48" s="9"/>
      <c r="O48" s="9"/>
      <c r="P48" s="9"/>
    </row>
    <row r="49">
      <c r="A49" s="9"/>
      <c r="B49" s="9"/>
      <c r="C49" s="48" t="s">
        <v>290</v>
      </c>
      <c r="D49" s="9"/>
      <c r="E49" s="5" t="s">
        <v>685</v>
      </c>
      <c r="F49" s="5" t="s">
        <v>243</v>
      </c>
      <c r="G49" s="9"/>
      <c r="H49" s="5" t="s">
        <v>686</v>
      </c>
      <c r="I49" s="9"/>
      <c r="J49" s="5" t="s">
        <v>687</v>
      </c>
      <c r="K49" s="9"/>
      <c r="L49" s="9"/>
      <c r="M49" s="9" t="s">
        <v>688</v>
      </c>
      <c r="N49" s="9"/>
      <c r="O49" s="9"/>
      <c r="P49" s="9"/>
    </row>
    <row r="50" ht="26.25">
      <c r="A50" s="9"/>
      <c r="B50" s="5" t="s">
        <v>689</v>
      </c>
      <c r="D50" s="9"/>
      <c r="E50" s="5" t="s">
        <v>690</v>
      </c>
      <c r="F50" s="5" t="s">
        <v>214</v>
      </c>
      <c r="G50" s="9"/>
      <c r="I50" s="9"/>
      <c r="J50" s="5" t="s">
        <v>691</v>
      </c>
      <c r="K50" s="9"/>
      <c r="L50" s="9"/>
      <c r="M50" s="9" t="s">
        <v>692</v>
      </c>
      <c r="N50" s="9"/>
      <c r="O50" s="9"/>
      <c r="P50" s="9"/>
    </row>
    <row r="51" ht="26.25">
      <c r="A51" s="9"/>
      <c r="B51" s="5" t="s">
        <v>693</v>
      </c>
      <c r="C51" s="5" t="s">
        <v>337</v>
      </c>
      <c r="D51" s="9"/>
      <c r="E51" s="9"/>
      <c r="F51" s="9"/>
      <c r="G51" s="9"/>
      <c r="H51" s="5" t="s">
        <v>694</v>
      </c>
      <c r="I51" s="9"/>
      <c r="J51" s="5" t="s">
        <v>695</v>
      </c>
      <c r="K51" s="9"/>
      <c r="L51" s="9"/>
      <c r="M51" s="9" t="s">
        <v>696</v>
      </c>
      <c r="N51" s="9"/>
      <c r="O51" s="9"/>
      <c r="P51" s="9"/>
    </row>
    <row r="52" ht="26.25">
      <c r="A52" s="9"/>
      <c r="B52" s="5" t="s">
        <v>697</v>
      </c>
      <c r="C52" s="5" t="s">
        <v>283</v>
      </c>
      <c r="D52" s="9"/>
      <c r="E52" s="5" t="s">
        <v>698</v>
      </c>
      <c r="F52" s="5" t="s">
        <v>243</v>
      </c>
      <c r="G52" s="9"/>
      <c r="H52" s="5" t="s">
        <v>699</v>
      </c>
      <c r="I52" s="9"/>
      <c r="J52" s="5" t="s">
        <v>700</v>
      </c>
      <c r="K52" s="9"/>
      <c r="L52" s="9"/>
      <c r="M52" s="9" t="s">
        <v>701</v>
      </c>
      <c r="N52" s="9"/>
      <c r="O52" s="9"/>
      <c r="P52" s="9"/>
    </row>
    <row r="53" ht="26.25">
      <c r="A53" s="9"/>
      <c r="B53" s="9"/>
      <c r="C53" s="5" t="s">
        <v>323</v>
      </c>
      <c r="D53" s="9"/>
      <c r="E53" s="5" t="s">
        <v>702</v>
      </c>
      <c r="F53" s="5" t="s">
        <v>248</v>
      </c>
      <c r="G53" s="9"/>
      <c r="H53" s="5" t="s">
        <v>703</v>
      </c>
      <c r="I53" s="5"/>
      <c r="J53" s="5" t="s">
        <v>704</v>
      </c>
      <c r="K53" s="9"/>
      <c r="L53" s="9"/>
      <c r="M53" s="9" t="s">
        <v>705</v>
      </c>
      <c r="N53" s="9"/>
      <c r="O53" s="9"/>
      <c r="P53" s="9"/>
    </row>
    <row r="54" ht="26.25">
      <c r="C54" s="6" t="s">
        <v>706</v>
      </c>
      <c r="E54" s="5" t="s">
        <v>707</v>
      </c>
      <c r="F54" s="5" t="s">
        <v>225</v>
      </c>
      <c r="H54" s="5" t="s">
        <v>708</v>
      </c>
      <c r="I54" s="5"/>
      <c r="J54" s="5" t="s">
        <v>709</v>
      </c>
      <c r="M54" t="s">
        <v>710</v>
      </c>
    </row>
    <row r="55" ht="26.25">
      <c r="B55" s="6" t="s">
        <v>711</v>
      </c>
      <c r="C55" s="6" t="s">
        <v>328</v>
      </c>
      <c r="E55" s="5" t="s">
        <v>712</v>
      </c>
      <c r="F55" s="5" t="s">
        <v>217</v>
      </c>
      <c r="I55" s="9"/>
      <c r="J55" s="5" t="s">
        <v>713</v>
      </c>
      <c r="M55" t="s">
        <v>714</v>
      </c>
    </row>
    <row r="56" ht="26.25">
      <c r="B56" s="6" t="s">
        <v>715</v>
      </c>
      <c r="C56" s="6" t="s">
        <v>280</v>
      </c>
      <c r="E56" s="5" t="s">
        <v>716</v>
      </c>
      <c r="F56" s="5" t="s">
        <v>231</v>
      </c>
      <c r="H56" s="5" t="s">
        <v>717</v>
      </c>
      <c r="I56" s="9"/>
      <c r="J56" s="6" t="s">
        <v>718</v>
      </c>
      <c r="M56" t="s">
        <v>719</v>
      </c>
    </row>
    <row r="57">
      <c r="B57" s="6" t="s">
        <v>720</v>
      </c>
      <c r="C57" s="6" t="s">
        <v>345</v>
      </c>
      <c r="E57" s="5" t="s">
        <v>721</v>
      </c>
      <c r="F57" s="6" t="s">
        <v>248</v>
      </c>
      <c r="H57" s="9"/>
      <c r="I57" s="9"/>
      <c r="M57" t="s">
        <v>722</v>
      </c>
    </row>
    <row r="58">
      <c r="C58" s="6" t="s">
        <v>306</v>
      </c>
      <c r="E58" s="9"/>
      <c r="H58" s="9"/>
      <c r="I58" s="9"/>
      <c r="J58" s="48" t="s">
        <v>723</v>
      </c>
      <c r="M58" t="s">
        <v>724</v>
      </c>
    </row>
    <row r="59">
      <c r="H59" s="6" t="s">
        <v>725</v>
      </c>
      <c r="I59" s="5"/>
      <c r="M59" t="s">
        <v>726</v>
      </c>
    </row>
    <row r="60">
      <c r="B60" s="6" t="s">
        <v>727</v>
      </c>
      <c r="C60" s="6" t="s">
        <v>309</v>
      </c>
      <c r="H60" s="5" t="s">
        <v>728</v>
      </c>
      <c r="I60" s="9"/>
      <c r="J60" s="5" t="s">
        <v>729</v>
      </c>
      <c r="M60" t="s">
        <v>730</v>
      </c>
    </row>
    <row r="61" ht="26.25">
      <c r="C61" s="6" t="s">
        <v>334</v>
      </c>
      <c r="E61" s="5" t="s">
        <v>731</v>
      </c>
      <c r="F61" s="6" t="s">
        <v>241</v>
      </c>
      <c r="H61" s="5" t="s">
        <v>732</v>
      </c>
      <c r="I61" s="9"/>
      <c r="J61" s="9"/>
      <c r="M61" t="s">
        <v>733</v>
      </c>
    </row>
    <row r="62" ht="26.25">
      <c r="C62" s="6" t="s">
        <v>320</v>
      </c>
      <c r="E62" s="5" t="s">
        <v>734</v>
      </c>
      <c r="F62" s="6" t="s">
        <v>225</v>
      </c>
      <c r="H62" s="5" t="s">
        <v>735</v>
      </c>
      <c r="I62" s="9"/>
      <c r="J62" s="5" t="s">
        <v>736</v>
      </c>
      <c r="M62" t="s">
        <v>737</v>
      </c>
    </row>
    <row r="63">
      <c r="E63" s="5" t="s">
        <v>738</v>
      </c>
      <c r="F63" s="6" t="s">
        <v>235</v>
      </c>
      <c r="H63" s="5" t="s">
        <v>739</v>
      </c>
      <c r="I63" s="9"/>
      <c r="J63" s="5" t="s">
        <v>242</v>
      </c>
      <c r="M63" t="s">
        <v>740</v>
      </c>
    </row>
    <row r="64">
      <c r="E64" s="5" t="s">
        <v>741</v>
      </c>
      <c r="F64" s="6" t="s">
        <v>248</v>
      </c>
      <c r="H64" s="5" t="s">
        <v>742</v>
      </c>
      <c r="I64" s="9"/>
      <c r="J64" s="48"/>
      <c r="M64" t="s">
        <v>743</v>
      </c>
    </row>
    <row r="65">
      <c r="E65" s="5" t="s">
        <v>744</v>
      </c>
      <c r="F65" s="6" t="s">
        <v>216</v>
      </c>
      <c r="H65" s="5" t="s">
        <v>745</v>
      </c>
      <c r="I65" s="9"/>
      <c r="J65" s="6" t="s">
        <v>746</v>
      </c>
      <c r="M65" t="s">
        <v>747</v>
      </c>
    </row>
    <row r="66">
      <c r="E66" s="5" t="s">
        <v>748</v>
      </c>
      <c r="F66" s="6" t="s">
        <v>243</v>
      </c>
      <c r="H66" s="5" t="s">
        <v>749</v>
      </c>
      <c r="I66" s="9"/>
      <c r="J66" s="6" t="s">
        <v>750</v>
      </c>
      <c r="M66" t="s">
        <v>751</v>
      </c>
    </row>
    <row r="67">
      <c r="E67" s="5" t="s">
        <v>752</v>
      </c>
      <c r="F67" s="6" t="s">
        <v>222</v>
      </c>
      <c r="H67" s="5" t="s">
        <v>753</v>
      </c>
      <c r="I67" s="9"/>
      <c r="J67" s="6" t="s">
        <v>754</v>
      </c>
      <c r="M67" t="s">
        <v>755</v>
      </c>
    </row>
    <row r="68">
      <c r="E68" s="9"/>
      <c r="H68" s="9"/>
      <c r="I68" s="9"/>
      <c r="J68" s="6" t="s">
        <v>756</v>
      </c>
      <c r="M68" t="s">
        <v>757</v>
      </c>
    </row>
    <row r="69">
      <c r="C69" s="6" t="s">
        <v>416</v>
      </c>
      <c r="E69" s="9"/>
      <c r="H69" s="9"/>
      <c r="I69" s="9"/>
      <c r="J69" s="6" t="s">
        <v>758</v>
      </c>
      <c r="M69" t="s">
        <v>759</v>
      </c>
    </row>
    <row r="70">
      <c r="C70" s="6" t="s">
        <v>417</v>
      </c>
      <c r="E70" s="5" t="s">
        <v>760</v>
      </c>
      <c r="F70" s="6" t="s">
        <v>235</v>
      </c>
      <c r="H70" s="9"/>
      <c r="I70" s="9"/>
      <c r="M70" t="s">
        <v>761</v>
      </c>
    </row>
    <row r="71">
      <c r="C71" s="6" t="s">
        <v>423</v>
      </c>
      <c r="E71" s="5" t="s">
        <v>762</v>
      </c>
      <c r="F71" s="6" t="s">
        <v>217</v>
      </c>
      <c r="H71" s="9"/>
      <c r="I71" s="9"/>
      <c r="J71" s="6" t="s">
        <v>763</v>
      </c>
      <c r="M71" t="s">
        <v>764</v>
      </c>
    </row>
    <row r="72">
      <c r="E72" s="5" t="s">
        <v>765</v>
      </c>
      <c r="F72" s="6" t="s">
        <v>241</v>
      </c>
      <c r="H72" s="9"/>
      <c r="I72" s="9"/>
      <c r="J72" s="6" t="s">
        <v>766</v>
      </c>
      <c r="M72" t="s">
        <v>767</v>
      </c>
    </row>
    <row r="73">
      <c r="E73" s="5" t="s">
        <v>768</v>
      </c>
      <c r="F73" s="6" t="s">
        <v>231</v>
      </c>
      <c r="H73" s="9"/>
      <c r="I73" s="9"/>
      <c r="J73" s="6" t="s">
        <v>769</v>
      </c>
      <c r="M73" t="s">
        <v>770</v>
      </c>
    </row>
    <row r="74">
      <c r="E74" s="5" t="s">
        <v>771</v>
      </c>
      <c r="F74" s="6" t="s">
        <v>216</v>
      </c>
      <c r="H74" s="9"/>
      <c r="I74" s="9"/>
      <c r="J74" s="6" t="s">
        <v>772</v>
      </c>
      <c r="M74" t="s">
        <v>773</v>
      </c>
    </row>
    <row r="75">
      <c r="E75" s="5" t="s">
        <v>774</v>
      </c>
      <c r="F75" s="6" t="s">
        <v>248</v>
      </c>
      <c r="H75" s="9"/>
      <c r="I75" s="9"/>
      <c r="J75" s="6" t="s">
        <v>775</v>
      </c>
      <c r="M75" t="s">
        <v>776</v>
      </c>
    </row>
    <row r="76">
      <c r="E76" s="5" t="s">
        <v>777</v>
      </c>
      <c r="F76" s="6" t="s">
        <v>254</v>
      </c>
      <c r="H76" s="9"/>
      <c r="I76" s="9"/>
      <c r="J76" s="6" t="s">
        <v>778</v>
      </c>
      <c r="M76" t="s">
        <v>779</v>
      </c>
    </row>
    <row r="77">
      <c r="E77" s="5" t="s">
        <v>780</v>
      </c>
      <c r="F77" s="6" t="s">
        <v>243</v>
      </c>
      <c r="H77" s="9"/>
      <c r="I77" s="9"/>
      <c r="J77" s="6" t="s">
        <v>736</v>
      </c>
      <c r="M77" t="s">
        <v>781</v>
      </c>
    </row>
    <row r="78">
      <c r="E78" s="5" t="s">
        <v>782</v>
      </c>
      <c r="F78" s="6" t="s">
        <v>226</v>
      </c>
      <c r="H78" s="9"/>
      <c r="I78" s="9"/>
      <c r="J78" s="6" t="s">
        <v>783</v>
      </c>
      <c r="M78" t="s">
        <v>784</v>
      </c>
    </row>
    <row r="79">
      <c r="E79" s="9"/>
      <c r="H79" s="9"/>
      <c r="I79" s="9"/>
      <c r="J79" s="6" t="s">
        <v>785</v>
      </c>
      <c r="M79" t="s">
        <v>786</v>
      </c>
    </row>
    <row r="80">
      <c r="E80" s="9"/>
      <c r="H80" s="9"/>
      <c r="I80" s="9"/>
      <c r="J80" s="6" t="s">
        <v>787</v>
      </c>
      <c r="M80" t="s">
        <v>788</v>
      </c>
    </row>
    <row r="81">
      <c r="E81" s="9"/>
      <c r="H81" s="9"/>
      <c r="I81" s="9"/>
      <c r="M81" t="s">
        <v>789</v>
      </c>
    </row>
    <row r="82">
      <c r="E82" s="9"/>
      <c r="H82" s="9"/>
      <c r="I82" s="9"/>
      <c r="J82" s="6" t="s">
        <v>790</v>
      </c>
      <c r="M82" t="s">
        <v>791</v>
      </c>
    </row>
    <row r="83">
      <c r="E83" s="9"/>
      <c r="H83" s="9"/>
      <c r="I83" s="9"/>
      <c r="J83" s="6" t="s">
        <v>792</v>
      </c>
      <c r="M83" t="s">
        <v>793</v>
      </c>
    </row>
    <row r="84">
      <c r="E84" s="9"/>
      <c r="H84" s="9"/>
      <c r="I84" s="9"/>
      <c r="J84" s="6" t="s">
        <v>794</v>
      </c>
      <c r="M84" t="s">
        <v>795</v>
      </c>
    </row>
    <row r="85">
      <c r="E85" s="9"/>
      <c r="H85" s="9"/>
      <c r="I85" s="9"/>
      <c r="M85" t="s">
        <v>796</v>
      </c>
    </row>
    <row r="86">
      <c r="E86" s="9"/>
      <c r="H86" s="9"/>
      <c r="I86" s="9"/>
      <c r="J86" s="6" t="s">
        <v>797</v>
      </c>
      <c r="M86" t="s">
        <v>798</v>
      </c>
    </row>
    <row r="87">
      <c r="E87" s="9"/>
      <c r="H87" s="9"/>
      <c r="I87" s="9"/>
      <c r="M87" t="s">
        <v>799</v>
      </c>
    </row>
    <row r="88">
      <c r="E88" s="9"/>
      <c r="H88" s="9"/>
      <c r="I88" s="9"/>
      <c r="J88" s="6" t="s">
        <v>800</v>
      </c>
      <c r="M88" t="s">
        <v>801</v>
      </c>
    </row>
    <row r="89">
      <c r="E89" s="9"/>
      <c r="H89" s="9"/>
      <c r="I89" s="9"/>
      <c r="J89" s="6" t="s">
        <v>802</v>
      </c>
      <c r="M89" t="s">
        <v>803</v>
      </c>
    </row>
    <row r="90">
      <c r="E90" s="9"/>
      <c r="H90" s="9"/>
      <c r="I90" s="9"/>
      <c r="J90" s="6" t="s">
        <v>804</v>
      </c>
      <c r="M90" t="s">
        <v>805</v>
      </c>
    </row>
    <row r="91">
      <c r="E91" s="9"/>
      <c r="H91" s="9"/>
      <c r="I91" s="9"/>
      <c r="J91" s="6" t="s">
        <v>806</v>
      </c>
      <c r="M91" t="s">
        <v>807</v>
      </c>
    </row>
    <row r="92">
      <c r="E92" s="9"/>
      <c r="H92" s="9"/>
      <c r="I92" s="9"/>
      <c r="J92" s="6" t="s">
        <v>808</v>
      </c>
      <c r="M92" t="s">
        <v>809</v>
      </c>
    </row>
    <row r="93">
      <c r="E93" s="9"/>
      <c r="H93" s="9"/>
      <c r="I93" s="9"/>
      <c r="J93" s="6" t="s">
        <v>810</v>
      </c>
      <c r="M93" t="s">
        <v>811</v>
      </c>
    </row>
    <row r="94">
      <c r="E94" s="9"/>
      <c r="H94" s="9"/>
      <c r="I94" s="9"/>
      <c r="J94" s="9"/>
      <c r="M94" t="s">
        <v>812</v>
      </c>
    </row>
    <row r="95">
      <c r="E95" s="9"/>
      <c r="H95" s="9"/>
      <c r="I95" s="9"/>
      <c r="J95" s="48" t="s">
        <v>813</v>
      </c>
      <c r="M95" t="s">
        <v>421</v>
      </c>
    </row>
    <row r="96">
      <c r="E96" s="9"/>
      <c r="H96" s="9"/>
      <c r="I96" s="9"/>
      <c r="J96" s="6" t="s">
        <v>814</v>
      </c>
      <c r="M96" t="s">
        <v>815</v>
      </c>
    </row>
    <row r="97">
      <c r="E97" s="9"/>
      <c r="H97" s="9"/>
      <c r="I97" s="9"/>
      <c r="M97" t="s">
        <v>816</v>
      </c>
    </row>
    <row r="98">
      <c r="E98" s="9"/>
      <c r="H98" s="9"/>
      <c r="I98" s="9"/>
      <c r="J98" s="6" t="s">
        <v>817</v>
      </c>
      <c r="M98" t="s">
        <v>818</v>
      </c>
    </row>
    <row r="99">
      <c r="E99" s="9"/>
      <c r="H99" s="9"/>
      <c r="I99" s="9"/>
      <c r="J99" s="6" t="s">
        <v>819</v>
      </c>
      <c r="M99" t="s">
        <v>820</v>
      </c>
    </row>
    <row r="100">
      <c r="E100" s="9"/>
      <c r="H100" s="9"/>
      <c r="I100" s="9"/>
      <c r="J100" s="6" t="s">
        <v>821</v>
      </c>
      <c r="M100" t="s">
        <v>822</v>
      </c>
    </row>
    <row r="101">
      <c r="E101" s="9"/>
      <c r="H101" s="9"/>
      <c r="I101" s="9"/>
      <c r="J101" s="6" t="s">
        <v>823</v>
      </c>
      <c r="M101" t="s">
        <v>824</v>
      </c>
    </row>
    <row r="102">
      <c r="E102" s="9"/>
      <c r="H102" s="9"/>
      <c r="I102" s="9"/>
      <c r="J102" s="6" t="s">
        <v>825</v>
      </c>
      <c r="M102" t="s">
        <v>826</v>
      </c>
    </row>
    <row r="103">
      <c r="E103" s="9"/>
      <c r="H103" s="9"/>
      <c r="I103" s="9"/>
      <c r="J103" s="6" t="s">
        <v>827</v>
      </c>
      <c r="M103" t="s">
        <v>828</v>
      </c>
    </row>
    <row r="104">
      <c r="E104" s="9"/>
      <c r="H104" s="9"/>
      <c r="I104" s="9"/>
      <c r="J104" s="6" t="s">
        <v>275</v>
      </c>
      <c r="M104" t="s">
        <v>829</v>
      </c>
    </row>
    <row r="105">
      <c r="E105" s="9"/>
      <c r="H105" s="9"/>
      <c r="I105" s="9"/>
      <c r="J105" s="48" t="s">
        <v>830</v>
      </c>
      <c r="M105" t="s">
        <v>831</v>
      </c>
    </row>
    <row r="106">
      <c r="E106" s="9"/>
      <c r="H106" s="9"/>
      <c r="I106" s="9"/>
      <c r="M106" t="s">
        <v>832</v>
      </c>
    </row>
    <row r="107">
      <c r="E107" s="9"/>
      <c r="H107" s="9"/>
      <c r="I107" s="9"/>
      <c r="M107" t="s">
        <v>408</v>
      </c>
    </row>
    <row r="108">
      <c r="E108" s="9"/>
      <c r="H108" s="9"/>
      <c r="I108" s="9"/>
      <c r="J108" s="5" t="s">
        <v>833</v>
      </c>
      <c r="M108" t="s">
        <v>834</v>
      </c>
    </row>
    <row r="109">
      <c r="E109" s="9"/>
      <c r="H109" s="9"/>
      <c r="I109" s="9"/>
      <c r="J109" s="9"/>
      <c r="M109" t="s">
        <v>835</v>
      </c>
    </row>
    <row r="110">
      <c r="E110" s="9"/>
      <c r="H110" s="9"/>
      <c r="I110" s="9"/>
      <c r="J110" s="9"/>
      <c r="M110" t="s">
        <v>836</v>
      </c>
    </row>
    <row r="111">
      <c r="E111" s="9"/>
      <c r="H111" s="9"/>
      <c r="I111" s="9"/>
      <c r="J111" s="5" t="s">
        <v>631</v>
      </c>
      <c r="M111" t="s">
        <v>837</v>
      </c>
    </row>
    <row r="112" ht="26.25">
      <c r="E112" s="9"/>
      <c r="H112" s="9"/>
      <c r="I112" s="9"/>
      <c r="J112" s="5" t="s">
        <v>838</v>
      </c>
      <c r="M112" t="s">
        <v>839</v>
      </c>
    </row>
    <row r="113" ht="26.25">
      <c r="E113" s="9"/>
      <c r="H113" s="9"/>
      <c r="I113" s="9"/>
      <c r="J113" s="5" t="s">
        <v>840</v>
      </c>
      <c r="M113" t="s">
        <v>841</v>
      </c>
    </row>
    <row r="114">
      <c r="E114" s="9"/>
      <c r="H114" s="9"/>
      <c r="I114" s="9"/>
      <c r="J114" s="5" t="s">
        <v>842</v>
      </c>
      <c r="M114" t="s">
        <v>843</v>
      </c>
    </row>
    <row r="115">
      <c r="E115" s="9"/>
      <c r="H115" s="9"/>
      <c r="I115" s="9"/>
      <c r="J115" s="5" t="s">
        <v>844</v>
      </c>
      <c r="M115" t="s">
        <v>845</v>
      </c>
    </row>
    <row r="116" ht="26.25">
      <c r="E116" s="9"/>
      <c r="H116" s="9"/>
      <c r="I116" s="9"/>
      <c r="J116" s="5" t="s">
        <v>846</v>
      </c>
      <c r="M116" t="s">
        <v>847</v>
      </c>
    </row>
    <row r="117" ht="26.25">
      <c r="E117" s="9"/>
      <c r="H117" s="9"/>
      <c r="I117" s="9"/>
      <c r="J117" s="5" t="s">
        <v>848</v>
      </c>
      <c r="M117" t="s">
        <v>419</v>
      </c>
    </row>
    <row r="118" ht="26.25">
      <c r="E118" s="9"/>
      <c r="H118" s="9"/>
      <c r="I118" s="9"/>
      <c r="J118" s="5" t="s">
        <v>849</v>
      </c>
      <c r="M118" t="s">
        <v>850</v>
      </c>
    </row>
    <row r="119" ht="26.25">
      <c r="E119" s="9"/>
      <c r="H119" s="9"/>
      <c r="I119" s="9"/>
      <c r="J119" s="5" t="s">
        <v>851</v>
      </c>
      <c r="M119" t="s">
        <v>852</v>
      </c>
    </row>
    <row r="120" ht="26.25">
      <c r="E120" s="9"/>
      <c r="H120" s="9"/>
      <c r="I120" s="9"/>
      <c r="J120" s="5" t="s">
        <v>853</v>
      </c>
      <c r="M120" t="s">
        <v>854</v>
      </c>
    </row>
    <row r="121" ht="26.25">
      <c r="E121" s="9"/>
      <c r="H121" s="9"/>
      <c r="I121" s="9"/>
      <c r="J121" s="5" t="s">
        <v>855</v>
      </c>
      <c r="M121" t="s">
        <v>856</v>
      </c>
    </row>
    <row r="122" ht="26.25">
      <c r="E122" s="9"/>
      <c r="H122" s="9"/>
      <c r="I122" s="9"/>
      <c r="J122" s="5" t="s">
        <v>857</v>
      </c>
      <c r="M122" t="s">
        <v>858</v>
      </c>
    </row>
    <row r="123">
      <c r="E123" s="9"/>
      <c r="H123" s="9"/>
      <c r="I123" s="9"/>
      <c r="J123" s="5" t="s">
        <v>859</v>
      </c>
      <c r="M123" t="s">
        <v>427</v>
      </c>
    </row>
    <row r="124" ht="26.25">
      <c r="E124" s="9"/>
      <c r="H124" s="9"/>
      <c r="I124" s="9"/>
      <c r="J124" s="5" t="s">
        <v>860</v>
      </c>
      <c r="M124" t="s">
        <v>861</v>
      </c>
    </row>
    <row r="125">
      <c r="E125" s="9"/>
      <c r="H125" s="9"/>
      <c r="I125" s="9"/>
      <c r="J125" s="5" t="s">
        <v>862</v>
      </c>
      <c r="M125" t="s">
        <v>863</v>
      </c>
    </row>
    <row r="126">
      <c r="E126" s="9"/>
      <c r="H126" s="9"/>
      <c r="I126" s="9"/>
      <c r="J126" s="6" t="s">
        <v>864</v>
      </c>
      <c r="M126" t="s">
        <v>865</v>
      </c>
    </row>
    <row r="127">
      <c r="E127" s="9"/>
      <c r="H127" s="9"/>
      <c r="I127" s="9"/>
      <c r="J127" s="5" t="s">
        <v>866</v>
      </c>
      <c r="M127" t="s">
        <v>429</v>
      </c>
    </row>
    <row r="128">
      <c r="E128" s="9"/>
      <c r="H128" s="9"/>
      <c r="I128" s="9"/>
      <c r="J128" s="5" t="s">
        <v>867</v>
      </c>
    </row>
    <row r="129">
      <c r="E129" s="9"/>
      <c r="H129" s="9"/>
      <c r="I129" s="9"/>
      <c r="J129" s="9"/>
    </row>
    <row r="130" ht="26.25">
      <c r="E130" s="9"/>
      <c r="H130" s="9"/>
      <c r="I130" s="9"/>
      <c r="J130" s="5" t="s">
        <v>868</v>
      </c>
    </row>
    <row r="131">
      <c r="E131" s="9"/>
      <c r="H131" s="9"/>
      <c r="I131" s="9"/>
      <c r="J131" s="9"/>
    </row>
    <row r="132">
      <c r="E132" s="9"/>
      <c r="H132" s="9"/>
      <c r="I132" s="9"/>
    </row>
    <row r="133">
      <c r="E133" s="9"/>
      <c r="H133" s="9"/>
      <c r="I133" s="9"/>
    </row>
    <row r="134">
      <c r="E134" s="9"/>
      <c r="H134" s="9"/>
      <c r="I134" s="9"/>
      <c r="J134" s="5" t="s">
        <v>249</v>
      </c>
    </row>
    <row r="135">
      <c r="E135" s="9"/>
      <c r="H135" s="9"/>
      <c r="I135" s="9"/>
    </row>
    <row r="136">
      <c r="E136" s="9"/>
      <c r="H136" s="9"/>
      <c r="I136" s="9"/>
      <c r="J136" s="5" t="s">
        <v>869</v>
      </c>
    </row>
    <row r="137">
      <c r="E137" s="9"/>
      <c r="H137" s="9"/>
      <c r="I137" s="9"/>
      <c r="J137" s="5" t="s">
        <v>870</v>
      </c>
    </row>
    <row r="138" ht="26.25">
      <c r="E138" s="9"/>
      <c r="H138" s="9"/>
      <c r="I138" s="9"/>
      <c r="J138" s="5" t="s">
        <v>871</v>
      </c>
    </row>
    <row r="139">
      <c r="E139" s="9"/>
      <c r="H139" s="9"/>
      <c r="I139" s="9"/>
      <c r="J139" s="5" t="s">
        <v>872</v>
      </c>
    </row>
    <row r="140">
      <c r="E140" s="9"/>
      <c r="H140" s="9"/>
      <c r="I140" s="9"/>
      <c r="J140" s="9"/>
    </row>
    <row r="141">
      <c r="E141" s="9"/>
      <c r="H141" s="9"/>
      <c r="I141" s="9"/>
      <c r="J141" s="5" t="s">
        <v>873</v>
      </c>
    </row>
    <row r="142">
      <c r="E142" s="9"/>
      <c r="H142" s="9"/>
      <c r="I142" s="9"/>
      <c r="J142" s="6" t="s">
        <v>874</v>
      </c>
    </row>
    <row r="143">
      <c r="E143" s="9"/>
      <c r="H143" s="9"/>
      <c r="I143" s="9"/>
      <c r="J143" s="6" t="s">
        <v>875</v>
      </c>
    </row>
    <row r="144">
      <c r="E144" s="9"/>
      <c r="H144" s="9"/>
      <c r="I144" s="9"/>
      <c r="J144" s="5" t="s">
        <v>876</v>
      </c>
    </row>
    <row r="145">
      <c r="E145" s="9"/>
      <c r="H145" s="9"/>
      <c r="I145" s="9"/>
      <c r="J145" s="6" t="s">
        <v>877</v>
      </c>
    </row>
    <row r="146">
      <c r="E146" s="9"/>
      <c r="H146" s="9"/>
      <c r="I146" s="9"/>
      <c r="J146" s="6" t="s">
        <v>878</v>
      </c>
    </row>
    <row r="147">
      <c r="E147" s="9"/>
      <c r="H147" s="9"/>
      <c r="I147" s="9"/>
    </row>
    <row r="148">
      <c r="E148" s="9"/>
      <c r="H148" s="9"/>
      <c r="I148" s="9"/>
    </row>
    <row r="149">
      <c r="E149" s="9"/>
      <c r="H149" s="9"/>
      <c r="I149" s="9"/>
    </row>
    <row r="150">
      <c r="E150" s="9"/>
      <c r="H150" s="9"/>
      <c r="I150" s="9"/>
    </row>
    <row r="151">
      <c r="E151" s="9"/>
      <c r="H151" s="9"/>
      <c r="I151" s="9"/>
    </row>
    <row r="152">
      <c r="E152" s="9"/>
      <c r="H152" s="9"/>
      <c r="I152" s="9"/>
    </row>
    <row r="153">
      <c r="E153" s="9"/>
      <c r="H153" s="9"/>
      <c r="I153" s="9"/>
    </row>
    <row r="154">
      <c r="E154" s="9"/>
      <c r="H154" s="9"/>
      <c r="I154" s="9"/>
    </row>
    <row r="155">
      <c r="E155" s="9"/>
      <c r="H155" s="9"/>
      <c r="I155" s="9"/>
    </row>
    <row r="156">
      <c r="E156" s="9"/>
      <c r="H156" s="9"/>
      <c r="I156" s="9"/>
    </row>
    <row r="157">
      <c r="E157" s="9"/>
      <c r="H157" s="9"/>
      <c r="I157" s="9"/>
      <c r="J157" s="5" t="s">
        <v>879</v>
      </c>
    </row>
    <row r="158">
      <c r="E158" s="9"/>
      <c r="H158" s="9"/>
      <c r="I158" s="9"/>
      <c r="J158" s="5" t="s">
        <v>880</v>
      </c>
    </row>
    <row r="159">
      <c r="E159" s="9"/>
      <c r="H159" s="9"/>
      <c r="I159" s="9"/>
      <c r="J159" s="5" t="s">
        <v>881</v>
      </c>
    </row>
    <row r="160">
      <c r="E160" s="9"/>
      <c r="H160" s="9"/>
      <c r="I160" s="9"/>
    </row>
    <row r="161">
      <c r="E161" s="9"/>
      <c r="H161" s="9"/>
      <c r="I161" s="9"/>
      <c r="J161" s="6" t="s">
        <v>882</v>
      </c>
    </row>
    <row r="162">
      <c r="E162" s="9"/>
      <c r="H162" s="9"/>
      <c r="I162" s="9"/>
      <c r="J162" s="6" t="s">
        <v>883</v>
      </c>
    </row>
    <row r="163">
      <c r="E163" s="9"/>
      <c r="H163" s="9"/>
      <c r="I163" s="9"/>
      <c r="J163" s="6" t="s">
        <v>884</v>
      </c>
    </row>
    <row r="164">
      <c r="E164" s="9"/>
      <c r="H164" s="9"/>
      <c r="I164" s="9"/>
      <c r="J164" s="6" t="s">
        <v>885</v>
      </c>
    </row>
    <row r="165">
      <c r="E165" s="9"/>
      <c r="H165" s="9"/>
      <c r="I165" s="9"/>
      <c r="J165" s="5" t="s">
        <v>886</v>
      </c>
    </row>
    <row r="166">
      <c r="E166" s="9"/>
      <c r="H166" s="9"/>
      <c r="I166" s="9"/>
      <c r="J166" s="5" t="s">
        <v>887</v>
      </c>
    </row>
    <row r="167">
      <c r="E167" s="9"/>
      <c r="H167" s="9"/>
      <c r="I167" s="9"/>
      <c r="J167" s="5" t="s">
        <v>888</v>
      </c>
    </row>
    <row r="168">
      <c r="E168" s="9"/>
      <c r="H168" s="9"/>
      <c r="I168" s="9"/>
      <c r="J168" s="5" t="s">
        <v>889</v>
      </c>
    </row>
    <row r="169">
      <c r="E169" s="9"/>
      <c r="H169" s="9"/>
      <c r="I169" s="9"/>
      <c r="J169" s="5" t="s">
        <v>890</v>
      </c>
    </row>
    <row r="170">
      <c r="E170" s="9"/>
      <c r="H170" s="9"/>
      <c r="I170" s="9"/>
      <c r="J170" s="5" t="s">
        <v>891</v>
      </c>
    </row>
    <row r="171">
      <c r="E171" s="9"/>
      <c r="H171" s="9"/>
      <c r="I171" s="9"/>
      <c r="J171" s="5" t="s">
        <v>892</v>
      </c>
    </row>
    <row r="172" ht="26.25">
      <c r="E172" s="9"/>
      <c r="H172" s="9"/>
      <c r="I172" s="9"/>
      <c r="J172" s="5" t="s">
        <v>893</v>
      </c>
    </row>
    <row r="173">
      <c r="E173" s="9"/>
      <c r="H173" s="9"/>
      <c r="I173" s="9"/>
      <c r="J173" s="5" t="s">
        <v>894</v>
      </c>
    </row>
    <row r="174">
      <c r="E174" s="9"/>
      <c r="H174" s="9"/>
      <c r="I174" s="9"/>
      <c r="J174" s="5" t="s">
        <v>895</v>
      </c>
    </row>
    <row r="175">
      <c r="E175" s="9"/>
      <c r="H175" s="9"/>
      <c r="I175" s="9"/>
      <c r="J175" s="9"/>
    </row>
    <row r="176">
      <c r="E176" s="9"/>
      <c r="H176" s="9"/>
      <c r="I176" s="9"/>
      <c r="J176" s="5" t="s">
        <v>896</v>
      </c>
    </row>
    <row r="177">
      <c r="E177" s="9"/>
      <c r="H177" s="9"/>
      <c r="I177" s="9"/>
      <c r="J177" s="9"/>
    </row>
    <row r="178">
      <c r="E178" s="9"/>
      <c r="H178" s="9"/>
      <c r="I178" s="9"/>
      <c r="J178" s="9"/>
    </row>
    <row r="179">
      <c r="E179" s="9"/>
      <c r="H179" s="9"/>
      <c r="I179" s="9"/>
      <c r="J179" s="5" t="s">
        <v>897</v>
      </c>
    </row>
    <row r="180">
      <c r="E180" s="9"/>
      <c r="H180" s="9"/>
      <c r="I180" s="9"/>
      <c r="J180" s="5" t="s">
        <v>898</v>
      </c>
    </row>
    <row r="181" ht="26.25">
      <c r="E181" s="9"/>
      <c r="H181" s="9"/>
      <c r="I181" s="9"/>
      <c r="J181" s="5" t="s">
        <v>899</v>
      </c>
    </row>
    <row r="182" ht="26.25">
      <c r="E182" s="9"/>
      <c r="H182" s="9"/>
      <c r="I182" s="9"/>
      <c r="J182" s="5" t="s">
        <v>900</v>
      </c>
    </row>
    <row r="183">
      <c r="E183" s="9"/>
      <c r="H183" s="9"/>
      <c r="I183" s="9"/>
      <c r="J183" s="5" t="s">
        <v>901</v>
      </c>
    </row>
    <row r="184">
      <c r="E184" s="9"/>
      <c r="H184" s="9"/>
      <c r="I184" s="9"/>
      <c r="J184" s="5" t="s">
        <v>902</v>
      </c>
    </row>
    <row r="185">
      <c r="E185" s="9"/>
      <c r="H185" s="9"/>
      <c r="I185" s="9"/>
      <c r="J185" s="5" t="s">
        <v>903</v>
      </c>
    </row>
    <row r="186">
      <c r="E186" s="9"/>
      <c r="H186" s="9"/>
      <c r="I186" s="9"/>
      <c r="J186" s="5" t="s">
        <v>904</v>
      </c>
    </row>
    <row r="187">
      <c r="E187" s="9"/>
      <c r="H187" s="9"/>
      <c r="I187" s="9"/>
      <c r="J187" s="5" t="s">
        <v>905</v>
      </c>
    </row>
    <row r="188">
      <c r="E188" s="9"/>
      <c r="H188" s="9"/>
      <c r="I188" s="9"/>
      <c r="J188" s="9"/>
    </row>
    <row r="189">
      <c r="E189" s="9"/>
      <c r="H189" s="9"/>
      <c r="I189" s="9"/>
      <c r="J189" s="5" t="s">
        <v>906</v>
      </c>
    </row>
    <row r="190" ht="26.25">
      <c r="E190" s="9"/>
      <c r="H190" s="9"/>
      <c r="I190" s="9"/>
      <c r="J190" s="5" t="s">
        <v>907</v>
      </c>
    </row>
    <row r="191" ht="26.25">
      <c r="E191" s="9"/>
      <c r="H191" s="9"/>
      <c r="I191" s="9"/>
      <c r="J191" s="5" t="s">
        <v>908</v>
      </c>
    </row>
    <row r="192" ht="26.25">
      <c r="E192" s="9"/>
      <c r="H192" s="9"/>
      <c r="I192" s="9"/>
      <c r="J192" s="5" t="s">
        <v>909</v>
      </c>
    </row>
    <row r="193">
      <c r="E193" s="9"/>
      <c r="H193" s="9"/>
      <c r="I193" s="9"/>
      <c r="J193" s="6" t="s">
        <v>910</v>
      </c>
    </row>
    <row r="194" ht="26.25">
      <c r="E194" s="9"/>
      <c r="H194" s="9"/>
      <c r="I194" s="9"/>
      <c r="J194" s="5" t="s">
        <v>911</v>
      </c>
    </row>
    <row r="195" ht="26.25">
      <c r="E195" s="9"/>
      <c r="H195" s="9"/>
      <c r="I195" s="9"/>
      <c r="J195" s="5" t="s">
        <v>912</v>
      </c>
    </row>
    <row r="196">
      <c r="E196" s="9"/>
      <c r="H196" s="9"/>
      <c r="I196" s="9"/>
      <c r="J196" s="9"/>
    </row>
    <row r="197" ht="26.25">
      <c r="E197" s="9"/>
      <c r="H197" s="9"/>
      <c r="I197" s="9"/>
      <c r="J197" s="5" t="s">
        <v>913</v>
      </c>
    </row>
    <row r="198" ht="26.25">
      <c r="E198" s="9"/>
      <c r="H198" s="9"/>
      <c r="I198" s="9"/>
      <c r="J198" s="5" t="s">
        <v>914</v>
      </c>
    </row>
    <row r="199" ht="26.25">
      <c r="E199" s="9"/>
      <c r="H199" s="9"/>
      <c r="I199" s="9"/>
      <c r="J199" s="5" t="s">
        <v>915</v>
      </c>
    </row>
    <row r="200" ht="26.25">
      <c r="E200" s="9"/>
      <c r="H200" s="9"/>
      <c r="I200" s="9"/>
      <c r="J200" s="5" t="s">
        <v>916</v>
      </c>
    </row>
    <row r="201">
      <c r="E201" s="9"/>
      <c r="H201" s="9"/>
      <c r="I201" s="9"/>
      <c r="J201" s="9"/>
    </row>
    <row r="202">
      <c r="E202" s="9"/>
      <c r="H202" s="9"/>
      <c r="I202" s="9"/>
      <c r="J202" s="9"/>
    </row>
    <row r="203">
      <c r="E203" s="9"/>
      <c r="H203" s="9"/>
      <c r="I203" s="9"/>
      <c r="J203" s="9"/>
    </row>
    <row r="204" ht="26.25">
      <c r="E204" s="9"/>
      <c r="H204" s="9"/>
      <c r="I204" s="9"/>
      <c r="J204" s="5" t="s">
        <v>917</v>
      </c>
    </row>
    <row r="205" ht="26.25">
      <c r="E205" s="9"/>
      <c r="H205" s="9"/>
      <c r="I205" s="9"/>
      <c r="J205" s="5" t="s">
        <v>918</v>
      </c>
    </row>
    <row r="206">
      <c r="E206" s="9"/>
      <c r="H206" s="9"/>
      <c r="I206" s="9"/>
      <c r="J206" s="5" t="s">
        <v>919</v>
      </c>
    </row>
    <row r="207" ht="26.25">
      <c r="E207" s="9"/>
      <c r="H207" s="9"/>
      <c r="I207" s="9"/>
      <c r="J207" s="5" t="s">
        <v>920</v>
      </c>
    </row>
    <row r="208" ht="26.25">
      <c r="E208" s="9"/>
      <c r="H208" s="9"/>
      <c r="I208" s="9"/>
      <c r="J208" s="5" t="s">
        <v>921</v>
      </c>
    </row>
    <row r="209" ht="26.25">
      <c r="E209" s="9"/>
      <c r="H209" s="9"/>
      <c r="I209" s="9"/>
      <c r="J209" s="5" t="s">
        <v>922</v>
      </c>
    </row>
    <row r="210">
      <c r="E210" s="9"/>
      <c r="H210" s="9"/>
      <c r="I210" s="9"/>
      <c r="J210" s="5"/>
    </row>
    <row r="211" ht="26.25">
      <c r="E211" s="9"/>
      <c r="H211" s="9"/>
      <c r="I211" s="9"/>
      <c r="J211" s="5" t="s">
        <v>923</v>
      </c>
    </row>
    <row r="212" ht="26.25">
      <c r="E212" s="9"/>
      <c r="H212" s="9"/>
      <c r="I212" s="9"/>
      <c r="J212" s="5" t="s">
        <v>924</v>
      </c>
    </row>
    <row r="213">
      <c r="E213" s="9"/>
      <c r="H213" s="9"/>
      <c r="I213" s="9"/>
      <c r="J213" s="5"/>
    </row>
    <row r="214" ht="26.25">
      <c r="E214" s="9"/>
      <c r="H214" s="9"/>
      <c r="I214" s="9"/>
      <c r="J214" s="5" t="s">
        <v>925</v>
      </c>
    </row>
    <row r="215" ht="26.25">
      <c r="E215" s="9"/>
      <c r="H215" s="9"/>
      <c r="I215" s="9"/>
      <c r="J215" s="5" t="s">
        <v>926</v>
      </c>
    </row>
    <row r="216">
      <c r="E216" s="9"/>
      <c r="H216" s="9"/>
      <c r="I216" s="9"/>
      <c r="J216" s="9"/>
    </row>
    <row r="217">
      <c r="E217" s="9"/>
      <c r="H217" s="9"/>
      <c r="I217" s="9"/>
      <c r="J217" s="9"/>
    </row>
    <row r="218" ht="26.25">
      <c r="E218" s="9"/>
      <c r="H218" s="9"/>
      <c r="I218" s="9"/>
      <c r="J218" s="5" t="s">
        <v>927</v>
      </c>
    </row>
    <row r="219" ht="26.25">
      <c r="E219" s="9"/>
      <c r="H219" s="9"/>
      <c r="I219" s="9"/>
      <c r="J219" s="5" t="s">
        <v>928</v>
      </c>
    </row>
    <row r="220">
      <c r="E220" s="9"/>
      <c r="H220" s="9"/>
      <c r="I220" s="9"/>
      <c r="J220" s="5" t="s">
        <v>929</v>
      </c>
    </row>
    <row r="221" ht="26.25">
      <c r="E221" s="9"/>
      <c r="H221" s="9"/>
      <c r="I221" s="9"/>
      <c r="J221" s="5" t="s">
        <v>930</v>
      </c>
    </row>
    <row r="222" ht="26.25">
      <c r="E222" s="9"/>
      <c r="H222" s="9"/>
      <c r="I222" s="9"/>
      <c r="J222" s="5" t="s">
        <v>931</v>
      </c>
    </row>
    <row r="223">
      <c r="E223" s="9"/>
      <c r="H223" s="9"/>
      <c r="I223" s="9"/>
      <c r="J223" s="5" t="s">
        <v>932</v>
      </c>
    </row>
    <row r="224" ht="26.25">
      <c r="E224" s="9"/>
      <c r="H224" s="9"/>
      <c r="I224" s="9"/>
      <c r="J224" s="5" t="s">
        <v>933</v>
      </c>
    </row>
    <row r="225" ht="26.25">
      <c r="E225" s="9"/>
      <c r="H225" s="9"/>
      <c r="I225" s="9"/>
      <c r="J225" s="5" t="s">
        <v>934</v>
      </c>
    </row>
    <row r="226">
      <c r="E226" s="9"/>
      <c r="H226" s="9"/>
      <c r="I226" s="9"/>
    </row>
    <row r="227" ht="26.25">
      <c r="E227" s="9"/>
      <c r="H227" s="9"/>
      <c r="I227" s="9"/>
      <c r="J227" s="5" t="s">
        <v>935</v>
      </c>
    </row>
    <row r="228" ht="26.25">
      <c r="E228" s="9"/>
      <c r="H228" s="9"/>
      <c r="I228" s="9"/>
      <c r="J228" s="5" t="s">
        <v>936</v>
      </c>
    </row>
    <row r="229" ht="26.25">
      <c r="E229" s="9"/>
      <c r="H229" s="9"/>
      <c r="I229" s="9"/>
      <c r="J229" s="5" t="s">
        <v>937</v>
      </c>
    </row>
    <row r="230" ht="26.25">
      <c r="E230" s="9"/>
      <c r="H230" s="9"/>
      <c r="I230" s="9"/>
      <c r="J230" s="5" t="s">
        <v>938</v>
      </c>
    </row>
    <row r="231">
      <c r="E231" s="9"/>
      <c r="H231" s="9"/>
      <c r="I231" s="9"/>
      <c r="J231" s="5" t="s">
        <v>939</v>
      </c>
    </row>
    <row r="232">
      <c r="E232" s="9"/>
      <c r="H232" s="9"/>
      <c r="I232" s="9"/>
      <c r="J232" s="9"/>
    </row>
    <row r="233">
      <c r="E233" s="9"/>
      <c r="H233" s="9"/>
      <c r="I233" s="9"/>
      <c r="J233" s="5" t="s">
        <v>940</v>
      </c>
    </row>
    <row r="234">
      <c r="E234" s="9"/>
      <c r="H234" s="9"/>
      <c r="I234" s="9"/>
    </row>
    <row r="235">
      <c r="E235" s="9"/>
      <c r="H235" s="9"/>
      <c r="I235" s="9"/>
      <c r="J235" s="9"/>
    </row>
    <row r="236">
      <c r="E236" s="9"/>
      <c r="H236" s="9"/>
      <c r="I236" s="9"/>
      <c r="J236" s="5" t="s">
        <v>941</v>
      </c>
    </row>
    <row r="237">
      <c r="E237" s="9"/>
      <c r="H237" s="9"/>
      <c r="I237" s="9"/>
      <c r="J237" s="9"/>
    </row>
    <row r="238">
      <c r="E238" s="9"/>
      <c r="H238" s="9"/>
      <c r="I238" s="9"/>
      <c r="J238" s="9"/>
    </row>
    <row r="239">
      <c r="E239" s="9"/>
      <c r="H239" s="9"/>
      <c r="I239" s="9"/>
      <c r="J239" s="9"/>
    </row>
    <row r="240">
      <c r="E240" s="9"/>
      <c r="H240" s="9"/>
      <c r="I240" s="9"/>
      <c r="J240" s="9"/>
    </row>
    <row r="241">
      <c r="E241" s="9"/>
      <c r="H241" s="9"/>
      <c r="I241" s="9"/>
      <c r="J241" s="9"/>
    </row>
    <row r="242">
      <c r="E242" s="9"/>
      <c r="H242" s="9"/>
      <c r="I242" s="9"/>
      <c r="J242" s="9"/>
    </row>
    <row r="243">
      <c r="E243" s="9"/>
      <c r="H243" s="9"/>
      <c r="I243" s="9"/>
      <c r="J243" s="9"/>
    </row>
    <row r="244">
      <c r="E244" s="9"/>
      <c r="H244" s="9"/>
      <c r="I244" s="9"/>
      <c r="J244" s="9"/>
    </row>
    <row r="245">
      <c r="E245" s="9"/>
      <c r="H245" s="9"/>
      <c r="I245" s="9"/>
      <c r="J245" s="9"/>
    </row>
    <row r="246">
      <c r="E246" s="9"/>
      <c r="H246" s="9"/>
      <c r="I246" s="9"/>
      <c r="J246" s="9"/>
    </row>
    <row r="247">
      <c r="E247" s="9"/>
      <c r="H247" s="9"/>
      <c r="I247" s="9"/>
      <c r="J247" s="9"/>
    </row>
    <row r="248">
      <c r="E248" s="9"/>
      <c r="H248" s="9"/>
      <c r="I248" s="9"/>
      <c r="J248" s="9"/>
    </row>
    <row r="249">
      <c r="E249" s="9"/>
      <c r="H249" s="9"/>
      <c r="I249" s="9"/>
      <c r="J249" s="9"/>
    </row>
    <row r="250">
      <c r="E250" s="9"/>
      <c r="H250" s="9"/>
      <c r="I250" s="9"/>
      <c r="J250" s="9"/>
    </row>
    <row r="251">
      <c r="E251" s="9"/>
      <c r="H251" s="9"/>
      <c r="I251" s="9"/>
      <c r="J251" s="9"/>
    </row>
    <row r="252">
      <c r="E252" s="9"/>
      <c r="H252" s="9"/>
      <c r="I252" s="9"/>
      <c r="J252" s="9"/>
    </row>
    <row r="253">
      <c r="E253" s="9"/>
      <c r="H253" s="9"/>
      <c r="I253" s="9"/>
      <c r="J253" s="9"/>
    </row>
    <row r="254">
      <c r="E254" s="9"/>
      <c r="H254" s="9"/>
      <c r="I254" s="9"/>
      <c r="J254" s="9"/>
    </row>
    <row r="255">
      <c r="E255" s="9"/>
      <c r="H255" s="9"/>
      <c r="I255" s="9"/>
      <c r="J255" s="9"/>
    </row>
    <row r="256">
      <c r="E256" s="9"/>
      <c r="H256" s="9"/>
      <c r="I256" s="9"/>
      <c r="J256" s="9"/>
    </row>
    <row r="257">
      <c r="E257" s="9"/>
      <c r="H257" s="9"/>
      <c r="I257" s="9"/>
      <c r="J257" s="9"/>
    </row>
    <row r="258">
      <c r="E258" s="9"/>
      <c r="H258" s="9"/>
      <c r="I258" s="9"/>
      <c r="J258" s="9"/>
    </row>
    <row r="259">
      <c r="E259" s="9"/>
      <c r="H259" s="9"/>
      <c r="I259" s="9"/>
      <c r="J259" s="9"/>
    </row>
    <row r="260">
      <c r="E260" s="9"/>
      <c r="H260" s="9"/>
      <c r="I260" s="9"/>
      <c r="J260" s="9"/>
    </row>
    <row r="261">
      <c r="E261" s="9"/>
      <c r="H261" s="9"/>
      <c r="I261" s="9"/>
      <c r="J261" s="9"/>
    </row>
    <row r="262">
      <c r="E262" s="9"/>
      <c r="H262" s="9"/>
      <c r="I262" s="9"/>
      <c r="J262" s="9"/>
    </row>
    <row r="263">
      <c r="E263" s="9"/>
      <c r="H263" s="9"/>
      <c r="I263" s="9"/>
      <c r="J263" s="9"/>
    </row>
    <row r="264">
      <c r="E264" s="9"/>
      <c r="H264" s="9"/>
      <c r="I264" s="9"/>
      <c r="J264" s="9"/>
    </row>
    <row r="265">
      <c r="E265" s="9"/>
      <c r="H265" s="9"/>
      <c r="I265" s="9"/>
      <c r="J265" s="9"/>
    </row>
    <row r="266">
      <c r="E266" s="9"/>
      <c r="H266" s="9"/>
      <c r="I266" s="9"/>
      <c r="J266" s="9"/>
    </row>
    <row r="267">
      <c r="E267" s="9"/>
      <c r="H267" s="9"/>
      <c r="I267" s="9"/>
      <c r="J267" s="9"/>
    </row>
    <row r="268">
      <c r="E268" s="9"/>
      <c r="H268" s="9"/>
      <c r="I268" s="9"/>
      <c r="J268" s="9"/>
    </row>
    <row r="269">
      <c r="E269" s="9"/>
      <c r="H269" s="9"/>
      <c r="I269" s="9"/>
      <c r="J269" s="9"/>
    </row>
    <row r="270">
      <c r="E270" s="9"/>
      <c r="H270" s="9"/>
      <c r="I270" s="9"/>
      <c r="J270" s="9"/>
    </row>
    <row r="271">
      <c r="E271" s="9"/>
      <c r="H271" s="9"/>
      <c r="I271" s="9"/>
      <c r="J271" s="9"/>
    </row>
    <row r="272">
      <c r="E272" s="9"/>
      <c r="H272" s="9"/>
      <c r="I272" s="9"/>
      <c r="J272" s="9"/>
    </row>
    <row r="273">
      <c r="E273" s="9"/>
      <c r="H273" s="9"/>
      <c r="I273" s="9"/>
      <c r="J273" s="9"/>
    </row>
    <row r="274">
      <c r="E274" s="9"/>
      <c r="H274" s="9"/>
      <c r="I274" s="9"/>
      <c r="J274" s="9"/>
    </row>
    <row r="275">
      <c r="E275" s="9"/>
      <c r="H275" s="9"/>
      <c r="I275" s="9"/>
      <c r="J275" s="9"/>
    </row>
    <row r="276">
      <c r="E276" s="9"/>
      <c r="H276" s="9"/>
      <c r="I276" s="9"/>
      <c r="J276" s="9"/>
    </row>
    <row r="277">
      <c r="E277" s="9"/>
      <c r="H277" s="9"/>
      <c r="I277" s="9"/>
      <c r="J277" s="9"/>
    </row>
    <row r="278">
      <c r="E278" s="9"/>
      <c r="H278" s="9"/>
      <c r="I278" s="9"/>
      <c r="J278" s="9"/>
    </row>
    <row r="279">
      <c r="E279" s="9"/>
      <c r="H279" s="9"/>
      <c r="I279" s="9"/>
      <c r="J279" s="9"/>
    </row>
    <row r="280">
      <c r="E280" s="9"/>
      <c r="H280" s="9"/>
      <c r="I280" s="9"/>
      <c r="J280" s="9"/>
    </row>
    <row r="281">
      <c r="E281" s="9"/>
      <c r="H281" s="9"/>
      <c r="I281" s="9"/>
      <c r="J281" s="9"/>
    </row>
    <row r="282">
      <c r="E282" s="9"/>
      <c r="H282" s="9"/>
      <c r="I282" s="9"/>
      <c r="J282" s="9"/>
    </row>
    <row r="283">
      <c r="E283" s="9"/>
      <c r="H283" s="9"/>
      <c r="I283" s="9"/>
      <c r="J283" s="9"/>
    </row>
    <row r="284">
      <c r="E284" s="9"/>
      <c r="H284" s="9"/>
      <c r="I284" s="9"/>
      <c r="J284" s="9"/>
    </row>
    <row r="285">
      <c r="E285" s="9"/>
      <c r="H285" s="9"/>
      <c r="I285" s="9"/>
      <c r="J285" s="9"/>
    </row>
    <row r="286">
      <c r="E286" s="9"/>
      <c r="H286" s="9"/>
      <c r="I286" s="9"/>
      <c r="J286" s="9"/>
    </row>
    <row r="287">
      <c r="E287" s="9"/>
      <c r="H287" s="9"/>
      <c r="I287" s="9"/>
      <c r="J287" s="9"/>
    </row>
    <row r="288">
      <c r="E288" s="9"/>
      <c r="H288" s="9"/>
      <c r="I288" s="9"/>
      <c r="J288" s="9"/>
    </row>
    <row r="289">
      <c r="E289" s="9"/>
      <c r="H289" s="9"/>
      <c r="I289" s="9"/>
      <c r="J289" s="9"/>
    </row>
    <row r="290">
      <c r="E290" s="9"/>
      <c r="H290" s="9"/>
      <c r="I290" s="9"/>
      <c r="J290" s="9"/>
    </row>
    <row r="291">
      <c r="E291" s="9"/>
      <c r="H291" s="9"/>
      <c r="I291" s="9"/>
      <c r="J291" s="9"/>
    </row>
    <row r="292">
      <c r="E292" s="9"/>
      <c r="H292" s="9"/>
      <c r="I292" s="9"/>
      <c r="J292" s="9"/>
    </row>
    <row r="293">
      <c r="E293" s="9"/>
      <c r="H293" s="9"/>
      <c r="I293" s="9"/>
      <c r="J293" s="9"/>
    </row>
    <row r="294">
      <c r="E294" s="9"/>
      <c r="H294" s="9"/>
      <c r="I294" s="9"/>
      <c r="J294" s="9"/>
    </row>
    <row r="295">
      <c r="E295" s="9"/>
      <c r="H295" s="9"/>
      <c r="I295" s="9"/>
      <c r="J295" s="9"/>
    </row>
    <row r="296">
      <c r="E296" s="9"/>
      <c r="H296" s="9"/>
      <c r="I296" s="9"/>
      <c r="J296" s="9"/>
    </row>
    <row r="297">
      <c r="E297" s="9"/>
      <c r="H297" s="9"/>
      <c r="I297" s="9"/>
      <c r="J297" s="9"/>
    </row>
    <row r="298">
      <c r="E298" s="9"/>
      <c r="H298" s="9"/>
      <c r="I298" s="9"/>
      <c r="J298" s="9"/>
    </row>
    <row r="299">
      <c r="E299" s="9"/>
      <c r="H299" s="9"/>
      <c r="I299" s="9"/>
      <c r="J299" s="9"/>
    </row>
    <row r="300">
      <c r="E300" s="9"/>
      <c r="H300" s="9"/>
      <c r="I300" s="9"/>
      <c r="J300" s="9"/>
    </row>
    <row r="301">
      <c r="E301" s="9"/>
      <c r="H301" s="9"/>
      <c r="I301" s="9"/>
      <c r="J301" s="9"/>
    </row>
    <row r="302">
      <c r="E302" s="9"/>
      <c r="H302" s="9"/>
      <c r="I302" s="9"/>
      <c r="J302" s="9"/>
    </row>
    <row r="303">
      <c r="E303" s="9"/>
      <c r="H303" s="9"/>
      <c r="I303" s="9"/>
      <c r="J303" s="9"/>
    </row>
    <row r="304">
      <c r="E304" s="9"/>
      <c r="H304" s="9"/>
      <c r="I304" s="9"/>
      <c r="J304" s="9"/>
    </row>
    <row r="305">
      <c r="E305" s="9"/>
      <c r="H305" s="9"/>
      <c r="I305" s="9"/>
      <c r="J305" s="9"/>
    </row>
    <row r="306">
      <c r="E306" s="9"/>
      <c r="H306" s="9"/>
      <c r="I306" s="9"/>
      <c r="J306" s="9"/>
    </row>
    <row r="307">
      <c r="E307" s="9"/>
      <c r="H307" s="9"/>
      <c r="I307" s="9"/>
      <c r="J307" s="9"/>
    </row>
    <row r="308">
      <c r="E308" s="9"/>
      <c r="H308" s="9"/>
      <c r="I308" s="9"/>
      <c r="J308" s="9"/>
    </row>
    <row r="309">
      <c r="E309" s="9"/>
      <c r="H309" s="9"/>
      <c r="I309" s="9"/>
      <c r="J309" s="9"/>
    </row>
    <row r="310">
      <c r="E310" s="9"/>
      <c r="H310" s="9"/>
      <c r="I310" s="9"/>
      <c r="J310" s="9"/>
    </row>
    <row r="311">
      <c r="E311" s="9"/>
      <c r="H311" s="9"/>
      <c r="I311" s="9"/>
      <c r="J311" s="9"/>
    </row>
    <row r="312">
      <c r="E312" s="9"/>
      <c r="H312" s="9"/>
      <c r="I312" s="9"/>
      <c r="J312" s="9"/>
    </row>
    <row r="313">
      <c r="E313" s="9"/>
      <c r="H313" s="9"/>
      <c r="I313" s="9"/>
      <c r="J313" s="9"/>
    </row>
    <row r="314">
      <c r="E314" s="9"/>
      <c r="H314" s="9"/>
      <c r="I314" s="9"/>
      <c r="J314" s="9"/>
    </row>
    <row r="315">
      <c r="E315" s="9"/>
      <c r="H315" s="9"/>
      <c r="I315" s="9"/>
      <c r="J315" s="9"/>
    </row>
    <row r="316">
      <c r="E316" s="9"/>
      <c r="H316" s="9"/>
      <c r="I316" s="9"/>
      <c r="J316" s="9"/>
    </row>
    <row r="317">
      <c r="E317" s="9"/>
      <c r="H317" s="9"/>
      <c r="I317" s="9"/>
      <c r="J317" s="9"/>
    </row>
    <row r="318">
      <c r="E318" s="9"/>
      <c r="H318" s="9"/>
      <c r="I318" s="9"/>
      <c r="J318" s="9"/>
    </row>
    <row r="319">
      <c r="E319" s="9"/>
      <c r="H319" s="9"/>
      <c r="I319" s="9"/>
      <c r="J319" s="9"/>
    </row>
    <row r="320">
      <c r="E320" s="9"/>
      <c r="H320" s="9"/>
      <c r="I320" s="9"/>
      <c r="J320" s="9"/>
    </row>
    <row r="321">
      <c r="E321" s="9"/>
      <c r="H321" s="9"/>
      <c r="I321" s="9"/>
      <c r="J321" s="9"/>
    </row>
    <row r="322">
      <c r="E322" s="9"/>
      <c r="H322" s="9"/>
      <c r="I322" s="9"/>
      <c r="J322" s="9"/>
    </row>
    <row r="323">
      <c r="E323" s="9"/>
      <c r="H323" s="9"/>
      <c r="I323" s="9"/>
      <c r="J323" s="9"/>
    </row>
    <row r="324">
      <c r="E324" s="9"/>
      <c r="H324" s="9"/>
      <c r="I324" s="9"/>
      <c r="J324" s="9"/>
    </row>
    <row r="325">
      <c r="E325" s="9"/>
      <c r="H325" s="9"/>
      <c r="I325" s="9"/>
      <c r="J325" s="9"/>
    </row>
    <row r="326">
      <c r="E326" s="9"/>
      <c r="H326" s="9"/>
      <c r="I326" s="9"/>
      <c r="J326" s="9"/>
    </row>
    <row r="327">
      <c r="E327" s="9"/>
      <c r="H327" s="9"/>
      <c r="I327" s="9"/>
      <c r="J327" s="9"/>
    </row>
    <row r="328">
      <c r="E328" s="9"/>
      <c r="H328" s="9"/>
      <c r="I328" s="9"/>
      <c r="J328" s="9"/>
    </row>
    <row r="329">
      <c r="E329" s="9"/>
      <c r="H329" s="9"/>
      <c r="I329" s="9"/>
      <c r="J329" s="9"/>
    </row>
    <row r="330">
      <c r="E330" s="9"/>
      <c r="H330" s="9"/>
      <c r="I330" s="9"/>
      <c r="J330" s="9"/>
    </row>
    <row r="331">
      <c r="E331" s="9"/>
      <c r="H331" s="9"/>
      <c r="I331" s="9"/>
      <c r="J331" s="9"/>
    </row>
    <row r="332">
      <c r="E332" s="9"/>
      <c r="H332" s="9"/>
      <c r="I332" s="9"/>
      <c r="J332" s="9"/>
    </row>
    <row r="333">
      <c r="E333" s="9"/>
      <c r="H333" s="9"/>
      <c r="I333" s="9"/>
      <c r="J333" s="9"/>
    </row>
    <row r="334">
      <c r="E334" s="9"/>
      <c r="H334" s="9"/>
      <c r="I334" s="9"/>
      <c r="J334" s="9"/>
    </row>
    <row r="335">
      <c r="E335" s="9"/>
      <c r="H335" s="9"/>
      <c r="I335" s="9"/>
      <c r="J335" s="9"/>
    </row>
    <row r="336">
      <c r="E336" s="9"/>
      <c r="H336" s="9"/>
      <c r="I336" s="9"/>
      <c r="J336" s="9"/>
    </row>
    <row r="337">
      <c r="E337" s="9"/>
      <c r="H337" s="9"/>
      <c r="I337" s="9"/>
      <c r="J337" s="9"/>
    </row>
    <row r="338">
      <c r="E338" s="9"/>
      <c r="H338" s="9"/>
      <c r="I338" s="9"/>
      <c r="J338" s="9"/>
    </row>
    <row r="339">
      <c r="E339" s="9"/>
      <c r="H339" s="9"/>
      <c r="I339" s="9"/>
      <c r="J339" s="9"/>
    </row>
    <row r="340">
      <c r="E340" s="9"/>
      <c r="H340" s="9"/>
      <c r="I340" s="9"/>
      <c r="J340" s="9"/>
    </row>
    <row r="341">
      <c r="E341" s="9"/>
      <c r="H341" s="9"/>
      <c r="I341" s="9"/>
      <c r="J341" s="9"/>
    </row>
    <row r="342">
      <c r="E342" s="9"/>
      <c r="H342" s="9"/>
      <c r="I342" s="9"/>
      <c r="J342" s="9"/>
    </row>
    <row r="343">
      <c r="E343" s="9"/>
      <c r="H343" s="9"/>
      <c r="I343" s="9"/>
      <c r="J343" s="9"/>
    </row>
    <row r="344">
      <c r="E344" s="9"/>
      <c r="H344" s="9"/>
      <c r="I344" s="9"/>
      <c r="J344" s="9"/>
    </row>
    <row r="345">
      <c r="E345" s="9"/>
      <c r="H345" s="9"/>
      <c r="I345" s="9"/>
      <c r="J345" s="9"/>
    </row>
    <row r="346">
      <c r="E346" s="9"/>
      <c r="H346" s="9"/>
      <c r="I346" s="9"/>
      <c r="J346" s="9"/>
    </row>
    <row r="347">
      <c r="E347" s="9"/>
      <c r="H347" s="9"/>
      <c r="I347" s="9"/>
      <c r="J347" s="9"/>
    </row>
    <row r="348">
      <c r="E348" s="9"/>
      <c r="H348" s="9"/>
      <c r="I348" s="9"/>
      <c r="J348" s="9"/>
    </row>
    <row r="349">
      <c r="E349" s="9"/>
      <c r="H349" s="9"/>
      <c r="I349" s="9"/>
      <c r="J349" s="9"/>
    </row>
    <row r="350">
      <c r="E350" s="9"/>
      <c r="H350" s="9"/>
      <c r="I350" s="9"/>
      <c r="J350" s="9"/>
    </row>
    <row r="351">
      <c r="E351" s="9"/>
      <c r="H351" s="9"/>
      <c r="I351" s="9"/>
      <c r="J351" s="9"/>
    </row>
    <row r="352">
      <c r="E352" s="9"/>
      <c r="H352" s="9"/>
      <c r="I352" s="9"/>
      <c r="J352" s="9"/>
    </row>
    <row r="353">
      <c r="E353" s="9"/>
      <c r="H353" s="9"/>
      <c r="I353" s="9"/>
      <c r="J353" s="9"/>
    </row>
    <row r="354">
      <c r="E354" s="9"/>
      <c r="H354" s="9"/>
      <c r="I354" s="9"/>
      <c r="J354" s="9"/>
    </row>
    <row r="355">
      <c r="E355" s="9"/>
      <c r="H355" s="9"/>
      <c r="I355" s="9"/>
      <c r="J355" s="9"/>
    </row>
    <row r="356">
      <c r="E356" s="9"/>
      <c r="H356" s="9"/>
      <c r="I356" s="9"/>
      <c r="J356" s="9"/>
    </row>
    <row r="357">
      <c r="E357" s="9"/>
      <c r="H357" s="9"/>
      <c r="I357" s="9"/>
      <c r="J357" s="9"/>
    </row>
    <row r="358">
      <c r="E358" s="9"/>
      <c r="H358" s="9"/>
      <c r="I358" s="9"/>
      <c r="J358" s="9"/>
    </row>
    <row r="359">
      <c r="E359" s="9"/>
      <c r="H359" s="9"/>
      <c r="I359" s="9"/>
      <c r="J359" s="9"/>
    </row>
    <row r="360">
      <c r="E360" s="9"/>
      <c r="H360" s="9"/>
      <c r="I360" s="9"/>
      <c r="J360" s="9"/>
    </row>
    <row r="361">
      <c r="E361" s="9"/>
      <c r="H361" s="9"/>
      <c r="I361" s="9"/>
      <c r="J361" s="9"/>
    </row>
    <row r="362">
      <c r="E362" s="9"/>
      <c r="H362" s="9"/>
      <c r="I362" s="9"/>
      <c r="J362" s="9"/>
    </row>
    <row r="363">
      <c r="E363" s="9"/>
      <c r="H363" s="9"/>
      <c r="I363" s="9"/>
      <c r="J363" s="9"/>
    </row>
    <row r="364">
      <c r="E364" s="9"/>
      <c r="H364" s="9"/>
      <c r="I364" s="9"/>
      <c r="J364" s="9"/>
    </row>
    <row r="365">
      <c r="E365" s="9"/>
      <c r="H365" s="9"/>
      <c r="I365" s="9"/>
      <c r="J365" s="9"/>
    </row>
    <row r="366">
      <c r="E366" s="9"/>
      <c r="H366" s="9"/>
      <c r="I366" s="9"/>
      <c r="J366" s="9"/>
    </row>
    <row r="367">
      <c r="E367" s="9"/>
      <c r="H367" s="9"/>
      <c r="I367" s="9"/>
      <c r="J367" s="9"/>
    </row>
    <row r="368">
      <c r="E368" s="9"/>
      <c r="H368" s="9"/>
      <c r="I368" s="9"/>
      <c r="J368" s="9"/>
    </row>
    <row r="369">
      <c r="E369" s="9"/>
      <c r="H369" s="9"/>
      <c r="I369" s="9"/>
      <c r="J369" s="9"/>
    </row>
    <row r="370">
      <c r="E370" s="9"/>
      <c r="H370" s="9"/>
      <c r="I370" s="9"/>
      <c r="J370" s="9"/>
    </row>
    <row r="371">
      <c r="E371" s="9"/>
      <c r="H371" s="9"/>
      <c r="I371" s="9"/>
      <c r="J371" s="9"/>
    </row>
    <row r="372">
      <c r="E372" s="9"/>
      <c r="H372" s="9"/>
      <c r="I372" s="9"/>
      <c r="J372" s="9"/>
    </row>
    <row r="373">
      <c r="E373" s="9"/>
      <c r="H373" s="9"/>
      <c r="I373" s="9"/>
      <c r="J373" s="9"/>
    </row>
    <row r="374">
      <c r="E374" s="9"/>
      <c r="H374" s="9"/>
      <c r="I374" s="9"/>
      <c r="J374" s="9"/>
    </row>
    <row r="375">
      <c r="E375" s="9"/>
      <c r="H375" s="9"/>
      <c r="I375" s="9"/>
      <c r="J375" s="9"/>
    </row>
    <row r="376">
      <c r="E376" s="9"/>
      <c r="H376" s="9"/>
      <c r="I376" s="9"/>
      <c r="J376" s="9"/>
    </row>
    <row r="377">
      <c r="E377" s="9"/>
      <c r="H377" s="9"/>
      <c r="I377" s="9"/>
      <c r="J377" s="9"/>
    </row>
    <row r="378">
      <c r="E378" s="9"/>
      <c r="H378" s="9"/>
      <c r="I378" s="9"/>
      <c r="J378" s="9"/>
    </row>
    <row r="379">
      <c r="E379" s="9"/>
      <c r="H379" s="9"/>
      <c r="I379" s="9"/>
      <c r="J379" s="9"/>
    </row>
    <row r="380">
      <c r="E380" s="9"/>
      <c r="H380" s="9"/>
      <c r="I380" s="9"/>
      <c r="J380" s="9"/>
    </row>
    <row r="381">
      <c r="E381" s="9"/>
      <c r="H381" s="9"/>
      <c r="I381" s="9"/>
      <c r="J381" s="9"/>
    </row>
    <row r="382">
      <c r="E382" s="9"/>
      <c r="H382" s="9"/>
      <c r="I382" s="9"/>
      <c r="J382" s="9"/>
    </row>
    <row r="383">
      <c r="E383" s="9"/>
      <c r="H383" s="9"/>
      <c r="I383" s="9"/>
      <c r="J383" s="9"/>
    </row>
    <row r="384">
      <c r="E384" s="9"/>
      <c r="H384" s="9"/>
      <c r="I384" s="9"/>
      <c r="J384" s="9"/>
    </row>
    <row r="385">
      <c r="E385" s="9"/>
      <c r="H385" s="9"/>
      <c r="I385" s="9"/>
      <c r="J385" s="9"/>
    </row>
    <row r="386">
      <c r="E386" s="9"/>
      <c r="H386" s="9"/>
      <c r="I386" s="9"/>
      <c r="J386" s="9"/>
    </row>
    <row r="387">
      <c r="E387" s="9"/>
      <c r="H387" s="9"/>
      <c r="I387" s="9"/>
      <c r="J387" s="9"/>
    </row>
    <row r="388">
      <c r="E388" s="9"/>
      <c r="H388" s="9"/>
      <c r="I388" s="9"/>
      <c r="J388" s="9"/>
    </row>
    <row r="389">
      <c r="E389" s="9"/>
      <c r="H389" s="9"/>
      <c r="I389" s="9"/>
      <c r="J389" s="9"/>
    </row>
    <row r="390">
      <c r="E390" s="9"/>
      <c r="H390" s="9"/>
      <c r="I390" s="9"/>
      <c r="J390" s="9"/>
    </row>
    <row r="391">
      <c r="E391" s="9"/>
      <c r="H391" s="9"/>
      <c r="I391" s="9"/>
      <c r="J391" s="9"/>
    </row>
    <row r="392">
      <c r="E392" s="9"/>
      <c r="H392" s="9"/>
      <c r="I392" s="9"/>
      <c r="J392" s="9"/>
    </row>
    <row r="393">
      <c r="E393" s="9"/>
      <c r="H393" s="9"/>
      <c r="I393" s="9"/>
      <c r="J393" s="9"/>
    </row>
    <row r="394">
      <c r="E394" s="9"/>
      <c r="H394" s="9"/>
      <c r="I394" s="9"/>
      <c r="J394" s="9"/>
    </row>
    <row r="395">
      <c r="E395" s="9"/>
      <c r="H395" s="9"/>
      <c r="I395" s="9"/>
      <c r="J395" s="9"/>
    </row>
    <row r="396">
      <c r="E396" s="9"/>
      <c r="H396" s="9"/>
      <c r="I396" s="9"/>
      <c r="J396" s="9"/>
    </row>
    <row r="397">
      <c r="E397" s="9"/>
      <c r="H397" s="9"/>
      <c r="I397" s="9"/>
      <c r="J397" s="9"/>
    </row>
    <row r="398">
      <c r="E398" s="9"/>
      <c r="H398" s="9"/>
      <c r="I398" s="9"/>
      <c r="J398" s="9"/>
    </row>
    <row r="399">
      <c r="E399" s="9"/>
      <c r="H399" s="9"/>
      <c r="I399" s="9"/>
      <c r="J399" s="9"/>
    </row>
    <row r="400">
      <c r="E400" s="9"/>
      <c r="H400" s="9"/>
      <c r="I400" s="9"/>
      <c r="J400" s="9"/>
    </row>
    <row r="401">
      <c r="E401" s="9"/>
      <c r="H401" s="9"/>
      <c r="I401" s="9"/>
      <c r="J401" s="9"/>
    </row>
    <row r="402">
      <c r="E402" s="9"/>
      <c r="H402" s="9"/>
      <c r="I402" s="9"/>
      <c r="J402" s="9"/>
    </row>
    <row r="403">
      <c r="E403" s="9"/>
      <c r="H403" s="9"/>
      <c r="I403" s="9"/>
      <c r="J403" s="9"/>
    </row>
    <row r="404">
      <c r="E404" s="9"/>
      <c r="H404" s="9"/>
      <c r="I404" s="9"/>
      <c r="J404" s="9"/>
    </row>
    <row r="405">
      <c r="E405" s="9"/>
      <c r="H405" s="9"/>
      <c r="I405" s="9"/>
      <c r="J405" s="9"/>
    </row>
    <row r="406">
      <c r="E406" s="9"/>
      <c r="H406" s="9"/>
      <c r="I406" s="9"/>
      <c r="J406" s="9"/>
    </row>
    <row r="407">
      <c r="E407" s="9"/>
      <c r="H407" s="9"/>
      <c r="I407" s="9"/>
      <c r="J407" s="9"/>
    </row>
    <row r="408">
      <c r="E408" s="9"/>
      <c r="H408" s="9"/>
      <c r="I408" s="9"/>
      <c r="J408" s="9"/>
    </row>
    <row r="409">
      <c r="E409" s="9"/>
      <c r="H409" s="9"/>
      <c r="I409" s="9"/>
      <c r="J409" s="9"/>
    </row>
    <row r="410">
      <c r="E410" s="9"/>
      <c r="H410" s="9"/>
      <c r="I410" s="9"/>
      <c r="J410" s="9"/>
    </row>
    <row r="411">
      <c r="E411" s="9"/>
      <c r="H411" s="9"/>
      <c r="I411" s="9"/>
      <c r="J411" s="9"/>
    </row>
    <row r="412">
      <c r="E412" s="9"/>
      <c r="H412" s="9"/>
      <c r="I412" s="9"/>
      <c r="J412" s="9"/>
    </row>
    <row r="413">
      <c r="E413" s="9"/>
      <c r="H413" s="9"/>
      <c r="I413" s="9"/>
      <c r="J413" s="9"/>
    </row>
    <row r="414">
      <c r="E414" s="9"/>
      <c r="H414" s="9"/>
      <c r="I414" s="9"/>
      <c r="J414" s="9"/>
    </row>
    <row r="415">
      <c r="E415" s="9"/>
      <c r="H415" s="9"/>
      <c r="I415" s="9"/>
      <c r="J415" s="9"/>
    </row>
    <row r="416">
      <c r="E416" s="9"/>
      <c r="H416" s="9"/>
      <c r="I416" s="9"/>
      <c r="J416" s="9"/>
    </row>
    <row r="417">
      <c r="E417" s="9"/>
      <c r="H417" s="9"/>
      <c r="I417" s="9"/>
      <c r="J417" s="9"/>
    </row>
    <row r="418">
      <c r="E418" s="9"/>
      <c r="H418" s="9"/>
      <c r="I418" s="9"/>
      <c r="J418" s="9"/>
    </row>
    <row r="419">
      <c r="E419" s="9"/>
      <c r="H419" s="9"/>
      <c r="I419" s="9"/>
      <c r="J419" s="9"/>
    </row>
    <row r="420">
      <c r="E420" s="9"/>
      <c r="H420" s="9"/>
      <c r="I420" s="9"/>
      <c r="J420" s="9"/>
    </row>
    <row r="421">
      <c r="E421" s="9"/>
      <c r="H421" s="9"/>
      <c r="I421" s="9"/>
      <c r="J421" s="9"/>
    </row>
    <row r="422">
      <c r="E422" s="9"/>
      <c r="H422" s="9"/>
      <c r="I422" s="9"/>
      <c r="J422" s="9"/>
    </row>
    <row r="423">
      <c r="E423" s="9"/>
      <c r="H423" s="9"/>
      <c r="I423" s="9"/>
      <c r="J423" s="9"/>
    </row>
    <row r="424">
      <c r="E424" s="9"/>
      <c r="H424" s="9"/>
      <c r="I424" s="9"/>
      <c r="J424" s="9"/>
    </row>
    <row r="425">
      <c r="E425" s="9"/>
      <c r="H425" s="9"/>
      <c r="I425" s="9"/>
      <c r="J425" s="9"/>
    </row>
    <row r="426">
      <c r="E426" s="9"/>
      <c r="H426" s="9"/>
      <c r="I426" s="9"/>
      <c r="J426" s="9"/>
    </row>
    <row r="427">
      <c r="E427" s="9"/>
      <c r="H427" s="9"/>
      <c r="I427" s="9"/>
      <c r="J427" s="9"/>
    </row>
    <row r="428">
      <c r="E428" s="9"/>
      <c r="H428" s="9"/>
      <c r="I428" s="9"/>
      <c r="J428" s="9"/>
    </row>
    <row r="429">
      <c r="E429" s="9"/>
      <c r="H429" s="9"/>
      <c r="I429" s="9"/>
      <c r="J429" s="9"/>
    </row>
    <row r="430">
      <c r="E430" s="9"/>
      <c r="H430" s="9"/>
      <c r="I430" s="9"/>
      <c r="J430" s="9"/>
    </row>
    <row r="431">
      <c r="E431" s="9"/>
      <c r="H431" s="9"/>
      <c r="I431" s="9"/>
      <c r="J431" s="9"/>
    </row>
    <row r="432">
      <c r="E432" s="9"/>
      <c r="H432" s="9"/>
      <c r="I432" s="9"/>
      <c r="J432" s="9"/>
    </row>
    <row r="433">
      <c r="E433" s="9"/>
      <c r="H433" s="9"/>
      <c r="I433" s="9"/>
      <c r="J433" s="9"/>
    </row>
    <row r="434">
      <c r="E434" s="9"/>
      <c r="H434" s="9"/>
      <c r="I434" s="9"/>
      <c r="J434" s="9"/>
    </row>
    <row r="435">
      <c r="E435" s="9"/>
      <c r="H435" s="9"/>
      <c r="I435" s="9"/>
      <c r="J435" s="9"/>
    </row>
    <row r="436">
      <c r="E436" s="9"/>
      <c r="H436" s="9"/>
      <c r="I436" s="9"/>
      <c r="J436" s="9"/>
    </row>
    <row r="437">
      <c r="E437" s="9"/>
      <c r="H437" s="9"/>
      <c r="I437" s="9"/>
      <c r="J437" s="9"/>
    </row>
    <row r="438">
      <c r="E438" s="9"/>
      <c r="H438" s="9"/>
      <c r="I438" s="9"/>
      <c r="J438" s="9"/>
    </row>
    <row r="439">
      <c r="E439" s="9"/>
      <c r="H439" s="9"/>
      <c r="I439" s="9"/>
      <c r="J439" s="9"/>
    </row>
    <row r="440">
      <c r="E440" s="9"/>
      <c r="H440" s="9"/>
      <c r="I440" s="9"/>
      <c r="J440" s="9"/>
    </row>
    <row r="441">
      <c r="E441" s="9"/>
      <c r="H441" s="9"/>
      <c r="I441" s="9"/>
      <c r="J441" s="9"/>
    </row>
    <row r="442">
      <c r="E442" s="9"/>
      <c r="H442" s="9"/>
      <c r="I442" s="9"/>
      <c r="J442" s="9"/>
    </row>
    <row r="443">
      <c r="E443" s="9"/>
      <c r="H443" s="9"/>
      <c r="I443" s="9"/>
      <c r="J443" s="9"/>
    </row>
    <row r="444">
      <c r="E444" s="9"/>
      <c r="H444" s="9"/>
      <c r="I444" s="9"/>
      <c r="J444" s="9"/>
    </row>
    <row r="445">
      <c r="E445" s="9"/>
      <c r="H445" s="9"/>
      <c r="I445" s="9"/>
      <c r="J445" s="9"/>
    </row>
    <row r="446">
      <c r="E446" s="9"/>
      <c r="H446" s="9"/>
      <c r="I446" s="9"/>
      <c r="J446" s="9"/>
    </row>
    <row r="447">
      <c r="E447" s="9"/>
      <c r="H447" s="9"/>
      <c r="I447" s="9"/>
      <c r="J447" s="9"/>
    </row>
    <row r="448">
      <c r="E448" s="9"/>
      <c r="H448" s="9"/>
      <c r="I448" s="9"/>
      <c r="J448" s="9"/>
    </row>
    <row r="449">
      <c r="E449" s="9"/>
      <c r="H449" s="9"/>
      <c r="I449" s="9"/>
      <c r="J449" s="9"/>
    </row>
    <row r="450">
      <c r="E450" s="9"/>
      <c r="H450" s="9"/>
      <c r="I450" s="9"/>
      <c r="J450" s="9"/>
    </row>
    <row r="451">
      <c r="E451" s="9"/>
      <c r="H451" s="9"/>
      <c r="I451" s="9"/>
      <c r="J451" s="9"/>
    </row>
    <row r="452">
      <c r="E452" s="9"/>
      <c r="H452" s="9"/>
      <c r="I452" s="9"/>
      <c r="J452" s="9"/>
    </row>
    <row r="453">
      <c r="E453" s="9"/>
      <c r="H453" s="9"/>
      <c r="I453" s="9"/>
      <c r="J453" s="9"/>
    </row>
    <row r="454">
      <c r="E454" s="9"/>
      <c r="H454" s="9"/>
      <c r="I454" s="9"/>
      <c r="J454" s="9"/>
    </row>
    <row r="455">
      <c r="E455" s="9"/>
      <c r="H455" s="9"/>
      <c r="I455" s="9"/>
      <c r="J455" s="9"/>
    </row>
    <row r="456">
      <c r="E456" s="9"/>
      <c r="H456" s="9"/>
      <c r="I456" s="9"/>
      <c r="J456" s="9"/>
    </row>
    <row r="457">
      <c r="E457" s="9"/>
      <c r="H457" s="9"/>
      <c r="I457" s="9"/>
      <c r="J457" s="9"/>
    </row>
    <row r="458">
      <c r="E458" s="9"/>
      <c r="H458" s="9"/>
      <c r="I458" s="9"/>
      <c r="J458" s="9"/>
    </row>
    <row r="459">
      <c r="E459" s="9"/>
      <c r="H459" s="9"/>
      <c r="I459" s="9"/>
      <c r="J459" s="9"/>
    </row>
    <row r="460">
      <c r="E460" s="9"/>
      <c r="H460" s="9"/>
      <c r="I460" s="9"/>
      <c r="J460" s="9"/>
    </row>
    <row r="461">
      <c r="E461" s="9"/>
      <c r="H461" s="9"/>
      <c r="I461" s="9"/>
      <c r="J461" s="9"/>
    </row>
    <row r="462">
      <c r="E462" s="9"/>
      <c r="H462" s="9"/>
      <c r="I462" s="9"/>
      <c r="J462" s="9"/>
    </row>
    <row r="463">
      <c r="E463" s="9"/>
      <c r="H463" s="9"/>
      <c r="I463" s="9"/>
      <c r="J463" s="9"/>
    </row>
    <row r="464">
      <c r="E464" s="9"/>
      <c r="H464" s="9"/>
      <c r="I464" s="9"/>
      <c r="J464" s="9"/>
    </row>
    <row r="465">
      <c r="E465" s="9"/>
      <c r="H465" s="9"/>
      <c r="I465" s="9"/>
      <c r="J465" s="9"/>
    </row>
    <row r="466">
      <c r="E466" s="9"/>
      <c r="H466" s="9"/>
      <c r="I466" s="9"/>
      <c r="J466" s="9"/>
    </row>
    <row r="467">
      <c r="E467" s="9"/>
      <c r="H467" s="9"/>
      <c r="I467" s="9"/>
      <c r="J467" s="9"/>
    </row>
    <row r="468">
      <c r="E468" s="9"/>
      <c r="H468" s="9"/>
      <c r="I468" s="9"/>
      <c r="J468" s="9"/>
    </row>
    <row r="469">
      <c r="E469" s="9"/>
      <c r="H469" s="9"/>
      <c r="I469" s="9"/>
      <c r="J469" s="9"/>
    </row>
    <row r="470">
      <c r="E470" s="9"/>
      <c r="H470" s="9"/>
      <c r="I470" s="9"/>
      <c r="J470" s="9"/>
    </row>
    <row r="471">
      <c r="E471" s="9"/>
      <c r="H471" s="9"/>
      <c r="I471" s="9"/>
      <c r="J471" s="9"/>
    </row>
    <row r="472">
      <c r="E472" s="9"/>
      <c r="H472" s="9"/>
      <c r="I472" s="9"/>
      <c r="J472" s="9"/>
    </row>
    <row r="473">
      <c r="E473" s="9"/>
      <c r="H473" s="9"/>
      <c r="I473" s="9"/>
      <c r="J473" s="9"/>
    </row>
    <row r="474">
      <c r="E474" s="9"/>
      <c r="H474" s="9"/>
      <c r="I474" s="9"/>
      <c r="J474" s="9"/>
    </row>
    <row r="475">
      <c r="E475" s="9"/>
      <c r="H475" s="9"/>
      <c r="I475" s="9"/>
      <c r="J475" s="9"/>
    </row>
    <row r="476">
      <c r="E476" s="9"/>
      <c r="H476" s="9"/>
      <c r="I476" s="9"/>
      <c r="J476" s="9"/>
    </row>
    <row r="477">
      <c r="E477" s="9"/>
      <c r="H477" s="9"/>
      <c r="I477" s="9"/>
      <c r="J477" s="9"/>
    </row>
    <row r="478">
      <c r="E478" s="9"/>
      <c r="H478" s="9"/>
      <c r="I478" s="9"/>
      <c r="J478" s="9"/>
    </row>
    <row r="479">
      <c r="E479" s="9"/>
      <c r="H479" s="9"/>
      <c r="I479" s="9"/>
      <c r="J479" s="9"/>
    </row>
    <row r="480">
      <c r="E480" s="9"/>
      <c r="H480" s="9"/>
      <c r="I480" s="9"/>
      <c r="J480" s="9"/>
    </row>
    <row r="481">
      <c r="E481" s="9"/>
      <c r="H481" s="9"/>
      <c r="I481" s="9"/>
      <c r="J481" s="9"/>
    </row>
    <row r="482">
      <c r="E482" s="9"/>
      <c r="H482" s="9"/>
      <c r="I482" s="9"/>
      <c r="J482" s="9"/>
    </row>
    <row r="483">
      <c r="E483" s="9"/>
      <c r="H483" s="9"/>
      <c r="I483" s="9"/>
      <c r="J483" s="9"/>
    </row>
    <row r="484">
      <c r="E484" s="9"/>
      <c r="H484" s="9"/>
      <c r="I484" s="9"/>
      <c r="J484" s="9"/>
    </row>
    <row r="485">
      <c r="E485" s="9"/>
      <c r="H485" s="9"/>
      <c r="I485" s="9"/>
      <c r="J485" s="9"/>
    </row>
    <row r="486">
      <c r="E486" s="9"/>
      <c r="H486" s="9"/>
      <c r="I486" s="9"/>
      <c r="J486" s="9"/>
    </row>
    <row r="487">
      <c r="E487" s="9"/>
      <c r="H487" s="9"/>
      <c r="I487" s="9"/>
      <c r="J487" s="9"/>
    </row>
    <row r="488">
      <c r="E488" s="9"/>
      <c r="H488" s="9"/>
      <c r="I488" s="9"/>
      <c r="J488" s="9"/>
    </row>
    <row r="489">
      <c r="E489" s="9"/>
      <c r="H489" s="9"/>
      <c r="I489" s="9"/>
      <c r="J489" s="9"/>
    </row>
    <row r="490">
      <c r="E490" s="9"/>
      <c r="H490" s="9"/>
      <c r="I490" s="9"/>
      <c r="J490" s="9"/>
    </row>
    <row r="491">
      <c r="E491" s="9"/>
      <c r="H491" s="9"/>
      <c r="I491" s="9"/>
      <c r="J491" s="9"/>
    </row>
    <row r="492">
      <c r="E492" s="9"/>
      <c r="H492" s="9"/>
      <c r="I492" s="9"/>
      <c r="J492" s="9"/>
    </row>
    <row r="493">
      <c r="E493" s="9"/>
      <c r="H493" s="9"/>
      <c r="I493" s="9"/>
      <c r="J493" s="9"/>
    </row>
    <row r="494">
      <c r="E494" s="9"/>
      <c r="H494" s="9"/>
      <c r="I494" s="9"/>
      <c r="J494" s="9"/>
    </row>
    <row r="495">
      <c r="E495" s="9"/>
      <c r="H495" s="9"/>
      <c r="I495" s="9"/>
      <c r="J495" s="9"/>
    </row>
    <row r="496">
      <c r="E496" s="9"/>
      <c r="H496" s="9"/>
      <c r="I496" s="9"/>
      <c r="J496" s="9"/>
    </row>
    <row r="497">
      <c r="E497" s="9"/>
      <c r="H497" s="9"/>
      <c r="I497" s="9"/>
      <c r="J497" s="9"/>
    </row>
    <row r="498">
      <c r="E498" s="9"/>
      <c r="H498" s="9"/>
      <c r="I498" s="9"/>
      <c r="J498" s="9"/>
    </row>
    <row r="499">
      <c r="E499" s="9"/>
      <c r="H499" s="9"/>
      <c r="I499" s="9"/>
      <c r="J499" s="9"/>
    </row>
  </sheetData>
  <dataValidations>
    <dataValidation type="list" allowBlank="1" sqref="F61:F64">
      <formula1>ItemTypes</formula1>
    </dataValidation>
    <dataValidation type="list" allowBlank="1" sqref="F65:F67">
      <formula1>ItemTypes</formula1>
    </dataValidation>
    <dataValidation type="list" allowBlank="1" sqref="F57:F60">
      <formula1>ItemTypes</formula1>
    </dataValidation>
    <dataValidation type="list" allowBlank="1" sqref="F49:F50 F55:F56 F77:F78">
      <formula1>ItemTypes</formula1>
    </dataValidation>
    <dataValidation type="list" allowBlank="1" sqref="F22:F24 F38">
      <formula1>ItemTypes</formula1>
    </dataValidation>
    <dataValidation type="list" allowBlank="1" sqref="F2:F13 F25 F29:F30 F39:F43 F51:F53 F79:F499">
      <formula1>ItemTypes</formula1>
    </dataValidation>
    <dataValidation type="list" allowBlank="1" sqref="F32:F33 F44:F48 F54 F68:F76">
      <formula1>ItemTypes</formula1>
    </dataValidation>
    <dataValidation type="list" allowBlank="1" sqref="F28">
      <formula1>ItemTypes</formula1>
    </dataValidation>
    <dataValidation type="list" allowBlank="1" sqref="F14:F21 F26:F27 F31 F34:F37">
      <formula1>ItemTypes</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9.0"/>
    <col customWidth="1" min="2" max="2" width="11.14"/>
    <col customWidth="1" min="3" max="3" width="12.14"/>
    <col customWidth="1" min="4" max="4" width="4.29"/>
    <col customWidth="1" min="5" max="5" width="4.86"/>
    <col customWidth="1" min="6" max="6" width="9.29"/>
    <col customWidth="1" min="7" max="7" width="8.43"/>
    <col customWidth="1" min="8" max="8" width="9.0"/>
    <col customWidth="1" min="9" max="9" width="9.43"/>
    <col customWidth="1" min="10" max="10" width="4.86"/>
    <col customWidth="1" min="11" max="11" width="12.14"/>
    <col customWidth="1" min="12" max="12" width="13.29"/>
    <col customWidth="1" min="13" max="13" width="12.43"/>
    <col customWidth="1" min="14" max="14" width="11.43"/>
    <col customWidth="1" min="15" max="15" width="12.0"/>
    <col customWidth="1" min="16" max="16" width="12.29"/>
    <col customWidth="1" min="17" max="17" width="11.57"/>
    <col customWidth="1" min="18" max="18" width="12.0"/>
    <col customWidth="1" min="19" max="19" width="12.57"/>
  </cols>
  <sheetData>
    <row r="1">
      <c r="A1" s="40"/>
      <c r="B1" s="40"/>
      <c r="C1" s="40"/>
      <c r="D1" s="40"/>
      <c r="E1" s="40"/>
      <c r="F1" s="40"/>
      <c r="G1" s="41" t="s">
        <v>392</v>
      </c>
      <c r="K1" s="41" t="s">
        <v>393</v>
      </c>
      <c r="N1" s="41" t="s">
        <v>394</v>
      </c>
      <c r="Q1" s="41" t="s">
        <v>395</v>
      </c>
      <c r="T1" s="41" t="s">
        <v>202</v>
      </c>
      <c r="U1" s="40"/>
      <c r="V1" s="40"/>
      <c r="W1" s="40"/>
      <c r="X1" s="40"/>
      <c r="Y1" s="40"/>
      <c r="Z1" s="40"/>
      <c r="AA1" s="40"/>
      <c r="AB1" s="40"/>
      <c r="AC1" s="40"/>
      <c r="AD1" s="40"/>
      <c r="AE1" s="40"/>
    </row>
    <row r="2">
      <c r="A2" s="41" t="s">
        <v>396</v>
      </c>
      <c r="B2" s="41" t="s">
        <v>93</v>
      </c>
      <c r="C2" s="41" t="s">
        <v>95</v>
      </c>
      <c r="D2" s="41" t="s">
        <v>397</v>
      </c>
      <c r="E2" s="41" t="s">
        <v>398</v>
      </c>
      <c r="F2" s="41" t="s">
        <v>94</v>
      </c>
      <c r="G2" s="41" t="s">
        <v>399</v>
      </c>
      <c r="H2" s="41" t="s">
        <v>114</v>
      </c>
      <c r="I2" s="41" t="s">
        <v>400</v>
      </c>
      <c r="J2" s="41" t="s">
        <v>401</v>
      </c>
      <c r="K2" s="41" t="s">
        <v>398</v>
      </c>
      <c r="L2" s="41" t="s">
        <v>402</v>
      </c>
      <c r="M2" s="41" t="s">
        <v>403</v>
      </c>
      <c r="N2" s="41" t="s">
        <v>398</v>
      </c>
      <c r="O2" s="41" t="s">
        <v>402</v>
      </c>
      <c r="P2" s="41" t="s">
        <v>403</v>
      </c>
      <c r="Q2" s="41" t="s">
        <v>398</v>
      </c>
      <c r="R2" s="41" t="s">
        <v>402</v>
      </c>
      <c r="S2" s="41" t="s">
        <v>403</v>
      </c>
      <c r="T2" s="40"/>
      <c r="U2" s="40"/>
      <c r="V2" s="40"/>
      <c r="W2" s="40"/>
      <c r="X2" s="40"/>
      <c r="Y2" s="40"/>
      <c r="Z2" s="40"/>
      <c r="AA2" s="40"/>
      <c r="AB2" s="40"/>
      <c r="AC2" s="40"/>
      <c r="AD2" s="40"/>
      <c r="AE2" s="40"/>
    </row>
    <row r="3" ht="37.5">
      <c r="A3" s="6" t="s">
        <v>404</v>
      </c>
      <c r="B3" s="5" t="s">
        <v>116</v>
      </c>
      <c r="C3" s="5" t="s">
        <v>141</v>
      </c>
      <c r="D3" s="29">
        <v>3.0</v>
      </c>
      <c r="E3" s="29">
        <v>3.0</v>
      </c>
      <c r="F3" s="29" t="s">
        <v>405</v>
      </c>
      <c r="G3" s="42">
        <v>0.23</v>
      </c>
      <c r="H3" s="42">
        <v>0.11</v>
      </c>
      <c r="I3" s="29" t="s">
        <v>122</v>
      </c>
      <c r="J3" s="42">
        <v>0.15</v>
      </c>
      <c r="K3" s="29" t="s">
        <v>261</v>
      </c>
      <c r="L3" s="29" t="s">
        <v>252</v>
      </c>
      <c r="M3" s="29"/>
      <c r="N3" s="29" t="s">
        <v>406</v>
      </c>
      <c r="O3" s="29" t="s">
        <v>189</v>
      </c>
      <c r="P3" s="29" t="s">
        <v>195</v>
      </c>
      <c r="Q3" s="29" t="s">
        <v>407</v>
      </c>
      <c r="R3" s="29" t="s">
        <v>408</v>
      </c>
      <c r="S3" s="32"/>
      <c r="T3" s="32"/>
      <c r="U3" s="9"/>
      <c r="V3" s="9"/>
      <c r="W3" s="9"/>
      <c r="X3" s="9"/>
      <c r="Y3" s="9"/>
      <c r="Z3" s="9"/>
      <c r="AA3" s="9"/>
      <c r="AB3" s="9"/>
      <c r="AC3" s="9"/>
      <c r="AD3" s="9"/>
      <c r="AE3" s="9"/>
    </row>
    <row r="4" ht="26.25">
      <c r="A4" s="6" t="s">
        <v>404</v>
      </c>
      <c r="B4" s="5" t="s">
        <v>149</v>
      </c>
      <c r="C4" s="5" t="s">
        <v>113</v>
      </c>
      <c r="D4" s="29">
        <v>3.0</v>
      </c>
      <c r="E4" s="29">
        <v>3.0</v>
      </c>
      <c r="F4" s="29" t="s">
        <v>405</v>
      </c>
      <c r="G4" s="42">
        <v>0.03</v>
      </c>
      <c r="H4" s="42">
        <v>0.3</v>
      </c>
      <c r="I4" s="29" t="s">
        <v>409</v>
      </c>
      <c r="J4" s="42">
        <v>0.21</v>
      </c>
      <c r="K4" s="29" t="s">
        <v>286</v>
      </c>
      <c r="L4" s="29" t="s">
        <v>272</v>
      </c>
      <c r="M4" s="32"/>
      <c r="N4" s="29" t="s">
        <v>406</v>
      </c>
      <c r="O4" s="29" t="s">
        <v>195</v>
      </c>
      <c r="P4" s="32"/>
      <c r="Q4" s="29" t="s">
        <v>410</v>
      </c>
      <c r="R4" s="29" t="s">
        <v>411</v>
      </c>
      <c r="S4" s="32"/>
      <c r="T4" s="29" t="s">
        <v>412</v>
      </c>
      <c r="U4" s="9"/>
      <c r="V4" s="9"/>
      <c r="W4" s="9"/>
      <c r="X4" s="9"/>
      <c r="Y4" s="9"/>
      <c r="Z4" s="9"/>
      <c r="AA4" s="9"/>
      <c r="AB4" s="9"/>
      <c r="AC4" s="9"/>
      <c r="AD4" s="9"/>
      <c r="AE4" s="9"/>
    </row>
    <row r="5" ht="26.25">
      <c r="A5" s="5" t="s">
        <v>413</v>
      </c>
      <c r="B5" s="5" t="s">
        <v>138</v>
      </c>
      <c r="C5" s="5" t="s">
        <v>145</v>
      </c>
      <c r="D5" s="29">
        <v>4.0</v>
      </c>
      <c r="E5" s="29"/>
      <c r="F5" s="29" t="s">
        <v>414</v>
      </c>
      <c r="G5" s="42"/>
      <c r="H5" s="42"/>
      <c r="I5" s="29"/>
      <c r="J5" s="42"/>
      <c r="K5" s="29"/>
      <c r="L5" s="29"/>
      <c r="M5" s="29"/>
      <c r="N5" s="32"/>
      <c r="O5" s="32"/>
      <c r="P5" s="32"/>
      <c r="Q5" s="29"/>
      <c r="R5" s="29"/>
      <c r="S5" s="29"/>
      <c r="T5" s="32"/>
      <c r="U5" s="9"/>
      <c r="V5" s="9"/>
      <c r="W5" s="9"/>
      <c r="X5" s="9"/>
      <c r="Y5" s="9"/>
      <c r="Z5" s="9"/>
      <c r="AA5" s="9"/>
      <c r="AB5" s="9"/>
      <c r="AC5" s="9"/>
      <c r="AD5" s="9"/>
      <c r="AE5" s="9"/>
    </row>
    <row r="6" ht="37.5">
      <c r="A6" s="5" t="s">
        <v>415</v>
      </c>
      <c r="B6" s="5" t="s">
        <v>149</v>
      </c>
      <c r="C6" s="5" t="s">
        <v>147</v>
      </c>
      <c r="D6" s="29">
        <v>4.0</v>
      </c>
      <c r="E6" s="29">
        <v>3.0</v>
      </c>
      <c r="F6" s="29" t="s">
        <v>405</v>
      </c>
      <c r="G6" s="42">
        <v>0.15</v>
      </c>
      <c r="H6" s="42">
        <v>0.14</v>
      </c>
      <c r="I6" s="29" t="s">
        <v>119</v>
      </c>
      <c r="J6" s="42">
        <v>0.17</v>
      </c>
      <c r="K6" s="29" t="s">
        <v>286</v>
      </c>
      <c r="L6" s="29" t="s">
        <v>416</v>
      </c>
      <c r="M6" s="29" t="s">
        <v>417</v>
      </c>
      <c r="N6" s="29" t="s">
        <v>189</v>
      </c>
      <c r="O6" s="29" t="s">
        <v>418</v>
      </c>
      <c r="P6" s="32"/>
      <c r="Q6" s="29" t="s">
        <v>419</v>
      </c>
      <c r="R6" s="29" t="s">
        <v>420</v>
      </c>
      <c r="S6" s="29" t="s">
        <v>421</v>
      </c>
      <c r="T6" s="32"/>
      <c r="U6" s="9"/>
      <c r="V6" s="9"/>
      <c r="W6" s="9"/>
      <c r="X6" s="9"/>
      <c r="Y6" s="9"/>
      <c r="Z6" s="9"/>
      <c r="AA6" s="9"/>
      <c r="AB6" s="9"/>
      <c r="AC6" s="9"/>
      <c r="AD6" s="9"/>
      <c r="AE6" s="9"/>
    </row>
    <row r="7" ht="26.25">
      <c r="A7" s="5" t="s">
        <v>422</v>
      </c>
      <c r="B7" s="5" t="s">
        <v>116</v>
      </c>
      <c r="C7" s="5" t="s">
        <v>150</v>
      </c>
      <c r="D7" s="29">
        <v>4.0</v>
      </c>
      <c r="E7" s="29">
        <v>2.0</v>
      </c>
      <c r="F7" s="29" t="s">
        <v>414</v>
      </c>
      <c r="G7" s="32"/>
      <c r="H7" s="32"/>
      <c r="I7" s="32"/>
      <c r="J7" s="32"/>
      <c r="K7" s="29" t="s">
        <v>261</v>
      </c>
      <c r="L7" s="29" t="s">
        <v>423</v>
      </c>
      <c r="M7" s="29" t="s">
        <v>417</v>
      </c>
      <c r="N7" s="32"/>
      <c r="O7" s="32"/>
      <c r="P7" s="32"/>
      <c r="Q7" s="32"/>
      <c r="R7" s="32"/>
      <c r="S7" s="32"/>
      <c r="T7" s="32"/>
      <c r="U7" s="9"/>
      <c r="V7" s="9"/>
      <c r="W7" s="9"/>
      <c r="X7" s="9"/>
      <c r="Y7" s="9"/>
      <c r="Z7" s="9"/>
      <c r="AA7" s="9"/>
      <c r="AB7" s="9"/>
      <c r="AC7" s="9"/>
      <c r="AD7" s="9"/>
      <c r="AE7" s="9"/>
    </row>
    <row r="8" ht="26.25">
      <c r="A8" s="5" t="s">
        <v>424</v>
      </c>
      <c r="B8" s="5" t="s">
        <v>116</v>
      </c>
      <c r="C8" s="5" t="s">
        <v>152</v>
      </c>
      <c r="D8" s="29">
        <v>4.0</v>
      </c>
      <c r="E8" s="29">
        <v>2.0</v>
      </c>
      <c r="F8" s="29" t="s">
        <v>414</v>
      </c>
      <c r="G8" s="42">
        <v>0.0</v>
      </c>
      <c r="H8" s="42">
        <v>0.14</v>
      </c>
      <c r="I8" s="32"/>
      <c r="J8" s="32"/>
      <c r="K8" s="29" t="s">
        <v>261</v>
      </c>
      <c r="L8" s="29" t="s">
        <v>268</v>
      </c>
      <c r="M8" s="32"/>
      <c r="N8" s="32"/>
      <c r="O8" s="32"/>
      <c r="P8" s="32"/>
      <c r="Q8" s="32"/>
      <c r="R8" s="32"/>
      <c r="S8" s="32"/>
      <c r="T8" s="29" t="s">
        <v>425</v>
      </c>
      <c r="U8" s="9"/>
      <c r="V8" s="9"/>
      <c r="W8" s="9"/>
      <c r="X8" s="9"/>
      <c r="Y8" s="9"/>
      <c r="Z8" s="9"/>
      <c r="AA8" s="9"/>
      <c r="AB8" s="9"/>
      <c r="AC8" s="9"/>
      <c r="AD8" s="9"/>
      <c r="AE8" s="9"/>
    </row>
    <row r="9" ht="37.5">
      <c r="A9" s="5" t="s">
        <v>426</v>
      </c>
      <c r="B9" s="5" t="s">
        <v>124</v>
      </c>
      <c r="C9" s="5" t="s">
        <v>152</v>
      </c>
      <c r="D9" s="29">
        <v>4.0</v>
      </c>
      <c r="E9" s="29">
        <v>2.0</v>
      </c>
      <c r="F9" s="29" t="s">
        <v>414</v>
      </c>
      <c r="G9" s="42">
        <v>0.01</v>
      </c>
      <c r="H9" s="42">
        <v>0.13</v>
      </c>
      <c r="I9" s="29" t="s">
        <v>114</v>
      </c>
      <c r="J9" s="42">
        <v>0.19</v>
      </c>
      <c r="K9" s="29" t="s">
        <v>298</v>
      </c>
      <c r="L9" s="29" t="s">
        <v>417</v>
      </c>
      <c r="M9" s="32"/>
      <c r="N9" s="32"/>
      <c r="O9" s="32"/>
      <c r="P9" s="32"/>
      <c r="Q9" s="29" t="s">
        <v>427</v>
      </c>
      <c r="R9" s="29" t="s">
        <v>428</v>
      </c>
      <c r="S9" s="29" t="s">
        <v>429</v>
      </c>
      <c r="T9" s="32"/>
      <c r="U9" s="9"/>
      <c r="V9" s="9"/>
      <c r="W9" s="9"/>
      <c r="X9" s="9"/>
      <c r="Y9" s="9"/>
      <c r="Z9" s="9"/>
      <c r="AA9" s="9"/>
      <c r="AB9" s="9"/>
      <c r="AC9" s="9"/>
      <c r="AD9" s="9"/>
      <c r="AE9" s="9"/>
    </row>
    <row r="10" ht="26.25">
      <c r="A10" s="5" t="s">
        <v>430</v>
      </c>
      <c r="B10" s="5" t="s">
        <v>128</v>
      </c>
      <c r="C10" s="5" t="s">
        <v>145</v>
      </c>
      <c r="D10" s="29">
        <v>4.0</v>
      </c>
      <c r="E10" s="32"/>
      <c r="F10" s="29" t="s">
        <v>414</v>
      </c>
      <c r="G10" s="42">
        <v>0.14</v>
      </c>
      <c r="H10" s="42">
        <v>0.09</v>
      </c>
      <c r="I10" s="29" t="s">
        <v>122</v>
      </c>
      <c r="J10" s="42">
        <v>0.2</v>
      </c>
      <c r="K10" s="32"/>
      <c r="L10" s="32"/>
      <c r="M10" s="32"/>
      <c r="N10" s="32"/>
      <c r="O10" s="32"/>
      <c r="P10" s="32"/>
      <c r="Q10" s="32"/>
      <c r="R10" s="32"/>
      <c r="S10" s="32"/>
      <c r="T10" s="32"/>
      <c r="U10" s="9"/>
      <c r="V10" s="9"/>
      <c r="W10" s="9"/>
      <c r="X10" s="9"/>
      <c r="Y10" s="9"/>
      <c r="Z10" s="9"/>
      <c r="AA10" s="9"/>
      <c r="AB10" s="9"/>
      <c r="AC10" s="9"/>
      <c r="AD10" s="9"/>
      <c r="AE10" s="9"/>
    </row>
    <row r="11">
      <c r="A11" s="9"/>
      <c r="B11" s="9"/>
      <c r="C11" s="9"/>
      <c r="D11" s="32"/>
      <c r="E11" s="32"/>
      <c r="F11" s="32"/>
      <c r="G11" s="32"/>
      <c r="H11" s="32"/>
      <c r="I11" s="32"/>
      <c r="J11" s="32"/>
      <c r="K11" s="32"/>
      <c r="L11" s="32"/>
      <c r="M11" s="32"/>
      <c r="N11" s="32"/>
      <c r="O11" s="32"/>
      <c r="P11" s="32"/>
      <c r="Q11" s="32"/>
      <c r="R11" s="32"/>
      <c r="S11" s="32"/>
      <c r="T11" s="32"/>
      <c r="U11" s="9"/>
      <c r="V11" s="9"/>
      <c r="W11" s="9"/>
      <c r="X11" s="9"/>
      <c r="Y11" s="9"/>
      <c r="Z11" s="9"/>
      <c r="AA11" s="9"/>
      <c r="AB11" s="9"/>
      <c r="AC11" s="9"/>
      <c r="AD11" s="9"/>
      <c r="AE11" s="9"/>
    </row>
    <row r="12">
      <c r="A12" s="9"/>
      <c r="B12" s="9"/>
      <c r="C12" s="9"/>
      <c r="D12" s="32"/>
      <c r="E12" s="32"/>
      <c r="F12" s="32"/>
      <c r="G12" s="32"/>
      <c r="H12" s="32"/>
      <c r="I12" s="32"/>
      <c r="J12" s="32"/>
      <c r="K12" s="32"/>
      <c r="L12" s="32"/>
      <c r="M12" s="32"/>
      <c r="N12" s="32"/>
      <c r="O12" s="32"/>
      <c r="P12" s="32"/>
      <c r="Q12" s="32"/>
      <c r="R12" s="32"/>
      <c r="S12" s="32"/>
      <c r="T12" s="32"/>
      <c r="U12" s="9"/>
      <c r="V12" s="9"/>
      <c r="W12" s="9"/>
      <c r="X12" s="9"/>
      <c r="Y12" s="9"/>
      <c r="Z12" s="9"/>
      <c r="AA12" s="9"/>
      <c r="AB12" s="9"/>
      <c r="AC12" s="9"/>
      <c r="AD12" s="9"/>
      <c r="AE12" s="9"/>
    </row>
    <row r="13">
      <c r="A13" s="9"/>
      <c r="B13" s="9"/>
      <c r="C13" s="9"/>
      <c r="D13" s="32"/>
      <c r="E13" s="32"/>
      <c r="F13" s="32"/>
      <c r="G13" s="32"/>
      <c r="H13" s="32"/>
      <c r="I13" s="32"/>
      <c r="J13" s="32"/>
      <c r="K13" s="32"/>
      <c r="L13" s="32"/>
      <c r="M13" s="32"/>
      <c r="N13" s="32"/>
      <c r="O13" s="32"/>
      <c r="P13" s="32"/>
      <c r="Q13" s="32"/>
      <c r="R13" s="32"/>
      <c r="S13" s="32"/>
      <c r="T13" s="32"/>
      <c r="U13" s="9"/>
      <c r="V13" s="9"/>
      <c r="W13" s="9"/>
      <c r="X13" s="9"/>
      <c r="Y13" s="9"/>
      <c r="Z13" s="9"/>
      <c r="AA13" s="9"/>
      <c r="AB13" s="9"/>
      <c r="AC13" s="9"/>
      <c r="AD13" s="9"/>
      <c r="AE13" s="9"/>
    </row>
    <row r="14">
      <c r="A14" s="9"/>
      <c r="B14" s="9"/>
      <c r="C14" s="9"/>
      <c r="D14" s="32"/>
      <c r="E14" s="32"/>
      <c r="F14" s="32"/>
      <c r="G14" s="32"/>
      <c r="H14" s="32"/>
      <c r="I14" s="32"/>
      <c r="J14" s="32"/>
      <c r="K14" s="32"/>
      <c r="L14" s="32"/>
      <c r="M14" s="32"/>
      <c r="N14" s="32"/>
      <c r="O14" s="32"/>
      <c r="P14" s="32"/>
      <c r="Q14" s="32"/>
      <c r="R14" s="32"/>
      <c r="S14" s="32"/>
      <c r="T14" s="32"/>
      <c r="U14" s="9"/>
      <c r="V14" s="9"/>
      <c r="W14" s="9"/>
      <c r="X14" s="9"/>
      <c r="Y14" s="9"/>
      <c r="Z14" s="9"/>
      <c r="AA14" s="9"/>
      <c r="AB14" s="9"/>
      <c r="AC14" s="9"/>
      <c r="AD14" s="9"/>
      <c r="AE14" s="9"/>
    </row>
    <row r="15">
      <c r="A15" s="9"/>
      <c r="B15" s="9"/>
      <c r="C15" s="9"/>
      <c r="D15" s="32"/>
      <c r="E15" s="32"/>
      <c r="F15" s="32"/>
      <c r="G15" s="32"/>
      <c r="H15" s="32"/>
      <c r="I15" s="32"/>
      <c r="J15" s="32"/>
      <c r="K15" s="32"/>
      <c r="L15" s="32"/>
      <c r="M15" s="32"/>
      <c r="N15" s="32"/>
      <c r="O15" s="32"/>
      <c r="P15" s="32"/>
      <c r="Q15" s="32"/>
      <c r="R15" s="32"/>
      <c r="S15" s="32"/>
      <c r="T15" s="32"/>
      <c r="U15" s="9"/>
      <c r="V15" s="9"/>
      <c r="W15" s="9"/>
      <c r="X15" s="9"/>
      <c r="Y15" s="9"/>
      <c r="Z15" s="9"/>
      <c r="AA15" s="9"/>
      <c r="AB15" s="9"/>
      <c r="AC15" s="9"/>
      <c r="AD15" s="9"/>
      <c r="AE15" s="9"/>
    </row>
    <row r="16">
      <c r="A16" s="9"/>
      <c r="B16" s="9"/>
      <c r="C16" s="9"/>
      <c r="D16" s="32"/>
      <c r="E16" s="32"/>
      <c r="F16" s="32"/>
      <c r="G16" s="32"/>
      <c r="H16" s="32"/>
      <c r="I16" s="32"/>
      <c r="J16" s="32"/>
      <c r="K16" s="32"/>
      <c r="L16" s="32"/>
      <c r="M16" s="32"/>
      <c r="N16" s="32"/>
      <c r="O16" s="32"/>
      <c r="P16" s="32"/>
      <c r="Q16" s="32"/>
      <c r="R16" s="32"/>
      <c r="S16" s="32"/>
      <c r="T16" s="32"/>
      <c r="U16" s="9"/>
      <c r="V16" s="9"/>
      <c r="W16" s="9"/>
      <c r="X16" s="9"/>
      <c r="Y16" s="9"/>
      <c r="Z16" s="9"/>
      <c r="AA16" s="9"/>
      <c r="AB16" s="9"/>
      <c r="AC16" s="9"/>
      <c r="AD16" s="9"/>
      <c r="AE16" s="9"/>
    </row>
    <row r="17">
      <c r="A17" s="9"/>
      <c r="B17" s="9"/>
      <c r="C17" s="9"/>
      <c r="D17" s="32"/>
      <c r="E17" s="32"/>
      <c r="F17" s="32"/>
      <c r="G17" s="32"/>
      <c r="H17" s="32"/>
      <c r="I17" s="32"/>
      <c r="J17" s="32"/>
      <c r="K17" s="32"/>
      <c r="L17" s="32"/>
      <c r="M17" s="32"/>
      <c r="N17" s="32"/>
      <c r="O17" s="32"/>
      <c r="P17" s="32"/>
      <c r="Q17" s="32"/>
      <c r="R17" s="32"/>
      <c r="S17" s="32"/>
      <c r="T17" s="32"/>
      <c r="U17" s="9"/>
      <c r="V17" s="9"/>
      <c r="W17" s="9"/>
      <c r="X17" s="9"/>
      <c r="Y17" s="9"/>
      <c r="Z17" s="9"/>
      <c r="AA17" s="9"/>
      <c r="AB17" s="9"/>
      <c r="AC17" s="9"/>
      <c r="AD17" s="9"/>
      <c r="AE17" s="9"/>
    </row>
    <row r="18">
      <c r="A18" s="9"/>
      <c r="B18" s="9"/>
      <c r="C18" s="9"/>
      <c r="D18" s="32"/>
      <c r="E18" s="32"/>
      <c r="F18" s="32"/>
      <c r="G18" s="32"/>
      <c r="H18" s="32"/>
      <c r="I18" s="32"/>
      <c r="J18" s="32"/>
      <c r="K18" s="32"/>
      <c r="L18" s="32"/>
      <c r="M18" s="32"/>
      <c r="N18" s="32"/>
      <c r="O18" s="32"/>
      <c r="P18" s="32"/>
      <c r="Q18" s="32"/>
      <c r="R18" s="32"/>
      <c r="S18" s="32"/>
      <c r="T18" s="32"/>
      <c r="U18" s="9"/>
      <c r="V18" s="9"/>
      <c r="W18" s="9"/>
      <c r="X18" s="9"/>
      <c r="Y18" s="9"/>
      <c r="Z18" s="9"/>
      <c r="AA18" s="9"/>
      <c r="AB18" s="9"/>
      <c r="AC18" s="9"/>
      <c r="AD18" s="9"/>
      <c r="AE18" s="9"/>
    </row>
    <row r="19">
      <c r="A19" s="9"/>
      <c r="B19" s="9"/>
      <c r="C19" s="9"/>
      <c r="D19" s="32"/>
      <c r="E19" s="32"/>
      <c r="F19" s="32"/>
      <c r="G19" s="32"/>
      <c r="H19" s="32"/>
      <c r="I19" s="32"/>
      <c r="J19" s="32"/>
      <c r="K19" s="32"/>
      <c r="L19" s="32"/>
      <c r="M19" s="32"/>
      <c r="N19" s="32"/>
      <c r="O19" s="32"/>
      <c r="P19" s="32"/>
      <c r="Q19" s="32"/>
      <c r="R19" s="32"/>
      <c r="S19" s="32"/>
      <c r="T19" s="32"/>
      <c r="U19" s="9"/>
      <c r="V19" s="9"/>
      <c r="W19" s="9"/>
      <c r="X19" s="9"/>
      <c r="Y19" s="9"/>
      <c r="Z19" s="9"/>
      <c r="AA19" s="9"/>
      <c r="AB19" s="9"/>
      <c r="AC19" s="9"/>
      <c r="AD19" s="9"/>
      <c r="AE19" s="9"/>
    </row>
    <row r="20">
      <c r="A20" s="9"/>
      <c r="B20" s="9"/>
      <c r="C20" s="9"/>
      <c r="D20" s="32"/>
      <c r="E20" s="32"/>
      <c r="F20" s="32"/>
      <c r="G20" s="32"/>
      <c r="H20" s="32"/>
      <c r="I20" s="32"/>
      <c r="J20" s="32"/>
      <c r="K20" s="32"/>
      <c r="L20" s="32"/>
      <c r="M20" s="32"/>
      <c r="N20" s="32"/>
      <c r="O20" s="32"/>
      <c r="P20" s="32"/>
      <c r="Q20" s="32"/>
      <c r="R20" s="32"/>
      <c r="S20" s="32"/>
      <c r="T20" s="32"/>
      <c r="U20" s="9"/>
      <c r="V20" s="9"/>
      <c r="W20" s="9"/>
      <c r="X20" s="9"/>
      <c r="Y20" s="9"/>
      <c r="Z20" s="9"/>
      <c r="AA20" s="9"/>
      <c r="AB20" s="9"/>
      <c r="AC20" s="9"/>
      <c r="AD20" s="9"/>
      <c r="AE20" s="9"/>
    </row>
    <row r="21">
      <c r="A21" s="9"/>
      <c r="B21" s="9"/>
      <c r="C21" s="9"/>
      <c r="D21" s="32"/>
      <c r="E21" s="32"/>
      <c r="F21" s="32"/>
      <c r="G21" s="32"/>
      <c r="H21" s="32"/>
      <c r="I21" s="32"/>
      <c r="J21" s="32"/>
      <c r="K21" s="32"/>
      <c r="L21" s="32"/>
      <c r="M21" s="32"/>
      <c r="N21" s="32"/>
      <c r="O21" s="32"/>
      <c r="P21" s="32"/>
      <c r="Q21" s="32"/>
      <c r="R21" s="32"/>
      <c r="S21" s="32"/>
      <c r="T21" s="32"/>
      <c r="U21" s="9"/>
      <c r="V21" s="9"/>
      <c r="W21" s="9"/>
      <c r="X21" s="9"/>
      <c r="Y21" s="9"/>
      <c r="Z21" s="9"/>
      <c r="AA21" s="9"/>
      <c r="AB21" s="9"/>
      <c r="AC21" s="9"/>
      <c r="AD21" s="9"/>
      <c r="AE21" s="9"/>
    </row>
    <row r="22">
      <c r="A22" s="9"/>
      <c r="B22" s="9"/>
      <c r="C22" s="9"/>
      <c r="D22" s="32"/>
      <c r="E22" s="32"/>
      <c r="F22" s="32"/>
      <c r="G22" s="32"/>
      <c r="H22" s="32"/>
      <c r="I22" s="32"/>
      <c r="J22" s="32"/>
      <c r="K22" s="32"/>
      <c r="L22" s="32"/>
      <c r="M22" s="32"/>
      <c r="N22" s="32"/>
      <c r="O22" s="32"/>
      <c r="P22" s="32"/>
      <c r="Q22" s="32"/>
      <c r="R22" s="32"/>
      <c r="S22" s="32"/>
      <c r="T22" s="32"/>
      <c r="U22" s="9"/>
      <c r="V22" s="9"/>
      <c r="W22" s="9"/>
      <c r="X22" s="9"/>
      <c r="Y22" s="9"/>
      <c r="Z22" s="9"/>
      <c r="AA22" s="9"/>
      <c r="AB22" s="9"/>
      <c r="AC22" s="9"/>
      <c r="AD22" s="9"/>
      <c r="AE22" s="9"/>
    </row>
    <row r="23">
      <c r="A23" s="9"/>
      <c r="B23" s="9"/>
      <c r="C23" s="9"/>
      <c r="D23" s="32"/>
      <c r="E23" s="32"/>
      <c r="F23" s="32"/>
      <c r="G23" s="32"/>
      <c r="H23" s="32"/>
      <c r="I23" s="32"/>
      <c r="J23" s="32"/>
      <c r="K23" s="32"/>
      <c r="L23" s="32"/>
      <c r="M23" s="32"/>
      <c r="N23" s="32"/>
      <c r="O23" s="32"/>
      <c r="P23" s="32"/>
      <c r="Q23" s="32"/>
      <c r="R23" s="32"/>
      <c r="S23" s="32"/>
      <c r="T23" s="32"/>
      <c r="U23" s="9"/>
      <c r="V23" s="9"/>
      <c r="W23" s="9"/>
      <c r="X23" s="9"/>
      <c r="Y23" s="9"/>
      <c r="Z23" s="9"/>
      <c r="AA23" s="9"/>
      <c r="AB23" s="9"/>
      <c r="AC23" s="9"/>
      <c r="AD23" s="9"/>
      <c r="AE23" s="9"/>
    </row>
    <row r="24">
      <c r="A24" s="9"/>
      <c r="B24" s="9"/>
      <c r="C24" s="9"/>
      <c r="D24" s="32"/>
      <c r="E24" s="32"/>
      <c r="F24" s="32"/>
      <c r="G24" s="32"/>
      <c r="H24" s="32"/>
      <c r="I24" s="32"/>
      <c r="J24" s="32"/>
      <c r="K24" s="32"/>
      <c r="L24" s="32"/>
      <c r="M24" s="32"/>
      <c r="N24" s="32"/>
      <c r="O24" s="32"/>
      <c r="P24" s="32"/>
      <c r="Q24" s="32"/>
      <c r="R24" s="32"/>
      <c r="S24" s="32"/>
      <c r="T24" s="32"/>
      <c r="U24" s="9"/>
      <c r="V24" s="9"/>
      <c r="W24" s="9"/>
      <c r="X24" s="9"/>
      <c r="Y24" s="9"/>
      <c r="Z24" s="9"/>
      <c r="AA24" s="9"/>
      <c r="AB24" s="9"/>
      <c r="AC24" s="9"/>
      <c r="AD24" s="9"/>
      <c r="AE24" s="9"/>
    </row>
    <row r="25">
      <c r="A25" s="9"/>
      <c r="B25" s="9"/>
      <c r="C25" s="9"/>
      <c r="D25" s="32"/>
      <c r="E25" s="32"/>
      <c r="F25" s="32"/>
      <c r="G25" s="32"/>
      <c r="H25" s="32"/>
      <c r="I25" s="32"/>
      <c r="J25" s="32"/>
      <c r="K25" s="32"/>
      <c r="L25" s="32"/>
      <c r="M25" s="32"/>
      <c r="N25" s="32"/>
      <c r="O25" s="32"/>
      <c r="P25" s="32"/>
      <c r="Q25" s="32"/>
      <c r="R25" s="32"/>
      <c r="S25" s="32"/>
      <c r="T25" s="32"/>
      <c r="U25" s="9"/>
      <c r="V25" s="9"/>
      <c r="W25" s="9"/>
      <c r="X25" s="9"/>
      <c r="Y25" s="9"/>
      <c r="Z25" s="9"/>
      <c r="AA25" s="9"/>
      <c r="AB25" s="9"/>
      <c r="AC25" s="9"/>
      <c r="AD25" s="9"/>
      <c r="AE25" s="9"/>
    </row>
    <row r="26">
      <c r="A26" s="9"/>
      <c r="B26" s="9"/>
      <c r="C26" s="9"/>
      <c r="D26" s="32"/>
      <c r="E26" s="32"/>
      <c r="F26" s="32"/>
      <c r="G26" s="32"/>
      <c r="H26" s="32"/>
      <c r="I26" s="32"/>
      <c r="J26" s="32"/>
      <c r="K26" s="32"/>
      <c r="L26" s="32"/>
      <c r="M26" s="32"/>
      <c r="N26" s="32"/>
      <c r="O26" s="32"/>
      <c r="P26" s="32"/>
      <c r="Q26" s="32"/>
      <c r="R26" s="32"/>
      <c r="S26" s="32"/>
      <c r="T26" s="32"/>
      <c r="U26" s="9"/>
      <c r="V26" s="9"/>
      <c r="W26" s="9"/>
      <c r="X26" s="9"/>
      <c r="Y26" s="9"/>
      <c r="Z26" s="9"/>
      <c r="AA26" s="9"/>
      <c r="AB26" s="9"/>
      <c r="AC26" s="9"/>
      <c r="AD26" s="9"/>
      <c r="AE26" s="9"/>
    </row>
    <row r="27">
      <c r="A27" s="9"/>
      <c r="B27" s="9"/>
      <c r="C27" s="9"/>
      <c r="D27" s="32"/>
      <c r="E27" s="32"/>
      <c r="F27" s="32"/>
      <c r="G27" s="32"/>
      <c r="H27" s="32"/>
      <c r="I27" s="32"/>
      <c r="J27" s="32"/>
      <c r="K27" s="32"/>
      <c r="L27" s="32"/>
      <c r="M27" s="32"/>
      <c r="N27" s="32"/>
      <c r="O27" s="32"/>
      <c r="P27" s="32"/>
      <c r="Q27" s="32"/>
      <c r="R27" s="32"/>
      <c r="S27" s="32"/>
      <c r="T27" s="32"/>
      <c r="U27" s="9"/>
      <c r="V27" s="9"/>
      <c r="W27" s="9"/>
      <c r="X27" s="9"/>
      <c r="Y27" s="9"/>
      <c r="Z27" s="9"/>
      <c r="AA27" s="9"/>
      <c r="AB27" s="9"/>
      <c r="AC27" s="9"/>
      <c r="AD27" s="9"/>
      <c r="AE27" s="9"/>
    </row>
    <row r="28">
      <c r="A28" s="9"/>
      <c r="B28" s="9"/>
      <c r="C28" s="9"/>
      <c r="D28" s="32"/>
      <c r="E28" s="32"/>
      <c r="F28" s="32"/>
      <c r="G28" s="32"/>
      <c r="H28" s="32"/>
      <c r="I28" s="32"/>
      <c r="J28" s="32"/>
      <c r="K28" s="32"/>
      <c r="L28" s="32"/>
      <c r="M28" s="32"/>
      <c r="N28" s="32"/>
      <c r="O28" s="32"/>
      <c r="P28" s="32"/>
      <c r="Q28" s="32"/>
      <c r="R28" s="32"/>
      <c r="S28" s="32"/>
      <c r="T28" s="32"/>
      <c r="U28" s="9"/>
      <c r="V28" s="9"/>
      <c r="W28" s="9"/>
      <c r="X28" s="9"/>
      <c r="Y28" s="9"/>
      <c r="Z28" s="9"/>
      <c r="AA28" s="9"/>
      <c r="AB28" s="9"/>
      <c r="AC28" s="9"/>
      <c r="AD28" s="9"/>
      <c r="AE28" s="9"/>
    </row>
    <row r="29">
      <c r="A29" s="9"/>
      <c r="B29" s="9"/>
      <c r="C29" s="9"/>
      <c r="D29" s="32"/>
      <c r="E29" s="32"/>
      <c r="F29" s="32"/>
      <c r="G29" s="32"/>
      <c r="H29" s="32"/>
      <c r="I29" s="32"/>
      <c r="J29" s="32"/>
      <c r="K29" s="32"/>
      <c r="L29" s="32"/>
      <c r="M29" s="32"/>
      <c r="N29" s="32"/>
      <c r="O29" s="32"/>
      <c r="P29" s="32"/>
      <c r="Q29" s="32"/>
      <c r="R29" s="32"/>
      <c r="S29" s="32"/>
      <c r="T29" s="32"/>
      <c r="U29" s="9"/>
      <c r="V29" s="9"/>
      <c r="W29" s="9"/>
      <c r="X29" s="9"/>
      <c r="Y29" s="9"/>
      <c r="Z29" s="9"/>
      <c r="AA29" s="9"/>
      <c r="AB29" s="9"/>
      <c r="AC29" s="9"/>
      <c r="AD29" s="9"/>
      <c r="AE29" s="9"/>
    </row>
    <row r="30">
      <c r="A30" s="9"/>
      <c r="B30" s="9"/>
      <c r="C30" s="9"/>
      <c r="D30" s="32"/>
      <c r="E30" s="32"/>
      <c r="F30" s="32"/>
      <c r="G30" s="32"/>
      <c r="H30" s="32"/>
      <c r="I30" s="32"/>
      <c r="J30" s="32"/>
      <c r="K30" s="32"/>
      <c r="L30" s="32"/>
      <c r="M30" s="32"/>
      <c r="N30" s="32"/>
      <c r="O30" s="32"/>
      <c r="P30" s="32"/>
      <c r="Q30" s="32"/>
      <c r="R30" s="32"/>
      <c r="S30" s="32"/>
      <c r="T30" s="32"/>
      <c r="U30" s="9"/>
      <c r="V30" s="9"/>
      <c r="W30" s="9"/>
      <c r="X30" s="9"/>
      <c r="Y30" s="9"/>
      <c r="Z30" s="9"/>
      <c r="AA30" s="9"/>
      <c r="AB30" s="9"/>
      <c r="AC30" s="9"/>
      <c r="AD30" s="9"/>
      <c r="AE30" s="9"/>
    </row>
    <row r="31">
      <c r="A31" s="9"/>
      <c r="B31" s="9"/>
      <c r="C31" s="9"/>
      <c r="D31" s="32"/>
      <c r="E31" s="32"/>
      <c r="F31" s="32"/>
      <c r="G31" s="32"/>
      <c r="H31" s="32"/>
      <c r="I31" s="32"/>
      <c r="J31" s="32"/>
      <c r="K31" s="32"/>
      <c r="L31" s="32"/>
      <c r="M31" s="32"/>
      <c r="N31" s="32"/>
      <c r="O31" s="32"/>
      <c r="P31" s="32"/>
      <c r="Q31" s="32"/>
      <c r="R31" s="32"/>
      <c r="S31" s="32"/>
      <c r="T31" s="32"/>
      <c r="U31" s="9"/>
      <c r="V31" s="9"/>
      <c r="W31" s="9"/>
      <c r="X31" s="9"/>
      <c r="Y31" s="9"/>
      <c r="Z31" s="9"/>
      <c r="AA31" s="9"/>
      <c r="AB31" s="9"/>
      <c r="AC31" s="9"/>
      <c r="AD31" s="9"/>
      <c r="AE31" s="9"/>
    </row>
    <row r="32">
      <c r="A32" s="9"/>
      <c r="B32" s="9"/>
      <c r="C32" s="9"/>
      <c r="D32" s="32"/>
      <c r="E32" s="32"/>
      <c r="F32" s="32"/>
      <c r="G32" s="32"/>
      <c r="H32" s="32"/>
      <c r="I32" s="32"/>
      <c r="J32" s="32"/>
      <c r="K32" s="32"/>
      <c r="L32" s="32"/>
      <c r="M32" s="32"/>
      <c r="N32" s="32"/>
      <c r="O32" s="32"/>
      <c r="P32" s="32"/>
      <c r="Q32" s="32"/>
      <c r="R32" s="32"/>
      <c r="S32" s="32"/>
      <c r="T32" s="32"/>
      <c r="U32" s="9"/>
      <c r="V32" s="9"/>
      <c r="W32" s="9"/>
      <c r="X32" s="9"/>
      <c r="Y32" s="9"/>
      <c r="Z32" s="9"/>
      <c r="AA32" s="9"/>
      <c r="AB32" s="9"/>
      <c r="AC32" s="9"/>
      <c r="AD32" s="9"/>
      <c r="AE32" s="9"/>
    </row>
    <row r="33">
      <c r="A33" s="9"/>
      <c r="B33" s="9"/>
      <c r="C33" s="9"/>
      <c r="D33" s="32"/>
      <c r="E33" s="32"/>
      <c r="F33" s="32"/>
      <c r="G33" s="32"/>
      <c r="H33" s="32"/>
      <c r="I33" s="32"/>
      <c r="J33" s="32"/>
      <c r="K33" s="32"/>
      <c r="L33" s="32"/>
      <c r="M33" s="32"/>
      <c r="N33" s="32"/>
      <c r="O33" s="32"/>
      <c r="P33" s="32"/>
      <c r="Q33" s="32"/>
      <c r="R33" s="32"/>
      <c r="S33" s="32"/>
      <c r="T33" s="32"/>
      <c r="U33" s="9"/>
      <c r="V33" s="9"/>
      <c r="W33" s="9"/>
      <c r="X33" s="9"/>
      <c r="Y33" s="9"/>
      <c r="Z33" s="9"/>
      <c r="AA33" s="9"/>
      <c r="AB33" s="9"/>
      <c r="AC33" s="9"/>
      <c r="AD33" s="9"/>
      <c r="AE33" s="9"/>
    </row>
    <row r="34">
      <c r="A34" s="9"/>
      <c r="B34" s="9"/>
      <c r="C34" s="9"/>
      <c r="D34" s="32"/>
      <c r="E34" s="32"/>
      <c r="F34" s="32"/>
      <c r="G34" s="32"/>
      <c r="H34" s="32"/>
      <c r="I34" s="32"/>
      <c r="J34" s="32"/>
      <c r="K34" s="32"/>
      <c r="L34" s="32"/>
      <c r="M34" s="32"/>
      <c r="N34" s="32"/>
      <c r="O34" s="32"/>
      <c r="P34" s="32"/>
      <c r="Q34" s="32"/>
      <c r="R34" s="32"/>
      <c r="S34" s="32"/>
      <c r="T34" s="32"/>
      <c r="U34" s="9"/>
      <c r="V34" s="9"/>
      <c r="W34" s="9"/>
      <c r="X34" s="9"/>
      <c r="Y34" s="9"/>
      <c r="Z34" s="9"/>
      <c r="AA34" s="9"/>
      <c r="AB34" s="9"/>
      <c r="AC34" s="9"/>
      <c r="AD34" s="9"/>
      <c r="AE34" s="9"/>
    </row>
    <row r="35">
      <c r="A35" s="9"/>
      <c r="B35" s="9"/>
      <c r="C35" s="9"/>
      <c r="D35" s="32"/>
      <c r="E35" s="32"/>
      <c r="F35" s="32"/>
      <c r="G35" s="32"/>
      <c r="H35" s="32"/>
      <c r="I35" s="32"/>
      <c r="J35" s="32"/>
      <c r="K35" s="32"/>
      <c r="L35" s="32"/>
      <c r="M35" s="32"/>
      <c r="N35" s="32"/>
      <c r="O35" s="32"/>
      <c r="P35" s="32"/>
      <c r="Q35" s="32"/>
      <c r="R35" s="32"/>
      <c r="S35" s="32"/>
      <c r="T35" s="32"/>
      <c r="U35" s="9"/>
      <c r="V35" s="9"/>
      <c r="W35" s="9"/>
      <c r="X35" s="9"/>
      <c r="Y35" s="9"/>
      <c r="Z35" s="9"/>
      <c r="AA35" s="9"/>
      <c r="AB35" s="9"/>
      <c r="AC35" s="9"/>
      <c r="AD35" s="9"/>
      <c r="AE35" s="9"/>
    </row>
    <row r="36">
      <c r="A36" s="9"/>
      <c r="B36" s="9"/>
      <c r="C36" s="9"/>
      <c r="D36" s="32"/>
      <c r="E36" s="32"/>
      <c r="F36" s="32"/>
      <c r="G36" s="32"/>
      <c r="H36" s="32"/>
      <c r="I36" s="32"/>
      <c r="J36" s="32"/>
      <c r="K36" s="32"/>
      <c r="L36" s="32"/>
      <c r="M36" s="32"/>
      <c r="N36" s="32"/>
      <c r="O36" s="32"/>
      <c r="P36" s="32"/>
      <c r="Q36" s="32"/>
      <c r="R36" s="32"/>
      <c r="S36" s="32"/>
      <c r="T36" s="32"/>
      <c r="U36" s="9"/>
      <c r="V36" s="9"/>
      <c r="W36" s="9"/>
      <c r="X36" s="9"/>
      <c r="Y36" s="9"/>
      <c r="Z36" s="9"/>
      <c r="AA36" s="9"/>
      <c r="AB36" s="9"/>
      <c r="AC36" s="9"/>
      <c r="AD36" s="9"/>
      <c r="AE36" s="9"/>
    </row>
    <row r="37">
      <c r="A37" s="9"/>
      <c r="B37" s="9"/>
      <c r="C37" s="9"/>
      <c r="D37" s="32"/>
      <c r="E37" s="32"/>
      <c r="F37" s="32"/>
      <c r="G37" s="32"/>
      <c r="H37" s="32"/>
      <c r="I37" s="32"/>
      <c r="J37" s="32"/>
      <c r="K37" s="32"/>
      <c r="L37" s="32"/>
      <c r="M37" s="32"/>
      <c r="N37" s="32"/>
      <c r="O37" s="32"/>
      <c r="P37" s="32"/>
      <c r="Q37" s="32"/>
      <c r="R37" s="32"/>
      <c r="S37" s="32"/>
      <c r="T37" s="32"/>
      <c r="U37" s="9"/>
      <c r="V37" s="9"/>
      <c r="W37" s="9"/>
      <c r="X37" s="9"/>
      <c r="Y37" s="9"/>
      <c r="Z37" s="9"/>
      <c r="AA37" s="9"/>
      <c r="AB37" s="9"/>
      <c r="AC37" s="9"/>
      <c r="AD37" s="9"/>
      <c r="AE37" s="9"/>
    </row>
    <row r="38">
      <c r="A38" s="9"/>
      <c r="B38" s="9"/>
      <c r="C38" s="9"/>
      <c r="D38" s="32"/>
      <c r="E38" s="32"/>
      <c r="F38" s="32"/>
      <c r="G38" s="32"/>
      <c r="H38" s="32"/>
      <c r="I38" s="32"/>
      <c r="J38" s="32"/>
      <c r="K38" s="32"/>
      <c r="L38" s="32"/>
      <c r="M38" s="32"/>
      <c r="N38" s="32"/>
      <c r="O38" s="32"/>
      <c r="P38" s="32"/>
      <c r="Q38" s="32"/>
      <c r="R38" s="32"/>
      <c r="S38" s="32"/>
      <c r="T38" s="32"/>
      <c r="U38" s="9"/>
      <c r="V38" s="9"/>
      <c r="W38" s="9"/>
      <c r="X38" s="9"/>
      <c r="Y38" s="9"/>
      <c r="Z38" s="9"/>
      <c r="AA38" s="9"/>
      <c r="AB38" s="9"/>
      <c r="AC38" s="9"/>
      <c r="AD38" s="9"/>
      <c r="AE38" s="9"/>
    </row>
    <row r="39">
      <c r="A39" s="9"/>
      <c r="B39" s="9"/>
      <c r="C39" s="9"/>
      <c r="D39" s="32"/>
      <c r="E39" s="32"/>
      <c r="F39" s="32"/>
      <c r="G39" s="32"/>
      <c r="H39" s="32"/>
      <c r="I39" s="32"/>
      <c r="J39" s="32"/>
      <c r="K39" s="32"/>
      <c r="L39" s="32"/>
      <c r="M39" s="32"/>
      <c r="N39" s="32"/>
      <c r="O39" s="32"/>
      <c r="P39" s="32"/>
      <c r="Q39" s="32"/>
      <c r="R39" s="32"/>
      <c r="S39" s="32"/>
      <c r="T39" s="32"/>
      <c r="U39" s="9"/>
      <c r="V39" s="9"/>
      <c r="W39" s="9"/>
      <c r="X39" s="9"/>
      <c r="Y39" s="9"/>
      <c r="Z39" s="9"/>
      <c r="AA39" s="9"/>
      <c r="AB39" s="9"/>
      <c r="AC39" s="9"/>
      <c r="AD39" s="9"/>
      <c r="AE39" s="9"/>
    </row>
    <row r="40">
      <c r="A40" s="9"/>
      <c r="B40" s="9"/>
      <c r="C40" s="9"/>
      <c r="D40" s="32"/>
      <c r="E40" s="32"/>
      <c r="F40" s="32"/>
      <c r="G40" s="32"/>
      <c r="H40" s="32"/>
      <c r="I40" s="32"/>
      <c r="J40" s="32"/>
      <c r="K40" s="32"/>
      <c r="L40" s="32"/>
      <c r="M40" s="32"/>
      <c r="N40" s="32"/>
      <c r="O40" s="32"/>
      <c r="P40" s="32"/>
      <c r="Q40" s="32"/>
      <c r="R40" s="32"/>
      <c r="S40" s="32"/>
      <c r="T40" s="32"/>
      <c r="U40" s="9"/>
      <c r="V40" s="9"/>
      <c r="W40" s="9"/>
      <c r="X40" s="9"/>
      <c r="Y40" s="9"/>
      <c r="Z40" s="9"/>
      <c r="AA40" s="9"/>
      <c r="AB40" s="9"/>
      <c r="AC40" s="9"/>
      <c r="AD40" s="9"/>
      <c r="AE40" s="9"/>
    </row>
    <row r="41">
      <c r="A41" s="9"/>
      <c r="B41" s="9"/>
      <c r="C41" s="9"/>
      <c r="D41" s="32"/>
      <c r="E41" s="32"/>
      <c r="F41" s="32"/>
      <c r="G41" s="32"/>
      <c r="H41" s="32"/>
      <c r="I41" s="32"/>
      <c r="J41" s="32"/>
      <c r="K41" s="32"/>
      <c r="L41" s="32"/>
      <c r="M41" s="32"/>
      <c r="N41" s="32"/>
      <c r="O41" s="32"/>
      <c r="P41" s="32"/>
      <c r="Q41" s="32"/>
      <c r="R41" s="32"/>
      <c r="S41" s="32"/>
      <c r="T41" s="32"/>
      <c r="U41" s="9"/>
      <c r="V41" s="9"/>
      <c r="W41" s="9"/>
      <c r="X41" s="9"/>
      <c r="Y41" s="9"/>
      <c r="Z41" s="9"/>
      <c r="AA41" s="9"/>
      <c r="AB41" s="9"/>
      <c r="AC41" s="9"/>
      <c r="AD41" s="9"/>
      <c r="AE41" s="9"/>
    </row>
    <row r="42">
      <c r="A42" s="9"/>
      <c r="B42" s="9"/>
      <c r="C42" s="9"/>
      <c r="D42" s="32"/>
      <c r="E42" s="32"/>
      <c r="F42" s="32"/>
      <c r="G42" s="32"/>
      <c r="H42" s="32"/>
      <c r="I42" s="32"/>
      <c r="J42" s="32"/>
      <c r="K42" s="32"/>
      <c r="L42" s="32"/>
      <c r="M42" s="32"/>
      <c r="N42" s="32"/>
      <c r="O42" s="32"/>
      <c r="P42" s="32"/>
      <c r="Q42" s="32"/>
      <c r="R42" s="32"/>
      <c r="S42" s="32"/>
      <c r="T42" s="32"/>
      <c r="U42" s="9"/>
      <c r="V42" s="9"/>
      <c r="W42" s="9"/>
      <c r="X42" s="9"/>
      <c r="Y42" s="9"/>
      <c r="Z42" s="9"/>
      <c r="AA42" s="9"/>
      <c r="AB42" s="9"/>
      <c r="AC42" s="9"/>
      <c r="AD42" s="9"/>
      <c r="AE42" s="9"/>
    </row>
    <row r="43">
      <c r="A43" s="9"/>
      <c r="B43" s="9"/>
      <c r="C43" s="9"/>
      <c r="D43" s="32"/>
      <c r="E43" s="32"/>
      <c r="F43" s="32"/>
      <c r="G43" s="32"/>
      <c r="H43" s="32"/>
      <c r="I43" s="32"/>
      <c r="J43" s="32"/>
      <c r="K43" s="32"/>
      <c r="L43" s="32"/>
      <c r="M43" s="32"/>
      <c r="N43" s="32"/>
      <c r="O43" s="32"/>
      <c r="P43" s="32"/>
      <c r="Q43" s="32"/>
      <c r="R43" s="32"/>
      <c r="S43" s="32"/>
      <c r="T43" s="32"/>
      <c r="U43" s="9"/>
      <c r="V43" s="9"/>
      <c r="W43" s="9"/>
      <c r="X43" s="9"/>
      <c r="Y43" s="9"/>
      <c r="Z43" s="9"/>
      <c r="AA43" s="9"/>
      <c r="AB43" s="9"/>
      <c r="AC43" s="9"/>
      <c r="AD43" s="9"/>
      <c r="AE43" s="9"/>
    </row>
    <row r="44">
      <c r="A44" s="9"/>
      <c r="B44" s="9"/>
      <c r="C44" s="9"/>
      <c r="D44" s="32"/>
      <c r="E44" s="32"/>
      <c r="F44" s="32"/>
      <c r="G44" s="32"/>
      <c r="H44" s="32"/>
      <c r="I44" s="32"/>
      <c r="J44" s="32"/>
      <c r="K44" s="32"/>
      <c r="L44" s="32"/>
      <c r="M44" s="32"/>
      <c r="N44" s="32"/>
      <c r="O44" s="32"/>
      <c r="P44" s="32"/>
      <c r="Q44" s="32"/>
      <c r="R44" s="32"/>
      <c r="S44" s="32"/>
      <c r="T44" s="32"/>
      <c r="U44" s="9"/>
      <c r="V44" s="9"/>
      <c r="W44" s="9"/>
      <c r="X44" s="9"/>
      <c r="Y44" s="9"/>
      <c r="Z44" s="9"/>
      <c r="AA44" s="9"/>
      <c r="AB44" s="9"/>
      <c r="AC44" s="9"/>
      <c r="AD44" s="9"/>
      <c r="AE44" s="9"/>
    </row>
    <row r="45">
      <c r="A45" s="9"/>
      <c r="B45" s="9"/>
      <c r="C45" s="9"/>
      <c r="D45" s="32"/>
      <c r="E45" s="32"/>
      <c r="F45" s="32"/>
      <c r="G45" s="32"/>
      <c r="H45" s="32"/>
      <c r="I45" s="32"/>
      <c r="J45" s="32"/>
      <c r="K45" s="32"/>
      <c r="L45" s="32"/>
      <c r="M45" s="32"/>
      <c r="N45" s="32"/>
      <c r="O45" s="32"/>
      <c r="P45" s="32"/>
      <c r="Q45" s="32"/>
      <c r="R45" s="32"/>
      <c r="S45" s="32"/>
      <c r="T45" s="32"/>
      <c r="U45" s="9"/>
      <c r="V45" s="9"/>
      <c r="W45" s="9"/>
      <c r="X45" s="9"/>
      <c r="Y45" s="9"/>
      <c r="Z45" s="9"/>
      <c r="AA45" s="9"/>
      <c r="AB45" s="9"/>
      <c r="AC45" s="9"/>
      <c r="AD45" s="9"/>
      <c r="AE45" s="9"/>
    </row>
    <row r="46">
      <c r="A46" s="9"/>
      <c r="B46" s="9"/>
      <c r="C46" s="9"/>
      <c r="D46" s="32"/>
      <c r="E46" s="32"/>
      <c r="F46" s="32"/>
      <c r="G46" s="32"/>
      <c r="H46" s="32"/>
      <c r="I46" s="32"/>
      <c r="J46" s="32"/>
      <c r="K46" s="32"/>
      <c r="L46" s="32"/>
      <c r="M46" s="32"/>
      <c r="N46" s="32"/>
      <c r="O46" s="32"/>
      <c r="P46" s="32"/>
      <c r="Q46" s="32"/>
      <c r="R46" s="32"/>
      <c r="S46" s="32"/>
      <c r="T46" s="32"/>
      <c r="U46" s="9"/>
      <c r="V46" s="9"/>
      <c r="W46" s="9"/>
      <c r="X46" s="9"/>
      <c r="Y46" s="9"/>
      <c r="Z46" s="9"/>
      <c r="AA46" s="9"/>
      <c r="AB46" s="9"/>
      <c r="AC46" s="9"/>
      <c r="AD46" s="9"/>
      <c r="AE46" s="9"/>
    </row>
    <row r="47">
      <c r="A47" s="9"/>
      <c r="B47" s="9"/>
      <c r="C47" s="9"/>
      <c r="D47" s="32"/>
      <c r="E47" s="32"/>
      <c r="F47" s="32"/>
      <c r="G47" s="32"/>
      <c r="H47" s="32"/>
      <c r="I47" s="32"/>
      <c r="J47" s="32"/>
      <c r="K47" s="32"/>
      <c r="L47" s="32"/>
      <c r="M47" s="32"/>
      <c r="N47" s="32"/>
      <c r="O47" s="32"/>
      <c r="P47" s="32"/>
      <c r="Q47" s="32"/>
      <c r="R47" s="32"/>
      <c r="S47" s="32"/>
      <c r="T47" s="32"/>
      <c r="U47" s="9"/>
      <c r="V47" s="9"/>
      <c r="W47" s="9"/>
      <c r="X47" s="9"/>
      <c r="Y47" s="9"/>
      <c r="Z47" s="9"/>
      <c r="AA47" s="9"/>
      <c r="AB47" s="9"/>
      <c r="AC47" s="9"/>
      <c r="AD47" s="9"/>
      <c r="AE47" s="9"/>
    </row>
    <row r="48">
      <c r="A48" s="9"/>
      <c r="B48" s="9"/>
      <c r="C48" s="9"/>
      <c r="D48" s="32"/>
      <c r="E48" s="32"/>
      <c r="F48" s="32"/>
      <c r="G48" s="32"/>
      <c r="H48" s="32"/>
      <c r="I48" s="32"/>
      <c r="J48" s="32"/>
      <c r="K48" s="32"/>
      <c r="L48" s="32"/>
      <c r="M48" s="32"/>
      <c r="N48" s="32"/>
      <c r="O48" s="32"/>
      <c r="P48" s="32"/>
      <c r="Q48" s="32"/>
      <c r="R48" s="32"/>
      <c r="S48" s="32"/>
      <c r="T48" s="32"/>
      <c r="U48" s="9"/>
      <c r="V48" s="9"/>
      <c r="W48" s="9"/>
      <c r="X48" s="9"/>
      <c r="Y48" s="9"/>
      <c r="Z48" s="9"/>
      <c r="AA48" s="9"/>
      <c r="AB48" s="9"/>
      <c r="AC48" s="9"/>
      <c r="AD48" s="9"/>
      <c r="AE48" s="9"/>
    </row>
    <row r="49">
      <c r="A49" s="9"/>
      <c r="B49" s="9"/>
      <c r="C49" s="9"/>
      <c r="D49" s="32"/>
      <c r="E49" s="32"/>
      <c r="F49" s="32"/>
      <c r="G49" s="32"/>
      <c r="H49" s="32"/>
      <c r="I49" s="32"/>
      <c r="J49" s="32"/>
      <c r="K49" s="32"/>
      <c r="L49" s="32"/>
      <c r="M49" s="32"/>
      <c r="N49" s="32"/>
      <c r="O49" s="32"/>
      <c r="P49" s="32"/>
      <c r="Q49" s="32"/>
      <c r="R49" s="32"/>
      <c r="S49" s="32"/>
      <c r="T49" s="32"/>
      <c r="U49" s="9"/>
      <c r="V49" s="9"/>
      <c r="W49" s="9"/>
      <c r="X49" s="9"/>
      <c r="Y49" s="9"/>
      <c r="Z49" s="9"/>
      <c r="AA49" s="9"/>
      <c r="AB49" s="9"/>
      <c r="AC49" s="9"/>
      <c r="AD49" s="9"/>
      <c r="AE49" s="9"/>
    </row>
    <row r="50">
      <c r="A50" s="9"/>
      <c r="B50" s="9"/>
      <c r="C50" s="9"/>
      <c r="D50" s="32"/>
      <c r="E50" s="32"/>
      <c r="F50" s="32"/>
      <c r="G50" s="32"/>
      <c r="H50" s="32"/>
      <c r="I50" s="32"/>
      <c r="J50" s="32"/>
      <c r="K50" s="32"/>
      <c r="L50" s="32"/>
      <c r="M50" s="32"/>
      <c r="N50" s="32"/>
      <c r="O50" s="32"/>
      <c r="P50" s="32"/>
      <c r="Q50" s="32"/>
      <c r="R50" s="32"/>
      <c r="S50" s="32"/>
      <c r="T50" s="32"/>
      <c r="U50" s="9"/>
      <c r="V50" s="9"/>
      <c r="W50" s="9"/>
      <c r="X50" s="9"/>
      <c r="Y50" s="9"/>
      <c r="Z50" s="9"/>
      <c r="AA50" s="9"/>
      <c r="AB50" s="9"/>
      <c r="AC50" s="9"/>
      <c r="AD50" s="9"/>
      <c r="AE50" s="9"/>
    </row>
    <row r="51">
      <c r="A51" s="9"/>
      <c r="B51" s="9"/>
      <c r="C51" s="9"/>
      <c r="D51" s="32"/>
      <c r="E51" s="32"/>
      <c r="F51" s="32"/>
      <c r="G51" s="32"/>
      <c r="H51" s="32"/>
      <c r="I51" s="32"/>
      <c r="J51" s="32"/>
      <c r="K51" s="32"/>
      <c r="L51" s="32"/>
      <c r="M51" s="32"/>
      <c r="N51" s="32"/>
      <c r="O51" s="32"/>
      <c r="P51" s="32"/>
      <c r="Q51" s="32"/>
      <c r="R51" s="32"/>
      <c r="S51" s="32"/>
      <c r="T51" s="32"/>
      <c r="U51" s="9"/>
      <c r="V51" s="9"/>
      <c r="W51" s="9"/>
      <c r="X51" s="9"/>
      <c r="Y51" s="9"/>
      <c r="Z51" s="9"/>
      <c r="AA51" s="9"/>
      <c r="AB51" s="9"/>
      <c r="AC51" s="9"/>
      <c r="AD51" s="9"/>
      <c r="AE51" s="9"/>
    </row>
    <row r="52">
      <c r="A52" s="9"/>
      <c r="B52" s="9"/>
      <c r="C52" s="9"/>
      <c r="D52" s="32"/>
      <c r="E52" s="32"/>
      <c r="F52" s="32"/>
      <c r="G52" s="32"/>
      <c r="H52" s="32"/>
      <c r="I52" s="32"/>
      <c r="J52" s="32"/>
      <c r="K52" s="32"/>
      <c r="L52" s="32"/>
      <c r="M52" s="32"/>
      <c r="N52" s="32"/>
      <c r="O52" s="32"/>
      <c r="P52" s="32"/>
      <c r="Q52" s="32"/>
      <c r="R52" s="32"/>
      <c r="S52" s="32"/>
      <c r="T52" s="32"/>
      <c r="U52" s="9"/>
      <c r="V52" s="9"/>
      <c r="W52" s="9"/>
      <c r="X52" s="9"/>
      <c r="Y52" s="9"/>
      <c r="Z52" s="9"/>
      <c r="AA52" s="9"/>
      <c r="AB52" s="9"/>
      <c r="AC52" s="9"/>
      <c r="AD52" s="9"/>
      <c r="AE52" s="9"/>
    </row>
    <row r="53">
      <c r="A53" s="9"/>
      <c r="B53" s="9"/>
      <c r="C53" s="9"/>
      <c r="D53" s="32"/>
      <c r="E53" s="32"/>
      <c r="F53" s="32"/>
      <c r="G53" s="32"/>
      <c r="H53" s="32"/>
      <c r="I53" s="32"/>
      <c r="J53" s="32"/>
      <c r="K53" s="32"/>
      <c r="L53" s="32"/>
      <c r="M53" s="32"/>
      <c r="N53" s="32"/>
      <c r="O53" s="32"/>
      <c r="P53" s="32"/>
      <c r="Q53" s="32"/>
      <c r="R53" s="32"/>
      <c r="S53" s="32"/>
      <c r="T53" s="32"/>
      <c r="U53" s="9"/>
      <c r="V53" s="9"/>
      <c r="W53" s="9"/>
      <c r="X53" s="9"/>
      <c r="Y53" s="9"/>
      <c r="Z53" s="9"/>
      <c r="AA53" s="9"/>
      <c r="AB53" s="9"/>
      <c r="AC53" s="9"/>
      <c r="AD53" s="9"/>
      <c r="AE53" s="9"/>
    </row>
    <row r="54">
      <c r="A54" s="9"/>
      <c r="B54" s="9"/>
      <c r="C54" s="9"/>
      <c r="D54" s="32"/>
      <c r="E54" s="32"/>
      <c r="F54" s="32"/>
      <c r="G54" s="32"/>
      <c r="H54" s="32"/>
      <c r="I54" s="32"/>
      <c r="J54" s="32"/>
      <c r="K54" s="32"/>
      <c r="L54" s="32"/>
      <c r="M54" s="32"/>
      <c r="N54" s="32"/>
      <c r="O54" s="32"/>
      <c r="P54" s="32"/>
      <c r="Q54" s="32"/>
      <c r="R54" s="32"/>
      <c r="S54" s="32"/>
      <c r="T54" s="32"/>
      <c r="U54" s="9"/>
      <c r="V54" s="9"/>
      <c r="W54" s="9"/>
      <c r="X54" s="9"/>
      <c r="Y54" s="9"/>
      <c r="Z54" s="9"/>
      <c r="AA54" s="9"/>
      <c r="AB54" s="9"/>
      <c r="AC54" s="9"/>
      <c r="AD54" s="9"/>
      <c r="AE54" s="9"/>
    </row>
    <row r="55">
      <c r="A55" s="9"/>
      <c r="B55" s="9"/>
      <c r="C55" s="9"/>
      <c r="D55" s="32"/>
      <c r="E55" s="32"/>
      <c r="F55" s="32"/>
      <c r="G55" s="32"/>
      <c r="H55" s="32"/>
      <c r="I55" s="32"/>
      <c r="J55" s="32"/>
      <c r="K55" s="32"/>
      <c r="L55" s="32"/>
      <c r="M55" s="32"/>
      <c r="N55" s="32"/>
      <c r="O55" s="32"/>
      <c r="P55" s="32"/>
      <c r="Q55" s="32"/>
      <c r="R55" s="32"/>
      <c r="S55" s="32"/>
      <c r="T55" s="32"/>
      <c r="U55" s="9"/>
      <c r="V55" s="9"/>
      <c r="W55" s="9"/>
      <c r="X55" s="9"/>
      <c r="Y55" s="9"/>
      <c r="Z55" s="9"/>
      <c r="AA55" s="9"/>
      <c r="AB55" s="9"/>
      <c r="AC55" s="9"/>
      <c r="AD55" s="9"/>
      <c r="AE55" s="9"/>
    </row>
    <row r="56">
      <c r="A56" s="9"/>
      <c r="B56" s="9"/>
      <c r="C56" s="9"/>
      <c r="D56" s="32"/>
      <c r="E56" s="32"/>
      <c r="F56" s="32"/>
      <c r="G56" s="32"/>
      <c r="H56" s="32"/>
      <c r="I56" s="32"/>
      <c r="J56" s="32"/>
      <c r="K56" s="32"/>
      <c r="L56" s="32"/>
      <c r="M56" s="32"/>
      <c r="N56" s="32"/>
      <c r="O56" s="32"/>
      <c r="P56" s="32"/>
      <c r="Q56" s="32"/>
      <c r="R56" s="32"/>
      <c r="S56" s="32"/>
      <c r="T56" s="32"/>
      <c r="U56" s="9"/>
      <c r="V56" s="9"/>
      <c r="W56" s="9"/>
      <c r="X56" s="9"/>
      <c r="Y56" s="9"/>
      <c r="Z56" s="9"/>
      <c r="AA56" s="9"/>
      <c r="AB56" s="9"/>
      <c r="AC56" s="9"/>
      <c r="AD56" s="9"/>
      <c r="AE56" s="9"/>
    </row>
    <row r="57">
      <c r="A57" s="9"/>
      <c r="B57" s="9"/>
      <c r="C57" s="9"/>
      <c r="D57" s="32"/>
      <c r="E57" s="32"/>
      <c r="F57" s="32"/>
      <c r="G57" s="32"/>
      <c r="H57" s="32"/>
      <c r="I57" s="32"/>
      <c r="J57" s="32"/>
      <c r="K57" s="32"/>
      <c r="L57" s="32"/>
      <c r="M57" s="32"/>
      <c r="N57" s="32"/>
      <c r="O57" s="32"/>
      <c r="P57" s="32"/>
      <c r="Q57" s="32"/>
      <c r="R57" s="32"/>
      <c r="S57" s="32"/>
      <c r="T57" s="32"/>
      <c r="U57" s="9"/>
      <c r="V57" s="9"/>
      <c r="W57" s="9"/>
      <c r="X57" s="9"/>
      <c r="Y57" s="9"/>
      <c r="Z57" s="9"/>
      <c r="AA57" s="9"/>
      <c r="AB57" s="9"/>
      <c r="AC57" s="9"/>
      <c r="AD57" s="9"/>
      <c r="AE57" s="9"/>
    </row>
    <row r="58">
      <c r="A58" s="9"/>
      <c r="B58" s="9"/>
      <c r="C58" s="9"/>
      <c r="D58" s="32"/>
      <c r="E58" s="32"/>
      <c r="F58" s="32"/>
      <c r="G58" s="32"/>
      <c r="H58" s="32"/>
      <c r="I58" s="32"/>
      <c r="J58" s="32"/>
      <c r="K58" s="32"/>
      <c r="L58" s="32"/>
      <c r="M58" s="32"/>
      <c r="N58" s="32"/>
      <c r="O58" s="32"/>
      <c r="P58" s="32"/>
      <c r="Q58" s="32"/>
      <c r="R58" s="32"/>
      <c r="S58" s="32"/>
      <c r="T58" s="32"/>
      <c r="U58" s="9"/>
      <c r="V58" s="9"/>
      <c r="W58" s="9"/>
      <c r="X58" s="9"/>
      <c r="Y58" s="9"/>
      <c r="Z58" s="9"/>
      <c r="AA58" s="9"/>
      <c r="AB58" s="9"/>
      <c r="AC58" s="9"/>
      <c r="AD58" s="9"/>
      <c r="AE58" s="9"/>
    </row>
    <row r="59">
      <c r="A59" s="9"/>
      <c r="B59" s="9"/>
      <c r="C59" s="9"/>
      <c r="D59" s="32"/>
      <c r="E59" s="32"/>
      <c r="F59" s="32"/>
      <c r="G59" s="32"/>
      <c r="H59" s="32"/>
      <c r="I59" s="32"/>
      <c r="J59" s="32"/>
      <c r="K59" s="32"/>
      <c r="L59" s="32"/>
      <c r="M59" s="32"/>
      <c r="N59" s="32"/>
      <c r="O59" s="32"/>
      <c r="P59" s="32"/>
      <c r="Q59" s="32"/>
      <c r="R59" s="32"/>
      <c r="S59" s="32"/>
      <c r="T59" s="32"/>
      <c r="U59" s="9"/>
      <c r="V59" s="9"/>
      <c r="W59" s="9"/>
      <c r="X59" s="9"/>
      <c r="Y59" s="9"/>
      <c r="Z59" s="9"/>
      <c r="AA59" s="9"/>
      <c r="AB59" s="9"/>
      <c r="AC59" s="9"/>
      <c r="AD59" s="9"/>
      <c r="AE59" s="9"/>
    </row>
    <row r="60">
      <c r="A60" s="9"/>
      <c r="B60" s="9"/>
      <c r="C60" s="9"/>
      <c r="D60" s="32"/>
      <c r="E60" s="32"/>
      <c r="F60" s="32"/>
      <c r="G60" s="32"/>
      <c r="H60" s="32"/>
      <c r="I60" s="32"/>
      <c r="J60" s="32"/>
      <c r="K60" s="32"/>
      <c r="L60" s="32"/>
      <c r="M60" s="32"/>
      <c r="N60" s="32"/>
      <c r="O60" s="32"/>
      <c r="P60" s="32"/>
      <c r="Q60" s="32"/>
      <c r="R60" s="32"/>
      <c r="S60" s="32"/>
      <c r="T60" s="32"/>
      <c r="U60" s="9"/>
      <c r="V60" s="9"/>
      <c r="W60" s="9"/>
      <c r="X60" s="9"/>
      <c r="Y60" s="9"/>
      <c r="Z60" s="9"/>
      <c r="AA60" s="9"/>
      <c r="AB60" s="9"/>
      <c r="AC60" s="9"/>
      <c r="AD60" s="9"/>
      <c r="AE60" s="9"/>
    </row>
    <row r="61">
      <c r="A61" s="9"/>
      <c r="B61" s="9"/>
      <c r="C61" s="9"/>
      <c r="D61" s="32"/>
      <c r="E61" s="32"/>
      <c r="F61" s="32"/>
      <c r="G61" s="32"/>
      <c r="H61" s="32"/>
      <c r="I61" s="32"/>
      <c r="J61" s="32"/>
      <c r="K61" s="32"/>
      <c r="L61" s="32"/>
      <c r="M61" s="32"/>
      <c r="N61" s="32"/>
      <c r="O61" s="32"/>
      <c r="P61" s="32"/>
      <c r="Q61" s="32"/>
      <c r="R61" s="32"/>
      <c r="S61" s="32"/>
      <c r="T61" s="32"/>
      <c r="U61" s="9"/>
      <c r="V61" s="9"/>
      <c r="W61" s="9"/>
      <c r="X61" s="9"/>
      <c r="Y61" s="9"/>
      <c r="Z61" s="9"/>
      <c r="AA61" s="9"/>
      <c r="AB61" s="9"/>
      <c r="AC61" s="9"/>
      <c r="AD61" s="9"/>
      <c r="AE61" s="9"/>
    </row>
    <row r="62">
      <c r="A62" s="9"/>
      <c r="B62" s="9"/>
      <c r="C62" s="9"/>
      <c r="D62" s="32"/>
      <c r="E62" s="32"/>
      <c r="F62" s="32"/>
      <c r="G62" s="32"/>
      <c r="H62" s="32"/>
      <c r="I62" s="32"/>
      <c r="J62" s="32"/>
      <c r="K62" s="32"/>
      <c r="L62" s="32"/>
      <c r="M62" s="32"/>
      <c r="N62" s="32"/>
      <c r="O62" s="32"/>
      <c r="P62" s="32"/>
      <c r="Q62" s="32"/>
      <c r="R62" s="32"/>
      <c r="S62" s="32"/>
      <c r="T62" s="32"/>
      <c r="U62" s="9"/>
      <c r="V62" s="9"/>
      <c r="W62" s="9"/>
      <c r="X62" s="9"/>
      <c r="Y62" s="9"/>
      <c r="Z62" s="9"/>
      <c r="AA62" s="9"/>
      <c r="AB62" s="9"/>
      <c r="AC62" s="9"/>
      <c r="AD62" s="9"/>
      <c r="AE62" s="9"/>
    </row>
    <row r="63">
      <c r="A63" s="9"/>
      <c r="B63" s="9"/>
      <c r="C63" s="9"/>
      <c r="D63" s="32"/>
      <c r="E63" s="32"/>
      <c r="F63" s="32"/>
      <c r="G63" s="32"/>
      <c r="H63" s="32"/>
      <c r="I63" s="32"/>
      <c r="J63" s="32"/>
      <c r="K63" s="32"/>
      <c r="L63" s="32"/>
      <c r="M63" s="32"/>
      <c r="N63" s="32"/>
      <c r="O63" s="32"/>
      <c r="P63" s="32"/>
      <c r="Q63" s="32"/>
      <c r="R63" s="32"/>
      <c r="S63" s="32"/>
      <c r="T63" s="32"/>
      <c r="U63" s="9"/>
      <c r="V63" s="9"/>
      <c r="W63" s="9"/>
      <c r="X63" s="9"/>
      <c r="Y63" s="9"/>
      <c r="Z63" s="9"/>
      <c r="AA63" s="9"/>
      <c r="AB63" s="9"/>
      <c r="AC63" s="9"/>
      <c r="AD63" s="9"/>
      <c r="AE63" s="9"/>
    </row>
    <row r="64">
      <c r="A64" s="9"/>
      <c r="B64" s="9"/>
      <c r="C64" s="9"/>
      <c r="D64" s="32"/>
      <c r="E64" s="32"/>
      <c r="F64" s="32"/>
      <c r="G64" s="32"/>
      <c r="H64" s="32"/>
      <c r="I64" s="32"/>
      <c r="J64" s="32"/>
      <c r="K64" s="32"/>
      <c r="L64" s="32"/>
      <c r="M64" s="32"/>
      <c r="N64" s="32"/>
      <c r="O64" s="32"/>
      <c r="P64" s="32"/>
      <c r="Q64" s="32"/>
      <c r="R64" s="32"/>
      <c r="S64" s="32"/>
      <c r="T64" s="32"/>
      <c r="U64" s="9"/>
      <c r="V64" s="9"/>
      <c r="W64" s="9"/>
      <c r="X64" s="9"/>
      <c r="Y64" s="9"/>
      <c r="Z64" s="9"/>
      <c r="AA64" s="9"/>
      <c r="AB64" s="9"/>
      <c r="AC64" s="9"/>
      <c r="AD64" s="9"/>
      <c r="AE64" s="9"/>
    </row>
    <row r="65">
      <c r="A65" s="9"/>
      <c r="B65" s="9"/>
      <c r="C65" s="9"/>
      <c r="D65" s="32"/>
      <c r="E65" s="32"/>
      <c r="F65" s="32"/>
      <c r="G65" s="32"/>
      <c r="H65" s="32"/>
      <c r="I65" s="32"/>
      <c r="J65" s="32"/>
      <c r="K65" s="32"/>
      <c r="L65" s="32"/>
      <c r="M65" s="32"/>
      <c r="N65" s="32"/>
      <c r="O65" s="32"/>
      <c r="P65" s="32"/>
      <c r="Q65" s="32"/>
      <c r="R65" s="32"/>
      <c r="S65" s="32"/>
      <c r="T65" s="32"/>
      <c r="U65" s="9"/>
      <c r="V65" s="9"/>
      <c r="W65" s="9"/>
      <c r="X65" s="9"/>
      <c r="Y65" s="9"/>
      <c r="Z65" s="9"/>
      <c r="AA65" s="9"/>
      <c r="AB65" s="9"/>
      <c r="AC65" s="9"/>
      <c r="AD65" s="9"/>
      <c r="AE65" s="9"/>
    </row>
    <row r="66">
      <c r="A66" s="9"/>
      <c r="B66" s="9"/>
      <c r="C66" s="9"/>
      <c r="D66" s="32"/>
      <c r="E66" s="32"/>
      <c r="F66" s="32"/>
      <c r="G66" s="32"/>
      <c r="H66" s="32"/>
      <c r="I66" s="32"/>
      <c r="J66" s="32"/>
      <c r="K66" s="32"/>
      <c r="L66" s="32"/>
      <c r="M66" s="32"/>
      <c r="N66" s="32"/>
      <c r="O66" s="32"/>
      <c r="P66" s="32"/>
      <c r="Q66" s="32"/>
      <c r="R66" s="32"/>
      <c r="S66" s="32"/>
      <c r="T66" s="32"/>
      <c r="U66" s="9"/>
      <c r="V66" s="9"/>
      <c r="W66" s="9"/>
      <c r="X66" s="9"/>
      <c r="Y66" s="9"/>
      <c r="Z66" s="9"/>
      <c r="AA66" s="9"/>
      <c r="AB66" s="9"/>
      <c r="AC66" s="9"/>
      <c r="AD66" s="9"/>
      <c r="AE66" s="9"/>
    </row>
    <row r="67">
      <c r="A67" s="9"/>
      <c r="B67" s="9"/>
      <c r="C67" s="9"/>
      <c r="D67" s="32"/>
      <c r="E67" s="32"/>
      <c r="F67" s="32"/>
      <c r="G67" s="32"/>
      <c r="H67" s="32"/>
      <c r="I67" s="32"/>
      <c r="J67" s="32"/>
      <c r="K67" s="32"/>
      <c r="L67" s="32"/>
      <c r="M67" s="32"/>
      <c r="N67" s="32"/>
      <c r="O67" s="32"/>
      <c r="P67" s="32"/>
      <c r="Q67" s="32"/>
      <c r="R67" s="32"/>
      <c r="S67" s="32"/>
      <c r="T67" s="32"/>
      <c r="U67" s="9"/>
      <c r="V67" s="9"/>
      <c r="W67" s="9"/>
      <c r="X67" s="9"/>
      <c r="Y67" s="9"/>
      <c r="Z67" s="9"/>
      <c r="AA67" s="9"/>
      <c r="AB67" s="9"/>
      <c r="AC67" s="9"/>
      <c r="AD67" s="9"/>
      <c r="AE67" s="9"/>
    </row>
    <row r="68">
      <c r="A68" s="9"/>
      <c r="B68" s="9"/>
      <c r="C68" s="9"/>
      <c r="D68" s="32"/>
      <c r="E68" s="32"/>
      <c r="F68" s="32"/>
      <c r="G68" s="32"/>
      <c r="H68" s="32"/>
      <c r="I68" s="32"/>
      <c r="J68" s="32"/>
      <c r="K68" s="32"/>
      <c r="L68" s="32"/>
      <c r="M68" s="32"/>
      <c r="N68" s="32"/>
      <c r="O68" s="32"/>
      <c r="P68" s="32"/>
      <c r="Q68" s="32"/>
      <c r="R68" s="32"/>
      <c r="S68" s="32"/>
      <c r="T68" s="32"/>
      <c r="U68" s="9"/>
      <c r="V68" s="9"/>
      <c r="W68" s="9"/>
      <c r="X68" s="9"/>
      <c r="Y68" s="9"/>
      <c r="Z68" s="9"/>
      <c r="AA68" s="9"/>
      <c r="AB68" s="9"/>
      <c r="AC68" s="9"/>
      <c r="AD68" s="9"/>
      <c r="AE68" s="9"/>
    </row>
    <row r="69">
      <c r="A69" s="9"/>
      <c r="B69" s="9"/>
      <c r="C69" s="9"/>
      <c r="D69" s="32"/>
      <c r="E69" s="32"/>
      <c r="F69" s="32"/>
      <c r="G69" s="32"/>
      <c r="H69" s="32"/>
      <c r="I69" s="32"/>
      <c r="J69" s="32"/>
      <c r="K69" s="32"/>
      <c r="L69" s="32"/>
      <c r="M69" s="32"/>
      <c r="N69" s="32"/>
      <c r="O69" s="32"/>
      <c r="P69" s="32"/>
      <c r="Q69" s="32"/>
      <c r="R69" s="32"/>
      <c r="S69" s="32"/>
      <c r="T69" s="32"/>
      <c r="U69" s="9"/>
      <c r="V69" s="9"/>
      <c r="W69" s="9"/>
      <c r="X69" s="9"/>
      <c r="Y69" s="9"/>
      <c r="Z69" s="9"/>
      <c r="AA69" s="9"/>
      <c r="AB69" s="9"/>
      <c r="AC69" s="9"/>
      <c r="AD69" s="9"/>
      <c r="AE69" s="9"/>
    </row>
    <row r="70">
      <c r="A70" s="9"/>
      <c r="B70" s="9"/>
      <c r="C70" s="9"/>
      <c r="D70" s="32"/>
      <c r="E70" s="32"/>
      <c r="F70" s="32"/>
      <c r="G70" s="32"/>
      <c r="H70" s="32"/>
      <c r="I70" s="32"/>
      <c r="J70" s="32"/>
      <c r="K70" s="32"/>
      <c r="L70" s="32"/>
      <c r="M70" s="32"/>
      <c r="N70" s="32"/>
      <c r="O70" s="32"/>
      <c r="P70" s="32"/>
      <c r="Q70" s="32"/>
      <c r="R70" s="32"/>
      <c r="S70" s="32"/>
      <c r="T70" s="32"/>
      <c r="U70" s="9"/>
      <c r="V70" s="9"/>
      <c r="W70" s="9"/>
      <c r="X70" s="9"/>
      <c r="Y70" s="9"/>
      <c r="Z70" s="9"/>
      <c r="AA70" s="9"/>
      <c r="AB70" s="9"/>
      <c r="AC70" s="9"/>
      <c r="AD70" s="9"/>
      <c r="AE70" s="9"/>
    </row>
    <row r="71">
      <c r="A71" s="9"/>
      <c r="B71" s="9"/>
      <c r="C71" s="9"/>
      <c r="D71" s="32"/>
      <c r="E71" s="32"/>
      <c r="F71" s="32"/>
      <c r="G71" s="32"/>
      <c r="H71" s="32"/>
      <c r="I71" s="32"/>
      <c r="J71" s="32"/>
      <c r="K71" s="32"/>
      <c r="L71" s="32"/>
      <c r="M71" s="32"/>
      <c r="N71" s="32"/>
      <c r="O71" s="32"/>
      <c r="P71" s="32"/>
      <c r="Q71" s="32"/>
      <c r="R71" s="32"/>
      <c r="S71" s="32"/>
      <c r="T71" s="32"/>
      <c r="U71" s="9"/>
      <c r="V71" s="9"/>
      <c r="W71" s="9"/>
      <c r="X71" s="9"/>
      <c r="Y71" s="9"/>
      <c r="Z71" s="9"/>
      <c r="AA71" s="9"/>
      <c r="AB71" s="9"/>
      <c r="AC71" s="9"/>
      <c r="AD71" s="9"/>
      <c r="AE71" s="9"/>
    </row>
    <row r="72">
      <c r="A72" s="9"/>
      <c r="B72" s="9"/>
      <c r="C72" s="9"/>
      <c r="D72" s="32"/>
      <c r="E72" s="32"/>
      <c r="F72" s="32"/>
      <c r="G72" s="32"/>
      <c r="H72" s="32"/>
      <c r="I72" s="32"/>
      <c r="J72" s="32"/>
      <c r="K72" s="32"/>
      <c r="L72" s="32"/>
      <c r="M72" s="32"/>
      <c r="N72" s="32"/>
      <c r="O72" s="32"/>
      <c r="P72" s="32"/>
      <c r="Q72" s="32"/>
      <c r="R72" s="32"/>
      <c r="S72" s="32"/>
      <c r="T72" s="32"/>
      <c r="U72" s="9"/>
      <c r="V72" s="9"/>
      <c r="W72" s="9"/>
      <c r="X72" s="9"/>
      <c r="Y72" s="9"/>
      <c r="Z72" s="9"/>
      <c r="AA72" s="9"/>
      <c r="AB72" s="9"/>
      <c r="AC72" s="9"/>
      <c r="AD72" s="9"/>
      <c r="AE72" s="9"/>
    </row>
    <row r="73">
      <c r="A73" s="9"/>
      <c r="B73" s="9"/>
      <c r="C73" s="9"/>
      <c r="D73" s="32"/>
      <c r="E73" s="32"/>
      <c r="F73" s="32"/>
      <c r="G73" s="32"/>
      <c r="H73" s="32"/>
      <c r="I73" s="32"/>
      <c r="J73" s="32"/>
      <c r="K73" s="32"/>
      <c r="L73" s="32"/>
      <c r="M73" s="32"/>
      <c r="N73" s="32"/>
      <c r="O73" s="32"/>
      <c r="P73" s="32"/>
      <c r="Q73" s="32"/>
      <c r="R73" s="32"/>
      <c r="S73" s="32"/>
      <c r="T73" s="32"/>
      <c r="U73" s="9"/>
      <c r="V73" s="9"/>
      <c r="W73" s="9"/>
      <c r="X73" s="9"/>
      <c r="Y73" s="9"/>
      <c r="Z73" s="9"/>
      <c r="AA73" s="9"/>
      <c r="AB73" s="9"/>
      <c r="AC73" s="9"/>
      <c r="AD73" s="9"/>
      <c r="AE73" s="9"/>
    </row>
    <row r="74">
      <c r="A74" s="9"/>
      <c r="B74" s="9"/>
      <c r="C74" s="9"/>
      <c r="D74" s="32"/>
      <c r="E74" s="32"/>
      <c r="F74" s="32"/>
      <c r="G74" s="32"/>
      <c r="H74" s="32"/>
      <c r="I74" s="32"/>
      <c r="J74" s="32"/>
      <c r="K74" s="32"/>
      <c r="L74" s="32"/>
      <c r="M74" s="32"/>
      <c r="N74" s="32"/>
      <c r="O74" s="32"/>
      <c r="P74" s="32"/>
      <c r="Q74" s="32"/>
      <c r="R74" s="32"/>
      <c r="S74" s="32"/>
      <c r="T74" s="32"/>
      <c r="U74" s="9"/>
      <c r="V74" s="9"/>
      <c r="W74" s="9"/>
      <c r="X74" s="9"/>
      <c r="Y74" s="9"/>
      <c r="Z74" s="9"/>
      <c r="AA74" s="9"/>
      <c r="AB74" s="9"/>
      <c r="AC74" s="9"/>
      <c r="AD74" s="9"/>
      <c r="AE74" s="9"/>
    </row>
    <row r="75">
      <c r="A75" s="9"/>
      <c r="B75" s="9"/>
      <c r="C75" s="9"/>
      <c r="D75" s="32"/>
      <c r="E75" s="32"/>
      <c r="F75" s="32"/>
      <c r="G75" s="32"/>
      <c r="H75" s="32"/>
      <c r="I75" s="32"/>
      <c r="J75" s="32"/>
      <c r="K75" s="32"/>
      <c r="L75" s="32"/>
      <c r="M75" s="32"/>
      <c r="N75" s="32"/>
      <c r="O75" s="32"/>
      <c r="P75" s="32"/>
      <c r="Q75" s="32"/>
      <c r="R75" s="32"/>
      <c r="S75" s="32"/>
      <c r="T75" s="32"/>
      <c r="U75" s="9"/>
      <c r="V75" s="9"/>
      <c r="W75" s="9"/>
      <c r="X75" s="9"/>
      <c r="Y75" s="9"/>
      <c r="Z75" s="9"/>
      <c r="AA75" s="9"/>
      <c r="AB75" s="9"/>
      <c r="AC75" s="9"/>
      <c r="AD75" s="9"/>
      <c r="AE75" s="9"/>
    </row>
    <row r="76">
      <c r="A76" s="9"/>
      <c r="B76" s="9"/>
      <c r="C76" s="9"/>
      <c r="D76" s="32"/>
      <c r="E76" s="32"/>
      <c r="F76" s="32"/>
      <c r="G76" s="32"/>
      <c r="H76" s="32"/>
      <c r="I76" s="32"/>
      <c r="J76" s="32"/>
      <c r="K76" s="32"/>
      <c r="L76" s="32"/>
      <c r="M76" s="32"/>
      <c r="N76" s="32"/>
      <c r="O76" s="32"/>
      <c r="P76" s="32"/>
      <c r="Q76" s="32"/>
      <c r="R76" s="32"/>
      <c r="S76" s="32"/>
      <c r="T76" s="32"/>
      <c r="U76" s="9"/>
      <c r="V76" s="9"/>
      <c r="W76" s="9"/>
      <c r="X76" s="9"/>
      <c r="Y76" s="9"/>
      <c r="Z76" s="9"/>
      <c r="AA76" s="9"/>
      <c r="AB76" s="9"/>
      <c r="AC76" s="9"/>
      <c r="AD76" s="9"/>
      <c r="AE76" s="9"/>
    </row>
    <row r="77">
      <c r="A77" s="9"/>
      <c r="B77" s="9"/>
      <c r="C77" s="9"/>
      <c r="D77" s="32"/>
      <c r="E77" s="32"/>
      <c r="F77" s="32"/>
      <c r="G77" s="32"/>
      <c r="H77" s="32"/>
      <c r="I77" s="32"/>
      <c r="J77" s="32"/>
      <c r="K77" s="32"/>
      <c r="L77" s="32"/>
      <c r="M77" s="32"/>
      <c r="N77" s="32"/>
      <c r="O77" s="32"/>
      <c r="P77" s="32"/>
      <c r="Q77" s="32"/>
      <c r="R77" s="32"/>
      <c r="S77" s="32"/>
      <c r="T77" s="32"/>
      <c r="U77" s="9"/>
      <c r="V77" s="9"/>
      <c r="W77" s="9"/>
      <c r="X77" s="9"/>
      <c r="Y77" s="9"/>
      <c r="Z77" s="9"/>
      <c r="AA77" s="9"/>
      <c r="AB77" s="9"/>
      <c r="AC77" s="9"/>
      <c r="AD77" s="9"/>
      <c r="AE77" s="9"/>
    </row>
    <row r="78">
      <c r="A78" s="9"/>
      <c r="B78" s="9"/>
      <c r="C78" s="9"/>
      <c r="D78" s="32"/>
      <c r="E78" s="32"/>
      <c r="F78" s="32"/>
      <c r="G78" s="32"/>
      <c r="H78" s="32"/>
      <c r="I78" s="32"/>
      <c r="J78" s="32"/>
      <c r="K78" s="32"/>
      <c r="L78" s="32"/>
      <c r="M78" s="32"/>
      <c r="N78" s="32"/>
      <c r="O78" s="32"/>
      <c r="P78" s="32"/>
      <c r="Q78" s="32"/>
      <c r="R78" s="32"/>
      <c r="S78" s="32"/>
      <c r="T78" s="32"/>
      <c r="U78" s="9"/>
      <c r="V78" s="9"/>
      <c r="W78" s="9"/>
      <c r="X78" s="9"/>
      <c r="Y78" s="9"/>
      <c r="Z78" s="9"/>
      <c r="AA78" s="9"/>
      <c r="AB78" s="9"/>
      <c r="AC78" s="9"/>
      <c r="AD78" s="9"/>
      <c r="AE78" s="9"/>
    </row>
    <row r="79">
      <c r="A79" s="9"/>
      <c r="B79" s="9"/>
      <c r="C79" s="9"/>
      <c r="D79" s="32"/>
      <c r="E79" s="32"/>
      <c r="F79" s="32"/>
      <c r="G79" s="32"/>
      <c r="H79" s="32"/>
      <c r="I79" s="32"/>
      <c r="J79" s="32"/>
      <c r="K79" s="32"/>
      <c r="L79" s="32"/>
      <c r="M79" s="32"/>
      <c r="N79" s="32"/>
      <c r="O79" s="32"/>
      <c r="P79" s="32"/>
      <c r="Q79" s="32"/>
      <c r="R79" s="32"/>
      <c r="S79" s="32"/>
      <c r="T79" s="32"/>
      <c r="U79" s="9"/>
      <c r="V79" s="9"/>
      <c r="W79" s="9"/>
      <c r="X79" s="9"/>
      <c r="Y79" s="9"/>
      <c r="Z79" s="9"/>
      <c r="AA79" s="9"/>
      <c r="AB79" s="9"/>
      <c r="AC79" s="9"/>
      <c r="AD79" s="9"/>
      <c r="AE79" s="9"/>
    </row>
    <row r="80">
      <c r="A80" s="9"/>
      <c r="B80" s="9"/>
      <c r="C80" s="9"/>
      <c r="D80" s="32"/>
      <c r="E80" s="32"/>
      <c r="F80" s="32"/>
      <c r="G80" s="32"/>
      <c r="H80" s="32"/>
      <c r="I80" s="32"/>
      <c r="J80" s="32"/>
      <c r="K80" s="32"/>
      <c r="L80" s="32"/>
      <c r="M80" s="32"/>
      <c r="N80" s="32"/>
      <c r="O80" s="32"/>
      <c r="P80" s="32"/>
      <c r="Q80" s="32"/>
      <c r="R80" s="32"/>
      <c r="S80" s="32"/>
      <c r="T80" s="32"/>
      <c r="U80" s="9"/>
      <c r="V80" s="9"/>
      <c r="W80" s="9"/>
      <c r="X80" s="9"/>
      <c r="Y80" s="9"/>
      <c r="Z80" s="9"/>
      <c r="AA80" s="9"/>
      <c r="AB80" s="9"/>
      <c r="AC80" s="9"/>
      <c r="AD80" s="9"/>
      <c r="AE80" s="9"/>
    </row>
    <row r="81">
      <c r="A81" s="9"/>
      <c r="B81" s="9"/>
      <c r="C81" s="9"/>
      <c r="D81" s="32"/>
      <c r="E81" s="32"/>
      <c r="F81" s="32"/>
      <c r="G81" s="32"/>
      <c r="H81" s="32"/>
      <c r="I81" s="32"/>
      <c r="J81" s="32"/>
      <c r="K81" s="32"/>
      <c r="L81" s="32"/>
      <c r="M81" s="32"/>
      <c r="N81" s="32"/>
      <c r="O81" s="32"/>
      <c r="P81" s="32"/>
      <c r="Q81" s="32"/>
      <c r="R81" s="32"/>
      <c r="S81" s="32"/>
      <c r="T81" s="32"/>
      <c r="U81" s="9"/>
      <c r="V81" s="9"/>
      <c r="W81" s="9"/>
      <c r="X81" s="9"/>
      <c r="Y81" s="9"/>
      <c r="Z81" s="9"/>
      <c r="AA81" s="9"/>
      <c r="AB81" s="9"/>
      <c r="AC81" s="9"/>
      <c r="AD81" s="9"/>
      <c r="AE81" s="9"/>
    </row>
    <row r="82">
      <c r="A82" s="9"/>
      <c r="B82" s="9"/>
      <c r="C82" s="9"/>
      <c r="D82" s="32"/>
      <c r="E82" s="32"/>
      <c r="F82" s="32"/>
      <c r="G82" s="32"/>
      <c r="H82" s="32"/>
      <c r="I82" s="32"/>
      <c r="J82" s="32"/>
      <c r="K82" s="32"/>
      <c r="L82" s="32"/>
      <c r="M82" s="32"/>
      <c r="N82" s="32"/>
      <c r="O82" s="32"/>
      <c r="P82" s="32"/>
      <c r="Q82" s="32"/>
      <c r="R82" s="32"/>
      <c r="S82" s="32"/>
      <c r="T82" s="32"/>
      <c r="U82" s="9"/>
      <c r="V82" s="9"/>
      <c r="W82" s="9"/>
      <c r="X82" s="9"/>
      <c r="Y82" s="9"/>
      <c r="Z82" s="9"/>
      <c r="AA82" s="9"/>
      <c r="AB82" s="9"/>
      <c r="AC82" s="9"/>
      <c r="AD82" s="9"/>
      <c r="AE82" s="9"/>
    </row>
    <row r="83">
      <c r="A83" s="9"/>
      <c r="B83" s="9"/>
      <c r="C83" s="9"/>
      <c r="D83" s="32"/>
      <c r="E83" s="32"/>
      <c r="F83" s="32"/>
      <c r="G83" s="32"/>
      <c r="H83" s="32"/>
      <c r="I83" s="32"/>
      <c r="J83" s="32"/>
      <c r="K83" s="32"/>
      <c r="L83" s="32"/>
      <c r="M83" s="32"/>
      <c r="N83" s="32"/>
      <c r="O83" s="32"/>
      <c r="P83" s="32"/>
      <c r="Q83" s="32"/>
      <c r="R83" s="32"/>
      <c r="S83" s="32"/>
      <c r="T83" s="32"/>
      <c r="U83" s="9"/>
      <c r="V83" s="9"/>
      <c r="W83" s="9"/>
      <c r="X83" s="9"/>
      <c r="Y83" s="9"/>
      <c r="Z83" s="9"/>
      <c r="AA83" s="9"/>
      <c r="AB83" s="9"/>
      <c r="AC83" s="9"/>
      <c r="AD83" s="9"/>
      <c r="AE83" s="9"/>
    </row>
    <row r="84">
      <c r="A84" s="9"/>
      <c r="B84" s="9"/>
      <c r="C84" s="9"/>
      <c r="D84" s="32"/>
      <c r="E84" s="32"/>
      <c r="F84" s="32"/>
      <c r="G84" s="32"/>
      <c r="H84" s="32"/>
      <c r="I84" s="32"/>
      <c r="J84" s="32"/>
      <c r="K84" s="32"/>
      <c r="L84" s="32"/>
      <c r="M84" s="32"/>
      <c r="N84" s="32"/>
      <c r="O84" s="32"/>
      <c r="P84" s="32"/>
      <c r="Q84" s="32"/>
      <c r="R84" s="32"/>
      <c r="S84" s="32"/>
      <c r="T84" s="32"/>
      <c r="U84" s="9"/>
      <c r="V84" s="9"/>
      <c r="W84" s="9"/>
      <c r="X84" s="9"/>
      <c r="Y84" s="9"/>
      <c r="Z84" s="9"/>
      <c r="AA84" s="9"/>
      <c r="AB84" s="9"/>
      <c r="AC84" s="9"/>
      <c r="AD84" s="9"/>
      <c r="AE84" s="9"/>
    </row>
    <row r="85">
      <c r="A85" s="9"/>
      <c r="B85" s="9"/>
      <c r="C85" s="9"/>
      <c r="D85" s="32"/>
      <c r="E85" s="32"/>
      <c r="F85" s="32"/>
      <c r="G85" s="32"/>
      <c r="H85" s="32"/>
      <c r="I85" s="32"/>
      <c r="J85" s="32"/>
      <c r="K85" s="32"/>
      <c r="L85" s="32"/>
      <c r="M85" s="32"/>
      <c r="N85" s="32"/>
      <c r="O85" s="32"/>
      <c r="P85" s="32"/>
      <c r="Q85" s="32"/>
      <c r="R85" s="32"/>
      <c r="S85" s="32"/>
      <c r="T85" s="32"/>
      <c r="U85" s="9"/>
      <c r="V85" s="9"/>
      <c r="W85" s="9"/>
      <c r="X85" s="9"/>
      <c r="Y85" s="9"/>
      <c r="Z85" s="9"/>
      <c r="AA85" s="9"/>
      <c r="AB85" s="9"/>
      <c r="AC85" s="9"/>
      <c r="AD85" s="9"/>
      <c r="AE85" s="9"/>
    </row>
    <row r="86">
      <c r="A86" s="9"/>
      <c r="B86" s="9"/>
      <c r="C86" s="9"/>
      <c r="D86" s="32"/>
      <c r="E86" s="32"/>
      <c r="F86" s="32"/>
      <c r="G86" s="32"/>
      <c r="H86" s="32"/>
      <c r="I86" s="32"/>
      <c r="J86" s="32"/>
      <c r="K86" s="32"/>
      <c r="L86" s="32"/>
      <c r="M86" s="32"/>
      <c r="N86" s="32"/>
      <c r="O86" s="32"/>
      <c r="P86" s="32"/>
      <c r="Q86" s="32"/>
      <c r="R86" s="32"/>
      <c r="S86" s="32"/>
      <c r="T86" s="32"/>
      <c r="U86" s="9"/>
      <c r="V86" s="9"/>
      <c r="W86" s="9"/>
      <c r="X86" s="9"/>
      <c r="Y86" s="9"/>
      <c r="Z86" s="9"/>
      <c r="AA86" s="9"/>
      <c r="AB86" s="9"/>
      <c r="AC86" s="9"/>
      <c r="AD86" s="9"/>
      <c r="AE86" s="9"/>
    </row>
    <row r="87">
      <c r="A87" s="9"/>
      <c r="B87" s="9"/>
      <c r="C87" s="9"/>
      <c r="D87" s="32"/>
      <c r="E87" s="32"/>
      <c r="F87" s="32"/>
      <c r="G87" s="32"/>
      <c r="H87" s="32"/>
      <c r="I87" s="32"/>
      <c r="J87" s="32"/>
      <c r="K87" s="32"/>
      <c r="L87" s="32"/>
      <c r="M87" s="32"/>
      <c r="N87" s="32"/>
      <c r="O87" s="32"/>
      <c r="P87" s="32"/>
      <c r="Q87" s="32"/>
      <c r="R87" s="32"/>
      <c r="S87" s="32"/>
      <c r="T87" s="32"/>
      <c r="U87" s="9"/>
      <c r="V87" s="9"/>
      <c r="W87" s="9"/>
      <c r="X87" s="9"/>
      <c r="Y87" s="9"/>
      <c r="Z87" s="9"/>
      <c r="AA87" s="9"/>
      <c r="AB87" s="9"/>
      <c r="AC87" s="9"/>
      <c r="AD87" s="9"/>
      <c r="AE87" s="9"/>
    </row>
    <row r="88">
      <c r="A88" s="9"/>
      <c r="B88" s="9"/>
      <c r="C88" s="9"/>
      <c r="D88" s="32"/>
      <c r="E88" s="32"/>
      <c r="F88" s="32"/>
      <c r="G88" s="32"/>
      <c r="H88" s="32"/>
      <c r="I88" s="32"/>
      <c r="J88" s="32"/>
      <c r="K88" s="32"/>
      <c r="L88" s="32"/>
      <c r="M88" s="32"/>
      <c r="N88" s="32"/>
      <c r="O88" s="32"/>
      <c r="P88" s="32"/>
      <c r="Q88" s="32"/>
      <c r="R88" s="32"/>
      <c r="S88" s="32"/>
      <c r="T88" s="32"/>
      <c r="U88" s="9"/>
      <c r="V88" s="9"/>
      <c r="W88" s="9"/>
      <c r="X88" s="9"/>
      <c r="Y88" s="9"/>
      <c r="Z88" s="9"/>
      <c r="AA88" s="9"/>
      <c r="AB88" s="9"/>
      <c r="AC88" s="9"/>
      <c r="AD88" s="9"/>
      <c r="AE88" s="9"/>
    </row>
    <row r="89">
      <c r="A89" s="9"/>
      <c r="B89" s="9"/>
      <c r="C89" s="9"/>
      <c r="D89" s="32"/>
      <c r="E89" s="32"/>
      <c r="F89" s="32"/>
      <c r="G89" s="32"/>
      <c r="H89" s="32"/>
      <c r="I89" s="32"/>
      <c r="J89" s="32"/>
      <c r="K89" s="32"/>
      <c r="L89" s="32"/>
      <c r="M89" s="32"/>
      <c r="N89" s="32"/>
      <c r="O89" s="32"/>
      <c r="P89" s="32"/>
      <c r="Q89" s="32"/>
      <c r="R89" s="32"/>
      <c r="S89" s="32"/>
      <c r="T89" s="32"/>
      <c r="U89" s="9"/>
      <c r="V89" s="9"/>
      <c r="W89" s="9"/>
      <c r="X89" s="9"/>
      <c r="Y89" s="9"/>
      <c r="Z89" s="9"/>
      <c r="AA89" s="9"/>
      <c r="AB89" s="9"/>
      <c r="AC89" s="9"/>
      <c r="AD89" s="9"/>
      <c r="AE89" s="9"/>
    </row>
    <row r="90">
      <c r="A90" s="9"/>
      <c r="B90" s="9"/>
      <c r="C90" s="9"/>
      <c r="D90" s="32"/>
      <c r="E90" s="32"/>
      <c r="F90" s="32"/>
      <c r="G90" s="32"/>
      <c r="H90" s="32"/>
      <c r="I90" s="32"/>
      <c r="J90" s="32"/>
      <c r="K90" s="32"/>
      <c r="L90" s="32"/>
      <c r="M90" s="32"/>
      <c r="N90" s="32"/>
      <c r="O90" s="32"/>
      <c r="P90" s="32"/>
      <c r="Q90" s="32"/>
      <c r="R90" s="32"/>
      <c r="S90" s="32"/>
      <c r="T90" s="32"/>
      <c r="U90" s="9"/>
      <c r="V90" s="9"/>
      <c r="W90" s="9"/>
      <c r="X90" s="9"/>
      <c r="Y90" s="9"/>
      <c r="Z90" s="9"/>
      <c r="AA90" s="9"/>
      <c r="AB90" s="9"/>
      <c r="AC90" s="9"/>
      <c r="AD90" s="9"/>
      <c r="AE90" s="9"/>
    </row>
    <row r="91">
      <c r="A91" s="9"/>
      <c r="B91" s="9"/>
      <c r="C91" s="9"/>
      <c r="D91" s="32"/>
      <c r="E91" s="32"/>
      <c r="F91" s="32"/>
      <c r="G91" s="32"/>
      <c r="H91" s="32"/>
      <c r="I91" s="32"/>
      <c r="J91" s="32"/>
      <c r="K91" s="32"/>
      <c r="L91" s="32"/>
      <c r="M91" s="32"/>
      <c r="N91" s="32"/>
      <c r="O91" s="32"/>
      <c r="P91" s="32"/>
      <c r="Q91" s="32"/>
      <c r="R91" s="32"/>
      <c r="S91" s="32"/>
      <c r="T91" s="32"/>
      <c r="U91" s="9"/>
      <c r="V91" s="9"/>
      <c r="W91" s="9"/>
      <c r="X91" s="9"/>
      <c r="Y91" s="9"/>
      <c r="Z91" s="9"/>
      <c r="AA91" s="9"/>
      <c r="AB91" s="9"/>
      <c r="AC91" s="9"/>
      <c r="AD91" s="9"/>
      <c r="AE91" s="9"/>
    </row>
    <row r="92">
      <c r="A92" s="9"/>
      <c r="B92" s="9"/>
      <c r="C92" s="9"/>
      <c r="D92" s="32"/>
      <c r="E92" s="32"/>
      <c r="F92" s="32"/>
      <c r="G92" s="32"/>
      <c r="H92" s="32"/>
      <c r="I92" s="32"/>
      <c r="J92" s="32"/>
      <c r="K92" s="32"/>
      <c r="L92" s="32"/>
      <c r="M92" s="32"/>
      <c r="N92" s="32"/>
      <c r="O92" s="32"/>
      <c r="P92" s="32"/>
      <c r="Q92" s="32"/>
      <c r="R92" s="32"/>
      <c r="S92" s="32"/>
      <c r="T92" s="32"/>
      <c r="U92" s="9"/>
      <c r="V92" s="9"/>
      <c r="W92" s="9"/>
      <c r="X92" s="9"/>
      <c r="Y92" s="9"/>
      <c r="Z92" s="9"/>
      <c r="AA92" s="9"/>
      <c r="AB92" s="9"/>
      <c r="AC92" s="9"/>
      <c r="AD92" s="9"/>
      <c r="AE92" s="9"/>
    </row>
    <row r="93">
      <c r="A93" s="9"/>
      <c r="B93" s="9"/>
      <c r="C93" s="9"/>
      <c r="D93" s="32"/>
      <c r="E93" s="32"/>
      <c r="F93" s="32"/>
      <c r="G93" s="32"/>
      <c r="H93" s="32"/>
      <c r="I93" s="32"/>
      <c r="J93" s="32"/>
      <c r="K93" s="32"/>
      <c r="L93" s="32"/>
      <c r="M93" s="32"/>
      <c r="N93" s="32"/>
      <c r="O93" s="32"/>
      <c r="P93" s="32"/>
      <c r="Q93" s="32"/>
      <c r="R93" s="32"/>
      <c r="S93" s="32"/>
      <c r="T93" s="32"/>
      <c r="U93" s="9"/>
      <c r="V93" s="9"/>
      <c r="W93" s="9"/>
      <c r="X93" s="9"/>
      <c r="Y93" s="9"/>
      <c r="Z93" s="9"/>
      <c r="AA93" s="9"/>
      <c r="AB93" s="9"/>
      <c r="AC93" s="9"/>
      <c r="AD93" s="9"/>
      <c r="AE93" s="9"/>
    </row>
    <row r="94">
      <c r="A94" s="9"/>
      <c r="B94" s="9"/>
      <c r="C94" s="9"/>
      <c r="D94" s="32"/>
      <c r="E94" s="32"/>
      <c r="F94" s="32"/>
      <c r="G94" s="32"/>
      <c r="H94" s="32"/>
      <c r="I94" s="32"/>
      <c r="J94" s="32"/>
      <c r="K94" s="32"/>
      <c r="L94" s="32"/>
      <c r="M94" s="32"/>
      <c r="N94" s="32"/>
      <c r="O94" s="32"/>
      <c r="P94" s="32"/>
      <c r="Q94" s="32"/>
      <c r="R94" s="32"/>
      <c r="S94" s="32"/>
      <c r="T94" s="32"/>
      <c r="U94" s="9"/>
      <c r="V94" s="9"/>
      <c r="W94" s="9"/>
      <c r="X94" s="9"/>
      <c r="Y94" s="9"/>
      <c r="Z94" s="9"/>
      <c r="AA94" s="9"/>
      <c r="AB94" s="9"/>
      <c r="AC94" s="9"/>
      <c r="AD94" s="9"/>
      <c r="AE94" s="9"/>
    </row>
    <row r="95">
      <c r="A95" s="9"/>
      <c r="B95" s="9"/>
      <c r="C95" s="9"/>
      <c r="D95" s="32"/>
      <c r="E95" s="32"/>
      <c r="F95" s="32"/>
      <c r="G95" s="32"/>
      <c r="H95" s="32"/>
      <c r="I95" s="32"/>
      <c r="J95" s="32"/>
      <c r="K95" s="32"/>
      <c r="L95" s="32"/>
      <c r="M95" s="32"/>
      <c r="N95" s="32"/>
      <c r="O95" s="32"/>
      <c r="P95" s="32"/>
      <c r="Q95" s="32"/>
      <c r="R95" s="32"/>
      <c r="S95" s="32"/>
      <c r="T95" s="32"/>
      <c r="U95" s="9"/>
      <c r="V95" s="9"/>
      <c r="W95" s="9"/>
      <c r="X95" s="9"/>
      <c r="Y95" s="9"/>
      <c r="Z95" s="9"/>
      <c r="AA95" s="9"/>
      <c r="AB95" s="9"/>
      <c r="AC95" s="9"/>
      <c r="AD95" s="9"/>
      <c r="AE95" s="9"/>
    </row>
    <row r="96">
      <c r="A96" s="9"/>
      <c r="B96" s="9"/>
      <c r="C96" s="9"/>
      <c r="D96" s="32"/>
      <c r="E96" s="32"/>
      <c r="F96" s="32"/>
      <c r="G96" s="32"/>
      <c r="H96" s="32"/>
      <c r="I96" s="32"/>
      <c r="J96" s="32"/>
      <c r="K96" s="32"/>
      <c r="L96" s="32"/>
      <c r="M96" s="32"/>
      <c r="N96" s="32"/>
      <c r="O96" s="32"/>
      <c r="P96" s="32"/>
      <c r="Q96" s="32"/>
      <c r="R96" s="32"/>
      <c r="S96" s="32"/>
      <c r="T96" s="32"/>
      <c r="U96" s="9"/>
      <c r="V96" s="9"/>
      <c r="W96" s="9"/>
      <c r="X96" s="9"/>
      <c r="Y96" s="9"/>
      <c r="Z96" s="9"/>
      <c r="AA96" s="9"/>
      <c r="AB96" s="9"/>
      <c r="AC96" s="9"/>
      <c r="AD96" s="9"/>
      <c r="AE96" s="9"/>
    </row>
    <row r="97">
      <c r="A97" s="9"/>
      <c r="B97" s="9"/>
      <c r="C97" s="9"/>
      <c r="D97" s="32"/>
      <c r="E97" s="32"/>
      <c r="F97" s="32"/>
      <c r="G97" s="32"/>
      <c r="H97" s="32"/>
      <c r="I97" s="32"/>
      <c r="J97" s="32"/>
      <c r="K97" s="32"/>
      <c r="L97" s="32"/>
      <c r="M97" s="32"/>
      <c r="N97" s="32"/>
      <c r="O97" s="32"/>
      <c r="P97" s="32"/>
      <c r="Q97" s="32"/>
      <c r="R97" s="32"/>
      <c r="S97" s="32"/>
      <c r="T97" s="32"/>
      <c r="U97" s="9"/>
      <c r="V97" s="9"/>
      <c r="W97" s="9"/>
      <c r="X97" s="9"/>
      <c r="Y97" s="9"/>
      <c r="Z97" s="9"/>
      <c r="AA97" s="9"/>
      <c r="AB97" s="9"/>
      <c r="AC97" s="9"/>
      <c r="AD97" s="9"/>
      <c r="AE97" s="9"/>
    </row>
    <row r="98">
      <c r="A98" s="9"/>
      <c r="B98" s="9"/>
      <c r="C98" s="9"/>
      <c r="D98" s="32"/>
      <c r="E98" s="32"/>
      <c r="F98" s="32"/>
      <c r="G98" s="32"/>
      <c r="H98" s="32"/>
      <c r="I98" s="32"/>
      <c r="J98" s="32"/>
      <c r="K98" s="32"/>
      <c r="L98" s="32"/>
      <c r="M98" s="32"/>
      <c r="N98" s="32"/>
      <c r="O98" s="32"/>
      <c r="P98" s="32"/>
      <c r="Q98" s="32"/>
      <c r="R98" s="32"/>
      <c r="S98" s="32"/>
      <c r="T98" s="32"/>
      <c r="U98" s="9"/>
      <c r="V98" s="9"/>
      <c r="W98" s="9"/>
      <c r="X98" s="9"/>
      <c r="Y98" s="9"/>
      <c r="Z98" s="9"/>
      <c r="AA98" s="9"/>
      <c r="AB98" s="9"/>
      <c r="AC98" s="9"/>
      <c r="AD98" s="9"/>
      <c r="AE98" s="9"/>
    </row>
    <row r="99">
      <c r="A99" s="9"/>
      <c r="B99" s="9"/>
      <c r="C99" s="9"/>
      <c r="D99" s="32"/>
      <c r="E99" s="32"/>
      <c r="F99" s="32"/>
      <c r="G99" s="32"/>
      <c r="H99" s="32"/>
      <c r="I99" s="32"/>
      <c r="J99" s="32"/>
      <c r="K99" s="32"/>
      <c r="L99" s="32"/>
      <c r="M99" s="32"/>
      <c r="N99" s="32"/>
      <c r="O99" s="32"/>
      <c r="P99" s="32"/>
      <c r="Q99" s="32"/>
      <c r="R99" s="32"/>
      <c r="S99" s="32"/>
      <c r="T99" s="32"/>
      <c r="U99" s="9"/>
      <c r="V99" s="9"/>
      <c r="W99" s="9"/>
      <c r="X99" s="9"/>
      <c r="Y99" s="9"/>
      <c r="Z99" s="9"/>
      <c r="AA99" s="9"/>
      <c r="AB99" s="9"/>
      <c r="AC99" s="9"/>
      <c r="AD99" s="9"/>
      <c r="AE99" s="9"/>
    </row>
    <row r="100">
      <c r="A100" s="9"/>
      <c r="B100" s="9"/>
      <c r="C100" s="9"/>
      <c r="D100" s="32"/>
      <c r="E100" s="32"/>
      <c r="F100" s="32"/>
      <c r="G100" s="32"/>
      <c r="H100" s="32"/>
      <c r="I100" s="32"/>
      <c r="J100" s="32"/>
      <c r="K100" s="32"/>
      <c r="L100" s="32"/>
      <c r="M100" s="32"/>
      <c r="N100" s="32"/>
      <c r="O100" s="32"/>
      <c r="P100" s="32"/>
      <c r="Q100" s="32"/>
      <c r="R100" s="32"/>
      <c r="S100" s="32"/>
      <c r="T100" s="32"/>
      <c r="U100" s="9"/>
      <c r="V100" s="9"/>
      <c r="W100" s="9"/>
      <c r="X100" s="9"/>
      <c r="Y100" s="9"/>
      <c r="Z100" s="9"/>
      <c r="AA100" s="9"/>
      <c r="AB100" s="9"/>
      <c r="AC100" s="9"/>
      <c r="AD100" s="9"/>
      <c r="AE100" s="9"/>
    </row>
    <row r="101">
      <c r="A101" s="9"/>
      <c r="B101" s="9"/>
      <c r="C101" s="9"/>
      <c r="D101" s="32"/>
      <c r="E101" s="32"/>
      <c r="F101" s="32"/>
      <c r="G101" s="32"/>
      <c r="H101" s="32"/>
      <c r="I101" s="32"/>
      <c r="J101" s="32"/>
      <c r="K101" s="32"/>
      <c r="L101" s="32"/>
      <c r="M101" s="32"/>
      <c r="N101" s="32"/>
      <c r="O101" s="32"/>
      <c r="P101" s="32"/>
      <c r="Q101" s="32"/>
      <c r="R101" s="32"/>
      <c r="S101" s="32"/>
      <c r="T101" s="32"/>
      <c r="U101" s="9"/>
      <c r="V101" s="9"/>
      <c r="W101" s="9"/>
      <c r="X101" s="9"/>
      <c r="Y101" s="9"/>
      <c r="Z101" s="9"/>
      <c r="AA101" s="9"/>
      <c r="AB101" s="9"/>
      <c r="AC101" s="9"/>
      <c r="AD101" s="9"/>
      <c r="AE101" s="9"/>
    </row>
    <row r="102">
      <c r="A102" s="9"/>
      <c r="B102" s="9"/>
      <c r="C102" s="9"/>
      <c r="D102" s="32"/>
      <c r="E102" s="32"/>
      <c r="F102" s="32"/>
      <c r="G102" s="32"/>
      <c r="H102" s="32"/>
      <c r="I102" s="32"/>
      <c r="J102" s="32"/>
      <c r="K102" s="32"/>
      <c r="L102" s="32"/>
      <c r="M102" s="32"/>
      <c r="N102" s="32"/>
      <c r="O102" s="32"/>
      <c r="P102" s="32"/>
      <c r="Q102" s="32"/>
      <c r="R102" s="32"/>
      <c r="S102" s="32"/>
      <c r="T102" s="32"/>
      <c r="U102" s="9"/>
      <c r="V102" s="9"/>
      <c r="W102" s="9"/>
      <c r="X102" s="9"/>
      <c r="Y102" s="9"/>
      <c r="Z102" s="9"/>
      <c r="AA102" s="9"/>
      <c r="AB102" s="9"/>
      <c r="AC102" s="9"/>
      <c r="AD102" s="9"/>
      <c r="AE102" s="9"/>
    </row>
    <row r="103">
      <c r="A103" s="9"/>
      <c r="B103" s="9"/>
      <c r="C103" s="9"/>
      <c r="D103" s="32"/>
      <c r="E103" s="32"/>
      <c r="F103" s="32"/>
      <c r="G103" s="32"/>
      <c r="H103" s="32"/>
      <c r="I103" s="32"/>
      <c r="J103" s="32"/>
      <c r="K103" s="32"/>
      <c r="L103" s="32"/>
      <c r="M103" s="32"/>
      <c r="N103" s="32"/>
      <c r="O103" s="32"/>
      <c r="P103" s="32"/>
      <c r="Q103" s="32"/>
      <c r="R103" s="32"/>
      <c r="S103" s="32"/>
      <c r="T103" s="32"/>
      <c r="U103" s="9"/>
      <c r="V103" s="9"/>
      <c r="W103" s="9"/>
      <c r="X103" s="9"/>
      <c r="Y103" s="9"/>
      <c r="Z103" s="9"/>
      <c r="AA103" s="9"/>
      <c r="AB103" s="9"/>
      <c r="AC103" s="9"/>
      <c r="AD103" s="9"/>
      <c r="AE103" s="9"/>
    </row>
    <row r="104">
      <c r="A104" s="9"/>
      <c r="B104" s="9"/>
      <c r="C104" s="9"/>
      <c r="D104" s="32"/>
      <c r="E104" s="32"/>
      <c r="F104" s="32"/>
      <c r="G104" s="32"/>
      <c r="H104" s="32"/>
      <c r="I104" s="32"/>
      <c r="J104" s="32"/>
      <c r="K104" s="32"/>
      <c r="L104" s="32"/>
      <c r="M104" s="32"/>
      <c r="N104" s="32"/>
      <c r="O104" s="32"/>
      <c r="P104" s="32"/>
      <c r="Q104" s="32"/>
      <c r="R104" s="32"/>
      <c r="S104" s="32"/>
      <c r="T104" s="32"/>
      <c r="U104" s="9"/>
      <c r="V104" s="9"/>
      <c r="W104" s="9"/>
      <c r="X104" s="9"/>
      <c r="Y104" s="9"/>
      <c r="Z104" s="9"/>
      <c r="AA104" s="9"/>
      <c r="AB104" s="9"/>
      <c r="AC104" s="9"/>
      <c r="AD104" s="9"/>
      <c r="AE104" s="9"/>
    </row>
    <row r="105">
      <c r="A105" s="9"/>
      <c r="B105" s="9"/>
      <c r="C105" s="9"/>
      <c r="D105" s="32"/>
      <c r="E105" s="32"/>
      <c r="F105" s="32"/>
      <c r="G105" s="32"/>
      <c r="H105" s="32"/>
      <c r="I105" s="32"/>
      <c r="J105" s="32"/>
      <c r="K105" s="32"/>
      <c r="L105" s="32"/>
      <c r="M105" s="32"/>
      <c r="N105" s="32"/>
      <c r="O105" s="32"/>
      <c r="P105" s="32"/>
      <c r="Q105" s="32"/>
      <c r="R105" s="32"/>
      <c r="S105" s="32"/>
      <c r="T105" s="32"/>
      <c r="U105" s="9"/>
      <c r="V105" s="9"/>
      <c r="W105" s="9"/>
      <c r="X105" s="9"/>
      <c r="Y105" s="9"/>
      <c r="Z105" s="9"/>
      <c r="AA105" s="9"/>
      <c r="AB105" s="9"/>
      <c r="AC105" s="9"/>
      <c r="AD105" s="9"/>
      <c r="AE105" s="9"/>
    </row>
    <row r="106">
      <c r="A106" s="9"/>
      <c r="B106" s="9"/>
      <c r="C106" s="9"/>
      <c r="D106" s="32"/>
      <c r="E106" s="32"/>
      <c r="F106" s="32"/>
      <c r="G106" s="32"/>
      <c r="H106" s="32"/>
      <c r="I106" s="32"/>
      <c r="J106" s="32"/>
      <c r="K106" s="32"/>
      <c r="L106" s="32"/>
      <c r="M106" s="32"/>
      <c r="N106" s="32"/>
      <c r="O106" s="32"/>
      <c r="P106" s="32"/>
      <c r="Q106" s="32"/>
      <c r="R106" s="32"/>
      <c r="S106" s="32"/>
      <c r="T106" s="32"/>
      <c r="U106" s="9"/>
      <c r="V106" s="9"/>
      <c r="W106" s="9"/>
      <c r="X106" s="9"/>
      <c r="Y106" s="9"/>
      <c r="Z106" s="9"/>
      <c r="AA106" s="9"/>
      <c r="AB106" s="9"/>
      <c r="AC106" s="9"/>
      <c r="AD106" s="9"/>
      <c r="AE106" s="9"/>
    </row>
    <row r="107">
      <c r="A107" s="9"/>
      <c r="B107" s="9"/>
      <c r="C107" s="9"/>
      <c r="D107" s="32"/>
      <c r="E107" s="32"/>
      <c r="F107" s="32"/>
      <c r="G107" s="32"/>
      <c r="H107" s="32"/>
      <c r="I107" s="32"/>
      <c r="J107" s="32"/>
      <c r="K107" s="32"/>
      <c r="L107" s="32"/>
      <c r="M107" s="32"/>
      <c r="N107" s="32"/>
      <c r="O107" s="32"/>
      <c r="P107" s="32"/>
      <c r="Q107" s="32"/>
      <c r="R107" s="32"/>
      <c r="S107" s="32"/>
      <c r="T107" s="32"/>
      <c r="U107" s="9"/>
      <c r="V107" s="9"/>
      <c r="W107" s="9"/>
      <c r="X107" s="9"/>
      <c r="Y107" s="9"/>
      <c r="Z107" s="9"/>
      <c r="AA107" s="9"/>
      <c r="AB107" s="9"/>
      <c r="AC107" s="9"/>
      <c r="AD107" s="9"/>
      <c r="AE107" s="9"/>
    </row>
    <row r="108">
      <c r="A108" s="9"/>
      <c r="B108" s="9"/>
      <c r="C108" s="9"/>
      <c r="D108" s="32"/>
      <c r="E108" s="32"/>
      <c r="F108" s="32"/>
      <c r="G108" s="32"/>
      <c r="H108" s="32"/>
      <c r="I108" s="32"/>
      <c r="J108" s="32"/>
      <c r="K108" s="32"/>
      <c r="L108" s="32"/>
      <c r="M108" s="32"/>
      <c r="N108" s="32"/>
      <c r="O108" s="32"/>
      <c r="P108" s="32"/>
      <c r="Q108" s="32"/>
      <c r="R108" s="32"/>
      <c r="S108" s="32"/>
      <c r="T108" s="32"/>
      <c r="U108" s="9"/>
      <c r="V108" s="9"/>
      <c r="W108" s="9"/>
      <c r="X108" s="9"/>
      <c r="Y108" s="9"/>
      <c r="Z108" s="9"/>
      <c r="AA108" s="9"/>
      <c r="AB108" s="9"/>
      <c r="AC108" s="9"/>
      <c r="AD108" s="9"/>
      <c r="AE108" s="9"/>
    </row>
    <row r="109">
      <c r="A109" s="9"/>
      <c r="B109" s="9"/>
      <c r="C109" s="9"/>
      <c r="D109" s="32"/>
      <c r="E109" s="32"/>
      <c r="F109" s="32"/>
      <c r="G109" s="32"/>
      <c r="H109" s="32"/>
      <c r="I109" s="32"/>
      <c r="J109" s="32"/>
      <c r="K109" s="32"/>
      <c r="L109" s="32"/>
      <c r="M109" s="32"/>
      <c r="N109" s="32"/>
      <c r="O109" s="32"/>
      <c r="P109" s="32"/>
      <c r="Q109" s="32"/>
      <c r="R109" s="32"/>
      <c r="S109" s="32"/>
      <c r="T109" s="32"/>
      <c r="U109" s="9"/>
      <c r="V109" s="9"/>
      <c r="W109" s="9"/>
      <c r="X109" s="9"/>
      <c r="Y109" s="9"/>
      <c r="Z109" s="9"/>
      <c r="AA109" s="9"/>
      <c r="AB109" s="9"/>
      <c r="AC109" s="9"/>
      <c r="AD109" s="9"/>
      <c r="AE109" s="9"/>
    </row>
    <row r="110">
      <c r="A110" s="9"/>
      <c r="B110" s="9"/>
      <c r="C110" s="9"/>
      <c r="D110" s="32"/>
      <c r="E110" s="32"/>
      <c r="F110" s="32"/>
      <c r="G110" s="32"/>
      <c r="H110" s="32"/>
      <c r="I110" s="32"/>
      <c r="J110" s="32"/>
      <c r="K110" s="32"/>
      <c r="L110" s="32"/>
      <c r="M110" s="32"/>
      <c r="N110" s="32"/>
      <c r="O110" s="32"/>
      <c r="P110" s="32"/>
      <c r="Q110" s="32"/>
      <c r="R110" s="32"/>
      <c r="S110" s="32"/>
      <c r="T110" s="32"/>
      <c r="U110" s="9"/>
      <c r="V110" s="9"/>
      <c r="W110" s="9"/>
      <c r="X110" s="9"/>
      <c r="Y110" s="9"/>
      <c r="Z110" s="9"/>
      <c r="AA110" s="9"/>
      <c r="AB110" s="9"/>
      <c r="AC110" s="9"/>
      <c r="AD110" s="9"/>
      <c r="AE110" s="9"/>
    </row>
    <row r="111">
      <c r="A111" s="9"/>
      <c r="B111" s="9"/>
      <c r="C111" s="9"/>
      <c r="D111" s="32"/>
      <c r="E111" s="32"/>
      <c r="F111" s="32"/>
      <c r="G111" s="32"/>
      <c r="H111" s="32"/>
      <c r="I111" s="32"/>
      <c r="J111" s="32"/>
      <c r="K111" s="32"/>
      <c r="L111" s="32"/>
      <c r="M111" s="32"/>
      <c r="N111" s="32"/>
      <c r="O111" s="32"/>
      <c r="P111" s="32"/>
      <c r="Q111" s="32"/>
      <c r="R111" s="32"/>
      <c r="S111" s="32"/>
      <c r="T111" s="32"/>
      <c r="U111" s="9"/>
      <c r="V111" s="9"/>
      <c r="W111" s="9"/>
      <c r="X111" s="9"/>
      <c r="Y111" s="9"/>
      <c r="Z111" s="9"/>
      <c r="AA111" s="9"/>
      <c r="AB111" s="9"/>
      <c r="AC111" s="9"/>
      <c r="AD111" s="9"/>
      <c r="AE111" s="9"/>
    </row>
    <row r="112">
      <c r="A112" s="9"/>
      <c r="B112" s="9"/>
      <c r="C112" s="9"/>
      <c r="D112" s="32"/>
      <c r="E112" s="32"/>
      <c r="F112" s="32"/>
      <c r="G112" s="32"/>
      <c r="H112" s="32"/>
      <c r="I112" s="32"/>
      <c r="J112" s="32"/>
      <c r="K112" s="32"/>
      <c r="L112" s="32"/>
      <c r="M112" s="32"/>
      <c r="N112" s="32"/>
      <c r="O112" s="32"/>
      <c r="P112" s="32"/>
      <c r="Q112" s="32"/>
      <c r="R112" s="32"/>
      <c r="S112" s="32"/>
      <c r="T112" s="32"/>
      <c r="U112" s="9"/>
      <c r="V112" s="9"/>
      <c r="W112" s="9"/>
      <c r="X112" s="9"/>
      <c r="Y112" s="9"/>
      <c r="Z112" s="9"/>
      <c r="AA112" s="9"/>
      <c r="AB112" s="9"/>
      <c r="AC112" s="9"/>
      <c r="AD112" s="9"/>
      <c r="AE112" s="9"/>
    </row>
    <row r="113">
      <c r="A113" s="9"/>
      <c r="B113" s="9"/>
      <c r="C113" s="9"/>
      <c r="D113" s="32"/>
      <c r="E113" s="32"/>
      <c r="F113" s="32"/>
      <c r="G113" s="32"/>
      <c r="H113" s="32"/>
      <c r="I113" s="32"/>
      <c r="J113" s="32"/>
      <c r="K113" s="32"/>
      <c r="L113" s="32"/>
      <c r="M113" s="32"/>
      <c r="N113" s="32"/>
      <c r="O113" s="32"/>
      <c r="P113" s="32"/>
      <c r="Q113" s="32"/>
      <c r="R113" s="32"/>
      <c r="S113" s="32"/>
      <c r="T113" s="32"/>
      <c r="U113" s="9"/>
      <c r="V113" s="9"/>
      <c r="W113" s="9"/>
      <c r="X113" s="9"/>
      <c r="Y113" s="9"/>
      <c r="Z113" s="9"/>
      <c r="AA113" s="9"/>
      <c r="AB113" s="9"/>
      <c r="AC113" s="9"/>
      <c r="AD113" s="9"/>
      <c r="AE113" s="9"/>
    </row>
    <row r="114">
      <c r="A114" s="9"/>
      <c r="B114" s="9"/>
      <c r="C114" s="9"/>
      <c r="D114" s="32"/>
      <c r="E114" s="32"/>
      <c r="F114" s="32"/>
      <c r="G114" s="32"/>
      <c r="H114" s="32"/>
      <c r="I114" s="32"/>
      <c r="J114" s="32"/>
      <c r="K114" s="32"/>
      <c r="L114" s="32"/>
      <c r="M114" s="32"/>
      <c r="N114" s="32"/>
      <c r="O114" s="32"/>
      <c r="P114" s="32"/>
      <c r="Q114" s="32"/>
      <c r="R114" s="32"/>
      <c r="S114" s="32"/>
      <c r="T114" s="32"/>
      <c r="U114" s="9"/>
      <c r="V114" s="9"/>
      <c r="W114" s="9"/>
      <c r="X114" s="9"/>
      <c r="Y114" s="9"/>
      <c r="Z114" s="9"/>
      <c r="AA114" s="9"/>
      <c r="AB114" s="9"/>
      <c r="AC114" s="9"/>
      <c r="AD114" s="9"/>
      <c r="AE114" s="9"/>
    </row>
    <row r="115">
      <c r="A115" s="9"/>
      <c r="B115" s="9"/>
      <c r="C115" s="9"/>
      <c r="D115" s="32"/>
      <c r="E115" s="32"/>
      <c r="F115" s="32"/>
      <c r="G115" s="32"/>
      <c r="H115" s="32"/>
      <c r="I115" s="32"/>
      <c r="J115" s="32"/>
      <c r="K115" s="32"/>
      <c r="L115" s="32"/>
      <c r="M115" s="32"/>
      <c r="N115" s="32"/>
      <c r="O115" s="32"/>
      <c r="P115" s="32"/>
      <c r="Q115" s="32"/>
      <c r="R115" s="32"/>
      <c r="S115" s="32"/>
      <c r="T115" s="32"/>
      <c r="U115" s="9"/>
      <c r="V115" s="9"/>
      <c r="W115" s="9"/>
      <c r="X115" s="9"/>
      <c r="Y115" s="9"/>
      <c r="Z115" s="9"/>
      <c r="AA115" s="9"/>
      <c r="AB115" s="9"/>
      <c r="AC115" s="9"/>
      <c r="AD115" s="9"/>
      <c r="AE115" s="9"/>
    </row>
    <row r="116">
      <c r="A116" s="9"/>
      <c r="B116" s="9"/>
      <c r="C116" s="9"/>
      <c r="D116" s="32"/>
      <c r="E116" s="32"/>
      <c r="F116" s="32"/>
      <c r="G116" s="32"/>
      <c r="H116" s="32"/>
      <c r="I116" s="32"/>
      <c r="J116" s="32"/>
      <c r="K116" s="32"/>
      <c r="L116" s="32"/>
      <c r="M116" s="32"/>
      <c r="N116" s="32"/>
      <c r="O116" s="32"/>
      <c r="P116" s="32"/>
      <c r="Q116" s="32"/>
      <c r="R116" s="32"/>
      <c r="S116" s="32"/>
      <c r="T116" s="32"/>
      <c r="U116" s="9"/>
      <c r="V116" s="9"/>
      <c r="W116" s="9"/>
      <c r="X116" s="9"/>
      <c r="Y116" s="9"/>
      <c r="Z116" s="9"/>
      <c r="AA116" s="9"/>
      <c r="AB116" s="9"/>
      <c r="AC116" s="9"/>
      <c r="AD116" s="9"/>
      <c r="AE116" s="9"/>
    </row>
    <row r="117">
      <c r="A117" s="9"/>
      <c r="B117" s="9"/>
      <c r="C117" s="9"/>
      <c r="D117" s="32"/>
      <c r="E117" s="32"/>
      <c r="F117" s="32"/>
      <c r="G117" s="32"/>
      <c r="H117" s="32"/>
      <c r="I117" s="32"/>
      <c r="J117" s="32"/>
      <c r="K117" s="32"/>
      <c r="L117" s="32"/>
      <c r="M117" s="32"/>
      <c r="N117" s="32"/>
      <c r="O117" s="32"/>
      <c r="P117" s="32"/>
      <c r="Q117" s="32"/>
      <c r="R117" s="32"/>
      <c r="S117" s="32"/>
      <c r="T117" s="32"/>
      <c r="U117" s="9"/>
      <c r="V117" s="9"/>
      <c r="W117" s="9"/>
      <c r="X117" s="9"/>
      <c r="Y117" s="9"/>
      <c r="Z117" s="9"/>
      <c r="AA117" s="9"/>
      <c r="AB117" s="9"/>
      <c r="AC117" s="9"/>
      <c r="AD117" s="9"/>
      <c r="AE117" s="9"/>
    </row>
    <row r="118">
      <c r="A118" s="9"/>
      <c r="B118" s="9"/>
      <c r="C118" s="9"/>
      <c r="D118" s="32"/>
      <c r="E118" s="32"/>
      <c r="F118" s="32"/>
      <c r="G118" s="32"/>
      <c r="H118" s="32"/>
      <c r="I118" s="32"/>
      <c r="J118" s="32"/>
      <c r="K118" s="32"/>
      <c r="L118" s="32"/>
      <c r="M118" s="32"/>
      <c r="N118" s="32"/>
      <c r="O118" s="32"/>
      <c r="P118" s="32"/>
      <c r="Q118" s="32"/>
      <c r="R118" s="32"/>
      <c r="S118" s="32"/>
      <c r="T118" s="32"/>
      <c r="U118" s="9"/>
      <c r="V118" s="9"/>
      <c r="W118" s="9"/>
      <c r="X118" s="9"/>
      <c r="Y118" s="9"/>
      <c r="Z118" s="9"/>
      <c r="AA118" s="9"/>
      <c r="AB118" s="9"/>
      <c r="AC118" s="9"/>
      <c r="AD118" s="9"/>
      <c r="AE118" s="9"/>
    </row>
    <row r="119">
      <c r="A119" s="9"/>
      <c r="B119" s="9"/>
      <c r="C119" s="9"/>
      <c r="D119" s="32"/>
      <c r="E119" s="32"/>
      <c r="F119" s="32"/>
      <c r="G119" s="32"/>
      <c r="H119" s="32"/>
      <c r="I119" s="32"/>
      <c r="J119" s="32"/>
      <c r="K119" s="32"/>
      <c r="L119" s="32"/>
      <c r="M119" s="32"/>
      <c r="N119" s="32"/>
      <c r="O119" s="32"/>
      <c r="P119" s="32"/>
      <c r="Q119" s="32"/>
      <c r="R119" s="32"/>
      <c r="S119" s="32"/>
      <c r="T119" s="32"/>
      <c r="U119" s="9"/>
      <c r="V119" s="9"/>
      <c r="W119" s="9"/>
      <c r="X119" s="9"/>
      <c r="Y119" s="9"/>
      <c r="Z119" s="9"/>
      <c r="AA119" s="9"/>
      <c r="AB119" s="9"/>
      <c r="AC119" s="9"/>
      <c r="AD119" s="9"/>
      <c r="AE119" s="9"/>
    </row>
    <row r="120">
      <c r="A120" s="9"/>
      <c r="B120" s="9"/>
      <c r="C120" s="9"/>
      <c r="D120" s="32"/>
      <c r="E120" s="32"/>
      <c r="F120" s="32"/>
      <c r="G120" s="32"/>
      <c r="H120" s="32"/>
      <c r="I120" s="32"/>
      <c r="J120" s="32"/>
      <c r="K120" s="32"/>
      <c r="L120" s="32"/>
      <c r="M120" s="32"/>
      <c r="N120" s="32"/>
      <c r="O120" s="32"/>
      <c r="P120" s="32"/>
      <c r="Q120" s="32"/>
      <c r="R120" s="32"/>
      <c r="S120" s="32"/>
      <c r="T120" s="32"/>
      <c r="U120" s="9"/>
      <c r="V120" s="9"/>
      <c r="W120" s="9"/>
      <c r="X120" s="9"/>
      <c r="Y120" s="9"/>
      <c r="Z120" s="9"/>
      <c r="AA120" s="9"/>
      <c r="AB120" s="9"/>
      <c r="AC120" s="9"/>
      <c r="AD120" s="9"/>
      <c r="AE120" s="9"/>
    </row>
    <row r="121">
      <c r="A121" s="9"/>
      <c r="B121" s="9"/>
      <c r="C121" s="9"/>
      <c r="D121" s="32"/>
      <c r="E121" s="32"/>
      <c r="F121" s="32"/>
      <c r="G121" s="32"/>
      <c r="H121" s="32"/>
      <c r="I121" s="32"/>
      <c r="J121" s="32"/>
      <c r="K121" s="32"/>
      <c r="L121" s="32"/>
      <c r="M121" s="32"/>
      <c r="N121" s="32"/>
      <c r="O121" s="32"/>
      <c r="P121" s="32"/>
      <c r="Q121" s="32"/>
      <c r="R121" s="32"/>
      <c r="S121" s="32"/>
      <c r="T121" s="32"/>
      <c r="U121" s="9"/>
      <c r="V121" s="9"/>
      <c r="W121" s="9"/>
      <c r="X121" s="9"/>
      <c r="Y121" s="9"/>
      <c r="Z121" s="9"/>
      <c r="AA121" s="9"/>
      <c r="AB121" s="9"/>
      <c r="AC121" s="9"/>
      <c r="AD121" s="9"/>
      <c r="AE121" s="9"/>
    </row>
    <row r="122">
      <c r="A122" s="9"/>
      <c r="B122" s="9"/>
      <c r="C122" s="9"/>
      <c r="D122" s="32"/>
      <c r="E122" s="32"/>
      <c r="F122" s="32"/>
      <c r="G122" s="32"/>
      <c r="H122" s="32"/>
      <c r="I122" s="32"/>
      <c r="J122" s="32"/>
      <c r="K122" s="32"/>
      <c r="L122" s="32"/>
      <c r="M122" s="32"/>
      <c r="N122" s="32"/>
      <c r="O122" s="32"/>
      <c r="P122" s="32"/>
      <c r="Q122" s="32"/>
      <c r="R122" s="32"/>
      <c r="S122" s="32"/>
      <c r="T122" s="32"/>
      <c r="U122" s="9"/>
      <c r="V122" s="9"/>
      <c r="W122" s="9"/>
      <c r="X122" s="9"/>
      <c r="Y122" s="9"/>
      <c r="Z122" s="9"/>
      <c r="AA122" s="9"/>
      <c r="AB122" s="9"/>
      <c r="AC122" s="9"/>
      <c r="AD122" s="9"/>
      <c r="AE122" s="9"/>
    </row>
    <row r="123">
      <c r="A123" s="9"/>
      <c r="B123" s="9"/>
      <c r="C123" s="9"/>
      <c r="D123" s="32"/>
      <c r="E123" s="32"/>
      <c r="F123" s="32"/>
      <c r="G123" s="32"/>
      <c r="H123" s="32"/>
      <c r="I123" s="32"/>
      <c r="J123" s="32"/>
      <c r="K123" s="32"/>
      <c r="L123" s="32"/>
      <c r="M123" s="32"/>
      <c r="N123" s="32"/>
      <c r="O123" s="32"/>
      <c r="P123" s="32"/>
      <c r="Q123" s="32"/>
      <c r="R123" s="32"/>
      <c r="S123" s="32"/>
      <c r="T123" s="32"/>
      <c r="U123" s="9"/>
      <c r="V123" s="9"/>
      <c r="W123" s="9"/>
      <c r="X123" s="9"/>
      <c r="Y123" s="9"/>
      <c r="Z123" s="9"/>
      <c r="AA123" s="9"/>
      <c r="AB123" s="9"/>
      <c r="AC123" s="9"/>
      <c r="AD123" s="9"/>
      <c r="AE123" s="9"/>
    </row>
    <row r="124">
      <c r="A124" s="9"/>
      <c r="B124" s="9"/>
      <c r="C124" s="9"/>
      <c r="D124" s="32"/>
      <c r="E124" s="32"/>
      <c r="F124" s="32"/>
      <c r="G124" s="32"/>
      <c r="H124" s="32"/>
      <c r="I124" s="32"/>
      <c r="J124" s="32"/>
      <c r="K124" s="32"/>
      <c r="L124" s="32"/>
      <c r="M124" s="32"/>
      <c r="N124" s="32"/>
      <c r="O124" s="32"/>
      <c r="P124" s="32"/>
      <c r="Q124" s="32"/>
      <c r="R124" s="32"/>
      <c r="S124" s="32"/>
      <c r="T124" s="32"/>
      <c r="U124" s="9"/>
      <c r="V124" s="9"/>
      <c r="W124" s="9"/>
      <c r="X124" s="9"/>
      <c r="Y124" s="9"/>
      <c r="Z124" s="9"/>
      <c r="AA124" s="9"/>
      <c r="AB124" s="9"/>
      <c r="AC124" s="9"/>
      <c r="AD124" s="9"/>
      <c r="AE124" s="9"/>
    </row>
    <row r="125">
      <c r="A125" s="9"/>
      <c r="B125" s="9"/>
      <c r="C125" s="9"/>
      <c r="D125" s="32"/>
      <c r="E125" s="32"/>
      <c r="F125" s="32"/>
      <c r="G125" s="32"/>
      <c r="H125" s="32"/>
      <c r="I125" s="32"/>
      <c r="J125" s="32"/>
      <c r="K125" s="32"/>
      <c r="L125" s="32"/>
      <c r="M125" s="32"/>
      <c r="N125" s="32"/>
      <c r="O125" s="32"/>
      <c r="P125" s="32"/>
      <c r="Q125" s="32"/>
      <c r="R125" s="32"/>
      <c r="S125" s="32"/>
      <c r="T125" s="32"/>
      <c r="U125" s="9"/>
      <c r="V125" s="9"/>
      <c r="W125" s="9"/>
      <c r="X125" s="9"/>
      <c r="Y125" s="9"/>
      <c r="Z125" s="9"/>
      <c r="AA125" s="9"/>
      <c r="AB125" s="9"/>
      <c r="AC125" s="9"/>
      <c r="AD125" s="9"/>
      <c r="AE125" s="9"/>
    </row>
    <row r="126">
      <c r="A126" s="9"/>
      <c r="B126" s="9"/>
      <c r="C126" s="9"/>
      <c r="D126" s="32"/>
      <c r="E126" s="32"/>
      <c r="F126" s="32"/>
      <c r="G126" s="32"/>
      <c r="H126" s="32"/>
      <c r="I126" s="32"/>
      <c r="J126" s="32"/>
      <c r="K126" s="32"/>
      <c r="L126" s="32"/>
      <c r="M126" s="32"/>
      <c r="N126" s="32"/>
      <c r="O126" s="32"/>
      <c r="P126" s="32"/>
      <c r="Q126" s="32"/>
      <c r="R126" s="32"/>
      <c r="S126" s="32"/>
      <c r="T126" s="32"/>
      <c r="U126" s="9"/>
      <c r="V126" s="9"/>
      <c r="W126" s="9"/>
      <c r="X126" s="9"/>
      <c r="Y126" s="9"/>
      <c r="Z126" s="9"/>
      <c r="AA126" s="9"/>
      <c r="AB126" s="9"/>
      <c r="AC126" s="9"/>
      <c r="AD126" s="9"/>
      <c r="AE126" s="9"/>
    </row>
    <row r="127">
      <c r="A127" s="9"/>
      <c r="B127" s="9"/>
      <c r="C127" s="9"/>
      <c r="D127" s="32"/>
      <c r="E127" s="32"/>
      <c r="F127" s="32"/>
      <c r="G127" s="32"/>
      <c r="H127" s="32"/>
      <c r="I127" s="32"/>
      <c r="J127" s="32"/>
      <c r="K127" s="32"/>
      <c r="L127" s="32"/>
      <c r="M127" s="32"/>
      <c r="N127" s="32"/>
      <c r="O127" s="32"/>
      <c r="P127" s="32"/>
      <c r="Q127" s="32"/>
      <c r="R127" s="32"/>
      <c r="S127" s="32"/>
      <c r="T127" s="32"/>
      <c r="U127" s="9"/>
      <c r="V127" s="9"/>
      <c r="W127" s="9"/>
      <c r="X127" s="9"/>
      <c r="Y127" s="9"/>
      <c r="Z127" s="9"/>
      <c r="AA127" s="9"/>
      <c r="AB127" s="9"/>
      <c r="AC127" s="9"/>
      <c r="AD127" s="9"/>
      <c r="AE127" s="9"/>
    </row>
    <row r="128">
      <c r="A128" s="9"/>
      <c r="B128" s="9"/>
      <c r="C128" s="9"/>
      <c r="D128" s="32"/>
      <c r="E128" s="32"/>
      <c r="F128" s="32"/>
      <c r="G128" s="32"/>
      <c r="H128" s="32"/>
      <c r="I128" s="32"/>
      <c r="J128" s="32"/>
      <c r="K128" s="32"/>
      <c r="L128" s="32"/>
      <c r="M128" s="32"/>
      <c r="N128" s="32"/>
      <c r="O128" s="32"/>
      <c r="P128" s="32"/>
      <c r="Q128" s="32"/>
      <c r="R128" s="32"/>
      <c r="S128" s="32"/>
      <c r="T128" s="32"/>
      <c r="U128" s="9"/>
      <c r="V128" s="9"/>
      <c r="W128" s="9"/>
      <c r="X128" s="9"/>
      <c r="Y128" s="9"/>
      <c r="Z128" s="9"/>
      <c r="AA128" s="9"/>
      <c r="AB128" s="9"/>
      <c r="AC128" s="9"/>
      <c r="AD128" s="9"/>
      <c r="AE128" s="9"/>
    </row>
    <row r="129">
      <c r="A129" s="9"/>
      <c r="B129" s="9"/>
      <c r="C129" s="9"/>
      <c r="D129" s="32"/>
      <c r="E129" s="32"/>
      <c r="F129" s="32"/>
      <c r="G129" s="32"/>
      <c r="H129" s="32"/>
      <c r="I129" s="32"/>
      <c r="J129" s="32"/>
      <c r="K129" s="32"/>
      <c r="L129" s="32"/>
      <c r="M129" s="32"/>
      <c r="N129" s="32"/>
      <c r="O129" s="32"/>
      <c r="P129" s="32"/>
      <c r="Q129" s="32"/>
      <c r="R129" s="32"/>
      <c r="S129" s="32"/>
      <c r="T129" s="32"/>
      <c r="U129" s="9"/>
      <c r="V129" s="9"/>
      <c r="W129" s="9"/>
      <c r="X129" s="9"/>
      <c r="Y129" s="9"/>
      <c r="Z129" s="9"/>
      <c r="AA129" s="9"/>
      <c r="AB129" s="9"/>
      <c r="AC129" s="9"/>
      <c r="AD129" s="9"/>
      <c r="AE129" s="9"/>
    </row>
    <row r="130">
      <c r="A130" s="9"/>
      <c r="B130" s="9"/>
      <c r="C130" s="9"/>
      <c r="D130" s="32"/>
      <c r="E130" s="32"/>
      <c r="F130" s="32"/>
      <c r="G130" s="32"/>
      <c r="H130" s="32"/>
      <c r="I130" s="32"/>
      <c r="J130" s="32"/>
      <c r="K130" s="32"/>
      <c r="L130" s="32"/>
      <c r="M130" s="32"/>
      <c r="N130" s="32"/>
      <c r="O130" s="32"/>
      <c r="P130" s="32"/>
      <c r="Q130" s="32"/>
      <c r="R130" s="32"/>
      <c r="S130" s="32"/>
      <c r="T130" s="32"/>
      <c r="U130" s="9"/>
      <c r="V130" s="9"/>
      <c r="W130" s="9"/>
      <c r="X130" s="9"/>
      <c r="Y130" s="9"/>
      <c r="Z130" s="9"/>
      <c r="AA130" s="9"/>
      <c r="AB130" s="9"/>
      <c r="AC130" s="9"/>
      <c r="AD130" s="9"/>
      <c r="AE130" s="9"/>
    </row>
    <row r="131">
      <c r="A131" s="9"/>
      <c r="B131" s="9"/>
      <c r="C131" s="9"/>
      <c r="D131" s="32"/>
      <c r="E131" s="32"/>
      <c r="F131" s="32"/>
      <c r="G131" s="32"/>
      <c r="H131" s="32"/>
      <c r="I131" s="32"/>
      <c r="J131" s="32"/>
      <c r="K131" s="32"/>
      <c r="L131" s="32"/>
      <c r="M131" s="32"/>
      <c r="N131" s="32"/>
      <c r="O131" s="32"/>
      <c r="P131" s="32"/>
      <c r="Q131" s="32"/>
      <c r="R131" s="32"/>
      <c r="S131" s="32"/>
      <c r="T131" s="32"/>
      <c r="U131" s="9"/>
      <c r="V131" s="9"/>
      <c r="W131" s="9"/>
      <c r="X131" s="9"/>
      <c r="Y131" s="9"/>
      <c r="Z131" s="9"/>
      <c r="AA131" s="9"/>
      <c r="AB131" s="9"/>
      <c r="AC131" s="9"/>
      <c r="AD131" s="9"/>
      <c r="AE131" s="9"/>
    </row>
    <row r="132">
      <c r="A132" s="9"/>
      <c r="B132" s="9"/>
      <c r="C132" s="9"/>
      <c r="D132" s="32"/>
      <c r="E132" s="32"/>
      <c r="F132" s="32"/>
      <c r="G132" s="32"/>
      <c r="H132" s="32"/>
      <c r="I132" s="32"/>
      <c r="J132" s="32"/>
      <c r="K132" s="32"/>
      <c r="L132" s="32"/>
      <c r="M132" s="32"/>
      <c r="N132" s="32"/>
      <c r="O132" s="32"/>
      <c r="P132" s="32"/>
      <c r="Q132" s="32"/>
      <c r="R132" s="32"/>
      <c r="S132" s="32"/>
      <c r="T132" s="32"/>
      <c r="U132" s="9"/>
      <c r="V132" s="9"/>
      <c r="W132" s="9"/>
      <c r="X132" s="9"/>
      <c r="Y132" s="9"/>
      <c r="Z132" s="9"/>
      <c r="AA132" s="9"/>
      <c r="AB132" s="9"/>
      <c r="AC132" s="9"/>
      <c r="AD132" s="9"/>
      <c r="AE132" s="9"/>
    </row>
    <row r="133">
      <c r="A133" s="9"/>
      <c r="B133" s="9"/>
      <c r="C133" s="9"/>
      <c r="D133" s="32"/>
      <c r="E133" s="32"/>
      <c r="F133" s="32"/>
      <c r="G133" s="32"/>
      <c r="H133" s="32"/>
      <c r="I133" s="32"/>
      <c r="J133" s="32"/>
      <c r="K133" s="32"/>
      <c r="L133" s="32"/>
      <c r="M133" s="32"/>
      <c r="N133" s="32"/>
      <c r="O133" s="32"/>
      <c r="P133" s="32"/>
      <c r="Q133" s="32"/>
      <c r="R133" s="32"/>
      <c r="S133" s="32"/>
      <c r="T133" s="32"/>
      <c r="U133" s="9"/>
      <c r="V133" s="9"/>
      <c r="W133" s="9"/>
      <c r="X133" s="9"/>
      <c r="Y133" s="9"/>
      <c r="Z133" s="9"/>
      <c r="AA133" s="9"/>
      <c r="AB133" s="9"/>
      <c r="AC133" s="9"/>
      <c r="AD133" s="9"/>
      <c r="AE133" s="9"/>
    </row>
    <row r="134">
      <c r="A134" s="9"/>
      <c r="B134" s="9"/>
      <c r="C134" s="9"/>
      <c r="D134" s="32"/>
      <c r="E134" s="32"/>
      <c r="F134" s="32"/>
      <c r="G134" s="32"/>
      <c r="H134" s="32"/>
      <c r="I134" s="32"/>
      <c r="J134" s="32"/>
      <c r="K134" s="32"/>
      <c r="L134" s="32"/>
      <c r="M134" s="32"/>
      <c r="N134" s="32"/>
      <c r="O134" s="32"/>
      <c r="P134" s="32"/>
      <c r="Q134" s="32"/>
      <c r="R134" s="32"/>
      <c r="S134" s="32"/>
      <c r="T134" s="32"/>
      <c r="U134" s="9"/>
      <c r="V134" s="9"/>
      <c r="W134" s="9"/>
      <c r="X134" s="9"/>
      <c r="Y134" s="9"/>
      <c r="Z134" s="9"/>
      <c r="AA134" s="9"/>
      <c r="AB134" s="9"/>
      <c r="AC134" s="9"/>
      <c r="AD134" s="9"/>
      <c r="AE134" s="9"/>
    </row>
    <row r="135">
      <c r="A135" s="9"/>
      <c r="B135" s="9"/>
      <c r="C135" s="9"/>
      <c r="D135" s="32"/>
      <c r="E135" s="32"/>
      <c r="F135" s="32"/>
      <c r="G135" s="32"/>
      <c r="H135" s="32"/>
      <c r="I135" s="32"/>
      <c r="J135" s="32"/>
      <c r="K135" s="32"/>
      <c r="L135" s="32"/>
      <c r="M135" s="32"/>
      <c r="N135" s="32"/>
      <c r="O135" s="32"/>
      <c r="P135" s="32"/>
      <c r="Q135" s="32"/>
      <c r="R135" s="32"/>
      <c r="S135" s="32"/>
      <c r="T135" s="32"/>
      <c r="U135" s="9"/>
      <c r="V135" s="9"/>
      <c r="W135" s="9"/>
      <c r="X135" s="9"/>
      <c r="Y135" s="9"/>
      <c r="Z135" s="9"/>
      <c r="AA135" s="9"/>
      <c r="AB135" s="9"/>
      <c r="AC135" s="9"/>
      <c r="AD135" s="9"/>
      <c r="AE135" s="9"/>
    </row>
    <row r="136">
      <c r="A136" s="9"/>
      <c r="B136" s="9"/>
      <c r="C136" s="9"/>
      <c r="D136" s="32"/>
      <c r="E136" s="32"/>
      <c r="F136" s="32"/>
      <c r="G136" s="32"/>
      <c r="H136" s="32"/>
      <c r="I136" s="32"/>
      <c r="J136" s="32"/>
      <c r="K136" s="32"/>
      <c r="L136" s="32"/>
      <c r="M136" s="32"/>
      <c r="N136" s="32"/>
      <c r="O136" s="32"/>
      <c r="P136" s="32"/>
      <c r="Q136" s="32"/>
      <c r="R136" s="32"/>
      <c r="S136" s="32"/>
      <c r="T136" s="32"/>
      <c r="U136" s="9"/>
      <c r="V136" s="9"/>
      <c r="W136" s="9"/>
      <c r="X136" s="9"/>
      <c r="Y136" s="9"/>
      <c r="Z136" s="9"/>
      <c r="AA136" s="9"/>
      <c r="AB136" s="9"/>
      <c r="AC136" s="9"/>
      <c r="AD136" s="9"/>
      <c r="AE136" s="9"/>
    </row>
    <row r="137">
      <c r="A137" s="9"/>
      <c r="B137" s="9"/>
      <c r="C137" s="9"/>
      <c r="D137" s="32"/>
      <c r="E137" s="32"/>
      <c r="F137" s="32"/>
      <c r="G137" s="32"/>
      <c r="H137" s="32"/>
      <c r="I137" s="32"/>
      <c r="J137" s="32"/>
      <c r="K137" s="32"/>
      <c r="L137" s="32"/>
      <c r="M137" s="32"/>
      <c r="N137" s="32"/>
      <c r="O137" s="32"/>
      <c r="P137" s="32"/>
      <c r="Q137" s="32"/>
      <c r="R137" s="32"/>
      <c r="S137" s="32"/>
      <c r="T137" s="32"/>
      <c r="U137" s="9"/>
      <c r="V137" s="9"/>
      <c r="W137" s="9"/>
      <c r="X137" s="9"/>
      <c r="Y137" s="9"/>
      <c r="Z137" s="9"/>
      <c r="AA137" s="9"/>
      <c r="AB137" s="9"/>
      <c r="AC137" s="9"/>
      <c r="AD137" s="9"/>
      <c r="AE137" s="9"/>
    </row>
    <row r="138">
      <c r="A138" s="9"/>
      <c r="B138" s="9"/>
      <c r="C138" s="9"/>
      <c r="D138" s="32"/>
      <c r="E138" s="32"/>
      <c r="F138" s="32"/>
      <c r="G138" s="32"/>
      <c r="H138" s="32"/>
      <c r="I138" s="32"/>
      <c r="J138" s="32"/>
      <c r="K138" s="32"/>
      <c r="L138" s="32"/>
      <c r="M138" s="32"/>
      <c r="N138" s="32"/>
      <c r="O138" s="32"/>
      <c r="P138" s="32"/>
      <c r="Q138" s="32"/>
      <c r="R138" s="32"/>
      <c r="S138" s="32"/>
      <c r="T138" s="32"/>
      <c r="U138" s="9"/>
      <c r="V138" s="9"/>
      <c r="W138" s="9"/>
      <c r="X138" s="9"/>
      <c r="Y138" s="9"/>
      <c r="Z138" s="9"/>
      <c r="AA138" s="9"/>
      <c r="AB138" s="9"/>
      <c r="AC138" s="9"/>
      <c r="AD138" s="9"/>
      <c r="AE138" s="9"/>
    </row>
    <row r="139">
      <c r="A139" s="9"/>
      <c r="B139" s="9"/>
      <c r="C139" s="9"/>
      <c r="D139" s="32"/>
      <c r="E139" s="32"/>
      <c r="F139" s="32"/>
      <c r="G139" s="32"/>
      <c r="H139" s="32"/>
      <c r="I139" s="32"/>
      <c r="J139" s="32"/>
      <c r="K139" s="32"/>
      <c r="L139" s="32"/>
      <c r="M139" s="32"/>
      <c r="N139" s="32"/>
      <c r="O139" s="32"/>
      <c r="P139" s="32"/>
      <c r="Q139" s="32"/>
      <c r="R139" s="32"/>
      <c r="S139" s="32"/>
      <c r="T139" s="32"/>
      <c r="U139" s="9"/>
      <c r="V139" s="9"/>
      <c r="W139" s="9"/>
      <c r="X139" s="9"/>
      <c r="Y139" s="9"/>
      <c r="Z139" s="9"/>
      <c r="AA139" s="9"/>
      <c r="AB139" s="9"/>
      <c r="AC139" s="9"/>
      <c r="AD139" s="9"/>
      <c r="AE139" s="9"/>
    </row>
    <row r="140">
      <c r="A140" s="9"/>
      <c r="B140" s="9"/>
      <c r="C140" s="9"/>
      <c r="D140" s="32"/>
      <c r="E140" s="32"/>
      <c r="F140" s="32"/>
      <c r="G140" s="32"/>
      <c r="H140" s="32"/>
      <c r="I140" s="32"/>
      <c r="J140" s="32"/>
      <c r="K140" s="32"/>
      <c r="L140" s="32"/>
      <c r="M140" s="32"/>
      <c r="N140" s="32"/>
      <c r="O140" s="32"/>
      <c r="P140" s="32"/>
      <c r="Q140" s="32"/>
      <c r="R140" s="32"/>
      <c r="S140" s="32"/>
      <c r="T140" s="32"/>
      <c r="U140" s="9"/>
      <c r="V140" s="9"/>
      <c r="W140" s="9"/>
      <c r="X140" s="9"/>
      <c r="Y140" s="9"/>
      <c r="Z140" s="9"/>
      <c r="AA140" s="9"/>
      <c r="AB140" s="9"/>
      <c r="AC140" s="9"/>
      <c r="AD140" s="9"/>
      <c r="AE140" s="9"/>
    </row>
    <row r="141">
      <c r="A141" s="9"/>
      <c r="B141" s="9"/>
      <c r="C141" s="9"/>
      <c r="D141" s="32"/>
      <c r="E141" s="32"/>
      <c r="F141" s="32"/>
      <c r="G141" s="32"/>
      <c r="H141" s="32"/>
      <c r="I141" s="32"/>
      <c r="J141" s="32"/>
      <c r="K141" s="32"/>
      <c r="L141" s="32"/>
      <c r="M141" s="32"/>
      <c r="N141" s="32"/>
      <c r="O141" s="32"/>
      <c r="P141" s="32"/>
      <c r="Q141" s="32"/>
      <c r="R141" s="32"/>
      <c r="S141" s="32"/>
      <c r="T141" s="32"/>
      <c r="U141" s="9"/>
      <c r="V141" s="9"/>
      <c r="W141" s="9"/>
      <c r="X141" s="9"/>
      <c r="Y141" s="9"/>
      <c r="Z141" s="9"/>
      <c r="AA141" s="9"/>
      <c r="AB141" s="9"/>
      <c r="AC141" s="9"/>
      <c r="AD141" s="9"/>
      <c r="AE141" s="9"/>
    </row>
    <row r="142">
      <c r="A142" s="9"/>
      <c r="B142" s="9"/>
      <c r="C142" s="9"/>
      <c r="D142" s="32"/>
      <c r="E142" s="32"/>
      <c r="F142" s="32"/>
      <c r="G142" s="32"/>
      <c r="H142" s="32"/>
      <c r="I142" s="32"/>
      <c r="J142" s="32"/>
      <c r="K142" s="32"/>
      <c r="L142" s="32"/>
      <c r="M142" s="32"/>
      <c r="N142" s="32"/>
      <c r="O142" s="32"/>
      <c r="P142" s="32"/>
      <c r="Q142" s="32"/>
      <c r="R142" s="32"/>
      <c r="S142" s="32"/>
      <c r="T142" s="32"/>
      <c r="U142" s="9"/>
      <c r="V142" s="9"/>
      <c r="W142" s="9"/>
      <c r="X142" s="9"/>
      <c r="Y142" s="9"/>
      <c r="Z142" s="9"/>
      <c r="AA142" s="9"/>
      <c r="AB142" s="9"/>
      <c r="AC142" s="9"/>
      <c r="AD142" s="9"/>
      <c r="AE142" s="9"/>
    </row>
    <row r="143">
      <c r="A143" s="9"/>
      <c r="B143" s="9"/>
      <c r="C143" s="9"/>
      <c r="D143" s="32"/>
      <c r="E143" s="32"/>
      <c r="F143" s="32"/>
      <c r="G143" s="32"/>
      <c r="H143" s="32"/>
      <c r="I143" s="32"/>
      <c r="J143" s="32"/>
      <c r="K143" s="32"/>
      <c r="L143" s="32"/>
      <c r="M143" s="32"/>
      <c r="N143" s="32"/>
      <c r="O143" s="32"/>
      <c r="P143" s="32"/>
      <c r="Q143" s="32"/>
      <c r="R143" s="32"/>
      <c r="S143" s="32"/>
      <c r="T143" s="32"/>
      <c r="U143" s="9"/>
      <c r="V143" s="9"/>
      <c r="W143" s="9"/>
      <c r="X143" s="9"/>
      <c r="Y143" s="9"/>
      <c r="Z143" s="9"/>
      <c r="AA143" s="9"/>
      <c r="AB143" s="9"/>
      <c r="AC143" s="9"/>
      <c r="AD143" s="9"/>
      <c r="AE143" s="9"/>
    </row>
    <row r="144">
      <c r="A144" s="9"/>
      <c r="B144" s="9"/>
      <c r="C144" s="9"/>
      <c r="D144" s="32"/>
      <c r="E144" s="32"/>
      <c r="F144" s="32"/>
      <c r="G144" s="32"/>
      <c r="H144" s="32"/>
      <c r="I144" s="32"/>
      <c r="J144" s="32"/>
      <c r="K144" s="32"/>
      <c r="L144" s="32"/>
      <c r="M144" s="32"/>
      <c r="N144" s="32"/>
      <c r="O144" s="32"/>
      <c r="P144" s="32"/>
      <c r="Q144" s="32"/>
      <c r="R144" s="32"/>
      <c r="S144" s="32"/>
      <c r="T144" s="32"/>
      <c r="U144" s="9"/>
      <c r="V144" s="9"/>
      <c r="W144" s="9"/>
      <c r="X144" s="9"/>
      <c r="Y144" s="9"/>
      <c r="Z144" s="9"/>
      <c r="AA144" s="9"/>
      <c r="AB144" s="9"/>
      <c r="AC144" s="9"/>
      <c r="AD144" s="9"/>
      <c r="AE144" s="9"/>
    </row>
    <row r="145">
      <c r="A145" s="9"/>
      <c r="B145" s="9"/>
      <c r="C145" s="9"/>
      <c r="D145" s="32"/>
      <c r="E145" s="32"/>
      <c r="F145" s="32"/>
      <c r="G145" s="32"/>
      <c r="H145" s="32"/>
      <c r="I145" s="32"/>
      <c r="J145" s="32"/>
      <c r="K145" s="32"/>
      <c r="L145" s="32"/>
      <c r="M145" s="32"/>
      <c r="N145" s="32"/>
      <c r="O145" s="32"/>
      <c r="P145" s="32"/>
      <c r="Q145" s="32"/>
      <c r="R145" s="32"/>
      <c r="S145" s="32"/>
      <c r="T145" s="32"/>
      <c r="U145" s="9"/>
      <c r="V145" s="9"/>
      <c r="W145" s="9"/>
      <c r="X145" s="9"/>
      <c r="Y145" s="9"/>
      <c r="Z145" s="9"/>
      <c r="AA145" s="9"/>
      <c r="AB145" s="9"/>
      <c r="AC145" s="9"/>
      <c r="AD145" s="9"/>
      <c r="AE145" s="9"/>
    </row>
    <row r="146">
      <c r="A146" s="9"/>
      <c r="B146" s="9"/>
      <c r="C146" s="9"/>
      <c r="D146" s="32"/>
      <c r="E146" s="32"/>
      <c r="F146" s="32"/>
      <c r="G146" s="32"/>
      <c r="H146" s="32"/>
      <c r="I146" s="32"/>
      <c r="J146" s="32"/>
      <c r="K146" s="32"/>
      <c r="L146" s="32"/>
      <c r="M146" s="32"/>
      <c r="N146" s="32"/>
      <c r="O146" s="32"/>
      <c r="P146" s="32"/>
      <c r="Q146" s="32"/>
      <c r="R146" s="32"/>
      <c r="S146" s="32"/>
      <c r="T146" s="32"/>
      <c r="U146" s="9"/>
      <c r="V146" s="9"/>
      <c r="W146" s="9"/>
      <c r="X146" s="9"/>
      <c r="Y146" s="9"/>
      <c r="Z146" s="9"/>
      <c r="AA146" s="9"/>
      <c r="AB146" s="9"/>
      <c r="AC146" s="9"/>
      <c r="AD146" s="9"/>
      <c r="AE146" s="9"/>
    </row>
    <row r="147">
      <c r="A147" s="9"/>
      <c r="B147" s="9"/>
      <c r="C147" s="9"/>
      <c r="D147" s="32"/>
      <c r="E147" s="32"/>
      <c r="F147" s="32"/>
      <c r="G147" s="32"/>
      <c r="H147" s="32"/>
      <c r="I147" s="32"/>
      <c r="J147" s="32"/>
      <c r="K147" s="32"/>
      <c r="L147" s="32"/>
      <c r="M147" s="32"/>
      <c r="N147" s="32"/>
      <c r="O147" s="32"/>
      <c r="P147" s="32"/>
      <c r="Q147" s="32"/>
      <c r="R147" s="32"/>
      <c r="S147" s="32"/>
      <c r="T147" s="32"/>
      <c r="U147" s="9"/>
      <c r="V147" s="9"/>
      <c r="W147" s="9"/>
      <c r="X147" s="9"/>
      <c r="Y147" s="9"/>
      <c r="Z147" s="9"/>
      <c r="AA147" s="9"/>
      <c r="AB147" s="9"/>
      <c r="AC147" s="9"/>
      <c r="AD147" s="9"/>
      <c r="AE147" s="9"/>
    </row>
    <row r="148">
      <c r="A148" s="9"/>
      <c r="B148" s="9"/>
      <c r="C148" s="9"/>
      <c r="D148" s="32"/>
      <c r="E148" s="32"/>
      <c r="F148" s="32"/>
      <c r="G148" s="32"/>
      <c r="H148" s="32"/>
      <c r="I148" s="32"/>
      <c r="J148" s="32"/>
      <c r="K148" s="32"/>
      <c r="L148" s="32"/>
      <c r="M148" s="32"/>
      <c r="N148" s="32"/>
      <c r="O148" s="32"/>
      <c r="P148" s="32"/>
      <c r="Q148" s="32"/>
      <c r="R148" s="32"/>
      <c r="S148" s="32"/>
      <c r="T148" s="32"/>
      <c r="U148" s="9"/>
      <c r="V148" s="9"/>
      <c r="W148" s="9"/>
      <c r="X148" s="9"/>
      <c r="Y148" s="9"/>
      <c r="Z148" s="9"/>
      <c r="AA148" s="9"/>
      <c r="AB148" s="9"/>
      <c r="AC148" s="9"/>
      <c r="AD148" s="9"/>
      <c r="AE148" s="9"/>
    </row>
    <row r="149">
      <c r="A149" s="9"/>
      <c r="B149" s="9"/>
      <c r="C149" s="9"/>
      <c r="D149" s="32"/>
      <c r="E149" s="32"/>
      <c r="F149" s="32"/>
      <c r="G149" s="32"/>
      <c r="H149" s="32"/>
      <c r="I149" s="32"/>
      <c r="J149" s="32"/>
      <c r="K149" s="32"/>
      <c r="L149" s="32"/>
      <c r="M149" s="32"/>
      <c r="N149" s="32"/>
      <c r="O149" s="32"/>
      <c r="P149" s="32"/>
      <c r="Q149" s="32"/>
      <c r="R149" s="32"/>
      <c r="S149" s="32"/>
      <c r="T149" s="32"/>
      <c r="U149" s="9"/>
      <c r="V149" s="9"/>
      <c r="W149" s="9"/>
      <c r="X149" s="9"/>
      <c r="Y149" s="9"/>
      <c r="Z149" s="9"/>
      <c r="AA149" s="9"/>
      <c r="AB149" s="9"/>
      <c r="AC149" s="9"/>
      <c r="AD149" s="9"/>
      <c r="AE149" s="9"/>
    </row>
    <row r="150">
      <c r="A150" s="9"/>
      <c r="B150" s="9"/>
      <c r="C150" s="9"/>
      <c r="D150" s="32"/>
      <c r="E150" s="32"/>
      <c r="F150" s="32"/>
      <c r="G150" s="32"/>
      <c r="H150" s="32"/>
      <c r="I150" s="32"/>
      <c r="J150" s="32"/>
      <c r="K150" s="32"/>
      <c r="L150" s="32"/>
      <c r="M150" s="32"/>
      <c r="N150" s="32"/>
      <c r="O150" s="32"/>
      <c r="P150" s="32"/>
      <c r="Q150" s="32"/>
      <c r="R150" s="32"/>
      <c r="S150" s="32"/>
      <c r="T150" s="32"/>
      <c r="U150" s="9"/>
      <c r="V150" s="9"/>
      <c r="W150" s="9"/>
      <c r="X150" s="9"/>
      <c r="Y150" s="9"/>
      <c r="Z150" s="9"/>
      <c r="AA150" s="9"/>
      <c r="AB150" s="9"/>
      <c r="AC150" s="9"/>
      <c r="AD150" s="9"/>
      <c r="AE150" s="9"/>
    </row>
    <row r="151">
      <c r="A151" s="9"/>
      <c r="B151" s="9"/>
      <c r="C151" s="9"/>
      <c r="D151" s="32"/>
      <c r="E151" s="32"/>
      <c r="F151" s="32"/>
      <c r="G151" s="32"/>
      <c r="H151" s="32"/>
      <c r="I151" s="32"/>
      <c r="J151" s="32"/>
      <c r="K151" s="32"/>
      <c r="L151" s="32"/>
      <c r="M151" s="32"/>
      <c r="N151" s="32"/>
      <c r="O151" s="32"/>
      <c r="P151" s="32"/>
      <c r="Q151" s="32"/>
      <c r="R151" s="32"/>
      <c r="S151" s="32"/>
      <c r="T151" s="32"/>
      <c r="U151" s="9"/>
      <c r="V151" s="9"/>
      <c r="W151" s="9"/>
      <c r="X151" s="9"/>
      <c r="Y151" s="9"/>
      <c r="Z151" s="9"/>
      <c r="AA151" s="9"/>
      <c r="AB151" s="9"/>
      <c r="AC151" s="9"/>
      <c r="AD151" s="9"/>
      <c r="AE151" s="9"/>
    </row>
    <row r="152">
      <c r="A152" s="9"/>
      <c r="B152" s="9"/>
      <c r="C152" s="9"/>
      <c r="D152" s="32"/>
      <c r="E152" s="32"/>
      <c r="F152" s="32"/>
      <c r="G152" s="32"/>
      <c r="H152" s="32"/>
      <c r="I152" s="32"/>
      <c r="J152" s="32"/>
      <c r="K152" s="32"/>
      <c r="L152" s="32"/>
      <c r="M152" s="32"/>
      <c r="N152" s="32"/>
      <c r="O152" s="32"/>
      <c r="P152" s="32"/>
      <c r="Q152" s="32"/>
      <c r="R152" s="32"/>
      <c r="S152" s="32"/>
      <c r="T152" s="32"/>
      <c r="U152" s="9"/>
      <c r="V152" s="9"/>
      <c r="W152" s="9"/>
      <c r="X152" s="9"/>
      <c r="Y152" s="9"/>
      <c r="Z152" s="9"/>
      <c r="AA152" s="9"/>
      <c r="AB152" s="9"/>
      <c r="AC152" s="9"/>
      <c r="AD152" s="9"/>
      <c r="AE152" s="9"/>
    </row>
    <row r="153">
      <c r="A153" s="9"/>
      <c r="B153" s="9"/>
      <c r="C153" s="9"/>
      <c r="D153" s="32"/>
      <c r="E153" s="32"/>
      <c r="F153" s="32"/>
      <c r="G153" s="32"/>
      <c r="H153" s="32"/>
      <c r="I153" s="32"/>
      <c r="J153" s="32"/>
      <c r="K153" s="32"/>
      <c r="L153" s="32"/>
      <c r="M153" s="32"/>
      <c r="N153" s="32"/>
      <c r="O153" s="32"/>
      <c r="P153" s="32"/>
      <c r="Q153" s="32"/>
      <c r="R153" s="32"/>
      <c r="S153" s="32"/>
      <c r="T153" s="32"/>
      <c r="U153" s="9"/>
      <c r="V153" s="9"/>
      <c r="W153" s="9"/>
      <c r="X153" s="9"/>
      <c r="Y153" s="9"/>
      <c r="Z153" s="9"/>
      <c r="AA153" s="9"/>
      <c r="AB153" s="9"/>
      <c r="AC153" s="9"/>
      <c r="AD153" s="9"/>
      <c r="AE153" s="9"/>
    </row>
    <row r="154">
      <c r="A154" s="9"/>
      <c r="B154" s="9"/>
      <c r="C154" s="9"/>
      <c r="D154" s="32"/>
      <c r="E154" s="32"/>
      <c r="F154" s="32"/>
      <c r="G154" s="32"/>
      <c r="H154" s="32"/>
      <c r="I154" s="32"/>
      <c r="J154" s="32"/>
      <c r="K154" s="32"/>
      <c r="L154" s="32"/>
      <c r="M154" s="32"/>
      <c r="N154" s="32"/>
      <c r="O154" s="32"/>
      <c r="P154" s="32"/>
      <c r="Q154" s="32"/>
      <c r="R154" s="32"/>
      <c r="S154" s="32"/>
      <c r="T154" s="32"/>
      <c r="U154" s="9"/>
      <c r="V154" s="9"/>
      <c r="W154" s="9"/>
      <c r="X154" s="9"/>
      <c r="Y154" s="9"/>
      <c r="Z154" s="9"/>
      <c r="AA154" s="9"/>
      <c r="AB154" s="9"/>
      <c r="AC154" s="9"/>
      <c r="AD154" s="9"/>
      <c r="AE154" s="9"/>
    </row>
    <row r="155">
      <c r="A155" s="9"/>
      <c r="B155" s="9"/>
      <c r="C155" s="9"/>
      <c r="D155" s="32"/>
      <c r="E155" s="32"/>
      <c r="F155" s="32"/>
      <c r="G155" s="32"/>
      <c r="H155" s="32"/>
      <c r="I155" s="32"/>
      <c r="J155" s="32"/>
      <c r="K155" s="32"/>
      <c r="L155" s="32"/>
      <c r="M155" s="32"/>
      <c r="N155" s="32"/>
      <c r="O155" s="32"/>
      <c r="P155" s="32"/>
      <c r="Q155" s="32"/>
      <c r="R155" s="32"/>
      <c r="S155" s="32"/>
      <c r="T155" s="32"/>
      <c r="U155" s="9"/>
      <c r="V155" s="9"/>
      <c r="W155" s="9"/>
      <c r="X155" s="9"/>
      <c r="Y155" s="9"/>
      <c r="Z155" s="9"/>
      <c r="AA155" s="9"/>
      <c r="AB155" s="9"/>
      <c r="AC155" s="9"/>
      <c r="AD155" s="9"/>
      <c r="AE155" s="9"/>
    </row>
    <row r="156">
      <c r="A156" s="9"/>
      <c r="B156" s="9"/>
      <c r="C156" s="9"/>
      <c r="D156" s="32"/>
      <c r="E156" s="32"/>
      <c r="F156" s="32"/>
      <c r="G156" s="32"/>
      <c r="H156" s="32"/>
      <c r="I156" s="32"/>
      <c r="J156" s="32"/>
      <c r="K156" s="32"/>
      <c r="L156" s="32"/>
      <c r="M156" s="32"/>
      <c r="N156" s="32"/>
      <c r="O156" s="32"/>
      <c r="P156" s="32"/>
      <c r="Q156" s="32"/>
      <c r="R156" s="32"/>
      <c r="S156" s="32"/>
      <c r="T156" s="32"/>
      <c r="U156" s="9"/>
      <c r="V156" s="9"/>
      <c r="W156" s="9"/>
      <c r="X156" s="9"/>
      <c r="Y156" s="9"/>
      <c r="Z156" s="9"/>
      <c r="AA156" s="9"/>
      <c r="AB156" s="9"/>
      <c r="AC156" s="9"/>
      <c r="AD156" s="9"/>
      <c r="AE156" s="9"/>
    </row>
    <row r="157">
      <c r="A157" s="9"/>
      <c r="B157" s="9"/>
      <c r="C157" s="9"/>
      <c r="D157" s="32"/>
      <c r="E157" s="32"/>
      <c r="F157" s="32"/>
      <c r="G157" s="32"/>
      <c r="H157" s="32"/>
      <c r="I157" s="32"/>
      <c r="J157" s="32"/>
      <c r="K157" s="32"/>
      <c r="L157" s="32"/>
      <c r="M157" s="32"/>
      <c r="N157" s="32"/>
      <c r="O157" s="32"/>
      <c r="P157" s="32"/>
      <c r="Q157" s="32"/>
      <c r="R157" s="32"/>
      <c r="S157" s="32"/>
      <c r="T157" s="32"/>
      <c r="U157" s="9"/>
      <c r="V157" s="9"/>
      <c r="W157" s="9"/>
      <c r="X157" s="9"/>
      <c r="Y157" s="9"/>
      <c r="Z157" s="9"/>
      <c r="AA157" s="9"/>
      <c r="AB157" s="9"/>
      <c r="AC157" s="9"/>
      <c r="AD157" s="9"/>
      <c r="AE157" s="9"/>
    </row>
    <row r="158">
      <c r="A158" s="9"/>
      <c r="B158" s="9"/>
      <c r="C158" s="9"/>
      <c r="D158" s="32"/>
      <c r="E158" s="32"/>
      <c r="F158" s="32"/>
      <c r="G158" s="32"/>
      <c r="H158" s="32"/>
      <c r="I158" s="32"/>
      <c r="J158" s="32"/>
      <c r="K158" s="32"/>
      <c r="L158" s="32"/>
      <c r="M158" s="32"/>
      <c r="N158" s="32"/>
      <c r="O158" s="32"/>
      <c r="P158" s="32"/>
      <c r="Q158" s="32"/>
      <c r="R158" s="32"/>
      <c r="S158" s="32"/>
      <c r="T158" s="32"/>
      <c r="U158" s="9"/>
      <c r="V158" s="9"/>
      <c r="W158" s="9"/>
      <c r="X158" s="9"/>
      <c r="Y158" s="9"/>
      <c r="Z158" s="9"/>
      <c r="AA158" s="9"/>
      <c r="AB158" s="9"/>
      <c r="AC158" s="9"/>
      <c r="AD158" s="9"/>
      <c r="AE158" s="9"/>
    </row>
    <row r="159">
      <c r="A159" s="9"/>
      <c r="B159" s="9"/>
      <c r="C159" s="9"/>
      <c r="D159" s="32"/>
      <c r="E159" s="32"/>
      <c r="F159" s="32"/>
      <c r="G159" s="32"/>
      <c r="H159" s="32"/>
      <c r="I159" s="32"/>
      <c r="J159" s="32"/>
      <c r="K159" s="32"/>
      <c r="L159" s="32"/>
      <c r="M159" s="32"/>
      <c r="N159" s="32"/>
      <c r="O159" s="32"/>
      <c r="P159" s="32"/>
      <c r="Q159" s="32"/>
      <c r="R159" s="32"/>
      <c r="S159" s="32"/>
      <c r="T159" s="32"/>
      <c r="U159" s="9"/>
      <c r="V159" s="9"/>
      <c r="W159" s="9"/>
      <c r="X159" s="9"/>
      <c r="Y159" s="9"/>
      <c r="Z159" s="9"/>
      <c r="AA159" s="9"/>
      <c r="AB159" s="9"/>
      <c r="AC159" s="9"/>
      <c r="AD159" s="9"/>
      <c r="AE159" s="9"/>
    </row>
    <row r="160">
      <c r="A160" s="9"/>
      <c r="B160" s="9"/>
      <c r="C160" s="9"/>
      <c r="D160" s="32"/>
      <c r="E160" s="32"/>
      <c r="F160" s="32"/>
      <c r="G160" s="32"/>
      <c r="H160" s="32"/>
      <c r="I160" s="32"/>
      <c r="J160" s="32"/>
      <c r="K160" s="32"/>
      <c r="L160" s="32"/>
      <c r="M160" s="32"/>
      <c r="N160" s="32"/>
      <c r="O160" s="32"/>
      <c r="P160" s="32"/>
      <c r="Q160" s="32"/>
      <c r="R160" s="32"/>
      <c r="S160" s="32"/>
      <c r="T160" s="32"/>
      <c r="U160" s="9"/>
      <c r="V160" s="9"/>
      <c r="W160" s="9"/>
      <c r="X160" s="9"/>
      <c r="Y160" s="9"/>
      <c r="Z160" s="9"/>
      <c r="AA160" s="9"/>
      <c r="AB160" s="9"/>
      <c r="AC160" s="9"/>
      <c r="AD160" s="9"/>
      <c r="AE160" s="9"/>
    </row>
    <row r="161">
      <c r="A161" s="9"/>
      <c r="B161" s="9"/>
      <c r="C161" s="9"/>
      <c r="D161" s="32"/>
      <c r="E161" s="32"/>
      <c r="F161" s="32"/>
      <c r="G161" s="32"/>
      <c r="H161" s="32"/>
      <c r="I161" s="32"/>
      <c r="J161" s="32"/>
      <c r="K161" s="32"/>
      <c r="L161" s="32"/>
      <c r="M161" s="32"/>
      <c r="N161" s="32"/>
      <c r="O161" s="32"/>
      <c r="P161" s="32"/>
      <c r="Q161" s="32"/>
      <c r="R161" s="32"/>
      <c r="S161" s="32"/>
      <c r="T161" s="32"/>
      <c r="U161" s="9"/>
      <c r="V161" s="9"/>
      <c r="W161" s="9"/>
      <c r="X161" s="9"/>
      <c r="Y161" s="9"/>
      <c r="Z161" s="9"/>
      <c r="AA161" s="9"/>
      <c r="AB161" s="9"/>
      <c r="AC161" s="9"/>
      <c r="AD161" s="9"/>
      <c r="AE161" s="9"/>
    </row>
    <row r="162">
      <c r="A162" s="9"/>
      <c r="B162" s="9"/>
      <c r="C162" s="9"/>
      <c r="D162" s="32"/>
      <c r="E162" s="32"/>
      <c r="F162" s="32"/>
      <c r="G162" s="32"/>
      <c r="H162" s="32"/>
      <c r="I162" s="32"/>
      <c r="J162" s="32"/>
      <c r="K162" s="32"/>
      <c r="L162" s="32"/>
      <c r="M162" s="32"/>
      <c r="N162" s="32"/>
      <c r="O162" s="32"/>
      <c r="P162" s="32"/>
      <c r="Q162" s="32"/>
      <c r="R162" s="32"/>
      <c r="S162" s="32"/>
      <c r="T162" s="32"/>
      <c r="U162" s="9"/>
      <c r="V162" s="9"/>
      <c r="W162" s="9"/>
      <c r="X162" s="9"/>
      <c r="Y162" s="9"/>
      <c r="Z162" s="9"/>
      <c r="AA162" s="9"/>
      <c r="AB162" s="9"/>
      <c r="AC162" s="9"/>
      <c r="AD162" s="9"/>
      <c r="AE162" s="9"/>
    </row>
    <row r="163">
      <c r="A163" s="9"/>
      <c r="B163" s="9"/>
      <c r="C163" s="9"/>
      <c r="D163" s="32"/>
      <c r="E163" s="32"/>
      <c r="F163" s="32"/>
      <c r="G163" s="32"/>
      <c r="H163" s="32"/>
      <c r="I163" s="32"/>
      <c r="J163" s="32"/>
      <c r="K163" s="32"/>
      <c r="L163" s="32"/>
      <c r="M163" s="32"/>
      <c r="N163" s="32"/>
      <c r="O163" s="32"/>
      <c r="P163" s="32"/>
      <c r="Q163" s="32"/>
      <c r="R163" s="32"/>
      <c r="S163" s="32"/>
      <c r="T163" s="32"/>
      <c r="U163" s="9"/>
      <c r="V163" s="9"/>
      <c r="W163" s="9"/>
      <c r="X163" s="9"/>
      <c r="Y163" s="9"/>
      <c r="Z163" s="9"/>
      <c r="AA163" s="9"/>
      <c r="AB163" s="9"/>
      <c r="AC163" s="9"/>
      <c r="AD163" s="9"/>
      <c r="AE163" s="9"/>
    </row>
    <row r="164">
      <c r="A164" s="9"/>
      <c r="B164" s="9"/>
      <c r="C164" s="9"/>
      <c r="D164" s="32"/>
      <c r="E164" s="32"/>
      <c r="F164" s="32"/>
      <c r="G164" s="32"/>
      <c r="H164" s="32"/>
      <c r="I164" s="32"/>
      <c r="J164" s="32"/>
      <c r="K164" s="32"/>
      <c r="L164" s="32"/>
      <c r="M164" s="32"/>
      <c r="N164" s="32"/>
      <c r="O164" s="32"/>
      <c r="P164" s="32"/>
      <c r="Q164" s="32"/>
      <c r="R164" s="32"/>
      <c r="S164" s="32"/>
      <c r="T164" s="32"/>
      <c r="U164" s="9"/>
      <c r="V164" s="9"/>
      <c r="W164" s="9"/>
      <c r="X164" s="9"/>
      <c r="Y164" s="9"/>
      <c r="Z164" s="9"/>
      <c r="AA164" s="9"/>
      <c r="AB164" s="9"/>
      <c r="AC164" s="9"/>
      <c r="AD164" s="9"/>
      <c r="AE164" s="9"/>
    </row>
    <row r="165">
      <c r="A165" s="9"/>
      <c r="B165" s="9"/>
      <c r="C165" s="9"/>
      <c r="D165" s="32"/>
      <c r="E165" s="32"/>
      <c r="F165" s="32"/>
      <c r="G165" s="32"/>
      <c r="H165" s="32"/>
      <c r="I165" s="32"/>
      <c r="J165" s="32"/>
      <c r="K165" s="32"/>
      <c r="L165" s="32"/>
      <c r="M165" s="32"/>
      <c r="N165" s="32"/>
      <c r="O165" s="32"/>
      <c r="P165" s="32"/>
      <c r="Q165" s="32"/>
      <c r="R165" s="32"/>
      <c r="S165" s="32"/>
      <c r="T165" s="32"/>
      <c r="U165" s="9"/>
      <c r="V165" s="9"/>
      <c r="W165" s="9"/>
      <c r="X165" s="9"/>
      <c r="Y165" s="9"/>
      <c r="Z165" s="9"/>
      <c r="AA165" s="9"/>
      <c r="AB165" s="9"/>
      <c r="AC165" s="9"/>
      <c r="AD165" s="9"/>
      <c r="AE165" s="9"/>
    </row>
    <row r="166">
      <c r="A166" s="9"/>
      <c r="B166" s="9"/>
      <c r="C166" s="9"/>
      <c r="D166" s="32"/>
      <c r="E166" s="32"/>
      <c r="F166" s="32"/>
      <c r="G166" s="32"/>
      <c r="H166" s="32"/>
      <c r="I166" s="32"/>
      <c r="J166" s="32"/>
      <c r="K166" s="32"/>
      <c r="L166" s="32"/>
      <c r="M166" s="32"/>
      <c r="N166" s="32"/>
      <c r="O166" s="32"/>
      <c r="P166" s="32"/>
      <c r="Q166" s="32"/>
      <c r="R166" s="32"/>
      <c r="S166" s="32"/>
      <c r="T166" s="32"/>
      <c r="U166" s="9"/>
      <c r="V166" s="9"/>
      <c r="W166" s="9"/>
      <c r="X166" s="9"/>
      <c r="Y166" s="9"/>
      <c r="Z166" s="9"/>
      <c r="AA166" s="9"/>
      <c r="AB166" s="9"/>
      <c r="AC166" s="9"/>
      <c r="AD166" s="9"/>
      <c r="AE166" s="9"/>
    </row>
    <row r="167">
      <c r="A167" s="9"/>
      <c r="B167" s="9"/>
      <c r="C167" s="9"/>
      <c r="D167" s="32"/>
      <c r="E167" s="32"/>
      <c r="F167" s="32"/>
      <c r="G167" s="32"/>
      <c r="H167" s="32"/>
      <c r="I167" s="32"/>
      <c r="J167" s="32"/>
      <c r="K167" s="32"/>
      <c r="L167" s="32"/>
      <c r="M167" s="32"/>
      <c r="N167" s="32"/>
      <c r="O167" s="32"/>
      <c r="P167" s="32"/>
      <c r="Q167" s="32"/>
      <c r="R167" s="32"/>
      <c r="S167" s="32"/>
      <c r="T167" s="32"/>
      <c r="U167" s="9"/>
      <c r="V167" s="9"/>
      <c r="W167" s="9"/>
      <c r="X167" s="9"/>
      <c r="Y167" s="9"/>
      <c r="Z167" s="9"/>
      <c r="AA167" s="9"/>
      <c r="AB167" s="9"/>
      <c r="AC167" s="9"/>
      <c r="AD167" s="9"/>
      <c r="AE167" s="9"/>
    </row>
    <row r="168">
      <c r="A168" s="9"/>
      <c r="B168" s="9"/>
      <c r="C168" s="9"/>
      <c r="D168" s="32"/>
      <c r="E168" s="32"/>
      <c r="F168" s="32"/>
      <c r="G168" s="32"/>
      <c r="H168" s="32"/>
      <c r="I168" s="32"/>
      <c r="J168" s="32"/>
      <c r="K168" s="32"/>
      <c r="L168" s="32"/>
      <c r="M168" s="32"/>
      <c r="N168" s="32"/>
      <c r="O168" s="32"/>
      <c r="P168" s="32"/>
      <c r="Q168" s="32"/>
      <c r="R168" s="32"/>
      <c r="S168" s="32"/>
      <c r="T168" s="32"/>
      <c r="U168" s="9"/>
      <c r="V168" s="9"/>
      <c r="W168" s="9"/>
      <c r="X168" s="9"/>
      <c r="Y168" s="9"/>
      <c r="Z168" s="9"/>
      <c r="AA168" s="9"/>
      <c r="AB168" s="9"/>
      <c r="AC168" s="9"/>
      <c r="AD168" s="9"/>
      <c r="AE168" s="9"/>
    </row>
    <row r="169">
      <c r="A169" s="9"/>
      <c r="B169" s="9"/>
      <c r="C169" s="9"/>
      <c r="D169" s="32"/>
      <c r="E169" s="32"/>
      <c r="F169" s="32"/>
      <c r="G169" s="32"/>
      <c r="H169" s="32"/>
      <c r="I169" s="32"/>
      <c r="J169" s="32"/>
      <c r="K169" s="32"/>
      <c r="L169" s="32"/>
      <c r="M169" s="32"/>
      <c r="N169" s="32"/>
      <c r="O169" s="32"/>
      <c r="P169" s="32"/>
      <c r="Q169" s="32"/>
      <c r="R169" s="32"/>
      <c r="S169" s="32"/>
      <c r="T169" s="32"/>
      <c r="U169" s="9"/>
      <c r="V169" s="9"/>
      <c r="W169" s="9"/>
      <c r="X169" s="9"/>
      <c r="Y169" s="9"/>
      <c r="Z169" s="9"/>
      <c r="AA169" s="9"/>
      <c r="AB169" s="9"/>
      <c r="AC169" s="9"/>
      <c r="AD169" s="9"/>
      <c r="AE169" s="9"/>
    </row>
    <row r="170">
      <c r="A170" s="9"/>
      <c r="B170" s="9"/>
      <c r="C170" s="9"/>
      <c r="D170" s="32"/>
      <c r="E170" s="32"/>
      <c r="F170" s="32"/>
      <c r="G170" s="32"/>
      <c r="H170" s="32"/>
      <c r="I170" s="32"/>
      <c r="J170" s="32"/>
      <c r="K170" s="32"/>
      <c r="L170" s="32"/>
      <c r="M170" s="32"/>
      <c r="N170" s="32"/>
      <c r="O170" s="32"/>
      <c r="P170" s="32"/>
      <c r="Q170" s="32"/>
      <c r="R170" s="32"/>
      <c r="S170" s="32"/>
      <c r="T170" s="32"/>
      <c r="U170" s="9"/>
      <c r="V170" s="9"/>
      <c r="W170" s="9"/>
      <c r="X170" s="9"/>
      <c r="Y170" s="9"/>
      <c r="Z170" s="9"/>
      <c r="AA170" s="9"/>
      <c r="AB170" s="9"/>
      <c r="AC170" s="9"/>
      <c r="AD170" s="9"/>
      <c r="AE170" s="9"/>
    </row>
    <row r="171">
      <c r="A171" s="9"/>
      <c r="B171" s="9"/>
      <c r="C171" s="9"/>
      <c r="D171" s="32"/>
      <c r="E171" s="32"/>
      <c r="F171" s="32"/>
      <c r="G171" s="32"/>
      <c r="H171" s="32"/>
      <c r="I171" s="32"/>
      <c r="J171" s="32"/>
      <c r="K171" s="32"/>
      <c r="L171" s="32"/>
      <c r="M171" s="32"/>
      <c r="N171" s="32"/>
      <c r="O171" s="32"/>
      <c r="P171" s="32"/>
      <c r="Q171" s="32"/>
      <c r="R171" s="32"/>
      <c r="S171" s="32"/>
      <c r="T171" s="32"/>
      <c r="U171" s="9"/>
      <c r="V171" s="9"/>
      <c r="W171" s="9"/>
      <c r="X171" s="9"/>
      <c r="Y171" s="9"/>
      <c r="Z171" s="9"/>
      <c r="AA171" s="9"/>
      <c r="AB171" s="9"/>
      <c r="AC171" s="9"/>
      <c r="AD171" s="9"/>
      <c r="AE171" s="9"/>
    </row>
    <row r="172">
      <c r="A172" s="9"/>
      <c r="B172" s="9"/>
      <c r="C172" s="9"/>
      <c r="D172" s="32"/>
      <c r="E172" s="32"/>
      <c r="F172" s="32"/>
      <c r="G172" s="32"/>
      <c r="H172" s="32"/>
      <c r="I172" s="32"/>
      <c r="J172" s="32"/>
      <c r="K172" s="32"/>
      <c r="L172" s="32"/>
      <c r="M172" s="32"/>
      <c r="N172" s="32"/>
      <c r="O172" s="32"/>
      <c r="P172" s="32"/>
      <c r="Q172" s="32"/>
      <c r="R172" s="32"/>
      <c r="S172" s="32"/>
      <c r="T172" s="32"/>
      <c r="U172" s="9"/>
      <c r="V172" s="9"/>
      <c r="W172" s="9"/>
      <c r="X172" s="9"/>
      <c r="Y172" s="9"/>
      <c r="Z172" s="9"/>
      <c r="AA172" s="9"/>
      <c r="AB172" s="9"/>
      <c r="AC172" s="9"/>
      <c r="AD172" s="9"/>
      <c r="AE172" s="9"/>
    </row>
    <row r="173">
      <c r="A173" s="9"/>
      <c r="B173" s="9"/>
      <c r="C173" s="9"/>
      <c r="D173" s="32"/>
      <c r="E173" s="32"/>
      <c r="F173" s="32"/>
      <c r="G173" s="32"/>
      <c r="H173" s="32"/>
      <c r="I173" s="32"/>
      <c r="J173" s="32"/>
      <c r="K173" s="32"/>
      <c r="L173" s="32"/>
      <c r="M173" s="32"/>
      <c r="N173" s="32"/>
      <c r="O173" s="32"/>
      <c r="P173" s="32"/>
      <c r="Q173" s="32"/>
      <c r="R173" s="32"/>
      <c r="S173" s="32"/>
      <c r="T173" s="32"/>
      <c r="U173" s="9"/>
      <c r="V173" s="9"/>
      <c r="W173" s="9"/>
      <c r="X173" s="9"/>
      <c r="Y173" s="9"/>
      <c r="Z173" s="9"/>
      <c r="AA173" s="9"/>
      <c r="AB173" s="9"/>
      <c r="AC173" s="9"/>
      <c r="AD173" s="9"/>
      <c r="AE173" s="9"/>
    </row>
    <row r="174">
      <c r="A174" s="9"/>
      <c r="B174" s="9"/>
      <c r="C174" s="9"/>
      <c r="D174" s="32"/>
      <c r="E174" s="32"/>
      <c r="F174" s="32"/>
      <c r="G174" s="32"/>
      <c r="H174" s="32"/>
      <c r="I174" s="32"/>
      <c r="J174" s="32"/>
      <c r="K174" s="32"/>
      <c r="L174" s="32"/>
      <c r="M174" s="32"/>
      <c r="N174" s="32"/>
      <c r="O174" s="32"/>
      <c r="P174" s="32"/>
      <c r="Q174" s="32"/>
      <c r="R174" s="32"/>
      <c r="S174" s="32"/>
      <c r="T174" s="32"/>
      <c r="U174" s="9"/>
      <c r="V174" s="9"/>
      <c r="W174" s="9"/>
      <c r="X174" s="9"/>
      <c r="Y174" s="9"/>
      <c r="Z174" s="9"/>
      <c r="AA174" s="9"/>
      <c r="AB174" s="9"/>
      <c r="AC174" s="9"/>
      <c r="AD174" s="9"/>
      <c r="AE174" s="9"/>
    </row>
    <row r="175">
      <c r="A175" s="9"/>
      <c r="B175" s="9"/>
      <c r="C175" s="9"/>
      <c r="D175" s="32"/>
      <c r="E175" s="32"/>
      <c r="F175" s="32"/>
      <c r="G175" s="32"/>
      <c r="H175" s="32"/>
      <c r="I175" s="32"/>
      <c r="J175" s="32"/>
      <c r="K175" s="32"/>
      <c r="L175" s="32"/>
      <c r="M175" s="32"/>
      <c r="N175" s="32"/>
      <c r="O175" s="32"/>
      <c r="P175" s="32"/>
      <c r="Q175" s="32"/>
      <c r="R175" s="32"/>
      <c r="S175" s="32"/>
      <c r="T175" s="32"/>
      <c r="U175" s="9"/>
      <c r="V175" s="9"/>
      <c r="W175" s="9"/>
      <c r="X175" s="9"/>
      <c r="Y175" s="9"/>
      <c r="Z175" s="9"/>
      <c r="AA175" s="9"/>
      <c r="AB175" s="9"/>
      <c r="AC175" s="9"/>
      <c r="AD175" s="9"/>
      <c r="AE175" s="9"/>
    </row>
    <row r="176">
      <c r="A176" s="9"/>
      <c r="B176" s="9"/>
      <c r="C176" s="9"/>
      <c r="D176" s="32"/>
      <c r="E176" s="32"/>
      <c r="F176" s="32"/>
      <c r="G176" s="32"/>
      <c r="H176" s="32"/>
      <c r="I176" s="32"/>
      <c r="J176" s="32"/>
      <c r="K176" s="32"/>
      <c r="L176" s="32"/>
      <c r="M176" s="32"/>
      <c r="N176" s="32"/>
      <c r="O176" s="32"/>
      <c r="P176" s="32"/>
      <c r="Q176" s="32"/>
      <c r="R176" s="32"/>
      <c r="S176" s="32"/>
      <c r="T176" s="32"/>
      <c r="U176" s="9"/>
      <c r="V176" s="9"/>
      <c r="W176" s="9"/>
      <c r="X176" s="9"/>
      <c r="Y176" s="9"/>
      <c r="Z176" s="9"/>
      <c r="AA176" s="9"/>
      <c r="AB176" s="9"/>
      <c r="AC176" s="9"/>
      <c r="AD176" s="9"/>
      <c r="AE176" s="9"/>
    </row>
    <row r="177">
      <c r="A177" s="9"/>
      <c r="B177" s="9"/>
      <c r="C177" s="9"/>
      <c r="D177" s="32"/>
      <c r="E177" s="32"/>
      <c r="F177" s="32"/>
      <c r="G177" s="32"/>
      <c r="H177" s="32"/>
      <c r="I177" s="32"/>
      <c r="J177" s="32"/>
      <c r="K177" s="32"/>
      <c r="L177" s="32"/>
      <c r="M177" s="32"/>
      <c r="N177" s="32"/>
      <c r="O177" s="32"/>
      <c r="P177" s="32"/>
      <c r="Q177" s="32"/>
      <c r="R177" s="32"/>
      <c r="S177" s="32"/>
      <c r="T177" s="32"/>
      <c r="U177" s="9"/>
      <c r="V177" s="9"/>
      <c r="W177" s="9"/>
      <c r="X177" s="9"/>
      <c r="Y177" s="9"/>
      <c r="Z177" s="9"/>
      <c r="AA177" s="9"/>
      <c r="AB177" s="9"/>
      <c r="AC177" s="9"/>
      <c r="AD177" s="9"/>
      <c r="AE177" s="9"/>
    </row>
    <row r="178">
      <c r="A178" s="9"/>
      <c r="B178" s="9"/>
      <c r="C178" s="9"/>
      <c r="D178" s="32"/>
      <c r="E178" s="32"/>
      <c r="F178" s="32"/>
      <c r="G178" s="32"/>
      <c r="H178" s="32"/>
      <c r="I178" s="32"/>
      <c r="J178" s="32"/>
      <c r="K178" s="32"/>
      <c r="L178" s="32"/>
      <c r="M178" s="32"/>
      <c r="N178" s="32"/>
      <c r="O178" s="32"/>
      <c r="P178" s="32"/>
      <c r="Q178" s="32"/>
      <c r="R178" s="32"/>
      <c r="S178" s="32"/>
      <c r="T178" s="32"/>
      <c r="U178" s="9"/>
      <c r="V178" s="9"/>
      <c r="W178" s="9"/>
      <c r="X178" s="9"/>
      <c r="Y178" s="9"/>
      <c r="Z178" s="9"/>
      <c r="AA178" s="9"/>
      <c r="AB178" s="9"/>
      <c r="AC178" s="9"/>
      <c r="AD178" s="9"/>
      <c r="AE178" s="9"/>
    </row>
    <row r="179">
      <c r="A179" s="9"/>
      <c r="B179" s="9"/>
      <c r="C179" s="9"/>
      <c r="D179" s="32"/>
      <c r="E179" s="32"/>
      <c r="F179" s="32"/>
      <c r="G179" s="32"/>
      <c r="H179" s="32"/>
      <c r="I179" s="32"/>
      <c r="J179" s="32"/>
      <c r="K179" s="32"/>
      <c r="L179" s="32"/>
      <c r="M179" s="32"/>
      <c r="N179" s="32"/>
      <c r="O179" s="32"/>
      <c r="P179" s="32"/>
      <c r="Q179" s="32"/>
      <c r="R179" s="32"/>
      <c r="S179" s="32"/>
      <c r="T179" s="32"/>
      <c r="U179" s="9"/>
      <c r="V179" s="9"/>
      <c r="W179" s="9"/>
      <c r="X179" s="9"/>
      <c r="Y179" s="9"/>
      <c r="Z179" s="9"/>
      <c r="AA179" s="9"/>
      <c r="AB179" s="9"/>
      <c r="AC179" s="9"/>
      <c r="AD179" s="9"/>
      <c r="AE179" s="9"/>
    </row>
    <row r="180">
      <c r="A180" s="9"/>
      <c r="B180" s="9"/>
      <c r="C180" s="9"/>
      <c r="D180" s="32"/>
      <c r="E180" s="32"/>
      <c r="F180" s="32"/>
      <c r="G180" s="32"/>
      <c r="H180" s="32"/>
      <c r="I180" s="32"/>
      <c r="J180" s="32"/>
      <c r="K180" s="32"/>
      <c r="L180" s="32"/>
      <c r="M180" s="32"/>
      <c r="N180" s="32"/>
      <c r="O180" s="32"/>
      <c r="P180" s="32"/>
      <c r="Q180" s="32"/>
      <c r="R180" s="32"/>
      <c r="S180" s="32"/>
      <c r="T180" s="32"/>
      <c r="U180" s="9"/>
      <c r="V180" s="9"/>
      <c r="W180" s="9"/>
      <c r="X180" s="9"/>
      <c r="Y180" s="9"/>
      <c r="Z180" s="9"/>
      <c r="AA180" s="9"/>
      <c r="AB180" s="9"/>
      <c r="AC180" s="9"/>
      <c r="AD180" s="9"/>
      <c r="AE180" s="9"/>
    </row>
    <row r="181">
      <c r="A181" s="9"/>
      <c r="B181" s="9"/>
      <c r="C181" s="9"/>
      <c r="D181" s="32"/>
      <c r="E181" s="32"/>
      <c r="F181" s="32"/>
      <c r="G181" s="32"/>
      <c r="H181" s="32"/>
      <c r="I181" s="32"/>
      <c r="J181" s="32"/>
      <c r="K181" s="32"/>
      <c r="L181" s="32"/>
      <c r="M181" s="32"/>
      <c r="N181" s="32"/>
      <c r="O181" s="32"/>
      <c r="P181" s="32"/>
      <c r="Q181" s="32"/>
      <c r="R181" s="32"/>
      <c r="S181" s="32"/>
      <c r="T181" s="32"/>
      <c r="U181" s="9"/>
      <c r="V181" s="9"/>
      <c r="W181" s="9"/>
      <c r="X181" s="9"/>
      <c r="Y181" s="9"/>
      <c r="Z181" s="9"/>
      <c r="AA181" s="9"/>
      <c r="AB181" s="9"/>
      <c r="AC181" s="9"/>
      <c r="AD181" s="9"/>
      <c r="AE181" s="9"/>
    </row>
    <row r="182">
      <c r="A182" s="9"/>
      <c r="B182" s="9"/>
      <c r="C182" s="9"/>
      <c r="D182" s="32"/>
      <c r="E182" s="32"/>
      <c r="F182" s="32"/>
      <c r="G182" s="32"/>
      <c r="H182" s="32"/>
      <c r="I182" s="32"/>
      <c r="J182" s="32"/>
      <c r="K182" s="32"/>
      <c r="L182" s="32"/>
      <c r="M182" s="32"/>
      <c r="N182" s="32"/>
      <c r="O182" s="32"/>
      <c r="P182" s="32"/>
      <c r="Q182" s="32"/>
      <c r="R182" s="32"/>
      <c r="S182" s="32"/>
      <c r="T182" s="32"/>
      <c r="U182" s="9"/>
      <c r="V182" s="9"/>
      <c r="W182" s="9"/>
      <c r="X182" s="9"/>
      <c r="Y182" s="9"/>
      <c r="Z182" s="9"/>
      <c r="AA182" s="9"/>
      <c r="AB182" s="9"/>
      <c r="AC182" s="9"/>
      <c r="AD182" s="9"/>
      <c r="AE182" s="9"/>
    </row>
    <row r="183">
      <c r="A183" s="9"/>
      <c r="B183" s="9"/>
      <c r="C183" s="9"/>
      <c r="D183" s="32"/>
      <c r="E183" s="32"/>
      <c r="F183" s="32"/>
      <c r="G183" s="32"/>
      <c r="H183" s="32"/>
      <c r="I183" s="32"/>
      <c r="J183" s="32"/>
      <c r="K183" s="32"/>
      <c r="L183" s="32"/>
      <c r="M183" s="32"/>
      <c r="N183" s="32"/>
      <c r="O183" s="32"/>
      <c r="P183" s="32"/>
      <c r="Q183" s="32"/>
      <c r="R183" s="32"/>
      <c r="S183" s="32"/>
      <c r="T183" s="32"/>
      <c r="U183" s="9"/>
      <c r="V183" s="9"/>
      <c r="W183" s="9"/>
      <c r="X183" s="9"/>
      <c r="Y183" s="9"/>
      <c r="Z183" s="9"/>
      <c r="AA183" s="9"/>
      <c r="AB183" s="9"/>
      <c r="AC183" s="9"/>
      <c r="AD183" s="9"/>
      <c r="AE183" s="9"/>
    </row>
    <row r="184">
      <c r="A184" s="9"/>
      <c r="B184" s="9"/>
      <c r="C184" s="9"/>
      <c r="D184" s="32"/>
      <c r="E184" s="32"/>
      <c r="F184" s="32"/>
      <c r="G184" s="32"/>
      <c r="H184" s="32"/>
      <c r="I184" s="32"/>
      <c r="J184" s="32"/>
      <c r="K184" s="32"/>
      <c r="L184" s="32"/>
      <c r="M184" s="32"/>
      <c r="N184" s="32"/>
      <c r="O184" s="32"/>
      <c r="P184" s="32"/>
      <c r="Q184" s="32"/>
      <c r="R184" s="32"/>
      <c r="S184" s="32"/>
      <c r="T184" s="32"/>
      <c r="U184" s="9"/>
      <c r="V184" s="9"/>
      <c r="W184" s="9"/>
      <c r="X184" s="9"/>
      <c r="Y184" s="9"/>
      <c r="Z184" s="9"/>
      <c r="AA184" s="9"/>
      <c r="AB184" s="9"/>
      <c r="AC184" s="9"/>
      <c r="AD184" s="9"/>
      <c r="AE184" s="9"/>
    </row>
    <row r="185">
      <c r="A185" s="9"/>
      <c r="B185" s="9"/>
      <c r="C185" s="9"/>
      <c r="D185" s="32"/>
      <c r="E185" s="32"/>
      <c r="F185" s="32"/>
      <c r="G185" s="32"/>
      <c r="H185" s="32"/>
      <c r="I185" s="32"/>
      <c r="J185" s="32"/>
      <c r="K185" s="32"/>
      <c r="L185" s="32"/>
      <c r="M185" s="32"/>
      <c r="N185" s="32"/>
      <c r="O185" s="32"/>
      <c r="P185" s="32"/>
      <c r="Q185" s="32"/>
      <c r="R185" s="32"/>
      <c r="S185" s="32"/>
      <c r="T185" s="32"/>
      <c r="U185" s="9"/>
      <c r="V185" s="9"/>
      <c r="W185" s="9"/>
      <c r="X185" s="9"/>
      <c r="Y185" s="9"/>
      <c r="Z185" s="9"/>
      <c r="AA185" s="9"/>
      <c r="AB185" s="9"/>
      <c r="AC185" s="9"/>
      <c r="AD185" s="9"/>
      <c r="AE185" s="9"/>
    </row>
    <row r="186">
      <c r="A186" s="9"/>
      <c r="B186" s="9"/>
      <c r="C186" s="9"/>
      <c r="D186" s="32"/>
      <c r="E186" s="32"/>
      <c r="F186" s="32"/>
      <c r="G186" s="32"/>
      <c r="H186" s="32"/>
      <c r="I186" s="32"/>
      <c r="J186" s="32"/>
      <c r="K186" s="32"/>
      <c r="L186" s="32"/>
      <c r="M186" s="32"/>
      <c r="N186" s="32"/>
      <c r="O186" s="32"/>
      <c r="P186" s="32"/>
      <c r="Q186" s="32"/>
      <c r="R186" s="32"/>
      <c r="S186" s="32"/>
      <c r="T186" s="32"/>
      <c r="U186" s="9"/>
      <c r="V186" s="9"/>
      <c r="W186" s="9"/>
      <c r="X186" s="9"/>
      <c r="Y186" s="9"/>
      <c r="Z186" s="9"/>
      <c r="AA186" s="9"/>
      <c r="AB186" s="9"/>
      <c r="AC186" s="9"/>
      <c r="AD186" s="9"/>
      <c r="AE186" s="9"/>
    </row>
    <row r="187">
      <c r="A187" s="9"/>
      <c r="B187" s="9"/>
      <c r="C187" s="9"/>
      <c r="D187" s="32"/>
      <c r="E187" s="32"/>
      <c r="F187" s="32"/>
      <c r="G187" s="32"/>
      <c r="H187" s="32"/>
      <c r="I187" s="32"/>
      <c r="J187" s="32"/>
      <c r="K187" s="32"/>
      <c r="L187" s="32"/>
      <c r="M187" s="32"/>
      <c r="N187" s="32"/>
      <c r="O187" s="32"/>
      <c r="P187" s="32"/>
      <c r="Q187" s="32"/>
      <c r="R187" s="32"/>
      <c r="S187" s="32"/>
      <c r="T187" s="32"/>
      <c r="U187" s="9"/>
      <c r="V187" s="9"/>
      <c r="W187" s="9"/>
      <c r="X187" s="9"/>
      <c r="Y187" s="9"/>
      <c r="Z187" s="9"/>
      <c r="AA187" s="9"/>
      <c r="AB187" s="9"/>
      <c r="AC187" s="9"/>
      <c r="AD187" s="9"/>
      <c r="AE187" s="9"/>
    </row>
    <row r="188">
      <c r="A188" s="9"/>
      <c r="B188" s="9"/>
      <c r="C188" s="9"/>
      <c r="D188" s="32"/>
      <c r="E188" s="32"/>
      <c r="F188" s="32"/>
      <c r="G188" s="32"/>
      <c r="H188" s="32"/>
      <c r="I188" s="32"/>
      <c r="J188" s="32"/>
      <c r="K188" s="32"/>
      <c r="L188" s="32"/>
      <c r="M188" s="32"/>
      <c r="N188" s="32"/>
      <c r="O188" s="32"/>
      <c r="P188" s="32"/>
      <c r="Q188" s="32"/>
      <c r="R188" s="32"/>
      <c r="S188" s="32"/>
      <c r="T188" s="32"/>
      <c r="U188" s="9"/>
      <c r="V188" s="9"/>
      <c r="W188" s="9"/>
      <c r="X188" s="9"/>
      <c r="Y188" s="9"/>
      <c r="Z188" s="9"/>
      <c r="AA188" s="9"/>
      <c r="AB188" s="9"/>
      <c r="AC188" s="9"/>
      <c r="AD188" s="9"/>
      <c r="AE188" s="9"/>
    </row>
    <row r="189">
      <c r="A189" s="9"/>
      <c r="B189" s="9"/>
      <c r="C189" s="9"/>
      <c r="D189" s="32"/>
      <c r="E189" s="32"/>
      <c r="F189" s="32"/>
      <c r="G189" s="32"/>
      <c r="H189" s="32"/>
      <c r="I189" s="32"/>
      <c r="J189" s="32"/>
      <c r="K189" s="32"/>
      <c r="L189" s="32"/>
      <c r="M189" s="32"/>
      <c r="N189" s="32"/>
      <c r="O189" s="32"/>
      <c r="P189" s="32"/>
      <c r="Q189" s="32"/>
      <c r="R189" s="32"/>
      <c r="S189" s="32"/>
      <c r="T189" s="32"/>
      <c r="U189" s="9"/>
      <c r="V189" s="9"/>
      <c r="W189" s="9"/>
      <c r="X189" s="9"/>
      <c r="Y189" s="9"/>
      <c r="Z189" s="9"/>
      <c r="AA189" s="9"/>
      <c r="AB189" s="9"/>
      <c r="AC189" s="9"/>
      <c r="AD189" s="9"/>
      <c r="AE189" s="9"/>
    </row>
    <row r="190">
      <c r="A190" s="9"/>
      <c r="B190" s="9"/>
      <c r="C190" s="9"/>
      <c r="D190" s="32"/>
      <c r="E190" s="32"/>
      <c r="F190" s="32"/>
      <c r="G190" s="32"/>
      <c r="H190" s="32"/>
      <c r="I190" s="32"/>
      <c r="J190" s="32"/>
      <c r="K190" s="32"/>
      <c r="L190" s="32"/>
      <c r="M190" s="32"/>
      <c r="N190" s="32"/>
      <c r="O190" s="32"/>
      <c r="P190" s="32"/>
      <c r="Q190" s="32"/>
      <c r="R190" s="32"/>
      <c r="S190" s="32"/>
      <c r="T190" s="32"/>
      <c r="U190" s="9"/>
      <c r="V190" s="9"/>
      <c r="W190" s="9"/>
      <c r="X190" s="9"/>
      <c r="Y190" s="9"/>
      <c r="Z190" s="9"/>
      <c r="AA190" s="9"/>
      <c r="AB190" s="9"/>
      <c r="AC190" s="9"/>
      <c r="AD190" s="9"/>
      <c r="AE190" s="9"/>
    </row>
    <row r="191">
      <c r="A191" s="9"/>
      <c r="B191" s="9"/>
      <c r="C191" s="9"/>
      <c r="D191" s="32"/>
      <c r="E191" s="32"/>
      <c r="F191" s="32"/>
      <c r="G191" s="32"/>
      <c r="H191" s="32"/>
      <c r="I191" s="32"/>
      <c r="J191" s="32"/>
      <c r="K191" s="32"/>
      <c r="L191" s="32"/>
      <c r="M191" s="32"/>
      <c r="N191" s="32"/>
      <c r="O191" s="32"/>
      <c r="P191" s="32"/>
      <c r="Q191" s="32"/>
      <c r="R191" s="32"/>
      <c r="S191" s="32"/>
      <c r="T191" s="32"/>
      <c r="U191" s="9"/>
      <c r="V191" s="9"/>
      <c r="W191" s="9"/>
      <c r="X191" s="9"/>
      <c r="Y191" s="9"/>
      <c r="Z191" s="9"/>
      <c r="AA191" s="9"/>
      <c r="AB191" s="9"/>
      <c r="AC191" s="9"/>
      <c r="AD191" s="9"/>
      <c r="AE191" s="9"/>
    </row>
    <row r="192">
      <c r="A192" s="9"/>
      <c r="B192" s="9"/>
      <c r="C192" s="9"/>
      <c r="D192" s="32"/>
      <c r="E192" s="32"/>
      <c r="F192" s="32"/>
      <c r="G192" s="32"/>
      <c r="H192" s="32"/>
      <c r="I192" s="32"/>
      <c r="J192" s="32"/>
      <c r="K192" s="32"/>
      <c r="L192" s="32"/>
      <c r="M192" s="32"/>
      <c r="N192" s="32"/>
      <c r="O192" s="32"/>
      <c r="P192" s="32"/>
      <c r="Q192" s="32"/>
      <c r="R192" s="32"/>
      <c r="S192" s="32"/>
      <c r="T192" s="32"/>
      <c r="U192" s="9"/>
      <c r="V192" s="9"/>
      <c r="W192" s="9"/>
      <c r="X192" s="9"/>
      <c r="Y192" s="9"/>
      <c r="Z192" s="9"/>
      <c r="AA192" s="9"/>
      <c r="AB192" s="9"/>
      <c r="AC192" s="9"/>
      <c r="AD192" s="9"/>
      <c r="AE192" s="9"/>
    </row>
    <row r="193">
      <c r="A193" s="9"/>
      <c r="B193" s="9"/>
      <c r="C193" s="9"/>
      <c r="D193" s="32"/>
      <c r="E193" s="32"/>
      <c r="F193" s="32"/>
      <c r="G193" s="32"/>
      <c r="H193" s="32"/>
      <c r="I193" s="32"/>
      <c r="J193" s="32"/>
      <c r="K193" s="32"/>
      <c r="L193" s="32"/>
      <c r="M193" s="32"/>
      <c r="N193" s="32"/>
      <c r="O193" s="32"/>
      <c r="P193" s="32"/>
      <c r="Q193" s="32"/>
      <c r="R193" s="32"/>
      <c r="S193" s="32"/>
      <c r="T193" s="32"/>
      <c r="U193" s="9"/>
      <c r="V193" s="9"/>
      <c r="W193" s="9"/>
      <c r="X193" s="9"/>
      <c r="Y193" s="9"/>
      <c r="Z193" s="9"/>
      <c r="AA193" s="9"/>
      <c r="AB193" s="9"/>
      <c r="AC193" s="9"/>
      <c r="AD193" s="9"/>
      <c r="AE193" s="9"/>
    </row>
    <row r="194">
      <c r="A194" s="9"/>
      <c r="B194" s="9"/>
      <c r="C194" s="9"/>
      <c r="D194" s="32"/>
      <c r="E194" s="32"/>
      <c r="F194" s="32"/>
      <c r="G194" s="32"/>
      <c r="H194" s="32"/>
      <c r="I194" s="32"/>
      <c r="J194" s="32"/>
      <c r="K194" s="32"/>
      <c r="L194" s="32"/>
      <c r="M194" s="32"/>
      <c r="N194" s="32"/>
      <c r="O194" s="32"/>
      <c r="P194" s="32"/>
      <c r="Q194" s="32"/>
      <c r="R194" s="32"/>
      <c r="S194" s="32"/>
      <c r="T194" s="32"/>
      <c r="U194" s="9"/>
      <c r="V194" s="9"/>
      <c r="W194" s="9"/>
      <c r="X194" s="9"/>
      <c r="Y194" s="9"/>
      <c r="Z194" s="9"/>
      <c r="AA194" s="9"/>
      <c r="AB194" s="9"/>
      <c r="AC194" s="9"/>
      <c r="AD194" s="9"/>
      <c r="AE194" s="9"/>
    </row>
    <row r="195">
      <c r="A195" s="9"/>
      <c r="B195" s="9"/>
      <c r="C195" s="9"/>
      <c r="D195" s="32"/>
      <c r="E195" s="32"/>
      <c r="F195" s="32"/>
      <c r="G195" s="32"/>
      <c r="H195" s="32"/>
      <c r="I195" s="32"/>
      <c r="J195" s="32"/>
      <c r="K195" s="32"/>
      <c r="L195" s="32"/>
      <c r="M195" s="32"/>
      <c r="N195" s="32"/>
      <c r="O195" s="32"/>
      <c r="P195" s="32"/>
      <c r="Q195" s="32"/>
      <c r="R195" s="32"/>
      <c r="S195" s="32"/>
      <c r="T195" s="32"/>
      <c r="U195" s="9"/>
      <c r="V195" s="9"/>
      <c r="W195" s="9"/>
      <c r="X195" s="9"/>
      <c r="Y195" s="9"/>
      <c r="Z195" s="9"/>
      <c r="AA195" s="9"/>
      <c r="AB195" s="9"/>
      <c r="AC195" s="9"/>
      <c r="AD195" s="9"/>
      <c r="AE195" s="9"/>
    </row>
    <row r="196">
      <c r="A196" s="9"/>
      <c r="B196" s="9"/>
      <c r="C196" s="9"/>
      <c r="D196" s="32"/>
      <c r="E196" s="32"/>
      <c r="F196" s="32"/>
      <c r="G196" s="32"/>
      <c r="H196" s="32"/>
      <c r="I196" s="32"/>
      <c r="J196" s="32"/>
      <c r="K196" s="32"/>
      <c r="L196" s="32"/>
      <c r="M196" s="32"/>
      <c r="N196" s="32"/>
      <c r="O196" s="32"/>
      <c r="P196" s="32"/>
      <c r="Q196" s="32"/>
      <c r="R196" s="32"/>
      <c r="S196" s="32"/>
      <c r="T196" s="32"/>
      <c r="U196" s="9"/>
      <c r="V196" s="9"/>
      <c r="W196" s="9"/>
      <c r="X196" s="9"/>
      <c r="Y196" s="9"/>
      <c r="Z196" s="9"/>
      <c r="AA196" s="9"/>
      <c r="AB196" s="9"/>
      <c r="AC196" s="9"/>
      <c r="AD196" s="9"/>
      <c r="AE196" s="9"/>
    </row>
    <row r="197">
      <c r="A197" s="9"/>
      <c r="B197" s="9"/>
      <c r="C197" s="9"/>
      <c r="D197" s="32"/>
      <c r="E197" s="32"/>
      <c r="F197" s="32"/>
      <c r="G197" s="32"/>
      <c r="H197" s="32"/>
      <c r="I197" s="32"/>
      <c r="J197" s="32"/>
      <c r="K197" s="32"/>
      <c r="L197" s="32"/>
      <c r="M197" s="32"/>
      <c r="N197" s="32"/>
      <c r="O197" s="32"/>
      <c r="P197" s="32"/>
      <c r="Q197" s="32"/>
      <c r="R197" s="32"/>
      <c r="S197" s="32"/>
      <c r="T197" s="32"/>
      <c r="U197" s="9"/>
      <c r="V197" s="9"/>
      <c r="W197" s="9"/>
      <c r="X197" s="9"/>
      <c r="Y197" s="9"/>
      <c r="Z197" s="9"/>
      <c r="AA197" s="9"/>
      <c r="AB197" s="9"/>
      <c r="AC197" s="9"/>
      <c r="AD197" s="9"/>
      <c r="AE197" s="9"/>
    </row>
    <row r="198">
      <c r="A198" s="9"/>
      <c r="B198" s="9"/>
      <c r="C198" s="9"/>
      <c r="D198" s="32"/>
      <c r="E198" s="32"/>
      <c r="F198" s="32"/>
      <c r="G198" s="32"/>
      <c r="H198" s="32"/>
      <c r="I198" s="32"/>
      <c r="J198" s="32"/>
      <c r="K198" s="32"/>
      <c r="L198" s="32"/>
      <c r="M198" s="32"/>
      <c r="N198" s="32"/>
      <c r="O198" s="32"/>
      <c r="P198" s="32"/>
      <c r="Q198" s="32"/>
      <c r="R198" s="32"/>
      <c r="S198" s="32"/>
      <c r="T198" s="32"/>
      <c r="U198" s="9"/>
      <c r="V198" s="9"/>
      <c r="W198" s="9"/>
      <c r="X198" s="9"/>
      <c r="Y198" s="9"/>
      <c r="Z198" s="9"/>
      <c r="AA198" s="9"/>
      <c r="AB198" s="9"/>
      <c r="AC198" s="9"/>
      <c r="AD198" s="9"/>
      <c r="AE198" s="9"/>
    </row>
    <row r="199">
      <c r="A199" s="9"/>
      <c r="B199" s="9"/>
      <c r="C199" s="9"/>
      <c r="D199" s="32"/>
      <c r="E199" s="32"/>
      <c r="F199" s="32"/>
      <c r="G199" s="32"/>
      <c r="H199" s="32"/>
      <c r="I199" s="32"/>
      <c r="J199" s="32"/>
      <c r="K199" s="32"/>
      <c r="L199" s="32"/>
      <c r="M199" s="32"/>
      <c r="N199" s="32"/>
      <c r="O199" s="32"/>
      <c r="P199" s="32"/>
      <c r="Q199" s="32"/>
      <c r="R199" s="32"/>
      <c r="S199" s="32"/>
      <c r="T199" s="32"/>
      <c r="U199" s="9"/>
      <c r="V199" s="9"/>
      <c r="W199" s="9"/>
      <c r="X199" s="9"/>
      <c r="Y199" s="9"/>
      <c r="Z199" s="9"/>
      <c r="AA199" s="9"/>
      <c r="AB199" s="9"/>
      <c r="AC199" s="9"/>
      <c r="AD199" s="9"/>
      <c r="AE199" s="9"/>
    </row>
    <row r="200">
      <c r="A200" s="9"/>
      <c r="B200" s="9"/>
      <c r="C200" s="9"/>
      <c r="D200" s="32"/>
      <c r="E200" s="32"/>
      <c r="F200" s="32"/>
      <c r="G200" s="32"/>
      <c r="H200" s="32"/>
      <c r="I200" s="32"/>
      <c r="J200" s="32"/>
      <c r="K200" s="32"/>
      <c r="L200" s="32"/>
      <c r="M200" s="32"/>
      <c r="N200" s="32"/>
      <c r="O200" s="32"/>
      <c r="P200" s="32"/>
      <c r="Q200" s="32"/>
      <c r="R200" s="32"/>
      <c r="S200" s="32"/>
      <c r="T200" s="32"/>
      <c r="U200" s="9"/>
      <c r="V200" s="9"/>
      <c r="W200" s="9"/>
      <c r="X200" s="9"/>
      <c r="Y200" s="9"/>
      <c r="Z200" s="9"/>
      <c r="AA200" s="9"/>
      <c r="AB200" s="9"/>
      <c r="AC200" s="9"/>
      <c r="AD200" s="9"/>
      <c r="AE200" s="9"/>
    </row>
    <row r="201">
      <c r="A201" s="9"/>
      <c r="B201" s="9"/>
      <c r="C201" s="9"/>
      <c r="D201" s="32"/>
      <c r="E201" s="32"/>
      <c r="F201" s="32"/>
      <c r="G201" s="32"/>
      <c r="H201" s="32"/>
      <c r="I201" s="32"/>
      <c r="J201" s="32"/>
      <c r="K201" s="32"/>
      <c r="L201" s="32"/>
      <c r="M201" s="32"/>
      <c r="N201" s="32"/>
      <c r="O201" s="32"/>
      <c r="P201" s="32"/>
      <c r="Q201" s="32"/>
      <c r="R201" s="32"/>
      <c r="S201" s="32"/>
      <c r="T201" s="32"/>
      <c r="U201" s="9"/>
      <c r="V201" s="9"/>
      <c r="W201" s="9"/>
      <c r="X201" s="9"/>
      <c r="Y201" s="9"/>
      <c r="Z201" s="9"/>
      <c r="AA201" s="9"/>
      <c r="AB201" s="9"/>
      <c r="AC201" s="9"/>
      <c r="AD201" s="9"/>
      <c r="AE201" s="9"/>
    </row>
    <row r="202">
      <c r="A202" s="9"/>
      <c r="B202" s="9"/>
      <c r="C202" s="9"/>
      <c r="D202" s="32"/>
      <c r="E202" s="32"/>
      <c r="F202" s="32"/>
      <c r="G202" s="32"/>
      <c r="H202" s="32"/>
      <c r="I202" s="32"/>
      <c r="J202" s="32"/>
      <c r="K202" s="32"/>
      <c r="L202" s="32"/>
      <c r="M202" s="32"/>
      <c r="N202" s="32"/>
      <c r="O202" s="32"/>
      <c r="P202" s="32"/>
      <c r="Q202" s="32"/>
      <c r="R202" s="32"/>
      <c r="S202" s="32"/>
      <c r="T202" s="32"/>
      <c r="U202" s="9"/>
      <c r="V202" s="9"/>
      <c r="W202" s="9"/>
      <c r="X202" s="9"/>
      <c r="Y202" s="9"/>
      <c r="Z202" s="9"/>
      <c r="AA202" s="9"/>
      <c r="AB202" s="9"/>
      <c r="AC202" s="9"/>
      <c r="AD202" s="9"/>
      <c r="AE202" s="9"/>
    </row>
    <row r="203">
      <c r="A203" s="9"/>
      <c r="B203" s="9"/>
      <c r="C203" s="9"/>
      <c r="D203" s="32"/>
      <c r="E203" s="32"/>
      <c r="F203" s="32"/>
      <c r="G203" s="32"/>
      <c r="H203" s="32"/>
      <c r="I203" s="32"/>
      <c r="J203" s="32"/>
      <c r="K203" s="32"/>
      <c r="L203" s="32"/>
      <c r="M203" s="32"/>
      <c r="N203" s="32"/>
      <c r="O203" s="32"/>
      <c r="P203" s="32"/>
      <c r="Q203" s="32"/>
      <c r="R203" s="32"/>
      <c r="S203" s="32"/>
      <c r="T203" s="32"/>
      <c r="U203" s="9"/>
      <c r="V203" s="9"/>
      <c r="W203" s="9"/>
      <c r="X203" s="9"/>
      <c r="Y203" s="9"/>
      <c r="Z203" s="9"/>
      <c r="AA203" s="9"/>
      <c r="AB203" s="9"/>
      <c r="AC203" s="9"/>
      <c r="AD203" s="9"/>
      <c r="AE203" s="9"/>
    </row>
    <row r="204">
      <c r="A204" s="9"/>
      <c r="B204" s="9"/>
      <c r="C204" s="9"/>
      <c r="D204" s="32"/>
      <c r="E204" s="32"/>
      <c r="F204" s="32"/>
      <c r="G204" s="32"/>
      <c r="H204" s="32"/>
      <c r="I204" s="32"/>
      <c r="J204" s="32"/>
      <c r="K204" s="32"/>
      <c r="L204" s="32"/>
      <c r="M204" s="32"/>
      <c r="N204" s="32"/>
      <c r="O204" s="32"/>
      <c r="P204" s="32"/>
      <c r="Q204" s="32"/>
      <c r="R204" s="32"/>
      <c r="S204" s="32"/>
      <c r="T204" s="32"/>
      <c r="U204" s="9"/>
      <c r="V204" s="9"/>
      <c r="W204" s="9"/>
      <c r="X204" s="9"/>
      <c r="Y204" s="9"/>
      <c r="Z204" s="9"/>
      <c r="AA204" s="9"/>
      <c r="AB204" s="9"/>
      <c r="AC204" s="9"/>
      <c r="AD204" s="9"/>
      <c r="AE204" s="9"/>
    </row>
    <row r="205">
      <c r="A205" s="9"/>
      <c r="B205" s="9"/>
      <c r="C205" s="9"/>
      <c r="D205" s="32"/>
      <c r="E205" s="32"/>
      <c r="F205" s="32"/>
      <c r="G205" s="32"/>
      <c r="H205" s="32"/>
      <c r="I205" s="32"/>
      <c r="J205" s="32"/>
      <c r="K205" s="32"/>
      <c r="L205" s="32"/>
      <c r="M205" s="32"/>
      <c r="N205" s="32"/>
      <c r="O205" s="32"/>
      <c r="P205" s="32"/>
      <c r="Q205" s="32"/>
      <c r="R205" s="32"/>
      <c r="S205" s="32"/>
      <c r="T205" s="32"/>
      <c r="U205" s="9"/>
      <c r="V205" s="9"/>
      <c r="W205" s="9"/>
      <c r="X205" s="9"/>
      <c r="Y205" s="9"/>
      <c r="Z205" s="9"/>
      <c r="AA205" s="9"/>
      <c r="AB205" s="9"/>
      <c r="AC205" s="9"/>
      <c r="AD205" s="9"/>
      <c r="AE205" s="9"/>
    </row>
    <row r="206">
      <c r="A206" s="9"/>
      <c r="B206" s="9"/>
      <c r="C206" s="9"/>
      <c r="D206" s="32"/>
      <c r="E206" s="32"/>
      <c r="F206" s="32"/>
      <c r="G206" s="32"/>
      <c r="H206" s="32"/>
      <c r="I206" s="32"/>
      <c r="J206" s="32"/>
      <c r="K206" s="32"/>
      <c r="L206" s="32"/>
      <c r="M206" s="32"/>
      <c r="N206" s="32"/>
      <c r="O206" s="32"/>
      <c r="P206" s="32"/>
      <c r="Q206" s="32"/>
      <c r="R206" s="32"/>
      <c r="S206" s="32"/>
      <c r="T206" s="32"/>
      <c r="U206" s="9"/>
      <c r="V206" s="9"/>
      <c r="W206" s="9"/>
      <c r="X206" s="9"/>
      <c r="Y206" s="9"/>
      <c r="Z206" s="9"/>
      <c r="AA206" s="9"/>
      <c r="AB206" s="9"/>
      <c r="AC206" s="9"/>
      <c r="AD206" s="9"/>
      <c r="AE206" s="9"/>
    </row>
    <row r="207">
      <c r="A207" s="9"/>
      <c r="B207" s="9"/>
      <c r="C207" s="9"/>
      <c r="D207" s="32"/>
      <c r="E207" s="32"/>
      <c r="F207" s="32"/>
      <c r="G207" s="32"/>
      <c r="H207" s="32"/>
      <c r="I207" s="32"/>
      <c r="J207" s="32"/>
      <c r="K207" s="32"/>
      <c r="L207" s="32"/>
      <c r="M207" s="32"/>
      <c r="N207" s="32"/>
      <c r="O207" s="32"/>
      <c r="P207" s="32"/>
      <c r="Q207" s="32"/>
      <c r="R207" s="32"/>
      <c r="S207" s="32"/>
      <c r="T207" s="32"/>
      <c r="U207" s="9"/>
      <c r="V207" s="9"/>
      <c r="W207" s="9"/>
      <c r="X207" s="9"/>
      <c r="Y207" s="9"/>
      <c r="Z207" s="9"/>
      <c r="AA207" s="9"/>
      <c r="AB207" s="9"/>
      <c r="AC207" s="9"/>
      <c r="AD207" s="9"/>
      <c r="AE207" s="9"/>
    </row>
    <row r="208">
      <c r="A208" s="9"/>
      <c r="B208" s="9"/>
      <c r="C208" s="9"/>
      <c r="D208" s="32"/>
      <c r="E208" s="32"/>
      <c r="F208" s="32"/>
      <c r="G208" s="32"/>
      <c r="H208" s="32"/>
      <c r="I208" s="32"/>
      <c r="J208" s="32"/>
      <c r="K208" s="32"/>
      <c r="L208" s="32"/>
      <c r="M208" s="32"/>
      <c r="N208" s="32"/>
      <c r="O208" s="32"/>
      <c r="P208" s="32"/>
      <c r="Q208" s="32"/>
      <c r="R208" s="32"/>
      <c r="S208" s="32"/>
      <c r="T208" s="32"/>
      <c r="U208" s="9"/>
      <c r="V208" s="9"/>
      <c r="W208" s="9"/>
      <c r="X208" s="9"/>
      <c r="Y208" s="9"/>
      <c r="Z208" s="9"/>
      <c r="AA208" s="9"/>
      <c r="AB208" s="9"/>
      <c r="AC208" s="9"/>
      <c r="AD208" s="9"/>
      <c r="AE208" s="9"/>
    </row>
    <row r="209">
      <c r="A209" s="9"/>
      <c r="B209" s="9"/>
      <c r="C209" s="9"/>
      <c r="D209" s="32"/>
      <c r="E209" s="32"/>
      <c r="F209" s="32"/>
      <c r="G209" s="32"/>
      <c r="H209" s="32"/>
      <c r="I209" s="32"/>
      <c r="J209" s="32"/>
      <c r="K209" s="32"/>
      <c r="L209" s="32"/>
      <c r="M209" s="32"/>
      <c r="N209" s="32"/>
      <c r="O209" s="32"/>
      <c r="P209" s="32"/>
      <c r="Q209" s="32"/>
      <c r="R209" s="32"/>
      <c r="S209" s="32"/>
      <c r="T209" s="32"/>
      <c r="U209" s="9"/>
      <c r="V209" s="9"/>
      <c r="W209" s="9"/>
      <c r="X209" s="9"/>
      <c r="Y209" s="9"/>
      <c r="Z209" s="9"/>
      <c r="AA209" s="9"/>
      <c r="AB209" s="9"/>
      <c r="AC209" s="9"/>
      <c r="AD209" s="9"/>
      <c r="AE209" s="9"/>
    </row>
    <row r="210">
      <c r="A210" s="9"/>
      <c r="B210" s="9"/>
      <c r="C210" s="9"/>
      <c r="D210" s="32"/>
      <c r="E210" s="32"/>
      <c r="F210" s="32"/>
      <c r="G210" s="32"/>
      <c r="H210" s="32"/>
      <c r="I210" s="32"/>
      <c r="J210" s="32"/>
      <c r="K210" s="32"/>
      <c r="L210" s="32"/>
      <c r="M210" s="32"/>
      <c r="N210" s="32"/>
      <c r="O210" s="32"/>
      <c r="P210" s="32"/>
      <c r="Q210" s="32"/>
      <c r="R210" s="32"/>
      <c r="S210" s="32"/>
      <c r="T210" s="32"/>
      <c r="U210" s="9"/>
      <c r="V210" s="9"/>
      <c r="W210" s="9"/>
      <c r="X210" s="9"/>
      <c r="Y210" s="9"/>
      <c r="Z210" s="9"/>
      <c r="AA210" s="9"/>
      <c r="AB210" s="9"/>
      <c r="AC210" s="9"/>
      <c r="AD210" s="9"/>
      <c r="AE210" s="9"/>
    </row>
    <row r="211">
      <c r="A211" s="9"/>
      <c r="B211" s="9"/>
      <c r="C211" s="9"/>
      <c r="D211" s="32"/>
      <c r="E211" s="32"/>
      <c r="F211" s="32"/>
      <c r="G211" s="32"/>
      <c r="H211" s="32"/>
      <c r="I211" s="32"/>
      <c r="J211" s="32"/>
      <c r="K211" s="32"/>
      <c r="L211" s="32"/>
      <c r="M211" s="32"/>
      <c r="N211" s="32"/>
      <c r="O211" s="32"/>
      <c r="P211" s="32"/>
      <c r="Q211" s="32"/>
      <c r="R211" s="32"/>
      <c r="S211" s="32"/>
      <c r="T211" s="32"/>
      <c r="U211" s="9"/>
      <c r="V211" s="9"/>
      <c r="W211" s="9"/>
      <c r="X211" s="9"/>
      <c r="Y211" s="9"/>
      <c r="Z211" s="9"/>
      <c r="AA211" s="9"/>
      <c r="AB211" s="9"/>
      <c r="AC211" s="9"/>
      <c r="AD211" s="9"/>
      <c r="AE211" s="9"/>
    </row>
    <row r="212">
      <c r="A212" s="9"/>
      <c r="B212" s="9"/>
      <c r="C212" s="9"/>
      <c r="D212" s="32"/>
      <c r="E212" s="32"/>
      <c r="F212" s="32"/>
      <c r="G212" s="32"/>
      <c r="H212" s="32"/>
      <c r="I212" s="32"/>
      <c r="J212" s="32"/>
      <c r="K212" s="32"/>
      <c r="L212" s="32"/>
      <c r="M212" s="32"/>
      <c r="N212" s="32"/>
      <c r="O212" s="32"/>
      <c r="P212" s="32"/>
      <c r="Q212" s="32"/>
      <c r="R212" s="32"/>
      <c r="S212" s="32"/>
      <c r="T212" s="32"/>
      <c r="U212" s="9"/>
      <c r="V212" s="9"/>
      <c r="W212" s="9"/>
      <c r="X212" s="9"/>
      <c r="Y212" s="9"/>
      <c r="Z212" s="9"/>
      <c r="AA212" s="9"/>
      <c r="AB212" s="9"/>
      <c r="AC212" s="9"/>
      <c r="AD212" s="9"/>
      <c r="AE212" s="9"/>
    </row>
    <row r="213">
      <c r="A213" s="9"/>
      <c r="B213" s="9"/>
      <c r="C213" s="9"/>
      <c r="D213" s="32"/>
      <c r="E213" s="32"/>
      <c r="F213" s="32"/>
      <c r="G213" s="32"/>
      <c r="H213" s="32"/>
      <c r="I213" s="32"/>
      <c r="J213" s="32"/>
      <c r="K213" s="32"/>
      <c r="L213" s="32"/>
      <c r="M213" s="32"/>
      <c r="N213" s="32"/>
      <c r="O213" s="32"/>
      <c r="P213" s="32"/>
      <c r="Q213" s="32"/>
      <c r="R213" s="32"/>
      <c r="S213" s="32"/>
      <c r="T213" s="32"/>
      <c r="U213" s="9"/>
      <c r="V213" s="9"/>
      <c r="W213" s="9"/>
      <c r="X213" s="9"/>
      <c r="Y213" s="9"/>
      <c r="Z213" s="9"/>
      <c r="AA213" s="9"/>
      <c r="AB213" s="9"/>
      <c r="AC213" s="9"/>
      <c r="AD213" s="9"/>
      <c r="AE213" s="9"/>
    </row>
    <row r="214">
      <c r="A214" s="9"/>
      <c r="B214" s="9"/>
      <c r="C214" s="9"/>
      <c r="D214" s="32"/>
      <c r="E214" s="32"/>
      <c r="F214" s="32"/>
      <c r="G214" s="32"/>
      <c r="H214" s="32"/>
      <c r="I214" s="32"/>
      <c r="J214" s="32"/>
      <c r="K214" s="32"/>
      <c r="L214" s="32"/>
      <c r="M214" s="32"/>
      <c r="N214" s="32"/>
      <c r="O214" s="32"/>
      <c r="P214" s="32"/>
      <c r="Q214" s="32"/>
      <c r="R214" s="32"/>
      <c r="S214" s="32"/>
      <c r="T214" s="32"/>
      <c r="U214" s="9"/>
      <c r="V214" s="9"/>
      <c r="W214" s="9"/>
      <c r="X214" s="9"/>
      <c r="Y214" s="9"/>
      <c r="Z214" s="9"/>
      <c r="AA214" s="9"/>
      <c r="AB214" s="9"/>
      <c r="AC214" s="9"/>
      <c r="AD214" s="9"/>
      <c r="AE214" s="9"/>
    </row>
    <row r="215">
      <c r="A215" s="9"/>
      <c r="B215" s="9"/>
      <c r="C215" s="9"/>
      <c r="D215" s="32"/>
      <c r="E215" s="32"/>
      <c r="F215" s="32"/>
      <c r="G215" s="32"/>
      <c r="H215" s="32"/>
      <c r="I215" s="32"/>
      <c r="J215" s="32"/>
      <c r="K215" s="32"/>
      <c r="L215" s="32"/>
      <c r="M215" s="32"/>
      <c r="N215" s="32"/>
      <c r="O215" s="32"/>
      <c r="P215" s="32"/>
      <c r="Q215" s="32"/>
      <c r="R215" s="32"/>
      <c r="S215" s="32"/>
      <c r="T215" s="32"/>
      <c r="U215" s="9"/>
      <c r="V215" s="9"/>
      <c r="W215" s="9"/>
      <c r="X215" s="9"/>
      <c r="Y215" s="9"/>
      <c r="Z215" s="9"/>
      <c r="AA215" s="9"/>
      <c r="AB215" s="9"/>
      <c r="AC215" s="9"/>
      <c r="AD215" s="9"/>
      <c r="AE215" s="9"/>
    </row>
    <row r="216">
      <c r="A216" s="9"/>
      <c r="B216" s="9"/>
      <c r="C216" s="9"/>
      <c r="D216" s="32"/>
      <c r="E216" s="32"/>
      <c r="F216" s="32"/>
      <c r="G216" s="32"/>
      <c r="H216" s="32"/>
      <c r="I216" s="32"/>
      <c r="J216" s="32"/>
      <c r="K216" s="32"/>
      <c r="L216" s="32"/>
      <c r="M216" s="32"/>
      <c r="N216" s="32"/>
      <c r="O216" s="32"/>
      <c r="P216" s="32"/>
      <c r="Q216" s="32"/>
      <c r="R216" s="32"/>
      <c r="S216" s="32"/>
      <c r="T216" s="32"/>
      <c r="U216" s="9"/>
      <c r="V216" s="9"/>
      <c r="W216" s="9"/>
      <c r="X216" s="9"/>
      <c r="Y216" s="9"/>
      <c r="Z216" s="9"/>
      <c r="AA216" s="9"/>
      <c r="AB216" s="9"/>
      <c r="AC216" s="9"/>
      <c r="AD216" s="9"/>
      <c r="AE216" s="9"/>
    </row>
    <row r="217">
      <c r="A217" s="9"/>
      <c r="B217" s="9"/>
      <c r="C217" s="9"/>
      <c r="D217" s="32"/>
      <c r="E217" s="32"/>
      <c r="F217" s="32"/>
      <c r="G217" s="32"/>
      <c r="H217" s="32"/>
      <c r="I217" s="32"/>
      <c r="J217" s="32"/>
      <c r="K217" s="32"/>
      <c r="L217" s="32"/>
      <c r="M217" s="32"/>
      <c r="N217" s="32"/>
      <c r="O217" s="32"/>
      <c r="P217" s="32"/>
      <c r="Q217" s="32"/>
      <c r="R217" s="32"/>
      <c r="S217" s="32"/>
      <c r="T217" s="32"/>
      <c r="U217" s="9"/>
      <c r="V217" s="9"/>
      <c r="W217" s="9"/>
      <c r="X217" s="9"/>
      <c r="Y217" s="9"/>
      <c r="Z217" s="9"/>
      <c r="AA217" s="9"/>
      <c r="AB217" s="9"/>
      <c r="AC217" s="9"/>
      <c r="AD217" s="9"/>
      <c r="AE217" s="9"/>
    </row>
    <row r="218">
      <c r="A218" s="9"/>
      <c r="B218" s="9"/>
      <c r="C218" s="9"/>
      <c r="D218" s="32"/>
      <c r="E218" s="32"/>
      <c r="F218" s="32"/>
      <c r="G218" s="32"/>
      <c r="H218" s="32"/>
      <c r="I218" s="32"/>
      <c r="J218" s="32"/>
      <c r="K218" s="32"/>
      <c r="L218" s="32"/>
      <c r="M218" s="32"/>
      <c r="N218" s="32"/>
      <c r="O218" s="32"/>
      <c r="P218" s="32"/>
      <c r="Q218" s="32"/>
      <c r="R218" s="32"/>
      <c r="S218" s="32"/>
      <c r="T218" s="32"/>
      <c r="U218" s="9"/>
      <c r="V218" s="9"/>
      <c r="W218" s="9"/>
      <c r="X218" s="9"/>
      <c r="Y218" s="9"/>
      <c r="Z218" s="9"/>
      <c r="AA218" s="9"/>
      <c r="AB218" s="9"/>
      <c r="AC218" s="9"/>
      <c r="AD218" s="9"/>
      <c r="AE218" s="9"/>
    </row>
    <row r="219">
      <c r="A219" s="9"/>
      <c r="B219" s="9"/>
      <c r="C219" s="9"/>
      <c r="D219" s="32"/>
      <c r="E219" s="32"/>
      <c r="F219" s="32"/>
      <c r="G219" s="32"/>
      <c r="H219" s="32"/>
      <c r="I219" s="32"/>
      <c r="J219" s="32"/>
      <c r="K219" s="32"/>
      <c r="L219" s="32"/>
      <c r="M219" s="32"/>
      <c r="N219" s="32"/>
      <c r="O219" s="32"/>
      <c r="P219" s="32"/>
      <c r="Q219" s="32"/>
      <c r="R219" s="32"/>
      <c r="S219" s="32"/>
      <c r="T219" s="32"/>
      <c r="U219" s="9"/>
      <c r="V219" s="9"/>
      <c r="W219" s="9"/>
      <c r="X219" s="9"/>
      <c r="Y219" s="9"/>
      <c r="Z219" s="9"/>
      <c r="AA219" s="9"/>
      <c r="AB219" s="9"/>
      <c r="AC219" s="9"/>
      <c r="AD219" s="9"/>
      <c r="AE219" s="9"/>
    </row>
    <row r="220">
      <c r="A220" s="9"/>
      <c r="B220" s="9"/>
      <c r="C220" s="9"/>
      <c r="D220" s="32"/>
      <c r="E220" s="32"/>
      <c r="F220" s="32"/>
      <c r="G220" s="32"/>
      <c r="H220" s="32"/>
      <c r="I220" s="32"/>
      <c r="J220" s="32"/>
      <c r="K220" s="32"/>
      <c r="L220" s="32"/>
      <c r="M220" s="32"/>
      <c r="N220" s="32"/>
      <c r="O220" s="32"/>
      <c r="P220" s="32"/>
      <c r="Q220" s="32"/>
      <c r="R220" s="32"/>
      <c r="S220" s="32"/>
      <c r="T220" s="32"/>
      <c r="U220" s="9"/>
      <c r="V220" s="9"/>
      <c r="W220" s="9"/>
      <c r="X220" s="9"/>
      <c r="Y220" s="9"/>
      <c r="Z220" s="9"/>
      <c r="AA220" s="9"/>
      <c r="AB220" s="9"/>
      <c r="AC220" s="9"/>
      <c r="AD220" s="9"/>
      <c r="AE220" s="9"/>
    </row>
    <row r="221">
      <c r="A221" s="9"/>
      <c r="B221" s="9"/>
      <c r="C221" s="9"/>
      <c r="D221" s="32"/>
      <c r="E221" s="32"/>
      <c r="F221" s="32"/>
      <c r="G221" s="32"/>
      <c r="H221" s="32"/>
      <c r="I221" s="32"/>
      <c r="J221" s="32"/>
      <c r="K221" s="32"/>
      <c r="L221" s="32"/>
      <c r="M221" s="32"/>
      <c r="N221" s="32"/>
      <c r="O221" s="32"/>
      <c r="P221" s="32"/>
      <c r="Q221" s="32"/>
      <c r="R221" s="32"/>
      <c r="S221" s="32"/>
      <c r="T221" s="32"/>
      <c r="U221" s="9"/>
      <c r="V221" s="9"/>
      <c r="W221" s="9"/>
      <c r="X221" s="9"/>
      <c r="Y221" s="9"/>
      <c r="Z221" s="9"/>
      <c r="AA221" s="9"/>
      <c r="AB221" s="9"/>
      <c r="AC221" s="9"/>
      <c r="AD221" s="9"/>
      <c r="AE221" s="9"/>
    </row>
    <row r="222">
      <c r="A222" s="9"/>
      <c r="B222" s="9"/>
      <c r="C222" s="9"/>
      <c r="D222" s="32"/>
      <c r="E222" s="32"/>
      <c r="F222" s="32"/>
      <c r="G222" s="32"/>
      <c r="H222" s="32"/>
      <c r="I222" s="32"/>
      <c r="J222" s="32"/>
      <c r="K222" s="32"/>
      <c r="L222" s="32"/>
      <c r="M222" s="32"/>
      <c r="N222" s="32"/>
      <c r="O222" s="32"/>
      <c r="P222" s="32"/>
      <c r="Q222" s="32"/>
      <c r="R222" s="32"/>
      <c r="S222" s="32"/>
      <c r="T222" s="32"/>
      <c r="U222" s="9"/>
      <c r="V222" s="9"/>
      <c r="W222" s="9"/>
      <c r="X222" s="9"/>
      <c r="Y222" s="9"/>
      <c r="Z222" s="9"/>
      <c r="AA222" s="9"/>
      <c r="AB222" s="9"/>
      <c r="AC222" s="9"/>
      <c r="AD222" s="9"/>
      <c r="AE222" s="9"/>
    </row>
    <row r="223">
      <c r="A223" s="9"/>
      <c r="B223" s="9"/>
      <c r="C223" s="9"/>
      <c r="D223" s="32"/>
      <c r="E223" s="32"/>
      <c r="F223" s="32"/>
      <c r="G223" s="32"/>
      <c r="H223" s="32"/>
      <c r="I223" s="32"/>
      <c r="J223" s="32"/>
      <c r="K223" s="32"/>
      <c r="L223" s="32"/>
      <c r="M223" s="32"/>
      <c r="N223" s="32"/>
      <c r="O223" s="32"/>
      <c r="P223" s="32"/>
      <c r="Q223" s="32"/>
      <c r="R223" s="32"/>
      <c r="S223" s="32"/>
      <c r="T223" s="32"/>
      <c r="U223" s="9"/>
      <c r="V223" s="9"/>
      <c r="W223" s="9"/>
      <c r="X223" s="9"/>
      <c r="Y223" s="9"/>
      <c r="Z223" s="9"/>
      <c r="AA223" s="9"/>
      <c r="AB223" s="9"/>
      <c r="AC223" s="9"/>
      <c r="AD223" s="9"/>
      <c r="AE223" s="9"/>
    </row>
    <row r="224">
      <c r="A224" s="9"/>
      <c r="B224" s="9"/>
      <c r="C224" s="9"/>
      <c r="D224" s="32"/>
      <c r="E224" s="32"/>
      <c r="F224" s="32"/>
      <c r="G224" s="32"/>
      <c r="H224" s="32"/>
      <c r="I224" s="32"/>
      <c r="J224" s="32"/>
      <c r="K224" s="32"/>
      <c r="L224" s="32"/>
      <c r="M224" s="32"/>
      <c r="N224" s="32"/>
      <c r="O224" s="32"/>
      <c r="P224" s="32"/>
      <c r="Q224" s="32"/>
      <c r="R224" s="32"/>
      <c r="S224" s="32"/>
      <c r="T224" s="32"/>
      <c r="U224" s="9"/>
      <c r="V224" s="9"/>
      <c r="W224" s="9"/>
      <c r="X224" s="9"/>
      <c r="Y224" s="9"/>
      <c r="Z224" s="9"/>
      <c r="AA224" s="9"/>
      <c r="AB224" s="9"/>
      <c r="AC224" s="9"/>
      <c r="AD224" s="9"/>
      <c r="AE224" s="9"/>
    </row>
    <row r="225">
      <c r="A225" s="9"/>
      <c r="B225" s="9"/>
      <c r="C225" s="9"/>
      <c r="D225" s="32"/>
      <c r="E225" s="32"/>
      <c r="F225" s="32"/>
      <c r="G225" s="32"/>
      <c r="H225" s="32"/>
      <c r="I225" s="32"/>
      <c r="J225" s="32"/>
      <c r="K225" s="32"/>
      <c r="L225" s="32"/>
      <c r="M225" s="32"/>
      <c r="N225" s="32"/>
      <c r="O225" s="32"/>
      <c r="P225" s="32"/>
      <c r="Q225" s="32"/>
      <c r="R225" s="32"/>
      <c r="S225" s="32"/>
      <c r="T225" s="32"/>
      <c r="U225" s="9"/>
      <c r="V225" s="9"/>
      <c r="W225" s="9"/>
      <c r="X225" s="9"/>
      <c r="Y225" s="9"/>
      <c r="Z225" s="9"/>
      <c r="AA225" s="9"/>
      <c r="AB225" s="9"/>
      <c r="AC225" s="9"/>
      <c r="AD225" s="9"/>
      <c r="AE225" s="9"/>
    </row>
    <row r="226">
      <c r="A226" s="9"/>
      <c r="B226" s="9"/>
      <c r="C226" s="9"/>
      <c r="D226" s="32"/>
      <c r="E226" s="32"/>
      <c r="F226" s="32"/>
      <c r="G226" s="32"/>
      <c r="H226" s="32"/>
      <c r="I226" s="32"/>
      <c r="J226" s="32"/>
      <c r="K226" s="32"/>
      <c r="L226" s="32"/>
      <c r="M226" s="32"/>
      <c r="N226" s="32"/>
      <c r="O226" s="32"/>
      <c r="P226" s="32"/>
      <c r="Q226" s="32"/>
      <c r="R226" s="32"/>
      <c r="S226" s="32"/>
      <c r="T226" s="32"/>
      <c r="U226" s="9"/>
      <c r="V226" s="9"/>
      <c r="W226" s="9"/>
      <c r="X226" s="9"/>
      <c r="Y226" s="9"/>
      <c r="Z226" s="9"/>
      <c r="AA226" s="9"/>
      <c r="AB226" s="9"/>
      <c r="AC226" s="9"/>
      <c r="AD226" s="9"/>
      <c r="AE226" s="9"/>
    </row>
    <row r="227">
      <c r="A227" s="9"/>
      <c r="B227" s="9"/>
      <c r="C227" s="9"/>
      <c r="D227" s="32"/>
      <c r="E227" s="32"/>
      <c r="F227" s="32"/>
      <c r="G227" s="32"/>
      <c r="H227" s="32"/>
      <c r="I227" s="32"/>
      <c r="J227" s="32"/>
      <c r="K227" s="32"/>
      <c r="L227" s="32"/>
      <c r="M227" s="32"/>
      <c r="N227" s="32"/>
      <c r="O227" s="32"/>
      <c r="P227" s="32"/>
      <c r="Q227" s="32"/>
      <c r="R227" s="32"/>
      <c r="S227" s="32"/>
      <c r="T227" s="32"/>
      <c r="U227" s="9"/>
      <c r="V227" s="9"/>
      <c r="W227" s="9"/>
      <c r="X227" s="9"/>
      <c r="Y227" s="9"/>
      <c r="Z227" s="9"/>
      <c r="AA227" s="9"/>
      <c r="AB227" s="9"/>
      <c r="AC227" s="9"/>
      <c r="AD227" s="9"/>
      <c r="AE227" s="9"/>
    </row>
    <row r="228">
      <c r="A228" s="9"/>
      <c r="B228" s="9"/>
      <c r="C228" s="9"/>
      <c r="D228" s="32"/>
      <c r="E228" s="32"/>
      <c r="F228" s="32"/>
      <c r="G228" s="32"/>
      <c r="H228" s="32"/>
      <c r="I228" s="32"/>
      <c r="J228" s="32"/>
      <c r="K228" s="32"/>
      <c r="L228" s="32"/>
      <c r="M228" s="32"/>
      <c r="N228" s="32"/>
      <c r="O228" s="32"/>
      <c r="P228" s="32"/>
      <c r="Q228" s="32"/>
      <c r="R228" s="32"/>
      <c r="S228" s="32"/>
      <c r="T228" s="32"/>
      <c r="U228" s="9"/>
      <c r="V228" s="9"/>
      <c r="W228" s="9"/>
      <c r="X228" s="9"/>
      <c r="Y228" s="9"/>
      <c r="Z228" s="9"/>
      <c r="AA228" s="9"/>
      <c r="AB228" s="9"/>
      <c r="AC228" s="9"/>
      <c r="AD228" s="9"/>
      <c r="AE228" s="9"/>
    </row>
    <row r="229">
      <c r="A229" s="9"/>
      <c r="B229" s="9"/>
      <c r="C229" s="9"/>
      <c r="D229" s="32"/>
      <c r="E229" s="32"/>
      <c r="F229" s="32"/>
      <c r="G229" s="32"/>
      <c r="H229" s="32"/>
      <c r="I229" s="32"/>
      <c r="J229" s="32"/>
      <c r="K229" s="32"/>
      <c r="L229" s="32"/>
      <c r="M229" s="32"/>
      <c r="N229" s="32"/>
      <c r="O229" s="32"/>
      <c r="P229" s="32"/>
      <c r="Q229" s="32"/>
      <c r="R229" s="32"/>
      <c r="S229" s="32"/>
      <c r="T229" s="32"/>
      <c r="U229" s="9"/>
      <c r="V229" s="9"/>
      <c r="W229" s="9"/>
      <c r="X229" s="9"/>
      <c r="Y229" s="9"/>
      <c r="Z229" s="9"/>
      <c r="AA229" s="9"/>
      <c r="AB229" s="9"/>
      <c r="AC229" s="9"/>
      <c r="AD229" s="9"/>
      <c r="AE229" s="9"/>
    </row>
    <row r="230">
      <c r="A230" s="9"/>
      <c r="B230" s="9"/>
      <c r="C230" s="9"/>
      <c r="D230" s="32"/>
      <c r="E230" s="32"/>
      <c r="F230" s="32"/>
      <c r="G230" s="32"/>
      <c r="H230" s="32"/>
      <c r="I230" s="32"/>
      <c r="J230" s="32"/>
      <c r="K230" s="32"/>
      <c r="L230" s="32"/>
      <c r="M230" s="32"/>
      <c r="N230" s="32"/>
      <c r="O230" s="32"/>
      <c r="P230" s="32"/>
      <c r="Q230" s="32"/>
      <c r="R230" s="32"/>
      <c r="S230" s="32"/>
      <c r="T230" s="32"/>
      <c r="U230" s="9"/>
      <c r="V230" s="9"/>
      <c r="W230" s="9"/>
      <c r="X230" s="9"/>
      <c r="Y230" s="9"/>
      <c r="Z230" s="9"/>
      <c r="AA230" s="9"/>
      <c r="AB230" s="9"/>
      <c r="AC230" s="9"/>
      <c r="AD230" s="9"/>
      <c r="AE230" s="9"/>
    </row>
    <row r="231">
      <c r="A231" s="9"/>
      <c r="B231" s="9"/>
      <c r="C231" s="9"/>
      <c r="D231" s="32"/>
      <c r="E231" s="32"/>
      <c r="F231" s="32"/>
      <c r="G231" s="32"/>
      <c r="H231" s="32"/>
      <c r="I231" s="32"/>
      <c r="J231" s="32"/>
      <c r="K231" s="32"/>
      <c r="L231" s="32"/>
      <c r="M231" s="32"/>
      <c r="N231" s="32"/>
      <c r="O231" s="32"/>
      <c r="P231" s="32"/>
      <c r="Q231" s="32"/>
      <c r="R231" s="32"/>
      <c r="S231" s="32"/>
      <c r="T231" s="32"/>
      <c r="U231" s="9"/>
      <c r="V231" s="9"/>
      <c r="W231" s="9"/>
      <c r="X231" s="9"/>
      <c r="Y231" s="9"/>
      <c r="Z231" s="9"/>
      <c r="AA231" s="9"/>
      <c r="AB231" s="9"/>
      <c r="AC231" s="9"/>
      <c r="AD231" s="9"/>
      <c r="AE231" s="9"/>
    </row>
    <row r="232">
      <c r="A232" s="9"/>
      <c r="B232" s="9"/>
      <c r="C232" s="9"/>
      <c r="D232" s="32"/>
      <c r="E232" s="32"/>
      <c r="F232" s="32"/>
      <c r="G232" s="32"/>
      <c r="H232" s="32"/>
      <c r="I232" s="32"/>
      <c r="J232" s="32"/>
      <c r="K232" s="32"/>
      <c r="L232" s="32"/>
      <c r="M232" s="32"/>
      <c r="N232" s="32"/>
      <c r="O232" s="32"/>
      <c r="P232" s="32"/>
      <c r="Q232" s="32"/>
      <c r="R232" s="32"/>
      <c r="S232" s="32"/>
      <c r="T232" s="32"/>
      <c r="U232" s="9"/>
      <c r="V232" s="9"/>
      <c r="W232" s="9"/>
      <c r="X232" s="9"/>
      <c r="Y232" s="9"/>
      <c r="Z232" s="9"/>
      <c r="AA232" s="9"/>
      <c r="AB232" s="9"/>
      <c r="AC232" s="9"/>
      <c r="AD232" s="9"/>
      <c r="AE232" s="9"/>
    </row>
    <row r="233">
      <c r="A233" s="9"/>
      <c r="B233" s="9"/>
      <c r="C233" s="9"/>
      <c r="D233" s="32"/>
      <c r="E233" s="32"/>
      <c r="F233" s="32"/>
      <c r="G233" s="32"/>
      <c r="H233" s="32"/>
      <c r="I233" s="32"/>
      <c r="J233" s="32"/>
      <c r="K233" s="32"/>
      <c r="L233" s="32"/>
      <c r="M233" s="32"/>
      <c r="N233" s="32"/>
      <c r="O233" s="32"/>
      <c r="P233" s="32"/>
      <c r="Q233" s="32"/>
      <c r="R233" s="32"/>
      <c r="S233" s="32"/>
      <c r="T233" s="32"/>
      <c r="U233" s="9"/>
      <c r="V233" s="9"/>
      <c r="W233" s="9"/>
      <c r="X233" s="9"/>
      <c r="Y233" s="9"/>
      <c r="Z233" s="9"/>
      <c r="AA233" s="9"/>
      <c r="AB233" s="9"/>
      <c r="AC233" s="9"/>
      <c r="AD233" s="9"/>
      <c r="AE233" s="9"/>
    </row>
    <row r="234">
      <c r="A234" s="9"/>
      <c r="B234" s="9"/>
      <c r="C234" s="9"/>
      <c r="D234" s="32"/>
      <c r="E234" s="32"/>
      <c r="F234" s="32"/>
      <c r="G234" s="32"/>
      <c r="H234" s="32"/>
      <c r="I234" s="32"/>
      <c r="J234" s="32"/>
      <c r="K234" s="32"/>
      <c r="L234" s="32"/>
      <c r="M234" s="32"/>
      <c r="N234" s="32"/>
      <c r="O234" s="32"/>
      <c r="P234" s="32"/>
      <c r="Q234" s="32"/>
      <c r="R234" s="32"/>
      <c r="S234" s="32"/>
      <c r="T234" s="32"/>
      <c r="U234" s="9"/>
      <c r="V234" s="9"/>
      <c r="W234" s="9"/>
      <c r="X234" s="9"/>
      <c r="Y234" s="9"/>
      <c r="Z234" s="9"/>
      <c r="AA234" s="9"/>
      <c r="AB234" s="9"/>
      <c r="AC234" s="9"/>
      <c r="AD234" s="9"/>
      <c r="AE234" s="9"/>
    </row>
    <row r="235">
      <c r="A235" s="9"/>
      <c r="B235" s="9"/>
      <c r="C235" s="9"/>
      <c r="D235" s="32"/>
      <c r="E235" s="32"/>
      <c r="F235" s="32"/>
      <c r="G235" s="32"/>
      <c r="H235" s="32"/>
      <c r="I235" s="32"/>
      <c r="J235" s="32"/>
      <c r="K235" s="32"/>
      <c r="L235" s="32"/>
      <c r="M235" s="32"/>
      <c r="N235" s="32"/>
      <c r="O235" s="32"/>
      <c r="P235" s="32"/>
      <c r="Q235" s="32"/>
      <c r="R235" s="32"/>
      <c r="S235" s="32"/>
      <c r="T235" s="32"/>
      <c r="U235" s="9"/>
      <c r="V235" s="9"/>
      <c r="W235" s="9"/>
      <c r="X235" s="9"/>
      <c r="Y235" s="9"/>
      <c r="Z235" s="9"/>
      <c r="AA235" s="9"/>
      <c r="AB235" s="9"/>
      <c r="AC235" s="9"/>
      <c r="AD235" s="9"/>
      <c r="AE235" s="9"/>
    </row>
    <row r="236">
      <c r="A236" s="9"/>
      <c r="B236" s="9"/>
      <c r="C236" s="9"/>
      <c r="D236" s="32"/>
      <c r="E236" s="32"/>
      <c r="F236" s="32"/>
      <c r="G236" s="32"/>
      <c r="H236" s="32"/>
      <c r="I236" s="32"/>
      <c r="J236" s="32"/>
      <c r="K236" s="32"/>
      <c r="L236" s="32"/>
      <c r="M236" s="32"/>
      <c r="N236" s="32"/>
      <c r="O236" s="32"/>
      <c r="P236" s="32"/>
      <c r="Q236" s="32"/>
      <c r="R236" s="32"/>
      <c r="S236" s="32"/>
      <c r="T236" s="32"/>
      <c r="U236" s="9"/>
      <c r="V236" s="9"/>
      <c r="W236" s="9"/>
      <c r="X236" s="9"/>
      <c r="Y236" s="9"/>
      <c r="Z236" s="9"/>
      <c r="AA236" s="9"/>
      <c r="AB236" s="9"/>
      <c r="AC236" s="9"/>
      <c r="AD236" s="9"/>
      <c r="AE236" s="9"/>
    </row>
    <row r="237">
      <c r="A237" s="9"/>
      <c r="B237" s="9"/>
      <c r="C237" s="9"/>
      <c r="D237" s="32"/>
      <c r="E237" s="32"/>
      <c r="F237" s="32"/>
      <c r="G237" s="32"/>
      <c r="H237" s="32"/>
      <c r="I237" s="32"/>
      <c r="J237" s="32"/>
      <c r="K237" s="32"/>
      <c r="L237" s="32"/>
      <c r="M237" s="32"/>
      <c r="N237" s="32"/>
      <c r="O237" s="32"/>
      <c r="P237" s="32"/>
      <c r="Q237" s="32"/>
      <c r="R237" s="32"/>
      <c r="S237" s="32"/>
      <c r="T237" s="32"/>
      <c r="U237" s="9"/>
      <c r="V237" s="9"/>
      <c r="W237" s="9"/>
      <c r="X237" s="9"/>
      <c r="Y237" s="9"/>
      <c r="Z237" s="9"/>
      <c r="AA237" s="9"/>
      <c r="AB237" s="9"/>
      <c r="AC237" s="9"/>
      <c r="AD237" s="9"/>
      <c r="AE237" s="9"/>
    </row>
    <row r="238">
      <c r="A238" s="9"/>
      <c r="B238" s="9"/>
      <c r="C238" s="9"/>
      <c r="D238" s="32"/>
      <c r="E238" s="32"/>
      <c r="F238" s="32"/>
      <c r="G238" s="32"/>
      <c r="H238" s="32"/>
      <c r="I238" s="32"/>
      <c r="J238" s="32"/>
      <c r="K238" s="32"/>
      <c r="L238" s="32"/>
      <c r="M238" s="32"/>
      <c r="N238" s="32"/>
      <c r="O238" s="32"/>
      <c r="P238" s="32"/>
      <c r="Q238" s="32"/>
      <c r="R238" s="32"/>
      <c r="S238" s="32"/>
      <c r="T238" s="32"/>
      <c r="U238" s="9"/>
      <c r="V238" s="9"/>
      <c r="W238" s="9"/>
      <c r="X238" s="9"/>
      <c r="Y238" s="9"/>
      <c r="Z238" s="9"/>
      <c r="AA238" s="9"/>
      <c r="AB238" s="9"/>
      <c r="AC238" s="9"/>
      <c r="AD238" s="9"/>
      <c r="AE238" s="9"/>
    </row>
    <row r="239">
      <c r="A239" s="9"/>
      <c r="B239" s="9"/>
      <c r="C239" s="9"/>
      <c r="D239" s="32"/>
      <c r="E239" s="32"/>
      <c r="F239" s="32"/>
      <c r="G239" s="32"/>
      <c r="H239" s="32"/>
      <c r="I239" s="32"/>
      <c r="J239" s="32"/>
      <c r="K239" s="32"/>
      <c r="L239" s="32"/>
      <c r="M239" s="32"/>
      <c r="N239" s="32"/>
      <c r="O239" s="32"/>
      <c r="P239" s="32"/>
      <c r="Q239" s="32"/>
      <c r="R239" s="32"/>
      <c r="S239" s="32"/>
      <c r="T239" s="32"/>
      <c r="U239" s="9"/>
      <c r="V239" s="9"/>
      <c r="W239" s="9"/>
      <c r="X239" s="9"/>
      <c r="Y239" s="9"/>
      <c r="Z239" s="9"/>
      <c r="AA239" s="9"/>
      <c r="AB239" s="9"/>
      <c r="AC239" s="9"/>
      <c r="AD239" s="9"/>
      <c r="AE239" s="9"/>
    </row>
    <row r="240">
      <c r="A240" s="9"/>
      <c r="B240" s="9"/>
      <c r="C240" s="9"/>
      <c r="D240" s="32"/>
      <c r="E240" s="32"/>
      <c r="F240" s="32"/>
      <c r="G240" s="32"/>
      <c r="H240" s="32"/>
      <c r="I240" s="32"/>
      <c r="J240" s="32"/>
      <c r="K240" s="32"/>
      <c r="L240" s="32"/>
      <c r="M240" s="32"/>
      <c r="N240" s="32"/>
      <c r="O240" s="32"/>
      <c r="P240" s="32"/>
      <c r="Q240" s="32"/>
      <c r="R240" s="32"/>
      <c r="S240" s="32"/>
      <c r="T240" s="32"/>
      <c r="U240" s="9"/>
      <c r="V240" s="9"/>
      <c r="W240" s="9"/>
      <c r="X240" s="9"/>
      <c r="Y240" s="9"/>
      <c r="Z240" s="9"/>
      <c r="AA240" s="9"/>
      <c r="AB240" s="9"/>
      <c r="AC240" s="9"/>
      <c r="AD240" s="9"/>
      <c r="AE240" s="9"/>
    </row>
    <row r="241">
      <c r="A241" s="9"/>
      <c r="B241" s="9"/>
      <c r="C241" s="9"/>
      <c r="D241" s="32"/>
      <c r="E241" s="32"/>
      <c r="F241" s="32"/>
      <c r="G241" s="32"/>
      <c r="H241" s="32"/>
      <c r="I241" s="32"/>
      <c r="J241" s="32"/>
      <c r="K241" s="32"/>
      <c r="L241" s="32"/>
      <c r="M241" s="32"/>
      <c r="N241" s="32"/>
      <c r="O241" s="32"/>
      <c r="P241" s="32"/>
      <c r="Q241" s="32"/>
      <c r="R241" s="32"/>
      <c r="S241" s="32"/>
      <c r="T241" s="32"/>
      <c r="U241" s="9"/>
      <c r="V241" s="9"/>
      <c r="W241" s="9"/>
      <c r="X241" s="9"/>
      <c r="Y241" s="9"/>
      <c r="Z241" s="9"/>
      <c r="AA241" s="9"/>
      <c r="AB241" s="9"/>
      <c r="AC241" s="9"/>
      <c r="AD241" s="9"/>
      <c r="AE241" s="9"/>
    </row>
    <row r="242">
      <c r="A242" s="9"/>
      <c r="B242" s="9"/>
      <c r="C242" s="9"/>
      <c r="D242" s="32"/>
      <c r="E242" s="32"/>
      <c r="F242" s="32"/>
      <c r="G242" s="32"/>
      <c r="H242" s="32"/>
      <c r="I242" s="32"/>
      <c r="J242" s="32"/>
      <c r="K242" s="32"/>
      <c r="L242" s="32"/>
      <c r="M242" s="32"/>
      <c r="N242" s="32"/>
      <c r="O242" s="32"/>
      <c r="P242" s="32"/>
      <c r="Q242" s="32"/>
      <c r="R242" s="32"/>
      <c r="S242" s="32"/>
      <c r="T242" s="32"/>
      <c r="U242" s="9"/>
      <c r="V242" s="9"/>
      <c r="W242" s="9"/>
      <c r="X242" s="9"/>
      <c r="Y242" s="9"/>
      <c r="Z242" s="9"/>
      <c r="AA242" s="9"/>
      <c r="AB242" s="9"/>
      <c r="AC242" s="9"/>
      <c r="AD242" s="9"/>
      <c r="AE242" s="9"/>
    </row>
    <row r="243">
      <c r="A243" s="9"/>
      <c r="B243" s="9"/>
      <c r="C243" s="9"/>
      <c r="D243" s="32"/>
      <c r="E243" s="32"/>
      <c r="F243" s="32"/>
      <c r="G243" s="32"/>
      <c r="H243" s="32"/>
      <c r="I243" s="32"/>
      <c r="J243" s="32"/>
      <c r="K243" s="32"/>
      <c r="L243" s="32"/>
      <c r="M243" s="32"/>
      <c r="N243" s="32"/>
      <c r="O243" s="32"/>
      <c r="P243" s="32"/>
      <c r="Q243" s="32"/>
      <c r="R243" s="32"/>
      <c r="S243" s="32"/>
      <c r="T243" s="32"/>
      <c r="U243" s="9"/>
      <c r="V243" s="9"/>
      <c r="W243" s="9"/>
      <c r="X243" s="9"/>
      <c r="Y243" s="9"/>
      <c r="Z243" s="9"/>
      <c r="AA243" s="9"/>
      <c r="AB243" s="9"/>
      <c r="AC243" s="9"/>
      <c r="AD243" s="9"/>
      <c r="AE243" s="9"/>
    </row>
    <row r="244">
      <c r="A244" s="9"/>
      <c r="B244" s="9"/>
      <c r="C244" s="9"/>
      <c r="D244" s="32"/>
      <c r="E244" s="32"/>
      <c r="F244" s="32"/>
      <c r="G244" s="32"/>
      <c r="H244" s="32"/>
      <c r="I244" s="32"/>
      <c r="J244" s="32"/>
      <c r="K244" s="32"/>
      <c r="L244" s="32"/>
      <c r="M244" s="32"/>
      <c r="N244" s="32"/>
      <c r="O244" s="32"/>
      <c r="P244" s="32"/>
      <c r="Q244" s="32"/>
      <c r="R244" s="32"/>
      <c r="S244" s="32"/>
      <c r="T244" s="32"/>
      <c r="U244" s="9"/>
      <c r="V244" s="9"/>
      <c r="W244" s="9"/>
      <c r="X244" s="9"/>
      <c r="Y244" s="9"/>
      <c r="Z244" s="9"/>
      <c r="AA244" s="9"/>
      <c r="AB244" s="9"/>
      <c r="AC244" s="9"/>
      <c r="AD244" s="9"/>
      <c r="AE244" s="9"/>
    </row>
    <row r="245">
      <c r="A245" s="9"/>
      <c r="B245" s="9"/>
      <c r="C245" s="9"/>
      <c r="D245" s="32"/>
      <c r="E245" s="32"/>
      <c r="F245" s="32"/>
      <c r="G245" s="32"/>
      <c r="H245" s="32"/>
      <c r="I245" s="32"/>
      <c r="J245" s="32"/>
      <c r="K245" s="32"/>
      <c r="L245" s="32"/>
      <c r="M245" s="32"/>
      <c r="N245" s="32"/>
      <c r="O245" s="32"/>
      <c r="P245" s="32"/>
      <c r="Q245" s="32"/>
      <c r="R245" s="32"/>
      <c r="S245" s="32"/>
      <c r="T245" s="32"/>
      <c r="U245" s="9"/>
      <c r="V245" s="9"/>
      <c r="W245" s="9"/>
      <c r="X245" s="9"/>
      <c r="Y245" s="9"/>
      <c r="Z245" s="9"/>
      <c r="AA245" s="9"/>
      <c r="AB245" s="9"/>
      <c r="AC245" s="9"/>
      <c r="AD245" s="9"/>
      <c r="AE245" s="9"/>
    </row>
    <row r="246">
      <c r="A246" s="9"/>
      <c r="B246" s="9"/>
      <c r="C246" s="9"/>
      <c r="D246" s="32"/>
      <c r="E246" s="32"/>
      <c r="F246" s="32"/>
      <c r="G246" s="32"/>
      <c r="H246" s="32"/>
      <c r="I246" s="32"/>
      <c r="J246" s="32"/>
      <c r="K246" s="32"/>
      <c r="L246" s="32"/>
      <c r="M246" s="32"/>
      <c r="N246" s="32"/>
      <c r="O246" s="32"/>
      <c r="P246" s="32"/>
      <c r="Q246" s="32"/>
      <c r="R246" s="32"/>
      <c r="S246" s="32"/>
      <c r="T246" s="32"/>
      <c r="U246" s="9"/>
      <c r="V246" s="9"/>
      <c r="W246" s="9"/>
      <c r="X246" s="9"/>
      <c r="Y246" s="9"/>
      <c r="Z246" s="9"/>
      <c r="AA246" s="9"/>
      <c r="AB246" s="9"/>
      <c r="AC246" s="9"/>
      <c r="AD246" s="9"/>
      <c r="AE246" s="9"/>
    </row>
    <row r="247">
      <c r="A247" s="9"/>
      <c r="B247" s="9"/>
      <c r="C247" s="9"/>
      <c r="D247" s="32"/>
      <c r="E247" s="32"/>
      <c r="F247" s="32"/>
      <c r="G247" s="32"/>
      <c r="H247" s="32"/>
      <c r="I247" s="32"/>
      <c r="J247" s="32"/>
      <c r="K247" s="32"/>
      <c r="L247" s="32"/>
      <c r="M247" s="32"/>
      <c r="N247" s="32"/>
      <c r="O247" s="32"/>
      <c r="P247" s="32"/>
      <c r="Q247" s="32"/>
      <c r="R247" s="32"/>
      <c r="S247" s="32"/>
      <c r="T247" s="32"/>
      <c r="U247" s="9"/>
      <c r="V247" s="9"/>
      <c r="W247" s="9"/>
      <c r="X247" s="9"/>
      <c r="Y247" s="9"/>
      <c r="Z247" s="9"/>
      <c r="AA247" s="9"/>
      <c r="AB247" s="9"/>
      <c r="AC247" s="9"/>
      <c r="AD247" s="9"/>
      <c r="AE247" s="9"/>
    </row>
    <row r="248">
      <c r="A248" s="9"/>
      <c r="B248" s="9"/>
      <c r="C248" s="9"/>
      <c r="D248" s="32"/>
      <c r="E248" s="32"/>
      <c r="F248" s="32"/>
      <c r="G248" s="32"/>
      <c r="H248" s="32"/>
      <c r="I248" s="32"/>
      <c r="J248" s="32"/>
      <c r="K248" s="32"/>
      <c r="L248" s="32"/>
      <c r="M248" s="32"/>
      <c r="N248" s="32"/>
      <c r="O248" s="32"/>
      <c r="P248" s="32"/>
      <c r="Q248" s="32"/>
      <c r="R248" s="32"/>
      <c r="S248" s="32"/>
      <c r="T248" s="32"/>
      <c r="U248" s="9"/>
      <c r="V248" s="9"/>
      <c r="W248" s="9"/>
      <c r="X248" s="9"/>
      <c r="Y248" s="9"/>
      <c r="Z248" s="9"/>
      <c r="AA248" s="9"/>
      <c r="AB248" s="9"/>
      <c r="AC248" s="9"/>
      <c r="AD248" s="9"/>
      <c r="AE248" s="9"/>
    </row>
    <row r="249">
      <c r="A249" s="9"/>
      <c r="B249" s="9"/>
      <c r="C249" s="9"/>
      <c r="D249" s="32"/>
      <c r="E249" s="32"/>
      <c r="F249" s="32"/>
      <c r="G249" s="32"/>
      <c r="H249" s="32"/>
      <c r="I249" s="32"/>
      <c r="J249" s="32"/>
      <c r="K249" s="32"/>
      <c r="L249" s="32"/>
      <c r="M249" s="32"/>
      <c r="N249" s="32"/>
      <c r="O249" s="32"/>
      <c r="P249" s="32"/>
      <c r="Q249" s="32"/>
      <c r="R249" s="32"/>
      <c r="S249" s="32"/>
      <c r="T249" s="32"/>
      <c r="U249" s="9"/>
      <c r="V249" s="9"/>
      <c r="W249" s="9"/>
      <c r="X249" s="9"/>
      <c r="Y249" s="9"/>
      <c r="Z249" s="9"/>
      <c r="AA249" s="9"/>
      <c r="AB249" s="9"/>
      <c r="AC249" s="9"/>
      <c r="AD249" s="9"/>
      <c r="AE249" s="9"/>
    </row>
    <row r="250">
      <c r="A250" s="9"/>
      <c r="B250" s="9"/>
      <c r="C250" s="9"/>
      <c r="D250" s="32"/>
      <c r="E250" s="32"/>
      <c r="F250" s="32"/>
      <c r="G250" s="32"/>
      <c r="H250" s="32"/>
      <c r="I250" s="32"/>
      <c r="J250" s="32"/>
      <c r="K250" s="32"/>
      <c r="L250" s="32"/>
      <c r="M250" s="32"/>
      <c r="N250" s="32"/>
      <c r="O250" s="32"/>
      <c r="P250" s="32"/>
      <c r="Q250" s="32"/>
      <c r="R250" s="32"/>
      <c r="S250" s="32"/>
      <c r="T250" s="32"/>
      <c r="U250" s="9"/>
      <c r="V250" s="9"/>
      <c r="W250" s="9"/>
      <c r="X250" s="9"/>
      <c r="Y250" s="9"/>
      <c r="Z250" s="9"/>
      <c r="AA250" s="9"/>
      <c r="AB250" s="9"/>
      <c r="AC250" s="9"/>
      <c r="AD250" s="9"/>
      <c r="AE250" s="9"/>
    </row>
    <row r="251">
      <c r="A251" s="9"/>
      <c r="B251" s="9"/>
      <c r="C251" s="9"/>
      <c r="D251" s="32"/>
      <c r="E251" s="32"/>
      <c r="F251" s="32"/>
      <c r="G251" s="32"/>
      <c r="H251" s="32"/>
      <c r="I251" s="32"/>
      <c r="J251" s="32"/>
      <c r="K251" s="32"/>
      <c r="L251" s="32"/>
      <c r="M251" s="32"/>
      <c r="N251" s="32"/>
      <c r="O251" s="32"/>
      <c r="P251" s="32"/>
      <c r="Q251" s="32"/>
      <c r="R251" s="32"/>
      <c r="S251" s="32"/>
      <c r="T251" s="32"/>
      <c r="U251" s="9"/>
      <c r="V251" s="9"/>
      <c r="W251" s="9"/>
      <c r="X251" s="9"/>
      <c r="Y251" s="9"/>
      <c r="Z251" s="9"/>
      <c r="AA251" s="9"/>
      <c r="AB251" s="9"/>
      <c r="AC251" s="9"/>
      <c r="AD251" s="9"/>
      <c r="AE251" s="9"/>
    </row>
    <row r="252">
      <c r="A252" s="9"/>
      <c r="B252" s="9"/>
      <c r="C252" s="9"/>
      <c r="D252" s="32"/>
      <c r="E252" s="32"/>
      <c r="F252" s="32"/>
      <c r="G252" s="32"/>
      <c r="H252" s="32"/>
      <c r="I252" s="32"/>
      <c r="J252" s="32"/>
      <c r="K252" s="32"/>
      <c r="L252" s="32"/>
      <c r="M252" s="32"/>
      <c r="N252" s="32"/>
      <c r="O252" s="32"/>
      <c r="P252" s="32"/>
      <c r="Q252" s="32"/>
      <c r="R252" s="32"/>
      <c r="S252" s="32"/>
      <c r="T252" s="32"/>
      <c r="U252" s="9"/>
      <c r="V252" s="9"/>
      <c r="W252" s="9"/>
      <c r="X252" s="9"/>
      <c r="Y252" s="9"/>
      <c r="Z252" s="9"/>
      <c r="AA252" s="9"/>
      <c r="AB252" s="9"/>
      <c r="AC252" s="9"/>
      <c r="AD252" s="9"/>
      <c r="AE252" s="9"/>
    </row>
    <row r="253">
      <c r="A253" s="9"/>
      <c r="B253" s="9"/>
      <c r="C253" s="9"/>
      <c r="D253" s="32"/>
      <c r="E253" s="32"/>
      <c r="F253" s="32"/>
      <c r="G253" s="32"/>
      <c r="H253" s="32"/>
      <c r="I253" s="32"/>
      <c r="J253" s="32"/>
      <c r="K253" s="32"/>
      <c r="L253" s="32"/>
      <c r="M253" s="32"/>
      <c r="N253" s="32"/>
      <c r="O253" s="32"/>
      <c r="P253" s="32"/>
      <c r="Q253" s="32"/>
      <c r="R253" s="32"/>
      <c r="S253" s="32"/>
      <c r="T253" s="32"/>
      <c r="U253" s="9"/>
      <c r="V253" s="9"/>
      <c r="W253" s="9"/>
      <c r="X253" s="9"/>
      <c r="Y253" s="9"/>
      <c r="Z253" s="9"/>
      <c r="AA253" s="9"/>
      <c r="AB253" s="9"/>
      <c r="AC253" s="9"/>
      <c r="AD253" s="9"/>
      <c r="AE253" s="9"/>
    </row>
    <row r="254">
      <c r="A254" s="9"/>
      <c r="B254" s="9"/>
      <c r="C254" s="9"/>
      <c r="D254" s="32"/>
      <c r="E254" s="32"/>
      <c r="F254" s="32"/>
      <c r="G254" s="32"/>
      <c r="H254" s="32"/>
      <c r="I254" s="32"/>
      <c r="J254" s="32"/>
      <c r="K254" s="32"/>
      <c r="L254" s="32"/>
      <c r="M254" s="32"/>
      <c r="N254" s="32"/>
      <c r="O254" s="32"/>
      <c r="P254" s="32"/>
      <c r="Q254" s="32"/>
      <c r="R254" s="32"/>
      <c r="S254" s="32"/>
      <c r="T254" s="32"/>
      <c r="U254" s="9"/>
      <c r="V254" s="9"/>
      <c r="W254" s="9"/>
      <c r="X254" s="9"/>
      <c r="Y254" s="9"/>
      <c r="Z254" s="9"/>
      <c r="AA254" s="9"/>
      <c r="AB254" s="9"/>
      <c r="AC254" s="9"/>
      <c r="AD254" s="9"/>
      <c r="AE254" s="9"/>
    </row>
    <row r="255">
      <c r="A255" s="9"/>
      <c r="B255" s="9"/>
      <c r="C255" s="9"/>
      <c r="D255" s="32"/>
      <c r="E255" s="32"/>
      <c r="F255" s="32"/>
      <c r="G255" s="32"/>
      <c r="H255" s="32"/>
      <c r="I255" s="32"/>
      <c r="J255" s="32"/>
      <c r="K255" s="32"/>
      <c r="L255" s="32"/>
      <c r="M255" s="32"/>
      <c r="N255" s="32"/>
      <c r="O255" s="32"/>
      <c r="P255" s="32"/>
      <c r="Q255" s="32"/>
      <c r="R255" s="32"/>
      <c r="S255" s="32"/>
      <c r="T255" s="32"/>
      <c r="U255" s="9"/>
      <c r="V255" s="9"/>
      <c r="W255" s="9"/>
      <c r="X255" s="9"/>
      <c r="Y255" s="9"/>
      <c r="Z255" s="9"/>
      <c r="AA255" s="9"/>
      <c r="AB255" s="9"/>
      <c r="AC255" s="9"/>
      <c r="AD255" s="9"/>
      <c r="AE255" s="9"/>
    </row>
    <row r="256">
      <c r="A256" s="9"/>
      <c r="B256" s="9"/>
      <c r="C256" s="9"/>
      <c r="D256" s="32"/>
      <c r="E256" s="32"/>
      <c r="F256" s="32"/>
      <c r="G256" s="32"/>
      <c r="H256" s="32"/>
      <c r="I256" s="32"/>
      <c r="J256" s="32"/>
      <c r="K256" s="32"/>
      <c r="L256" s="32"/>
      <c r="M256" s="32"/>
      <c r="N256" s="32"/>
      <c r="O256" s="32"/>
      <c r="P256" s="32"/>
      <c r="Q256" s="32"/>
      <c r="R256" s="32"/>
      <c r="S256" s="32"/>
      <c r="T256" s="32"/>
      <c r="U256" s="9"/>
      <c r="V256" s="9"/>
      <c r="W256" s="9"/>
      <c r="X256" s="9"/>
      <c r="Y256" s="9"/>
      <c r="Z256" s="9"/>
      <c r="AA256" s="9"/>
      <c r="AB256" s="9"/>
      <c r="AC256" s="9"/>
      <c r="AD256" s="9"/>
      <c r="AE256" s="9"/>
    </row>
    <row r="257">
      <c r="A257" s="9"/>
      <c r="B257" s="9"/>
      <c r="C257" s="9"/>
      <c r="D257" s="32"/>
      <c r="E257" s="32"/>
      <c r="F257" s="32"/>
      <c r="G257" s="32"/>
      <c r="H257" s="32"/>
      <c r="I257" s="32"/>
      <c r="J257" s="32"/>
      <c r="K257" s="32"/>
      <c r="L257" s="32"/>
      <c r="M257" s="32"/>
      <c r="N257" s="32"/>
      <c r="O257" s="32"/>
      <c r="P257" s="32"/>
      <c r="Q257" s="32"/>
      <c r="R257" s="32"/>
      <c r="S257" s="32"/>
      <c r="T257" s="32"/>
      <c r="U257" s="9"/>
      <c r="V257" s="9"/>
      <c r="W257" s="9"/>
      <c r="X257" s="9"/>
      <c r="Y257" s="9"/>
      <c r="Z257" s="9"/>
      <c r="AA257" s="9"/>
      <c r="AB257" s="9"/>
      <c r="AC257" s="9"/>
      <c r="AD257" s="9"/>
      <c r="AE257" s="9"/>
    </row>
    <row r="258">
      <c r="A258" s="9"/>
      <c r="B258" s="9"/>
      <c r="C258" s="9"/>
      <c r="D258" s="32"/>
      <c r="E258" s="32"/>
      <c r="F258" s="32"/>
      <c r="G258" s="32"/>
      <c r="H258" s="32"/>
      <c r="I258" s="32"/>
      <c r="J258" s="32"/>
      <c r="K258" s="32"/>
      <c r="L258" s="32"/>
      <c r="M258" s="32"/>
      <c r="N258" s="32"/>
      <c r="O258" s="32"/>
      <c r="P258" s="32"/>
      <c r="Q258" s="32"/>
      <c r="R258" s="32"/>
      <c r="S258" s="32"/>
      <c r="T258" s="32"/>
      <c r="U258" s="9"/>
      <c r="V258" s="9"/>
      <c r="W258" s="9"/>
      <c r="X258" s="9"/>
      <c r="Y258" s="9"/>
      <c r="Z258" s="9"/>
      <c r="AA258" s="9"/>
      <c r="AB258" s="9"/>
      <c r="AC258" s="9"/>
      <c r="AD258" s="9"/>
      <c r="AE258" s="9"/>
    </row>
    <row r="259">
      <c r="A259" s="9"/>
      <c r="B259" s="9"/>
      <c r="C259" s="9"/>
      <c r="D259" s="32"/>
      <c r="E259" s="32"/>
      <c r="F259" s="32"/>
      <c r="G259" s="32"/>
      <c r="H259" s="32"/>
      <c r="I259" s="32"/>
      <c r="J259" s="32"/>
      <c r="K259" s="32"/>
      <c r="L259" s="32"/>
      <c r="M259" s="32"/>
      <c r="N259" s="32"/>
      <c r="O259" s="32"/>
      <c r="P259" s="32"/>
      <c r="Q259" s="32"/>
      <c r="R259" s="32"/>
      <c r="S259" s="32"/>
      <c r="T259" s="32"/>
      <c r="U259" s="9"/>
      <c r="V259" s="9"/>
      <c r="W259" s="9"/>
      <c r="X259" s="9"/>
      <c r="Y259" s="9"/>
      <c r="Z259" s="9"/>
      <c r="AA259" s="9"/>
      <c r="AB259" s="9"/>
      <c r="AC259" s="9"/>
      <c r="AD259" s="9"/>
      <c r="AE259" s="9"/>
    </row>
    <row r="260">
      <c r="A260" s="9"/>
      <c r="B260" s="9"/>
      <c r="C260" s="9"/>
      <c r="D260" s="32"/>
      <c r="E260" s="32"/>
      <c r="F260" s="32"/>
      <c r="G260" s="32"/>
      <c r="H260" s="32"/>
      <c r="I260" s="32"/>
      <c r="J260" s="32"/>
      <c r="K260" s="32"/>
      <c r="L260" s="32"/>
      <c r="M260" s="32"/>
      <c r="N260" s="32"/>
      <c r="O260" s="32"/>
      <c r="P260" s="32"/>
      <c r="Q260" s="32"/>
      <c r="R260" s="32"/>
      <c r="S260" s="32"/>
      <c r="T260" s="32"/>
      <c r="U260" s="9"/>
      <c r="V260" s="9"/>
      <c r="W260" s="9"/>
      <c r="X260" s="9"/>
      <c r="Y260" s="9"/>
      <c r="Z260" s="9"/>
      <c r="AA260" s="9"/>
      <c r="AB260" s="9"/>
      <c r="AC260" s="9"/>
      <c r="AD260" s="9"/>
      <c r="AE260" s="9"/>
    </row>
    <row r="261">
      <c r="A261" s="9"/>
      <c r="B261" s="9"/>
      <c r="C261" s="9"/>
      <c r="D261" s="32"/>
      <c r="E261" s="32"/>
      <c r="F261" s="32"/>
      <c r="G261" s="32"/>
      <c r="H261" s="32"/>
      <c r="I261" s="32"/>
      <c r="J261" s="32"/>
      <c r="K261" s="32"/>
      <c r="L261" s="32"/>
      <c r="M261" s="32"/>
      <c r="N261" s="32"/>
      <c r="O261" s="32"/>
      <c r="P261" s="32"/>
      <c r="Q261" s="32"/>
      <c r="R261" s="32"/>
      <c r="S261" s="32"/>
      <c r="T261" s="32"/>
      <c r="U261" s="9"/>
      <c r="V261" s="9"/>
      <c r="W261" s="9"/>
      <c r="X261" s="9"/>
      <c r="Y261" s="9"/>
      <c r="Z261" s="9"/>
      <c r="AA261" s="9"/>
      <c r="AB261" s="9"/>
      <c r="AC261" s="9"/>
      <c r="AD261" s="9"/>
      <c r="AE261" s="9"/>
    </row>
    <row r="262">
      <c r="A262" s="9"/>
      <c r="B262" s="9"/>
      <c r="C262" s="9"/>
      <c r="D262" s="32"/>
      <c r="E262" s="32"/>
      <c r="F262" s="32"/>
      <c r="G262" s="32"/>
      <c r="H262" s="32"/>
      <c r="I262" s="32"/>
      <c r="J262" s="32"/>
      <c r="K262" s="32"/>
      <c r="L262" s="32"/>
      <c r="M262" s="32"/>
      <c r="N262" s="32"/>
      <c r="O262" s="32"/>
      <c r="P262" s="32"/>
      <c r="Q262" s="32"/>
      <c r="R262" s="32"/>
      <c r="S262" s="32"/>
      <c r="T262" s="32"/>
      <c r="U262" s="9"/>
      <c r="V262" s="9"/>
      <c r="W262" s="9"/>
      <c r="X262" s="9"/>
      <c r="Y262" s="9"/>
      <c r="Z262" s="9"/>
      <c r="AA262" s="9"/>
      <c r="AB262" s="9"/>
      <c r="AC262" s="9"/>
      <c r="AD262" s="9"/>
      <c r="AE262" s="9"/>
    </row>
    <row r="263">
      <c r="A263" s="9"/>
      <c r="B263" s="9"/>
      <c r="C263" s="9"/>
      <c r="D263" s="32"/>
      <c r="E263" s="32"/>
      <c r="F263" s="32"/>
      <c r="G263" s="32"/>
      <c r="H263" s="32"/>
      <c r="I263" s="32"/>
      <c r="J263" s="32"/>
      <c r="K263" s="32"/>
      <c r="L263" s="32"/>
      <c r="M263" s="32"/>
      <c r="N263" s="32"/>
      <c r="O263" s="32"/>
      <c r="P263" s="32"/>
      <c r="Q263" s="32"/>
      <c r="R263" s="32"/>
      <c r="S263" s="32"/>
      <c r="T263" s="32"/>
      <c r="U263" s="9"/>
      <c r="V263" s="9"/>
      <c r="W263" s="9"/>
      <c r="X263" s="9"/>
      <c r="Y263" s="9"/>
      <c r="Z263" s="9"/>
      <c r="AA263" s="9"/>
      <c r="AB263" s="9"/>
      <c r="AC263" s="9"/>
      <c r="AD263" s="9"/>
      <c r="AE263" s="9"/>
    </row>
    <row r="264">
      <c r="A264" s="9"/>
      <c r="B264" s="9"/>
      <c r="C264" s="9"/>
      <c r="D264" s="32"/>
      <c r="E264" s="32"/>
      <c r="F264" s="32"/>
      <c r="G264" s="32"/>
      <c r="H264" s="32"/>
      <c r="I264" s="32"/>
      <c r="J264" s="32"/>
      <c r="K264" s="32"/>
      <c r="L264" s="32"/>
      <c r="M264" s="32"/>
      <c r="N264" s="32"/>
      <c r="O264" s="32"/>
      <c r="P264" s="32"/>
      <c r="Q264" s="32"/>
      <c r="R264" s="32"/>
      <c r="S264" s="32"/>
      <c r="T264" s="32"/>
      <c r="U264" s="9"/>
      <c r="V264" s="9"/>
      <c r="W264" s="9"/>
      <c r="X264" s="9"/>
      <c r="Y264" s="9"/>
      <c r="Z264" s="9"/>
      <c r="AA264" s="9"/>
      <c r="AB264" s="9"/>
      <c r="AC264" s="9"/>
      <c r="AD264" s="9"/>
      <c r="AE264" s="9"/>
    </row>
    <row r="265">
      <c r="A265" s="9"/>
      <c r="B265" s="9"/>
      <c r="C265" s="9"/>
      <c r="D265" s="32"/>
      <c r="E265" s="32"/>
      <c r="F265" s="32"/>
      <c r="G265" s="32"/>
      <c r="H265" s="32"/>
      <c r="I265" s="32"/>
      <c r="J265" s="32"/>
      <c r="K265" s="32"/>
      <c r="L265" s="32"/>
      <c r="M265" s="32"/>
      <c r="N265" s="32"/>
      <c r="O265" s="32"/>
      <c r="P265" s="32"/>
      <c r="Q265" s="32"/>
      <c r="R265" s="32"/>
      <c r="S265" s="32"/>
      <c r="T265" s="32"/>
      <c r="U265" s="9"/>
      <c r="V265" s="9"/>
      <c r="W265" s="9"/>
      <c r="X265" s="9"/>
      <c r="Y265" s="9"/>
      <c r="Z265" s="9"/>
      <c r="AA265" s="9"/>
      <c r="AB265" s="9"/>
      <c r="AC265" s="9"/>
      <c r="AD265" s="9"/>
      <c r="AE265" s="9"/>
    </row>
    <row r="266">
      <c r="A266" s="9"/>
      <c r="B266" s="9"/>
      <c r="C266" s="9"/>
      <c r="D266" s="32"/>
      <c r="E266" s="32"/>
      <c r="F266" s="32"/>
      <c r="G266" s="32"/>
      <c r="H266" s="32"/>
      <c r="I266" s="32"/>
      <c r="J266" s="32"/>
      <c r="K266" s="32"/>
      <c r="L266" s="32"/>
      <c r="M266" s="32"/>
      <c r="N266" s="32"/>
      <c r="O266" s="32"/>
      <c r="P266" s="32"/>
      <c r="Q266" s="32"/>
      <c r="R266" s="32"/>
      <c r="S266" s="32"/>
      <c r="T266" s="32"/>
      <c r="U266" s="9"/>
      <c r="V266" s="9"/>
      <c r="W266" s="9"/>
      <c r="X266" s="9"/>
      <c r="Y266" s="9"/>
      <c r="Z266" s="9"/>
      <c r="AA266" s="9"/>
      <c r="AB266" s="9"/>
      <c r="AC266" s="9"/>
      <c r="AD266" s="9"/>
      <c r="AE266" s="9"/>
    </row>
    <row r="267">
      <c r="A267" s="9"/>
      <c r="B267" s="9"/>
      <c r="C267" s="9"/>
      <c r="D267" s="32"/>
      <c r="E267" s="32"/>
      <c r="F267" s="32"/>
      <c r="G267" s="32"/>
      <c r="H267" s="32"/>
      <c r="I267" s="32"/>
      <c r="J267" s="32"/>
      <c r="K267" s="32"/>
      <c r="L267" s="32"/>
      <c r="M267" s="32"/>
      <c r="N267" s="32"/>
      <c r="O267" s="32"/>
      <c r="P267" s="32"/>
      <c r="Q267" s="32"/>
      <c r="R267" s="32"/>
      <c r="S267" s="32"/>
      <c r="T267" s="32"/>
      <c r="U267" s="9"/>
      <c r="V267" s="9"/>
      <c r="W267" s="9"/>
      <c r="X267" s="9"/>
      <c r="Y267" s="9"/>
      <c r="Z267" s="9"/>
      <c r="AA267" s="9"/>
      <c r="AB267" s="9"/>
      <c r="AC267" s="9"/>
      <c r="AD267" s="9"/>
      <c r="AE267" s="9"/>
    </row>
    <row r="268">
      <c r="A268" s="9"/>
      <c r="B268" s="9"/>
      <c r="C268" s="9"/>
      <c r="D268" s="32"/>
      <c r="E268" s="32"/>
      <c r="F268" s="32"/>
      <c r="G268" s="32"/>
      <c r="H268" s="32"/>
      <c r="I268" s="32"/>
      <c r="J268" s="32"/>
      <c r="K268" s="32"/>
      <c r="L268" s="32"/>
      <c r="M268" s="32"/>
      <c r="N268" s="32"/>
      <c r="O268" s="32"/>
      <c r="P268" s="32"/>
      <c r="Q268" s="32"/>
      <c r="R268" s="32"/>
      <c r="S268" s="32"/>
      <c r="T268" s="32"/>
      <c r="U268" s="9"/>
      <c r="V268" s="9"/>
      <c r="W268" s="9"/>
      <c r="X268" s="9"/>
      <c r="Y268" s="9"/>
      <c r="Z268" s="9"/>
      <c r="AA268" s="9"/>
      <c r="AB268" s="9"/>
      <c r="AC268" s="9"/>
      <c r="AD268" s="9"/>
      <c r="AE268" s="9"/>
    </row>
    <row r="269">
      <c r="A269" s="9"/>
      <c r="B269" s="9"/>
      <c r="C269" s="9"/>
      <c r="D269" s="32"/>
      <c r="E269" s="32"/>
      <c r="F269" s="32"/>
      <c r="G269" s="32"/>
      <c r="H269" s="32"/>
      <c r="I269" s="32"/>
      <c r="J269" s="32"/>
      <c r="K269" s="32"/>
      <c r="L269" s="32"/>
      <c r="M269" s="32"/>
      <c r="N269" s="32"/>
      <c r="O269" s="32"/>
      <c r="P269" s="32"/>
      <c r="Q269" s="32"/>
      <c r="R269" s="32"/>
      <c r="S269" s="32"/>
      <c r="T269" s="32"/>
      <c r="U269" s="9"/>
      <c r="V269" s="9"/>
      <c r="W269" s="9"/>
      <c r="X269" s="9"/>
      <c r="Y269" s="9"/>
      <c r="Z269" s="9"/>
      <c r="AA269" s="9"/>
      <c r="AB269" s="9"/>
      <c r="AC269" s="9"/>
      <c r="AD269" s="9"/>
      <c r="AE269" s="9"/>
    </row>
    <row r="270">
      <c r="A270" s="9"/>
      <c r="B270" s="9"/>
      <c r="C270" s="9"/>
      <c r="D270" s="32"/>
      <c r="E270" s="32"/>
      <c r="F270" s="32"/>
      <c r="G270" s="32"/>
      <c r="H270" s="32"/>
      <c r="I270" s="32"/>
      <c r="J270" s="32"/>
      <c r="K270" s="32"/>
      <c r="L270" s="32"/>
      <c r="M270" s="32"/>
      <c r="N270" s="32"/>
      <c r="O270" s="32"/>
      <c r="P270" s="32"/>
      <c r="Q270" s="32"/>
      <c r="R270" s="32"/>
      <c r="S270" s="32"/>
      <c r="T270" s="32"/>
      <c r="U270" s="9"/>
      <c r="V270" s="9"/>
      <c r="W270" s="9"/>
      <c r="X270" s="9"/>
      <c r="Y270" s="9"/>
      <c r="Z270" s="9"/>
      <c r="AA270" s="9"/>
      <c r="AB270" s="9"/>
      <c r="AC270" s="9"/>
      <c r="AD270" s="9"/>
      <c r="AE270" s="9"/>
    </row>
    <row r="271">
      <c r="A271" s="9"/>
      <c r="B271" s="9"/>
      <c r="C271" s="9"/>
      <c r="D271" s="32"/>
      <c r="E271" s="32"/>
      <c r="F271" s="32"/>
      <c r="G271" s="32"/>
      <c r="H271" s="32"/>
      <c r="I271" s="32"/>
      <c r="J271" s="32"/>
      <c r="K271" s="32"/>
      <c r="L271" s="32"/>
      <c r="M271" s="32"/>
      <c r="N271" s="32"/>
      <c r="O271" s="32"/>
      <c r="P271" s="32"/>
      <c r="Q271" s="32"/>
      <c r="R271" s="32"/>
      <c r="S271" s="32"/>
      <c r="T271" s="32"/>
      <c r="U271" s="9"/>
      <c r="V271" s="9"/>
      <c r="W271" s="9"/>
      <c r="X271" s="9"/>
      <c r="Y271" s="9"/>
      <c r="Z271" s="9"/>
      <c r="AA271" s="9"/>
      <c r="AB271" s="9"/>
      <c r="AC271" s="9"/>
      <c r="AD271" s="9"/>
      <c r="AE271" s="9"/>
    </row>
    <row r="272">
      <c r="A272" s="9"/>
      <c r="B272" s="9"/>
      <c r="C272" s="9"/>
      <c r="D272" s="32"/>
      <c r="E272" s="32"/>
      <c r="F272" s="32"/>
      <c r="G272" s="32"/>
      <c r="H272" s="32"/>
      <c r="I272" s="32"/>
      <c r="J272" s="32"/>
      <c r="K272" s="32"/>
      <c r="L272" s="32"/>
      <c r="M272" s="32"/>
      <c r="N272" s="32"/>
      <c r="O272" s="32"/>
      <c r="P272" s="32"/>
      <c r="Q272" s="32"/>
      <c r="R272" s="32"/>
      <c r="S272" s="32"/>
      <c r="T272" s="32"/>
      <c r="U272" s="9"/>
      <c r="V272" s="9"/>
      <c r="W272" s="9"/>
      <c r="X272" s="9"/>
      <c r="Y272" s="9"/>
      <c r="Z272" s="9"/>
      <c r="AA272" s="9"/>
      <c r="AB272" s="9"/>
      <c r="AC272" s="9"/>
      <c r="AD272" s="9"/>
      <c r="AE272" s="9"/>
    </row>
    <row r="273">
      <c r="A273" s="9"/>
      <c r="B273" s="9"/>
      <c r="C273" s="9"/>
      <c r="D273" s="32"/>
      <c r="E273" s="32"/>
      <c r="F273" s="32"/>
      <c r="G273" s="32"/>
      <c r="H273" s="32"/>
      <c r="I273" s="32"/>
      <c r="J273" s="32"/>
      <c r="K273" s="32"/>
      <c r="L273" s="32"/>
      <c r="M273" s="32"/>
      <c r="N273" s="32"/>
      <c r="O273" s="32"/>
      <c r="P273" s="32"/>
      <c r="Q273" s="32"/>
      <c r="R273" s="32"/>
      <c r="S273" s="32"/>
      <c r="T273" s="32"/>
      <c r="U273" s="9"/>
      <c r="V273" s="9"/>
      <c r="W273" s="9"/>
      <c r="X273" s="9"/>
      <c r="Y273" s="9"/>
      <c r="Z273" s="9"/>
      <c r="AA273" s="9"/>
      <c r="AB273" s="9"/>
      <c r="AC273" s="9"/>
      <c r="AD273" s="9"/>
      <c r="AE273" s="9"/>
    </row>
    <row r="274">
      <c r="A274" s="9"/>
      <c r="B274" s="9"/>
      <c r="C274" s="9"/>
      <c r="D274" s="32"/>
      <c r="E274" s="32"/>
      <c r="F274" s="32"/>
      <c r="G274" s="32"/>
      <c r="H274" s="32"/>
      <c r="I274" s="32"/>
      <c r="J274" s="32"/>
      <c r="K274" s="32"/>
      <c r="L274" s="32"/>
      <c r="M274" s="32"/>
      <c r="N274" s="32"/>
      <c r="O274" s="32"/>
      <c r="P274" s="32"/>
      <c r="Q274" s="32"/>
      <c r="R274" s="32"/>
      <c r="S274" s="32"/>
      <c r="T274" s="32"/>
      <c r="U274" s="9"/>
      <c r="V274" s="9"/>
      <c r="W274" s="9"/>
      <c r="X274" s="9"/>
      <c r="Y274" s="9"/>
      <c r="Z274" s="9"/>
      <c r="AA274" s="9"/>
      <c r="AB274" s="9"/>
      <c r="AC274" s="9"/>
      <c r="AD274" s="9"/>
      <c r="AE274" s="9"/>
    </row>
    <row r="275">
      <c r="A275" s="9"/>
      <c r="B275" s="9"/>
      <c r="C275" s="9"/>
      <c r="D275" s="32"/>
      <c r="E275" s="32"/>
      <c r="F275" s="32"/>
      <c r="G275" s="32"/>
      <c r="H275" s="32"/>
      <c r="I275" s="32"/>
      <c r="J275" s="32"/>
      <c r="K275" s="32"/>
      <c r="L275" s="32"/>
      <c r="M275" s="32"/>
      <c r="N275" s="32"/>
      <c r="O275" s="32"/>
      <c r="P275" s="32"/>
      <c r="Q275" s="32"/>
      <c r="R275" s="32"/>
      <c r="S275" s="32"/>
      <c r="T275" s="32"/>
      <c r="U275" s="9"/>
      <c r="V275" s="9"/>
      <c r="W275" s="9"/>
      <c r="X275" s="9"/>
      <c r="Y275" s="9"/>
      <c r="Z275" s="9"/>
      <c r="AA275" s="9"/>
      <c r="AB275" s="9"/>
      <c r="AC275" s="9"/>
      <c r="AD275" s="9"/>
      <c r="AE275" s="9"/>
    </row>
    <row r="276">
      <c r="A276" s="9"/>
      <c r="B276" s="9"/>
      <c r="C276" s="9"/>
      <c r="D276" s="32"/>
      <c r="E276" s="32"/>
      <c r="F276" s="32"/>
      <c r="G276" s="32"/>
      <c r="H276" s="32"/>
      <c r="I276" s="32"/>
      <c r="J276" s="32"/>
      <c r="K276" s="32"/>
      <c r="L276" s="32"/>
      <c r="M276" s="32"/>
      <c r="N276" s="32"/>
      <c r="O276" s="32"/>
      <c r="P276" s="32"/>
      <c r="Q276" s="32"/>
      <c r="R276" s="32"/>
      <c r="S276" s="32"/>
      <c r="T276" s="32"/>
      <c r="U276" s="9"/>
      <c r="V276" s="9"/>
      <c r="W276" s="9"/>
      <c r="X276" s="9"/>
      <c r="Y276" s="9"/>
      <c r="Z276" s="9"/>
      <c r="AA276" s="9"/>
      <c r="AB276" s="9"/>
      <c r="AC276" s="9"/>
      <c r="AD276" s="9"/>
      <c r="AE276" s="9"/>
    </row>
    <row r="277">
      <c r="A277" s="9"/>
      <c r="B277" s="9"/>
      <c r="C277" s="9"/>
      <c r="D277" s="32"/>
      <c r="E277" s="32"/>
      <c r="F277" s="32"/>
      <c r="G277" s="32"/>
      <c r="H277" s="32"/>
      <c r="I277" s="32"/>
      <c r="J277" s="32"/>
      <c r="K277" s="32"/>
      <c r="L277" s="32"/>
      <c r="M277" s="32"/>
      <c r="N277" s="32"/>
      <c r="O277" s="32"/>
      <c r="P277" s="32"/>
      <c r="Q277" s="32"/>
      <c r="R277" s="32"/>
      <c r="S277" s="32"/>
      <c r="T277" s="32"/>
      <c r="U277" s="9"/>
      <c r="V277" s="9"/>
      <c r="W277" s="9"/>
      <c r="X277" s="9"/>
      <c r="Y277" s="9"/>
      <c r="Z277" s="9"/>
      <c r="AA277" s="9"/>
      <c r="AB277" s="9"/>
      <c r="AC277" s="9"/>
      <c r="AD277" s="9"/>
      <c r="AE277" s="9"/>
    </row>
    <row r="278">
      <c r="A278" s="9"/>
      <c r="B278" s="9"/>
      <c r="C278" s="9"/>
      <c r="D278" s="32"/>
      <c r="E278" s="32"/>
      <c r="F278" s="32"/>
      <c r="G278" s="32"/>
      <c r="H278" s="32"/>
      <c r="I278" s="32"/>
      <c r="J278" s="32"/>
      <c r="K278" s="32"/>
      <c r="L278" s="32"/>
      <c r="M278" s="32"/>
      <c r="N278" s="32"/>
      <c r="O278" s="32"/>
      <c r="P278" s="32"/>
      <c r="Q278" s="32"/>
      <c r="R278" s="32"/>
      <c r="S278" s="32"/>
      <c r="T278" s="32"/>
      <c r="U278" s="9"/>
      <c r="V278" s="9"/>
      <c r="W278" s="9"/>
      <c r="X278" s="9"/>
      <c r="Y278" s="9"/>
      <c r="Z278" s="9"/>
      <c r="AA278" s="9"/>
      <c r="AB278" s="9"/>
      <c r="AC278" s="9"/>
      <c r="AD278" s="9"/>
      <c r="AE278" s="9"/>
    </row>
    <row r="279">
      <c r="A279" s="9"/>
      <c r="B279" s="9"/>
      <c r="C279" s="9"/>
      <c r="D279" s="32"/>
      <c r="E279" s="32"/>
      <c r="F279" s="32"/>
      <c r="G279" s="32"/>
      <c r="H279" s="32"/>
      <c r="I279" s="32"/>
      <c r="J279" s="32"/>
      <c r="K279" s="32"/>
      <c r="L279" s="32"/>
      <c r="M279" s="32"/>
      <c r="N279" s="32"/>
      <c r="O279" s="32"/>
      <c r="P279" s="32"/>
      <c r="Q279" s="32"/>
      <c r="R279" s="32"/>
      <c r="S279" s="32"/>
      <c r="T279" s="32"/>
      <c r="U279" s="9"/>
      <c r="V279" s="9"/>
      <c r="W279" s="9"/>
      <c r="X279" s="9"/>
      <c r="Y279" s="9"/>
      <c r="Z279" s="9"/>
      <c r="AA279" s="9"/>
      <c r="AB279" s="9"/>
      <c r="AC279" s="9"/>
      <c r="AD279" s="9"/>
      <c r="AE279" s="9"/>
    </row>
    <row r="280">
      <c r="A280" s="9"/>
      <c r="B280" s="9"/>
      <c r="C280" s="9"/>
      <c r="D280" s="32"/>
      <c r="E280" s="32"/>
      <c r="F280" s="32"/>
      <c r="G280" s="32"/>
      <c r="H280" s="32"/>
      <c r="I280" s="32"/>
      <c r="J280" s="32"/>
      <c r="K280" s="32"/>
      <c r="L280" s="32"/>
      <c r="M280" s="32"/>
      <c r="N280" s="32"/>
      <c r="O280" s="32"/>
      <c r="P280" s="32"/>
      <c r="Q280" s="32"/>
      <c r="R280" s="32"/>
      <c r="S280" s="32"/>
      <c r="T280" s="32"/>
      <c r="U280" s="9"/>
      <c r="V280" s="9"/>
      <c r="W280" s="9"/>
      <c r="X280" s="9"/>
      <c r="Y280" s="9"/>
      <c r="Z280" s="9"/>
      <c r="AA280" s="9"/>
      <c r="AB280" s="9"/>
      <c r="AC280" s="9"/>
      <c r="AD280" s="9"/>
      <c r="AE280" s="9"/>
    </row>
    <row r="281">
      <c r="A281" s="9"/>
      <c r="B281" s="9"/>
      <c r="C281" s="9"/>
      <c r="D281" s="32"/>
      <c r="E281" s="32"/>
      <c r="F281" s="32"/>
      <c r="G281" s="32"/>
      <c r="H281" s="32"/>
      <c r="I281" s="32"/>
      <c r="J281" s="32"/>
      <c r="K281" s="32"/>
      <c r="L281" s="32"/>
      <c r="M281" s="32"/>
      <c r="N281" s="32"/>
      <c r="O281" s="32"/>
      <c r="P281" s="32"/>
      <c r="Q281" s="32"/>
      <c r="R281" s="32"/>
      <c r="S281" s="32"/>
      <c r="T281" s="32"/>
      <c r="U281" s="9"/>
      <c r="V281" s="9"/>
      <c r="W281" s="9"/>
      <c r="X281" s="9"/>
      <c r="Y281" s="9"/>
      <c r="Z281" s="9"/>
      <c r="AA281" s="9"/>
      <c r="AB281" s="9"/>
      <c r="AC281" s="9"/>
      <c r="AD281" s="9"/>
      <c r="AE281" s="9"/>
    </row>
    <row r="282">
      <c r="A282" s="9"/>
      <c r="B282" s="9"/>
      <c r="C282" s="9"/>
      <c r="D282" s="32"/>
      <c r="E282" s="32"/>
      <c r="F282" s="32"/>
      <c r="G282" s="32"/>
      <c r="H282" s="32"/>
      <c r="I282" s="32"/>
      <c r="J282" s="32"/>
      <c r="K282" s="32"/>
      <c r="L282" s="32"/>
      <c r="M282" s="32"/>
      <c r="N282" s="32"/>
      <c r="O282" s="32"/>
      <c r="P282" s="32"/>
      <c r="Q282" s="32"/>
      <c r="R282" s="32"/>
      <c r="S282" s="32"/>
      <c r="T282" s="32"/>
      <c r="U282" s="9"/>
      <c r="V282" s="9"/>
      <c r="W282" s="9"/>
      <c r="X282" s="9"/>
      <c r="Y282" s="9"/>
      <c r="Z282" s="9"/>
      <c r="AA282" s="9"/>
      <c r="AB282" s="9"/>
      <c r="AC282" s="9"/>
      <c r="AD282" s="9"/>
      <c r="AE282" s="9"/>
    </row>
    <row r="283">
      <c r="A283" s="9"/>
      <c r="B283" s="9"/>
      <c r="C283" s="9"/>
      <c r="D283" s="32"/>
      <c r="E283" s="32"/>
      <c r="F283" s="32"/>
      <c r="G283" s="32"/>
      <c r="H283" s="32"/>
      <c r="I283" s="32"/>
      <c r="J283" s="32"/>
      <c r="K283" s="32"/>
      <c r="L283" s="32"/>
      <c r="M283" s="32"/>
      <c r="N283" s="32"/>
      <c r="O283" s="32"/>
      <c r="P283" s="32"/>
      <c r="Q283" s="32"/>
      <c r="R283" s="32"/>
      <c r="S283" s="32"/>
      <c r="T283" s="32"/>
      <c r="U283" s="9"/>
      <c r="V283" s="9"/>
      <c r="W283" s="9"/>
      <c r="X283" s="9"/>
      <c r="Y283" s="9"/>
      <c r="Z283" s="9"/>
      <c r="AA283" s="9"/>
      <c r="AB283" s="9"/>
      <c r="AC283" s="9"/>
      <c r="AD283" s="9"/>
      <c r="AE283" s="9"/>
    </row>
    <row r="284">
      <c r="A284" s="9"/>
      <c r="B284" s="9"/>
      <c r="C284" s="9"/>
      <c r="D284" s="32"/>
      <c r="E284" s="32"/>
      <c r="F284" s="32"/>
      <c r="G284" s="32"/>
      <c r="H284" s="32"/>
      <c r="I284" s="32"/>
      <c r="J284" s="32"/>
      <c r="K284" s="32"/>
      <c r="L284" s="32"/>
      <c r="M284" s="32"/>
      <c r="N284" s="32"/>
      <c r="O284" s="32"/>
      <c r="P284" s="32"/>
      <c r="Q284" s="32"/>
      <c r="R284" s="32"/>
      <c r="S284" s="32"/>
      <c r="T284" s="32"/>
      <c r="U284" s="9"/>
      <c r="V284" s="9"/>
      <c r="W284" s="9"/>
      <c r="X284" s="9"/>
      <c r="Y284" s="9"/>
      <c r="Z284" s="9"/>
      <c r="AA284" s="9"/>
      <c r="AB284" s="9"/>
      <c r="AC284" s="9"/>
      <c r="AD284" s="9"/>
      <c r="AE284" s="9"/>
    </row>
    <row r="285">
      <c r="A285" s="9"/>
      <c r="B285" s="9"/>
      <c r="C285" s="9"/>
      <c r="D285" s="32"/>
      <c r="E285" s="32"/>
      <c r="F285" s="32"/>
      <c r="G285" s="32"/>
      <c r="H285" s="32"/>
      <c r="I285" s="32"/>
      <c r="J285" s="32"/>
      <c r="K285" s="32"/>
      <c r="L285" s="32"/>
      <c r="M285" s="32"/>
      <c r="N285" s="32"/>
      <c r="O285" s="32"/>
      <c r="P285" s="32"/>
      <c r="Q285" s="32"/>
      <c r="R285" s="32"/>
      <c r="S285" s="32"/>
      <c r="T285" s="32"/>
      <c r="U285" s="9"/>
      <c r="V285" s="9"/>
      <c r="W285" s="9"/>
      <c r="X285" s="9"/>
      <c r="Y285" s="9"/>
      <c r="Z285" s="9"/>
      <c r="AA285" s="9"/>
      <c r="AB285" s="9"/>
      <c r="AC285" s="9"/>
      <c r="AD285" s="9"/>
      <c r="AE285" s="9"/>
    </row>
    <row r="286">
      <c r="A286" s="9"/>
      <c r="B286" s="9"/>
      <c r="C286" s="9"/>
      <c r="D286" s="32"/>
      <c r="E286" s="32"/>
      <c r="F286" s="32"/>
      <c r="G286" s="32"/>
      <c r="H286" s="32"/>
      <c r="I286" s="32"/>
      <c r="J286" s="32"/>
      <c r="K286" s="32"/>
      <c r="L286" s="32"/>
      <c r="M286" s="32"/>
      <c r="N286" s="32"/>
      <c r="O286" s="32"/>
      <c r="P286" s="32"/>
      <c r="Q286" s="32"/>
      <c r="R286" s="32"/>
      <c r="S286" s="32"/>
      <c r="T286" s="32"/>
      <c r="U286" s="9"/>
      <c r="V286" s="9"/>
      <c r="W286" s="9"/>
      <c r="X286" s="9"/>
      <c r="Y286" s="9"/>
      <c r="Z286" s="9"/>
      <c r="AA286" s="9"/>
      <c r="AB286" s="9"/>
      <c r="AC286" s="9"/>
      <c r="AD286" s="9"/>
      <c r="AE286" s="9"/>
    </row>
    <row r="287">
      <c r="A287" s="9"/>
      <c r="B287" s="9"/>
      <c r="C287" s="9"/>
      <c r="D287" s="32"/>
      <c r="E287" s="32"/>
      <c r="F287" s="32"/>
      <c r="G287" s="32"/>
      <c r="H287" s="32"/>
      <c r="I287" s="32"/>
      <c r="J287" s="32"/>
      <c r="K287" s="32"/>
      <c r="L287" s="32"/>
      <c r="M287" s="32"/>
      <c r="N287" s="32"/>
      <c r="O287" s="32"/>
      <c r="P287" s="32"/>
      <c r="Q287" s="32"/>
      <c r="R287" s="32"/>
      <c r="S287" s="32"/>
      <c r="T287" s="32"/>
      <c r="U287" s="9"/>
      <c r="V287" s="9"/>
      <c r="W287" s="9"/>
      <c r="X287" s="9"/>
      <c r="Y287" s="9"/>
      <c r="Z287" s="9"/>
      <c r="AA287" s="9"/>
      <c r="AB287" s="9"/>
      <c r="AC287" s="9"/>
      <c r="AD287" s="9"/>
      <c r="AE287" s="9"/>
    </row>
    <row r="288">
      <c r="A288" s="9"/>
      <c r="B288" s="9"/>
      <c r="C288" s="9"/>
      <c r="D288" s="32"/>
      <c r="E288" s="32"/>
      <c r="F288" s="32"/>
      <c r="G288" s="32"/>
      <c r="H288" s="32"/>
      <c r="I288" s="32"/>
      <c r="J288" s="32"/>
      <c r="K288" s="32"/>
      <c r="L288" s="32"/>
      <c r="M288" s="32"/>
      <c r="N288" s="32"/>
      <c r="O288" s="32"/>
      <c r="P288" s="32"/>
      <c r="Q288" s="32"/>
      <c r="R288" s="32"/>
      <c r="S288" s="32"/>
      <c r="T288" s="32"/>
      <c r="U288" s="9"/>
      <c r="V288" s="9"/>
      <c r="W288" s="9"/>
      <c r="X288" s="9"/>
      <c r="Y288" s="9"/>
      <c r="Z288" s="9"/>
      <c r="AA288" s="9"/>
      <c r="AB288" s="9"/>
      <c r="AC288" s="9"/>
      <c r="AD288" s="9"/>
      <c r="AE288" s="9"/>
    </row>
    <row r="289">
      <c r="A289" s="9"/>
      <c r="B289" s="9"/>
      <c r="C289" s="9"/>
      <c r="D289" s="32"/>
      <c r="E289" s="32"/>
      <c r="F289" s="32"/>
      <c r="G289" s="32"/>
      <c r="H289" s="32"/>
      <c r="I289" s="32"/>
      <c r="J289" s="32"/>
      <c r="K289" s="32"/>
      <c r="L289" s="32"/>
      <c r="M289" s="32"/>
      <c r="N289" s="32"/>
      <c r="O289" s="32"/>
      <c r="P289" s="32"/>
      <c r="Q289" s="32"/>
      <c r="R289" s="32"/>
      <c r="S289" s="32"/>
      <c r="T289" s="32"/>
      <c r="U289" s="9"/>
      <c r="V289" s="9"/>
      <c r="W289" s="9"/>
      <c r="X289" s="9"/>
      <c r="Y289" s="9"/>
      <c r="Z289" s="9"/>
      <c r="AA289" s="9"/>
      <c r="AB289" s="9"/>
      <c r="AC289" s="9"/>
      <c r="AD289" s="9"/>
      <c r="AE289" s="9"/>
    </row>
    <row r="290">
      <c r="A290" s="9"/>
      <c r="B290" s="9"/>
      <c r="C290" s="9"/>
      <c r="D290" s="32"/>
      <c r="E290" s="32"/>
      <c r="F290" s="32"/>
      <c r="G290" s="32"/>
      <c r="H290" s="32"/>
      <c r="I290" s="32"/>
      <c r="J290" s="32"/>
      <c r="K290" s="32"/>
      <c r="L290" s="32"/>
      <c r="M290" s="32"/>
      <c r="N290" s="32"/>
      <c r="O290" s="32"/>
      <c r="P290" s="32"/>
      <c r="Q290" s="32"/>
      <c r="R290" s="32"/>
      <c r="S290" s="32"/>
      <c r="T290" s="32"/>
      <c r="U290" s="9"/>
      <c r="V290" s="9"/>
      <c r="W290" s="9"/>
      <c r="X290" s="9"/>
      <c r="Y290" s="9"/>
      <c r="Z290" s="9"/>
      <c r="AA290" s="9"/>
      <c r="AB290" s="9"/>
      <c r="AC290" s="9"/>
      <c r="AD290" s="9"/>
      <c r="AE290" s="9"/>
    </row>
    <row r="291">
      <c r="A291" s="9"/>
      <c r="B291" s="9"/>
      <c r="C291" s="9"/>
      <c r="D291" s="32"/>
      <c r="E291" s="32"/>
      <c r="F291" s="32"/>
      <c r="G291" s="32"/>
      <c r="H291" s="32"/>
      <c r="I291" s="32"/>
      <c r="J291" s="32"/>
      <c r="K291" s="32"/>
      <c r="L291" s="32"/>
      <c r="M291" s="32"/>
      <c r="N291" s="32"/>
      <c r="O291" s="32"/>
      <c r="P291" s="32"/>
      <c r="Q291" s="32"/>
      <c r="R291" s="32"/>
      <c r="S291" s="32"/>
      <c r="T291" s="32"/>
      <c r="U291" s="9"/>
      <c r="V291" s="9"/>
      <c r="W291" s="9"/>
      <c r="X291" s="9"/>
      <c r="Y291" s="9"/>
      <c r="Z291" s="9"/>
      <c r="AA291" s="9"/>
      <c r="AB291" s="9"/>
      <c r="AC291" s="9"/>
      <c r="AD291" s="9"/>
      <c r="AE291" s="9"/>
    </row>
    <row r="292">
      <c r="A292" s="9"/>
      <c r="B292" s="9"/>
      <c r="C292" s="9"/>
      <c r="D292" s="32"/>
      <c r="E292" s="32"/>
      <c r="F292" s="32"/>
      <c r="G292" s="32"/>
      <c r="H292" s="32"/>
      <c r="I292" s="32"/>
      <c r="J292" s="32"/>
      <c r="K292" s="32"/>
      <c r="L292" s="32"/>
      <c r="M292" s="32"/>
      <c r="N292" s="32"/>
      <c r="O292" s="32"/>
      <c r="P292" s="32"/>
      <c r="Q292" s="32"/>
      <c r="R292" s="32"/>
      <c r="S292" s="32"/>
      <c r="T292" s="32"/>
      <c r="U292" s="9"/>
      <c r="V292" s="9"/>
      <c r="W292" s="9"/>
      <c r="X292" s="9"/>
      <c r="Y292" s="9"/>
      <c r="Z292" s="9"/>
      <c r="AA292" s="9"/>
      <c r="AB292" s="9"/>
      <c r="AC292" s="9"/>
      <c r="AD292" s="9"/>
      <c r="AE292" s="9"/>
    </row>
    <row r="293">
      <c r="A293" s="9"/>
      <c r="B293" s="9"/>
      <c r="C293" s="9"/>
      <c r="D293" s="32"/>
      <c r="E293" s="32"/>
      <c r="F293" s="32"/>
      <c r="G293" s="32"/>
      <c r="H293" s="32"/>
      <c r="I293" s="32"/>
      <c r="J293" s="32"/>
      <c r="K293" s="32"/>
      <c r="L293" s="32"/>
      <c r="M293" s="32"/>
      <c r="N293" s="32"/>
      <c r="O293" s="32"/>
      <c r="P293" s="32"/>
      <c r="Q293" s="32"/>
      <c r="R293" s="32"/>
      <c r="S293" s="32"/>
      <c r="T293" s="32"/>
      <c r="U293" s="9"/>
      <c r="V293" s="9"/>
      <c r="W293" s="9"/>
      <c r="X293" s="9"/>
      <c r="Y293" s="9"/>
      <c r="Z293" s="9"/>
      <c r="AA293" s="9"/>
      <c r="AB293" s="9"/>
      <c r="AC293" s="9"/>
      <c r="AD293" s="9"/>
      <c r="AE293" s="9"/>
    </row>
    <row r="294">
      <c r="A294" s="9"/>
      <c r="B294" s="9"/>
      <c r="C294" s="9"/>
      <c r="D294" s="32"/>
      <c r="E294" s="32"/>
      <c r="F294" s="32"/>
      <c r="G294" s="32"/>
      <c r="H294" s="32"/>
      <c r="I294" s="32"/>
      <c r="J294" s="32"/>
      <c r="K294" s="32"/>
      <c r="L294" s="32"/>
      <c r="M294" s="32"/>
      <c r="N294" s="32"/>
      <c r="O294" s="32"/>
      <c r="P294" s="32"/>
      <c r="Q294" s="32"/>
      <c r="R294" s="32"/>
      <c r="S294" s="32"/>
      <c r="T294" s="32"/>
      <c r="U294" s="9"/>
      <c r="V294" s="9"/>
      <c r="W294" s="9"/>
      <c r="X294" s="9"/>
      <c r="Y294" s="9"/>
      <c r="Z294" s="9"/>
      <c r="AA294" s="9"/>
      <c r="AB294" s="9"/>
      <c r="AC294" s="9"/>
      <c r="AD294" s="9"/>
      <c r="AE294" s="9"/>
    </row>
    <row r="295">
      <c r="A295" s="9"/>
      <c r="B295" s="9"/>
      <c r="C295" s="9"/>
      <c r="D295" s="32"/>
      <c r="E295" s="32"/>
      <c r="F295" s="32"/>
      <c r="G295" s="32"/>
      <c r="H295" s="32"/>
      <c r="I295" s="32"/>
      <c r="J295" s="32"/>
      <c r="K295" s="32"/>
      <c r="L295" s="32"/>
      <c r="M295" s="32"/>
      <c r="N295" s="32"/>
      <c r="O295" s="32"/>
      <c r="P295" s="32"/>
      <c r="Q295" s="32"/>
      <c r="R295" s="32"/>
      <c r="S295" s="32"/>
      <c r="T295" s="32"/>
      <c r="U295" s="9"/>
      <c r="V295" s="9"/>
      <c r="W295" s="9"/>
      <c r="X295" s="9"/>
      <c r="Y295" s="9"/>
      <c r="Z295" s="9"/>
      <c r="AA295" s="9"/>
      <c r="AB295" s="9"/>
      <c r="AC295" s="9"/>
      <c r="AD295" s="9"/>
      <c r="AE295" s="9"/>
    </row>
    <row r="296">
      <c r="A296" s="9"/>
      <c r="B296" s="9"/>
      <c r="C296" s="9"/>
      <c r="D296" s="32"/>
      <c r="E296" s="32"/>
      <c r="F296" s="32"/>
      <c r="G296" s="32"/>
      <c r="H296" s="32"/>
      <c r="I296" s="32"/>
      <c r="J296" s="32"/>
      <c r="K296" s="32"/>
      <c r="L296" s="32"/>
      <c r="M296" s="32"/>
      <c r="N296" s="32"/>
      <c r="O296" s="32"/>
      <c r="P296" s="32"/>
      <c r="Q296" s="32"/>
      <c r="R296" s="32"/>
      <c r="S296" s="32"/>
      <c r="T296" s="32"/>
      <c r="U296" s="9"/>
      <c r="V296" s="9"/>
      <c r="W296" s="9"/>
      <c r="X296" s="9"/>
      <c r="Y296" s="9"/>
      <c r="Z296" s="9"/>
      <c r="AA296" s="9"/>
      <c r="AB296" s="9"/>
      <c r="AC296" s="9"/>
      <c r="AD296" s="9"/>
      <c r="AE296" s="9"/>
    </row>
    <row r="297">
      <c r="A297" s="9"/>
      <c r="B297" s="9"/>
      <c r="C297" s="9"/>
      <c r="D297" s="32"/>
      <c r="E297" s="32"/>
      <c r="F297" s="32"/>
      <c r="G297" s="32"/>
      <c r="H297" s="32"/>
      <c r="I297" s="32"/>
      <c r="J297" s="32"/>
      <c r="K297" s="32"/>
      <c r="L297" s="32"/>
      <c r="M297" s="32"/>
      <c r="N297" s="32"/>
      <c r="O297" s="32"/>
      <c r="P297" s="32"/>
      <c r="Q297" s="32"/>
      <c r="R297" s="32"/>
      <c r="S297" s="32"/>
      <c r="T297" s="32"/>
      <c r="U297" s="9"/>
      <c r="V297" s="9"/>
      <c r="W297" s="9"/>
      <c r="X297" s="9"/>
      <c r="Y297" s="9"/>
      <c r="Z297" s="9"/>
      <c r="AA297" s="9"/>
      <c r="AB297" s="9"/>
      <c r="AC297" s="9"/>
      <c r="AD297" s="9"/>
      <c r="AE297" s="9"/>
    </row>
    <row r="298">
      <c r="A298" s="9"/>
      <c r="B298" s="9"/>
      <c r="C298" s="9"/>
      <c r="D298" s="32"/>
      <c r="E298" s="32"/>
      <c r="F298" s="32"/>
      <c r="G298" s="32"/>
      <c r="H298" s="32"/>
      <c r="I298" s="32"/>
      <c r="J298" s="32"/>
      <c r="K298" s="32"/>
      <c r="L298" s="32"/>
      <c r="M298" s="32"/>
      <c r="N298" s="32"/>
      <c r="O298" s="32"/>
      <c r="P298" s="32"/>
      <c r="Q298" s="32"/>
      <c r="R298" s="32"/>
      <c r="S298" s="32"/>
      <c r="T298" s="32"/>
      <c r="U298" s="9"/>
      <c r="V298" s="9"/>
      <c r="W298" s="9"/>
      <c r="X298" s="9"/>
      <c r="Y298" s="9"/>
      <c r="Z298" s="9"/>
      <c r="AA298" s="9"/>
      <c r="AB298" s="9"/>
      <c r="AC298" s="9"/>
      <c r="AD298" s="9"/>
      <c r="AE298" s="9"/>
    </row>
    <row r="299">
      <c r="A299" s="9"/>
      <c r="B299" s="9"/>
      <c r="C299" s="9"/>
      <c r="D299" s="32"/>
      <c r="E299" s="32"/>
      <c r="F299" s="32"/>
      <c r="G299" s="32"/>
      <c r="H299" s="32"/>
      <c r="I299" s="32"/>
      <c r="J299" s="32"/>
      <c r="K299" s="32"/>
      <c r="L299" s="32"/>
      <c r="M299" s="32"/>
      <c r="N299" s="32"/>
      <c r="O299" s="32"/>
      <c r="P299" s="32"/>
      <c r="Q299" s="32"/>
      <c r="R299" s="32"/>
      <c r="S299" s="32"/>
      <c r="T299" s="32"/>
      <c r="U299" s="9"/>
      <c r="V299" s="9"/>
      <c r="W299" s="9"/>
      <c r="X299" s="9"/>
      <c r="Y299" s="9"/>
      <c r="Z299" s="9"/>
      <c r="AA299" s="9"/>
      <c r="AB299" s="9"/>
      <c r="AC299" s="9"/>
      <c r="AD299" s="9"/>
      <c r="AE299" s="9"/>
    </row>
    <row r="300">
      <c r="A300" s="9"/>
      <c r="B300" s="9"/>
      <c r="C300" s="9"/>
      <c r="D300" s="32"/>
      <c r="E300" s="32"/>
      <c r="F300" s="32"/>
      <c r="G300" s="32"/>
      <c r="H300" s="32"/>
      <c r="I300" s="32"/>
      <c r="J300" s="32"/>
      <c r="K300" s="32"/>
      <c r="L300" s="32"/>
      <c r="M300" s="32"/>
      <c r="N300" s="32"/>
      <c r="O300" s="32"/>
      <c r="P300" s="32"/>
      <c r="Q300" s="32"/>
      <c r="R300" s="32"/>
      <c r="S300" s="32"/>
      <c r="T300" s="32"/>
      <c r="U300" s="9"/>
      <c r="V300" s="9"/>
      <c r="W300" s="9"/>
      <c r="X300" s="9"/>
      <c r="Y300" s="9"/>
      <c r="Z300" s="9"/>
      <c r="AA300" s="9"/>
      <c r="AB300" s="9"/>
      <c r="AC300" s="9"/>
      <c r="AD300" s="9"/>
      <c r="AE300" s="9"/>
    </row>
    <row r="301">
      <c r="A301" s="9"/>
      <c r="B301" s="9"/>
      <c r="C301" s="9"/>
      <c r="D301" s="32"/>
      <c r="E301" s="32"/>
      <c r="F301" s="32"/>
      <c r="G301" s="32"/>
      <c r="H301" s="32"/>
      <c r="I301" s="32"/>
      <c r="J301" s="32"/>
      <c r="K301" s="32"/>
      <c r="L301" s="32"/>
      <c r="M301" s="32"/>
      <c r="N301" s="32"/>
      <c r="O301" s="32"/>
      <c r="P301" s="32"/>
      <c r="Q301" s="32"/>
      <c r="R301" s="32"/>
      <c r="S301" s="32"/>
      <c r="T301" s="32"/>
      <c r="U301" s="9"/>
      <c r="V301" s="9"/>
      <c r="W301" s="9"/>
      <c r="X301" s="9"/>
      <c r="Y301" s="9"/>
      <c r="Z301" s="9"/>
      <c r="AA301" s="9"/>
      <c r="AB301" s="9"/>
      <c r="AC301" s="9"/>
      <c r="AD301" s="9"/>
      <c r="AE301" s="9"/>
    </row>
    <row r="302">
      <c r="A302" s="9"/>
      <c r="B302" s="9"/>
      <c r="C302" s="9"/>
      <c r="D302" s="32"/>
      <c r="E302" s="32"/>
      <c r="F302" s="32"/>
      <c r="G302" s="32"/>
      <c r="H302" s="32"/>
      <c r="I302" s="32"/>
      <c r="J302" s="32"/>
      <c r="K302" s="32"/>
      <c r="L302" s="32"/>
      <c r="M302" s="32"/>
      <c r="N302" s="32"/>
      <c r="O302" s="32"/>
      <c r="P302" s="32"/>
      <c r="Q302" s="32"/>
      <c r="R302" s="32"/>
      <c r="S302" s="32"/>
      <c r="T302" s="32"/>
      <c r="U302" s="9"/>
      <c r="V302" s="9"/>
      <c r="W302" s="9"/>
      <c r="X302" s="9"/>
      <c r="Y302" s="9"/>
      <c r="Z302" s="9"/>
      <c r="AA302" s="9"/>
      <c r="AB302" s="9"/>
      <c r="AC302" s="9"/>
      <c r="AD302" s="9"/>
      <c r="AE302" s="9"/>
    </row>
    <row r="303">
      <c r="A303" s="9"/>
      <c r="B303" s="9"/>
      <c r="C303" s="9"/>
      <c r="D303" s="32"/>
      <c r="E303" s="32"/>
      <c r="F303" s="32"/>
      <c r="G303" s="32"/>
      <c r="H303" s="32"/>
      <c r="I303" s="32"/>
      <c r="J303" s="32"/>
      <c r="K303" s="32"/>
      <c r="L303" s="32"/>
      <c r="M303" s="32"/>
      <c r="N303" s="32"/>
      <c r="O303" s="32"/>
      <c r="P303" s="32"/>
      <c r="Q303" s="32"/>
      <c r="R303" s="32"/>
      <c r="S303" s="32"/>
      <c r="T303" s="32"/>
      <c r="U303" s="9"/>
      <c r="V303" s="9"/>
      <c r="W303" s="9"/>
      <c r="X303" s="9"/>
      <c r="Y303" s="9"/>
      <c r="Z303" s="9"/>
      <c r="AA303" s="9"/>
      <c r="AB303" s="9"/>
      <c r="AC303" s="9"/>
      <c r="AD303" s="9"/>
      <c r="AE303" s="9"/>
    </row>
    <row r="304">
      <c r="A304" s="9"/>
      <c r="B304" s="9"/>
      <c r="C304" s="9"/>
      <c r="D304" s="32"/>
      <c r="E304" s="32"/>
      <c r="F304" s="32"/>
      <c r="G304" s="32"/>
      <c r="H304" s="32"/>
      <c r="I304" s="32"/>
      <c r="J304" s="32"/>
      <c r="K304" s="32"/>
      <c r="L304" s="32"/>
      <c r="M304" s="32"/>
      <c r="N304" s="32"/>
      <c r="O304" s="32"/>
      <c r="P304" s="32"/>
      <c r="Q304" s="32"/>
      <c r="R304" s="32"/>
      <c r="S304" s="32"/>
      <c r="T304" s="32"/>
      <c r="U304" s="9"/>
      <c r="V304" s="9"/>
      <c r="W304" s="9"/>
      <c r="X304" s="9"/>
      <c r="Y304" s="9"/>
      <c r="Z304" s="9"/>
      <c r="AA304" s="9"/>
      <c r="AB304" s="9"/>
      <c r="AC304" s="9"/>
      <c r="AD304" s="9"/>
      <c r="AE304" s="9"/>
    </row>
    <row r="305">
      <c r="A305" s="9"/>
      <c r="B305" s="9"/>
      <c r="C305" s="9"/>
      <c r="D305" s="32"/>
      <c r="E305" s="32"/>
      <c r="F305" s="32"/>
      <c r="G305" s="32"/>
      <c r="H305" s="32"/>
      <c r="I305" s="32"/>
      <c r="J305" s="32"/>
      <c r="K305" s="32"/>
      <c r="L305" s="32"/>
      <c r="M305" s="32"/>
      <c r="N305" s="32"/>
      <c r="O305" s="32"/>
      <c r="P305" s="32"/>
      <c r="Q305" s="32"/>
      <c r="R305" s="32"/>
      <c r="S305" s="32"/>
      <c r="T305" s="32"/>
      <c r="U305" s="9"/>
      <c r="V305" s="9"/>
      <c r="W305" s="9"/>
      <c r="X305" s="9"/>
      <c r="Y305" s="9"/>
      <c r="Z305" s="9"/>
      <c r="AA305" s="9"/>
      <c r="AB305" s="9"/>
      <c r="AC305" s="9"/>
      <c r="AD305" s="9"/>
      <c r="AE305" s="9"/>
    </row>
    <row r="306">
      <c r="A306" s="9"/>
      <c r="B306" s="9"/>
      <c r="C306" s="9"/>
      <c r="D306" s="32"/>
      <c r="E306" s="32"/>
      <c r="F306" s="32"/>
      <c r="G306" s="32"/>
      <c r="H306" s="32"/>
      <c r="I306" s="32"/>
      <c r="J306" s="32"/>
      <c r="K306" s="32"/>
      <c r="L306" s="32"/>
      <c r="M306" s="32"/>
      <c r="N306" s="32"/>
      <c r="O306" s="32"/>
      <c r="P306" s="32"/>
      <c r="Q306" s="32"/>
      <c r="R306" s="32"/>
      <c r="S306" s="32"/>
      <c r="T306" s="32"/>
      <c r="U306" s="9"/>
      <c r="V306" s="9"/>
      <c r="W306" s="9"/>
      <c r="X306" s="9"/>
      <c r="Y306" s="9"/>
      <c r="Z306" s="9"/>
      <c r="AA306" s="9"/>
      <c r="AB306" s="9"/>
      <c r="AC306" s="9"/>
      <c r="AD306" s="9"/>
      <c r="AE306" s="9"/>
    </row>
    <row r="307">
      <c r="A307" s="9"/>
      <c r="B307" s="9"/>
      <c r="C307" s="9"/>
      <c r="D307" s="32"/>
      <c r="E307" s="32"/>
      <c r="F307" s="32"/>
      <c r="G307" s="32"/>
      <c r="H307" s="32"/>
      <c r="I307" s="32"/>
      <c r="J307" s="32"/>
      <c r="K307" s="32"/>
      <c r="L307" s="32"/>
      <c r="M307" s="32"/>
      <c r="N307" s="32"/>
      <c r="O307" s="32"/>
      <c r="P307" s="32"/>
      <c r="Q307" s="32"/>
      <c r="R307" s="32"/>
      <c r="S307" s="32"/>
      <c r="T307" s="32"/>
      <c r="U307" s="9"/>
      <c r="V307" s="9"/>
      <c r="W307" s="9"/>
      <c r="X307" s="9"/>
      <c r="Y307" s="9"/>
      <c r="Z307" s="9"/>
      <c r="AA307" s="9"/>
      <c r="AB307" s="9"/>
      <c r="AC307" s="9"/>
      <c r="AD307" s="9"/>
      <c r="AE307" s="9"/>
    </row>
    <row r="308">
      <c r="A308" s="9"/>
      <c r="B308" s="9"/>
      <c r="C308" s="9"/>
      <c r="D308" s="32"/>
      <c r="E308" s="32"/>
      <c r="F308" s="32"/>
      <c r="G308" s="32"/>
      <c r="H308" s="32"/>
      <c r="I308" s="32"/>
      <c r="J308" s="32"/>
      <c r="K308" s="32"/>
      <c r="L308" s="32"/>
      <c r="M308" s="32"/>
      <c r="N308" s="32"/>
      <c r="O308" s="32"/>
      <c r="P308" s="32"/>
      <c r="Q308" s="32"/>
      <c r="R308" s="32"/>
      <c r="S308" s="32"/>
      <c r="T308" s="32"/>
      <c r="U308" s="9"/>
      <c r="V308" s="9"/>
      <c r="W308" s="9"/>
      <c r="X308" s="9"/>
      <c r="Y308" s="9"/>
      <c r="Z308" s="9"/>
      <c r="AA308" s="9"/>
      <c r="AB308" s="9"/>
      <c r="AC308" s="9"/>
      <c r="AD308" s="9"/>
      <c r="AE308" s="9"/>
    </row>
    <row r="309">
      <c r="A309" s="9"/>
      <c r="B309" s="9"/>
      <c r="C309" s="9"/>
      <c r="D309" s="32"/>
      <c r="E309" s="32"/>
      <c r="F309" s="32"/>
      <c r="G309" s="32"/>
      <c r="H309" s="32"/>
      <c r="I309" s="32"/>
      <c r="J309" s="32"/>
      <c r="K309" s="32"/>
      <c r="L309" s="32"/>
      <c r="M309" s="32"/>
      <c r="N309" s="32"/>
      <c r="O309" s="32"/>
      <c r="P309" s="32"/>
      <c r="Q309" s="32"/>
      <c r="R309" s="32"/>
      <c r="S309" s="32"/>
      <c r="T309" s="32"/>
      <c r="U309" s="9"/>
      <c r="V309" s="9"/>
      <c r="W309" s="9"/>
      <c r="X309" s="9"/>
      <c r="Y309" s="9"/>
      <c r="Z309" s="9"/>
      <c r="AA309" s="9"/>
      <c r="AB309" s="9"/>
      <c r="AC309" s="9"/>
      <c r="AD309" s="9"/>
      <c r="AE309" s="9"/>
    </row>
    <row r="310">
      <c r="A310" s="9"/>
      <c r="B310" s="9"/>
      <c r="C310" s="9"/>
      <c r="D310" s="32"/>
      <c r="E310" s="32"/>
      <c r="F310" s="32"/>
      <c r="G310" s="32"/>
      <c r="H310" s="32"/>
      <c r="I310" s="32"/>
      <c r="J310" s="32"/>
      <c r="K310" s="32"/>
      <c r="L310" s="32"/>
      <c r="M310" s="32"/>
      <c r="N310" s="32"/>
      <c r="O310" s="32"/>
      <c r="P310" s="32"/>
      <c r="Q310" s="32"/>
      <c r="R310" s="32"/>
      <c r="S310" s="32"/>
      <c r="T310" s="32"/>
      <c r="U310" s="9"/>
      <c r="V310" s="9"/>
      <c r="W310" s="9"/>
      <c r="X310" s="9"/>
      <c r="Y310" s="9"/>
      <c r="Z310" s="9"/>
      <c r="AA310" s="9"/>
      <c r="AB310" s="9"/>
      <c r="AC310" s="9"/>
      <c r="AD310" s="9"/>
      <c r="AE310" s="9"/>
    </row>
    <row r="311">
      <c r="A311" s="9"/>
      <c r="B311" s="9"/>
      <c r="C311" s="9"/>
      <c r="D311" s="32"/>
      <c r="E311" s="32"/>
      <c r="F311" s="32"/>
      <c r="G311" s="32"/>
      <c r="H311" s="32"/>
      <c r="I311" s="32"/>
      <c r="J311" s="32"/>
      <c r="K311" s="32"/>
      <c r="L311" s="32"/>
      <c r="M311" s="32"/>
      <c r="N311" s="32"/>
      <c r="O311" s="32"/>
      <c r="P311" s="32"/>
      <c r="Q311" s="32"/>
      <c r="R311" s="32"/>
      <c r="S311" s="32"/>
      <c r="T311" s="32"/>
      <c r="U311" s="9"/>
      <c r="V311" s="9"/>
      <c r="W311" s="9"/>
      <c r="X311" s="9"/>
      <c r="Y311" s="9"/>
      <c r="Z311" s="9"/>
      <c r="AA311" s="9"/>
      <c r="AB311" s="9"/>
      <c r="AC311" s="9"/>
      <c r="AD311" s="9"/>
      <c r="AE311" s="9"/>
    </row>
    <row r="312">
      <c r="A312" s="9"/>
      <c r="B312" s="9"/>
      <c r="C312" s="9"/>
      <c r="D312" s="32"/>
      <c r="E312" s="32"/>
      <c r="F312" s="32"/>
      <c r="G312" s="32"/>
      <c r="H312" s="32"/>
      <c r="I312" s="32"/>
      <c r="J312" s="32"/>
      <c r="K312" s="32"/>
      <c r="L312" s="32"/>
      <c r="M312" s="32"/>
      <c r="N312" s="32"/>
      <c r="O312" s="32"/>
      <c r="P312" s="32"/>
      <c r="Q312" s="32"/>
      <c r="R312" s="32"/>
      <c r="S312" s="32"/>
      <c r="T312" s="32"/>
      <c r="U312" s="9"/>
      <c r="V312" s="9"/>
      <c r="W312" s="9"/>
      <c r="X312" s="9"/>
      <c r="Y312" s="9"/>
      <c r="Z312" s="9"/>
      <c r="AA312" s="9"/>
      <c r="AB312" s="9"/>
      <c r="AC312" s="9"/>
      <c r="AD312" s="9"/>
      <c r="AE312" s="9"/>
    </row>
    <row r="313">
      <c r="A313" s="9"/>
      <c r="B313" s="9"/>
      <c r="C313" s="9"/>
      <c r="D313" s="32"/>
      <c r="E313" s="32"/>
      <c r="F313" s="32"/>
      <c r="G313" s="32"/>
      <c r="H313" s="32"/>
      <c r="I313" s="32"/>
      <c r="J313" s="32"/>
      <c r="K313" s="32"/>
      <c r="L313" s="32"/>
      <c r="M313" s="32"/>
      <c r="N313" s="32"/>
      <c r="O313" s="32"/>
      <c r="P313" s="32"/>
      <c r="Q313" s="32"/>
      <c r="R313" s="32"/>
      <c r="S313" s="32"/>
      <c r="T313" s="32"/>
      <c r="U313" s="9"/>
      <c r="V313" s="9"/>
      <c r="W313" s="9"/>
      <c r="X313" s="9"/>
      <c r="Y313" s="9"/>
      <c r="Z313" s="9"/>
      <c r="AA313" s="9"/>
      <c r="AB313" s="9"/>
      <c r="AC313" s="9"/>
      <c r="AD313" s="9"/>
      <c r="AE313" s="9"/>
    </row>
    <row r="314">
      <c r="A314" s="9"/>
      <c r="B314" s="9"/>
      <c r="C314" s="9"/>
      <c r="D314" s="32"/>
      <c r="E314" s="32"/>
      <c r="F314" s="32"/>
      <c r="G314" s="32"/>
      <c r="H314" s="32"/>
      <c r="I314" s="32"/>
      <c r="J314" s="32"/>
      <c r="K314" s="32"/>
      <c r="L314" s="32"/>
      <c r="M314" s="32"/>
      <c r="N314" s="32"/>
      <c r="O314" s="32"/>
      <c r="P314" s="32"/>
      <c r="Q314" s="32"/>
      <c r="R314" s="32"/>
      <c r="S314" s="32"/>
      <c r="T314" s="32"/>
      <c r="U314" s="9"/>
      <c r="V314" s="9"/>
      <c r="W314" s="9"/>
      <c r="X314" s="9"/>
      <c r="Y314" s="9"/>
      <c r="Z314" s="9"/>
      <c r="AA314" s="9"/>
      <c r="AB314" s="9"/>
      <c r="AC314" s="9"/>
      <c r="AD314" s="9"/>
      <c r="AE314" s="9"/>
    </row>
    <row r="315">
      <c r="A315" s="9"/>
      <c r="B315" s="9"/>
      <c r="C315" s="9"/>
      <c r="D315" s="32"/>
      <c r="E315" s="32"/>
      <c r="F315" s="32"/>
      <c r="G315" s="32"/>
      <c r="H315" s="32"/>
      <c r="I315" s="32"/>
      <c r="J315" s="32"/>
      <c r="K315" s="32"/>
      <c r="L315" s="32"/>
      <c r="M315" s="32"/>
      <c r="N315" s="32"/>
      <c r="O315" s="32"/>
      <c r="P315" s="32"/>
      <c r="Q315" s="32"/>
      <c r="R315" s="32"/>
      <c r="S315" s="32"/>
      <c r="T315" s="32"/>
      <c r="U315" s="9"/>
      <c r="V315" s="9"/>
      <c r="W315" s="9"/>
      <c r="X315" s="9"/>
      <c r="Y315" s="9"/>
      <c r="Z315" s="9"/>
      <c r="AA315" s="9"/>
      <c r="AB315" s="9"/>
      <c r="AC315" s="9"/>
      <c r="AD315" s="9"/>
      <c r="AE315" s="9"/>
    </row>
    <row r="316">
      <c r="A316" s="9"/>
      <c r="B316" s="9"/>
      <c r="C316" s="9"/>
      <c r="D316" s="32"/>
      <c r="E316" s="32"/>
      <c r="F316" s="32"/>
      <c r="G316" s="32"/>
      <c r="H316" s="32"/>
      <c r="I316" s="32"/>
      <c r="J316" s="32"/>
      <c r="K316" s="32"/>
      <c r="L316" s="32"/>
      <c r="M316" s="32"/>
      <c r="N316" s="32"/>
      <c r="O316" s="32"/>
      <c r="P316" s="32"/>
      <c r="Q316" s="32"/>
      <c r="R316" s="32"/>
      <c r="S316" s="32"/>
      <c r="T316" s="32"/>
      <c r="U316" s="9"/>
      <c r="V316" s="9"/>
      <c r="W316" s="9"/>
      <c r="X316" s="9"/>
      <c r="Y316" s="9"/>
      <c r="Z316" s="9"/>
      <c r="AA316" s="9"/>
      <c r="AB316" s="9"/>
      <c r="AC316" s="9"/>
      <c r="AD316" s="9"/>
      <c r="AE316" s="9"/>
    </row>
    <row r="317">
      <c r="A317" s="9"/>
      <c r="B317" s="9"/>
      <c r="C317" s="9"/>
      <c r="D317" s="32"/>
      <c r="E317" s="32"/>
      <c r="F317" s="32"/>
      <c r="G317" s="32"/>
      <c r="H317" s="32"/>
      <c r="I317" s="32"/>
      <c r="J317" s="32"/>
      <c r="K317" s="32"/>
      <c r="L317" s="32"/>
      <c r="M317" s="32"/>
      <c r="N317" s="32"/>
      <c r="O317" s="32"/>
      <c r="P317" s="32"/>
      <c r="Q317" s="32"/>
      <c r="R317" s="32"/>
      <c r="S317" s="32"/>
      <c r="T317" s="32"/>
      <c r="U317" s="9"/>
      <c r="V317" s="9"/>
      <c r="W317" s="9"/>
      <c r="X317" s="9"/>
      <c r="Y317" s="9"/>
      <c r="Z317" s="9"/>
      <c r="AA317" s="9"/>
      <c r="AB317" s="9"/>
      <c r="AC317" s="9"/>
      <c r="AD317" s="9"/>
      <c r="AE317" s="9"/>
    </row>
    <row r="318">
      <c r="A318" s="9"/>
      <c r="B318" s="9"/>
      <c r="C318" s="9"/>
      <c r="D318" s="32"/>
      <c r="E318" s="32"/>
      <c r="F318" s="32"/>
      <c r="G318" s="32"/>
      <c r="H318" s="32"/>
      <c r="I318" s="32"/>
      <c r="J318" s="32"/>
      <c r="K318" s="32"/>
      <c r="L318" s="32"/>
      <c r="M318" s="32"/>
      <c r="N318" s="32"/>
      <c r="O318" s="32"/>
      <c r="P318" s="32"/>
      <c r="Q318" s="32"/>
      <c r="R318" s="32"/>
      <c r="S318" s="32"/>
      <c r="T318" s="32"/>
      <c r="U318" s="9"/>
      <c r="V318" s="9"/>
      <c r="W318" s="9"/>
      <c r="X318" s="9"/>
      <c r="Y318" s="9"/>
      <c r="Z318" s="9"/>
      <c r="AA318" s="9"/>
      <c r="AB318" s="9"/>
      <c r="AC318" s="9"/>
      <c r="AD318" s="9"/>
      <c r="AE318" s="9"/>
    </row>
    <row r="319">
      <c r="A319" s="9"/>
      <c r="B319" s="9"/>
      <c r="C319" s="9"/>
      <c r="D319" s="32"/>
      <c r="E319" s="32"/>
      <c r="F319" s="32"/>
      <c r="G319" s="32"/>
      <c r="H319" s="32"/>
      <c r="I319" s="32"/>
      <c r="J319" s="32"/>
      <c r="K319" s="32"/>
      <c r="L319" s="32"/>
      <c r="M319" s="32"/>
      <c r="N319" s="32"/>
      <c r="O319" s="32"/>
      <c r="P319" s="32"/>
      <c r="Q319" s="32"/>
      <c r="R319" s="32"/>
      <c r="S319" s="32"/>
      <c r="T319" s="32"/>
      <c r="U319" s="9"/>
      <c r="V319" s="9"/>
      <c r="W319" s="9"/>
      <c r="X319" s="9"/>
      <c r="Y319" s="9"/>
      <c r="Z319" s="9"/>
      <c r="AA319" s="9"/>
      <c r="AB319" s="9"/>
      <c r="AC319" s="9"/>
      <c r="AD319" s="9"/>
      <c r="AE319" s="9"/>
    </row>
    <row r="320">
      <c r="A320" s="9"/>
      <c r="B320" s="9"/>
      <c r="C320" s="9"/>
      <c r="D320" s="32"/>
      <c r="E320" s="32"/>
      <c r="F320" s="32"/>
      <c r="G320" s="32"/>
      <c r="H320" s="32"/>
      <c r="I320" s="32"/>
      <c r="J320" s="32"/>
      <c r="K320" s="32"/>
      <c r="L320" s="32"/>
      <c r="M320" s="32"/>
      <c r="N320" s="32"/>
      <c r="O320" s="32"/>
      <c r="P320" s="32"/>
      <c r="Q320" s="32"/>
      <c r="R320" s="32"/>
      <c r="S320" s="32"/>
      <c r="T320" s="32"/>
      <c r="U320" s="9"/>
      <c r="V320" s="9"/>
      <c r="W320" s="9"/>
      <c r="X320" s="9"/>
      <c r="Y320" s="9"/>
      <c r="Z320" s="9"/>
      <c r="AA320" s="9"/>
      <c r="AB320" s="9"/>
      <c r="AC320" s="9"/>
      <c r="AD320" s="9"/>
      <c r="AE320" s="9"/>
    </row>
    <row r="321">
      <c r="A321" s="9"/>
      <c r="B321" s="9"/>
      <c r="C321" s="9"/>
      <c r="D321" s="32"/>
      <c r="E321" s="32"/>
      <c r="F321" s="32"/>
      <c r="G321" s="32"/>
      <c r="H321" s="32"/>
      <c r="I321" s="32"/>
      <c r="J321" s="32"/>
      <c r="K321" s="32"/>
      <c r="L321" s="32"/>
      <c r="M321" s="32"/>
      <c r="N321" s="32"/>
      <c r="O321" s="32"/>
      <c r="P321" s="32"/>
      <c r="Q321" s="32"/>
      <c r="R321" s="32"/>
      <c r="S321" s="32"/>
      <c r="T321" s="32"/>
      <c r="U321" s="9"/>
      <c r="V321" s="9"/>
      <c r="W321" s="9"/>
      <c r="X321" s="9"/>
      <c r="Y321" s="9"/>
      <c r="Z321" s="9"/>
      <c r="AA321" s="9"/>
      <c r="AB321" s="9"/>
      <c r="AC321" s="9"/>
      <c r="AD321" s="9"/>
      <c r="AE321" s="9"/>
    </row>
    <row r="322">
      <c r="A322" s="9"/>
      <c r="B322" s="9"/>
      <c r="C322" s="9"/>
      <c r="D322" s="32"/>
      <c r="E322" s="32"/>
      <c r="F322" s="32"/>
      <c r="G322" s="32"/>
      <c r="H322" s="32"/>
      <c r="I322" s="32"/>
      <c r="J322" s="32"/>
      <c r="K322" s="32"/>
      <c r="L322" s="32"/>
      <c r="M322" s="32"/>
      <c r="N322" s="32"/>
      <c r="O322" s="32"/>
      <c r="P322" s="32"/>
      <c r="Q322" s="32"/>
      <c r="R322" s="32"/>
      <c r="S322" s="32"/>
      <c r="T322" s="32"/>
      <c r="U322" s="9"/>
      <c r="V322" s="9"/>
      <c r="W322" s="9"/>
      <c r="X322" s="9"/>
      <c r="Y322" s="9"/>
      <c r="Z322" s="9"/>
      <c r="AA322" s="9"/>
      <c r="AB322" s="9"/>
      <c r="AC322" s="9"/>
      <c r="AD322" s="9"/>
      <c r="AE322" s="9"/>
    </row>
    <row r="323">
      <c r="A323" s="9"/>
      <c r="B323" s="9"/>
      <c r="C323" s="9"/>
      <c r="D323" s="32"/>
      <c r="E323" s="32"/>
      <c r="F323" s="32"/>
      <c r="G323" s="32"/>
      <c r="H323" s="32"/>
      <c r="I323" s="32"/>
      <c r="J323" s="32"/>
      <c r="K323" s="32"/>
      <c r="L323" s="32"/>
      <c r="M323" s="32"/>
      <c r="N323" s="32"/>
      <c r="O323" s="32"/>
      <c r="P323" s="32"/>
      <c r="Q323" s="32"/>
      <c r="R323" s="32"/>
      <c r="S323" s="32"/>
      <c r="T323" s="32"/>
      <c r="U323" s="9"/>
      <c r="V323" s="9"/>
      <c r="W323" s="9"/>
      <c r="X323" s="9"/>
      <c r="Y323" s="9"/>
      <c r="Z323" s="9"/>
      <c r="AA323" s="9"/>
      <c r="AB323" s="9"/>
      <c r="AC323" s="9"/>
      <c r="AD323" s="9"/>
      <c r="AE323" s="9"/>
    </row>
    <row r="324">
      <c r="A324" s="9"/>
      <c r="B324" s="9"/>
      <c r="C324" s="9"/>
      <c r="D324" s="32"/>
      <c r="E324" s="32"/>
      <c r="F324" s="32"/>
      <c r="G324" s="32"/>
      <c r="H324" s="32"/>
      <c r="I324" s="32"/>
      <c r="J324" s="32"/>
      <c r="K324" s="32"/>
      <c r="L324" s="32"/>
      <c r="M324" s="32"/>
      <c r="N324" s="32"/>
      <c r="O324" s="32"/>
      <c r="P324" s="32"/>
      <c r="Q324" s="32"/>
      <c r="R324" s="32"/>
      <c r="S324" s="32"/>
      <c r="T324" s="32"/>
      <c r="U324" s="9"/>
      <c r="V324" s="9"/>
      <c r="W324" s="9"/>
      <c r="X324" s="9"/>
      <c r="Y324" s="9"/>
      <c r="Z324" s="9"/>
      <c r="AA324" s="9"/>
      <c r="AB324" s="9"/>
      <c r="AC324" s="9"/>
      <c r="AD324" s="9"/>
      <c r="AE324" s="9"/>
    </row>
    <row r="325">
      <c r="A325" s="9"/>
      <c r="B325" s="9"/>
      <c r="C325" s="9"/>
      <c r="D325" s="32"/>
      <c r="E325" s="32"/>
      <c r="F325" s="32"/>
      <c r="G325" s="32"/>
      <c r="H325" s="32"/>
      <c r="I325" s="32"/>
      <c r="J325" s="32"/>
      <c r="K325" s="32"/>
      <c r="L325" s="32"/>
      <c r="M325" s="32"/>
      <c r="N325" s="32"/>
      <c r="O325" s="32"/>
      <c r="P325" s="32"/>
      <c r="Q325" s="32"/>
      <c r="R325" s="32"/>
      <c r="S325" s="32"/>
      <c r="T325" s="32"/>
      <c r="U325" s="9"/>
      <c r="V325" s="9"/>
      <c r="W325" s="9"/>
      <c r="X325" s="9"/>
      <c r="Y325" s="9"/>
      <c r="Z325" s="9"/>
      <c r="AA325" s="9"/>
      <c r="AB325" s="9"/>
      <c r="AC325" s="9"/>
      <c r="AD325" s="9"/>
      <c r="AE325" s="9"/>
    </row>
    <row r="326">
      <c r="A326" s="9"/>
      <c r="B326" s="9"/>
      <c r="C326" s="9"/>
      <c r="D326" s="32"/>
      <c r="E326" s="32"/>
      <c r="F326" s="32"/>
      <c r="G326" s="32"/>
      <c r="H326" s="32"/>
      <c r="I326" s="32"/>
      <c r="J326" s="32"/>
      <c r="K326" s="32"/>
      <c r="L326" s="32"/>
      <c r="M326" s="32"/>
      <c r="N326" s="32"/>
      <c r="O326" s="32"/>
      <c r="P326" s="32"/>
      <c r="Q326" s="32"/>
      <c r="R326" s="32"/>
      <c r="S326" s="32"/>
      <c r="T326" s="32"/>
      <c r="U326" s="9"/>
      <c r="V326" s="9"/>
      <c r="W326" s="9"/>
      <c r="X326" s="9"/>
      <c r="Y326" s="9"/>
      <c r="Z326" s="9"/>
      <c r="AA326" s="9"/>
      <c r="AB326" s="9"/>
      <c r="AC326" s="9"/>
      <c r="AD326" s="9"/>
      <c r="AE326" s="9"/>
    </row>
    <row r="327">
      <c r="A327" s="9"/>
      <c r="B327" s="9"/>
      <c r="C327" s="9"/>
      <c r="D327" s="32"/>
      <c r="E327" s="32"/>
      <c r="F327" s="32"/>
      <c r="G327" s="32"/>
      <c r="H327" s="32"/>
      <c r="I327" s="32"/>
      <c r="J327" s="32"/>
      <c r="K327" s="32"/>
      <c r="L327" s="32"/>
      <c r="M327" s="32"/>
      <c r="N327" s="32"/>
      <c r="O327" s="32"/>
      <c r="P327" s="32"/>
      <c r="Q327" s="32"/>
      <c r="R327" s="32"/>
      <c r="S327" s="32"/>
      <c r="T327" s="32"/>
      <c r="U327" s="9"/>
      <c r="V327" s="9"/>
      <c r="W327" s="9"/>
      <c r="X327" s="9"/>
      <c r="Y327" s="9"/>
      <c r="Z327" s="9"/>
      <c r="AA327" s="9"/>
      <c r="AB327" s="9"/>
      <c r="AC327" s="9"/>
      <c r="AD327" s="9"/>
      <c r="AE327" s="9"/>
    </row>
    <row r="328">
      <c r="A328" s="9"/>
      <c r="B328" s="9"/>
      <c r="C328" s="9"/>
      <c r="D328" s="32"/>
      <c r="E328" s="32"/>
      <c r="F328" s="32"/>
      <c r="G328" s="32"/>
      <c r="H328" s="32"/>
      <c r="I328" s="32"/>
      <c r="J328" s="32"/>
      <c r="K328" s="32"/>
      <c r="L328" s="32"/>
      <c r="M328" s="32"/>
      <c r="N328" s="32"/>
      <c r="O328" s="32"/>
      <c r="P328" s="32"/>
      <c r="Q328" s="32"/>
      <c r="R328" s="32"/>
      <c r="S328" s="32"/>
      <c r="T328" s="32"/>
      <c r="U328" s="9"/>
      <c r="V328" s="9"/>
      <c r="W328" s="9"/>
      <c r="X328" s="9"/>
      <c r="Y328" s="9"/>
      <c r="Z328" s="9"/>
      <c r="AA328" s="9"/>
      <c r="AB328" s="9"/>
      <c r="AC328" s="9"/>
      <c r="AD328" s="9"/>
      <c r="AE328" s="9"/>
    </row>
    <row r="329">
      <c r="A329" s="9"/>
      <c r="B329" s="9"/>
      <c r="C329" s="9"/>
      <c r="D329" s="32"/>
      <c r="E329" s="32"/>
      <c r="F329" s="32"/>
      <c r="G329" s="32"/>
      <c r="H329" s="32"/>
      <c r="I329" s="32"/>
      <c r="J329" s="32"/>
      <c r="K329" s="32"/>
      <c r="L329" s="32"/>
      <c r="M329" s="32"/>
      <c r="N329" s="32"/>
      <c r="O329" s="32"/>
      <c r="P329" s="32"/>
      <c r="Q329" s="32"/>
      <c r="R329" s="32"/>
      <c r="S329" s="32"/>
      <c r="T329" s="32"/>
      <c r="U329" s="9"/>
      <c r="V329" s="9"/>
      <c r="W329" s="9"/>
      <c r="X329" s="9"/>
      <c r="Y329" s="9"/>
      <c r="Z329" s="9"/>
      <c r="AA329" s="9"/>
      <c r="AB329" s="9"/>
      <c r="AC329" s="9"/>
      <c r="AD329" s="9"/>
      <c r="AE329" s="9"/>
    </row>
    <row r="330">
      <c r="A330" s="9"/>
      <c r="B330" s="9"/>
      <c r="C330" s="9"/>
      <c r="D330" s="32"/>
      <c r="E330" s="32"/>
      <c r="F330" s="32"/>
      <c r="G330" s="32"/>
      <c r="H330" s="32"/>
      <c r="I330" s="32"/>
      <c r="J330" s="32"/>
      <c r="K330" s="32"/>
      <c r="L330" s="32"/>
      <c r="M330" s="32"/>
      <c r="N330" s="32"/>
      <c r="O330" s="32"/>
      <c r="P330" s="32"/>
      <c r="Q330" s="32"/>
      <c r="R330" s="32"/>
      <c r="S330" s="32"/>
      <c r="T330" s="32"/>
      <c r="U330" s="9"/>
      <c r="V330" s="9"/>
      <c r="W330" s="9"/>
      <c r="X330" s="9"/>
      <c r="Y330" s="9"/>
      <c r="Z330" s="9"/>
      <c r="AA330" s="9"/>
      <c r="AB330" s="9"/>
      <c r="AC330" s="9"/>
      <c r="AD330" s="9"/>
      <c r="AE330" s="9"/>
    </row>
    <row r="331">
      <c r="A331" s="9"/>
      <c r="B331" s="9"/>
      <c r="C331" s="9"/>
      <c r="D331" s="32"/>
      <c r="E331" s="32"/>
      <c r="F331" s="32"/>
      <c r="G331" s="32"/>
      <c r="H331" s="32"/>
      <c r="I331" s="32"/>
      <c r="J331" s="32"/>
      <c r="K331" s="32"/>
      <c r="L331" s="32"/>
      <c r="M331" s="32"/>
      <c r="N331" s="32"/>
      <c r="O331" s="32"/>
      <c r="P331" s="32"/>
      <c r="Q331" s="32"/>
      <c r="R331" s="32"/>
      <c r="S331" s="32"/>
      <c r="T331" s="32"/>
      <c r="U331" s="9"/>
      <c r="V331" s="9"/>
      <c r="W331" s="9"/>
      <c r="X331" s="9"/>
      <c r="Y331" s="9"/>
      <c r="Z331" s="9"/>
      <c r="AA331" s="9"/>
      <c r="AB331" s="9"/>
      <c r="AC331" s="9"/>
      <c r="AD331" s="9"/>
      <c r="AE331" s="9"/>
    </row>
    <row r="332">
      <c r="A332" s="9"/>
      <c r="B332" s="9"/>
      <c r="C332" s="9"/>
      <c r="D332" s="32"/>
      <c r="E332" s="32"/>
      <c r="F332" s="32"/>
      <c r="G332" s="32"/>
      <c r="H332" s="32"/>
      <c r="I332" s="32"/>
      <c r="J332" s="32"/>
      <c r="K332" s="32"/>
      <c r="L332" s="32"/>
      <c r="M332" s="32"/>
      <c r="N332" s="32"/>
      <c r="O332" s="32"/>
      <c r="P332" s="32"/>
      <c r="Q332" s="32"/>
      <c r="R332" s="32"/>
      <c r="S332" s="32"/>
      <c r="T332" s="32"/>
      <c r="U332" s="9"/>
      <c r="V332" s="9"/>
      <c r="W332" s="9"/>
      <c r="X332" s="9"/>
      <c r="Y332" s="9"/>
      <c r="Z332" s="9"/>
      <c r="AA332" s="9"/>
      <c r="AB332" s="9"/>
      <c r="AC332" s="9"/>
      <c r="AD332" s="9"/>
      <c r="AE332" s="9"/>
    </row>
    <row r="333">
      <c r="A333" s="9"/>
      <c r="B333" s="9"/>
      <c r="C333" s="9"/>
      <c r="D333" s="32"/>
      <c r="E333" s="32"/>
      <c r="F333" s="32"/>
      <c r="G333" s="32"/>
      <c r="H333" s="32"/>
      <c r="I333" s="32"/>
      <c r="J333" s="32"/>
      <c r="K333" s="32"/>
      <c r="L333" s="32"/>
      <c r="M333" s="32"/>
      <c r="N333" s="32"/>
      <c r="O333" s="32"/>
      <c r="P333" s="32"/>
      <c r="Q333" s="32"/>
      <c r="R333" s="32"/>
      <c r="S333" s="32"/>
      <c r="T333" s="32"/>
      <c r="U333" s="9"/>
      <c r="V333" s="9"/>
      <c r="W333" s="9"/>
      <c r="X333" s="9"/>
      <c r="Y333" s="9"/>
      <c r="Z333" s="9"/>
      <c r="AA333" s="9"/>
      <c r="AB333" s="9"/>
      <c r="AC333" s="9"/>
      <c r="AD333" s="9"/>
      <c r="AE333" s="9"/>
    </row>
    <row r="334">
      <c r="A334" s="9"/>
      <c r="B334" s="9"/>
      <c r="C334" s="9"/>
      <c r="D334" s="32"/>
      <c r="E334" s="32"/>
      <c r="F334" s="32"/>
      <c r="G334" s="32"/>
      <c r="H334" s="32"/>
      <c r="I334" s="32"/>
      <c r="J334" s="32"/>
      <c r="K334" s="32"/>
      <c r="L334" s="32"/>
      <c r="M334" s="32"/>
      <c r="N334" s="32"/>
      <c r="O334" s="32"/>
      <c r="P334" s="32"/>
      <c r="Q334" s="32"/>
      <c r="R334" s="32"/>
      <c r="S334" s="32"/>
      <c r="T334" s="32"/>
      <c r="U334" s="9"/>
      <c r="V334" s="9"/>
      <c r="W334" s="9"/>
      <c r="X334" s="9"/>
      <c r="Y334" s="9"/>
      <c r="Z334" s="9"/>
      <c r="AA334" s="9"/>
      <c r="AB334" s="9"/>
      <c r="AC334" s="9"/>
      <c r="AD334" s="9"/>
      <c r="AE334" s="9"/>
    </row>
    <row r="335">
      <c r="A335" s="9"/>
      <c r="B335" s="9"/>
      <c r="C335" s="9"/>
      <c r="D335" s="32"/>
      <c r="E335" s="32"/>
      <c r="F335" s="32"/>
      <c r="G335" s="32"/>
      <c r="H335" s="32"/>
      <c r="I335" s="32"/>
      <c r="J335" s="32"/>
      <c r="K335" s="32"/>
      <c r="L335" s="32"/>
      <c r="M335" s="32"/>
      <c r="N335" s="32"/>
      <c r="O335" s="32"/>
      <c r="P335" s="32"/>
      <c r="Q335" s="32"/>
      <c r="R335" s="32"/>
      <c r="S335" s="32"/>
      <c r="T335" s="32"/>
      <c r="U335" s="9"/>
      <c r="V335" s="9"/>
      <c r="W335" s="9"/>
      <c r="X335" s="9"/>
      <c r="Y335" s="9"/>
      <c r="Z335" s="9"/>
      <c r="AA335" s="9"/>
      <c r="AB335" s="9"/>
      <c r="AC335" s="9"/>
      <c r="AD335" s="9"/>
      <c r="AE335" s="9"/>
    </row>
    <row r="336">
      <c r="A336" s="9"/>
      <c r="B336" s="9"/>
      <c r="C336" s="9"/>
      <c r="D336" s="32"/>
      <c r="E336" s="32"/>
      <c r="F336" s="32"/>
      <c r="G336" s="32"/>
      <c r="H336" s="32"/>
      <c r="I336" s="32"/>
      <c r="J336" s="32"/>
      <c r="K336" s="32"/>
      <c r="L336" s="32"/>
      <c r="M336" s="32"/>
      <c r="N336" s="32"/>
      <c r="O336" s="32"/>
      <c r="P336" s="32"/>
      <c r="Q336" s="32"/>
      <c r="R336" s="32"/>
      <c r="S336" s="32"/>
      <c r="T336" s="32"/>
      <c r="U336" s="9"/>
      <c r="V336" s="9"/>
      <c r="W336" s="9"/>
      <c r="X336" s="9"/>
      <c r="Y336" s="9"/>
      <c r="Z336" s="9"/>
      <c r="AA336" s="9"/>
      <c r="AB336" s="9"/>
      <c r="AC336" s="9"/>
      <c r="AD336" s="9"/>
      <c r="AE336" s="9"/>
    </row>
    <row r="337">
      <c r="A337" s="9"/>
      <c r="B337" s="9"/>
      <c r="C337" s="9"/>
      <c r="D337" s="32"/>
      <c r="E337" s="32"/>
      <c r="F337" s="32"/>
      <c r="G337" s="32"/>
      <c r="H337" s="32"/>
      <c r="I337" s="32"/>
      <c r="J337" s="32"/>
      <c r="K337" s="32"/>
      <c r="L337" s="32"/>
      <c r="M337" s="32"/>
      <c r="N337" s="32"/>
      <c r="O337" s="32"/>
      <c r="P337" s="32"/>
      <c r="Q337" s="32"/>
      <c r="R337" s="32"/>
      <c r="S337" s="32"/>
      <c r="T337" s="32"/>
      <c r="U337" s="9"/>
      <c r="V337" s="9"/>
      <c r="W337" s="9"/>
      <c r="X337" s="9"/>
      <c r="Y337" s="9"/>
      <c r="Z337" s="9"/>
      <c r="AA337" s="9"/>
      <c r="AB337" s="9"/>
      <c r="AC337" s="9"/>
      <c r="AD337" s="9"/>
      <c r="AE337" s="9"/>
    </row>
    <row r="338">
      <c r="A338" s="9"/>
      <c r="B338" s="9"/>
      <c r="C338" s="9"/>
      <c r="D338" s="32"/>
      <c r="E338" s="32"/>
      <c r="F338" s="32"/>
      <c r="G338" s="32"/>
      <c r="H338" s="32"/>
      <c r="I338" s="32"/>
      <c r="J338" s="32"/>
      <c r="K338" s="32"/>
      <c r="L338" s="32"/>
      <c r="M338" s="32"/>
      <c r="N338" s="32"/>
      <c r="O338" s="32"/>
      <c r="P338" s="32"/>
      <c r="Q338" s="32"/>
      <c r="R338" s="32"/>
      <c r="S338" s="32"/>
      <c r="T338" s="32"/>
      <c r="U338" s="9"/>
      <c r="V338" s="9"/>
      <c r="W338" s="9"/>
      <c r="X338" s="9"/>
      <c r="Y338" s="9"/>
      <c r="Z338" s="9"/>
      <c r="AA338" s="9"/>
      <c r="AB338" s="9"/>
      <c r="AC338" s="9"/>
      <c r="AD338" s="9"/>
      <c r="AE338" s="9"/>
    </row>
    <row r="339">
      <c r="A339" s="9"/>
      <c r="B339" s="9"/>
      <c r="C339" s="9"/>
      <c r="D339" s="32"/>
      <c r="E339" s="32"/>
      <c r="F339" s="32"/>
      <c r="G339" s="32"/>
      <c r="H339" s="32"/>
      <c r="I339" s="32"/>
      <c r="J339" s="32"/>
      <c r="K339" s="32"/>
      <c r="L339" s="32"/>
      <c r="M339" s="32"/>
      <c r="N339" s="32"/>
      <c r="O339" s="32"/>
      <c r="P339" s="32"/>
      <c r="Q339" s="32"/>
      <c r="R339" s="32"/>
      <c r="S339" s="32"/>
      <c r="T339" s="32"/>
      <c r="U339" s="9"/>
      <c r="V339" s="9"/>
      <c r="W339" s="9"/>
      <c r="X339" s="9"/>
      <c r="Y339" s="9"/>
      <c r="Z339" s="9"/>
      <c r="AA339" s="9"/>
      <c r="AB339" s="9"/>
      <c r="AC339" s="9"/>
      <c r="AD339" s="9"/>
      <c r="AE339" s="9"/>
    </row>
    <row r="340">
      <c r="A340" s="9"/>
      <c r="B340" s="9"/>
      <c r="C340" s="9"/>
      <c r="D340" s="32"/>
      <c r="E340" s="32"/>
      <c r="F340" s="32"/>
      <c r="G340" s="32"/>
      <c r="H340" s="32"/>
      <c r="I340" s="32"/>
      <c r="J340" s="32"/>
      <c r="K340" s="32"/>
      <c r="L340" s="32"/>
      <c r="M340" s="32"/>
      <c r="N340" s="32"/>
      <c r="O340" s="32"/>
      <c r="P340" s="32"/>
      <c r="Q340" s="32"/>
      <c r="R340" s="32"/>
      <c r="S340" s="32"/>
      <c r="T340" s="32"/>
      <c r="U340" s="9"/>
      <c r="V340" s="9"/>
      <c r="W340" s="9"/>
      <c r="X340" s="9"/>
      <c r="Y340" s="9"/>
      <c r="Z340" s="9"/>
      <c r="AA340" s="9"/>
      <c r="AB340" s="9"/>
      <c r="AC340" s="9"/>
      <c r="AD340" s="9"/>
      <c r="AE340" s="9"/>
    </row>
    <row r="341">
      <c r="A341" s="9"/>
      <c r="B341" s="9"/>
      <c r="C341" s="9"/>
      <c r="D341" s="32"/>
      <c r="E341" s="32"/>
      <c r="F341" s="32"/>
      <c r="G341" s="32"/>
      <c r="H341" s="32"/>
      <c r="I341" s="32"/>
      <c r="J341" s="32"/>
      <c r="K341" s="32"/>
      <c r="L341" s="32"/>
      <c r="M341" s="32"/>
      <c r="N341" s="32"/>
      <c r="O341" s="32"/>
      <c r="P341" s="32"/>
      <c r="Q341" s="32"/>
      <c r="R341" s="32"/>
      <c r="S341" s="32"/>
      <c r="T341" s="32"/>
      <c r="U341" s="9"/>
      <c r="V341" s="9"/>
      <c r="W341" s="9"/>
      <c r="X341" s="9"/>
      <c r="Y341" s="9"/>
      <c r="Z341" s="9"/>
      <c r="AA341" s="9"/>
      <c r="AB341" s="9"/>
      <c r="AC341" s="9"/>
      <c r="AD341" s="9"/>
      <c r="AE341" s="9"/>
    </row>
    <row r="342">
      <c r="A342" s="9"/>
      <c r="B342" s="9"/>
      <c r="C342" s="9"/>
      <c r="D342" s="32"/>
      <c r="E342" s="32"/>
      <c r="F342" s="32"/>
      <c r="G342" s="32"/>
      <c r="H342" s="32"/>
      <c r="I342" s="32"/>
      <c r="J342" s="32"/>
      <c r="K342" s="32"/>
      <c r="L342" s="32"/>
      <c r="M342" s="32"/>
      <c r="N342" s="32"/>
      <c r="O342" s="32"/>
      <c r="P342" s="32"/>
      <c r="Q342" s="32"/>
      <c r="R342" s="32"/>
      <c r="S342" s="32"/>
      <c r="T342" s="32"/>
      <c r="U342" s="9"/>
      <c r="V342" s="9"/>
      <c r="W342" s="9"/>
      <c r="X342" s="9"/>
      <c r="Y342" s="9"/>
      <c r="Z342" s="9"/>
      <c r="AA342" s="9"/>
      <c r="AB342" s="9"/>
      <c r="AC342" s="9"/>
      <c r="AD342" s="9"/>
      <c r="AE342" s="9"/>
    </row>
    <row r="343">
      <c r="A343" s="9"/>
      <c r="B343" s="9"/>
      <c r="C343" s="9"/>
      <c r="D343" s="32"/>
      <c r="E343" s="32"/>
      <c r="F343" s="32"/>
      <c r="G343" s="32"/>
      <c r="H343" s="32"/>
      <c r="I343" s="32"/>
      <c r="J343" s="32"/>
      <c r="K343" s="32"/>
      <c r="L343" s="32"/>
      <c r="M343" s="32"/>
      <c r="N343" s="32"/>
      <c r="O343" s="32"/>
      <c r="P343" s="32"/>
      <c r="Q343" s="32"/>
      <c r="R343" s="32"/>
      <c r="S343" s="32"/>
      <c r="T343" s="32"/>
      <c r="U343" s="9"/>
      <c r="V343" s="9"/>
      <c r="W343" s="9"/>
      <c r="X343" s="9"/>
      <c r="Y343" s="9"/>
      <c r="Z343" s="9"/>
      <c r="AA343" s="9"/>
      <c r="AB343" s="9"/>
      <c r="AC343" s="9"/>
      <c r="AD343" s="9"/>
      <c r="AE343" s="9"/>
    </row>
    <row r="344">
      <c r="A344" s="9"/>
      <c r="B344" s="9"/>
      <c r="C344" s="9"/>
      <c r="D344" s="32"/>
      <c r="E344" s="32"/>
      <c r="F344" s="32"/>
      <c r="G344" s="32"/>
      <c r="H344" s="32"/>
      <c r="I344" s="32"/>
      <c r="J344" s="32"/>
      <c r="K344" s="32"/>
      <c r="L344" s="32"/>
      <c r="M344" s="32"/>
      <c r="N344" s="32"/>
      <c r="O344" s="32"/>
      <c r="P344" s="32"/>
      <c r="Q344" s="32"/>
      <c r="R344" s="32"/>
      <c r="S344" s="32"/>
      <c r="T344" s="32"/>
      <c r="U344" s="9"/>
      <c r="V344" s="9"/>
      <c r="W344" s="9"/>
      <c r="X344" s="9"/>
      <c r="Y344" s="9"/>
      <c r="Z344" s="9"/>
      <c r="AA344" s="9"/>
      <c r="AB344" s="9"/>
      <c r="AC344" s="9"/>
      <c r="AD344" s="9"/>
      <c r="AE344" s="9"/>
    </row>
    <row r="345">
      <c r="A345" s="9"/>
      <c r="B345" s="9"/>
      <c r="C345" s="9"/>
      <c r="D345" s="32"/>
      <c r="E345" s="32"/>
      <c r="F345" s="32"/>
      <c r="G345" s="32"/>
      <c r="H345" s="32"/>
      <c r="I345" s="32"/>
      <c r="J345" s="32"/>
      <c r="K345" s="32"/>
      <c r="L345" s="32"/>
      <c r="M345" s="32"/>
      <c r="N345" s="32"/>
      <c r="O345" s="32"/>
      <c r="P345" s="32"/>
      <c r="Q345" s="32"/>
      <c r="R345" s="32"/>
      <c r="S345" s="32"/>
      <c r="T345" s="32"/>
      <c r="U345" s="9"/>
      <c r="V345" s="9"/>
      <c r="W345" s="9"/>
      <c r="X345" s="9"/>
      <c r="Y345" s="9"/>
      <c r="Z345" s="9"/>
      <c r="AA345" s="9"/>
      <c r="AB345" s="9"/>
      <c r="AC345" s="9"/>
      <c r="AD345" s="9"/>
      <c r="AE345" s="9"/>
    </row>
    <row r="346">
      <c r="A346" s="9"/>
      <c r="B346" s="9"/>
      <c r="C346" s="9"/>
      <c r="D346" s="32"/>
      <c r="E346" s="32"/>
      <c r="F346" s="32"/>
      <c r="G346" s="32"/>
      <c r="H346" s="32"/>
      <c r="I346" s="32"/>
      <c r="J346" s="32"/>
      <c r="K346" s="32"/>
      <c r="L346" s="32"/>
      <c r="M346" s="32"/>
      <c r="N346" s="32"/>
      <c r="O346" s="32"/>
      <c r="P346" s="32"/>
      <c r="Q346" s="32"/>
      <c r="R346" s="32"/>
      <c r="S346" s="32"/>
      <c r="T346" s="32"/>
      <c r="U346" s="9"/>
      <c r="V346" s="9"/>
      <c r="W346" s="9"/>
      <c r="X346" s="9"/>
      <c r="Y346" s="9"/>
      <c r="Z346" s="9"/>
      <c r="AA346" s="9"/>
      <c r="AB346" s="9"/>
      <c r="AC346" s="9"/>
      <c r="AD346" s="9"/>
      <c r="AE346" s="9"/>
    </row>
    <row r="347">
      <c r="A347" s="9"/>
      <c r="B347" s="9"/>
      <c r="C347" s="9"/>
      <c r="D347" s="32"/>
      <c r="E347" s="32"/>
      <c r="F347" s="32"/>
      <c r="G347" s="32"/>
      <c r="H347" s="32"/>
      <c r="I347" s="32"/>
      <c r="J347" s="32"/>
      <c r="K347" s="32"/>
      <c r="L347" s="32"/>
      <c r="M347" s="32"/>
      <c r="N347" s="32"/>
      <c r="O347" s="32"/>
      <c r="P347" s="32"/>
      <c r="Q347" s="32"/>
      <c r="R347" s="32"/>
      <c r="S347" s="32"/>
      <c r="T347" s="32"/>
      <c r="U347" s="9"/>
      <c r="V347" s="9"/>
      <c r="W347" s="9"/>
      <c r="X347" s="9"/>
      <c r="Y347" s="9"/>
      <c r="Z347" s="9"/>
      <c r="AA347" s="9"/>
      <c r="AB347" s="9"/>
      <c r="AC347" s="9"/>
      <c r="AD347" s="9"/>
      <c r="AE347" s="9"/>
    </row>
    <row r="348">
      <c r="A348" s="9"/>
      <c r="B348" s="9"/>
      <c r="C348" s="9"/>
      <c r="D348" s="32"/>
      <c r="E348" s="32"/>
      <c r="F348" s="32"/>
      <c r="G348" s="32"/>
      <c r="H348" s="32"/>
      <c r="I348" s="32"/>
      <c r="J348" s="32"/>
      <c r="K348" s="32"/>
      <c r="L348" s="32"/>
      <c r="M348" s="32"/>
      <c r="N348" s="32"/>
      <c r="O348" s="32"/>
      <c r="P348" s="32"/>
      <c r="Q348" s="32"/>
      <c r="R348" s="32"/>
      <c r="S348" s="32"/>
      <c r="T348" s="32"/>
      <c r="U348" s="9"/>
      <c r="V348" s="9"/>
      <c r="W348" s="9"/>
      <c r="X348" s="9"/>
      <c r="Y348" s="9"/>
      <c r="Z348" s="9"/>
      <c r="AA348" s="9"/>
      <c r="AB348" s="9"/>
      <c r="AC348" s="9"/>
      <c r="AD348" s="9"/>
      <c r="AE348" s="9"/>
    </row>
    <row r="349">
      <c r="A349" s="9"/>
      <c r="B349" s="9"/>
      <c r="C349" s="9"/>
      <c r="D349" s="32"/>
      <c r="E349" s="32"/>
      <c r="F349" s="32"/>
      <c r="G349" s="32"/>
      <c r="H349" s="32"/>
      <c r="I349" s="32"/>
      <c r="J349" s="32"/>
      <c r="K349" s="32"/>
      <c r="L349" s="32"/>
      <c r="M349" s="32"/>
      <c r="N349" s="32"/>
      <c r="O349" s="32"/>
      <c r="P349" s="32"/>
      <c r="Q349" s="32"/>
      <c r="R349" s="32"/>
      <c r="S349" s="32"/>
      <c r="T349" s="32"/>
      <c r="U349" s="9"/>
      <c r="V349" s="9"/>
      <c r="W349" s="9"/>
      <c r="X349" s="9"/>
      <c r="Y349" s="9"/>
      <c r="Z349" s="9"/>
      <c r="AA349" s="9"/>
      <c r="AB349" s="9"/>
      <c r="AC349" s="9"/>
      <c r="AD349" s="9"/>
      <c r="AE349" s="9"/>
    </row>
    <row r="350">
      <c r="A350" s="9"/>
      <c r="B350" s="9"/>
      <c r="C350" s="9"/>
      <c r="D350" s="32"/>
      <c r="E350" s="32"/>
      <c r="F350" s="32"/>
      <c r="G350" s="32"/>
      <c r="H350" s="32"/>
      <c r="I350" s="32"/>
      <c r="J350" s="32"/>
      <c r="K350" s="32"/>
      <c r="L350" s="32"/>
      <c r="M350" s="32"/>
      <c r="N350" s="32"/>
      <c r="O350" s="32"/>
      <c r="P350" s="32"/>
      <c r="Q350" s="32"/>
      <c r="R350" s="32"/>
      <c r="S350" s="32"/>
      <c r="T350" s="32"/>
      <c r="U350" s="9"/>
      <c r="V350" s="9"/>
      <c r="W350" s="9"/>
      <c r="X350" s="9"/>
      <c r="Y350" s="9"/>
      <c r="Z350" s="9"/>
      <c r="AA350" s="9"/>
      <c r="AB350" s="9"/>
      <c r="AC350" s="9"/>
      <c r="AD350" s="9"/>
      <c r="AE350" s="9"/>
    </row>
    <row r="351">
      <c r="A351" s="9"/>
      <c r="B351" s="9"/>
      <c r="C351" s="9"/>
      <c r="D351" s="32"/>
      <c r="E351" s="32"/>
      <c r="F351" s="32"/>
      <c r="G351" s="32"/>
      <c r="H351" s="32"/>
      <c r="I351" s="32"/>
      <c r="J351" s="32"/>
      <c r="K351" s="32"/>
      <c r="L351" s="32"/>
      <c r="M351" s="32"/>
      <c r="N351" s="32"/>
      <c r="O351" s="32"/>
      <c r="P351" s="32"/>
      <c r="Q351" s="32"/>
      <c r="R351" s="32"/>
      <c r="S351" s="32"/>
      <c r="T351" s="32"/>
      <c r="U351" s="9"/>
      <c r="V351" s="9"/>
      <c r="W351" s="9"/>
      <c r="X351" s="9"/>
      <c r="Y351" s="9"/>
      <c r="Z351" s="9"/>
      <c r="AA351" s="9"/>
      <c r="AB351" s="9"/>
      <c r="AC351" s="9"/>
      <c r="AD351" s="9"/>
      <c r="AE351" s="9"/>
    </row>
    <row r="352">
      <c r="A352" s="9"/>
      <c r="B352" s="9"/>
      <c r="C352" s="9"/>
      <c r="D352" s="32"/>
      <c r="E352" s="32"/>
      <c r="F352" s="32"/>
      <c r="G352" s="32"/>
      <c r="H352" s="32"/>
      <c r="I352" s="32"/>
      <c r="J352" s="32"/>
      <c r="K352" s="32"/>
      <c r="L352" s="32"/>
      <c r="M352" s="32"/>
      <c r="N352" s="32"/>
      <c r="O352" s="32"/>
      <c r="P352" s="32"/>
      <c r="Q352" s="32"/>
      <c r="R352" s="32"/>
      <c r="S352" s="32"/>
      <c r="T352" s="32"/>
      <c r="U352" s="9"/>
      <c r="V352" s="9"/>
      <c r="W352" s="9"/>
      <c r="X352" s="9"/>
      <c r="Y352" s="9"/>
      <c r="Z352" s="9"/>
      <c r="AA352" s="9"/>
      <c r="AB352" s="9"/>
      <c r="AC352" s="9"/>
      <c r="AD352" s="9"/>
      <c r="AE352" s="9"/>
    </row>
    <row r="353">
      <c r="A353" s="9"/>
      <c r="B353" s="9"/>
      <c r="C353" s="9"/>
      <c r="D353" s="32"/>
      <c r="E353" s="32"/>
      <c r="F353" s="32"/>
      <c r="G353" s="32"/>
      <c r="H353" s="32"/>
      <c r="I353" s="32"/>
      <c r="J353" s="32"/>
      <c r="K353" s="32"/>
      <c r="L353" s="32"/>
      <c r="M353" s="32"/>
      <c r="N353" s="32"/>
      <c r="O353" s="32"/>
      <c r="P353" s="32"/>
      <c r="Q353" s="32"/>
      <c r="R353" s="32"/>
      <c r="S353" s="32"/>
      <c r="T353" s="32"/>
      <c r="U353" s="9"/>
      <c r="V353" s="9"/>
      <c r="W353" s="9"/>
      <c r="X353" s="9"/>
      <c r="Y353" s="9"/>
      <c r="Z353" s="9"/>
      <c r="AA353" s="9"/>
      <c r="AB353" s="9"/>
      <c r="AC353" s="9"/>
      <c r="AD353" s="9"/>
      <c r="AE353" s="9"/>
    </row>
    <row r="354">
      <c r="A354" s="9"/>
      <c r="B354" s="9"/>
      <c r="C354" s="9"/>
      <c r="D354" s="32"/>
      <c r="E354" s="32"/>
      <c r="F354" s="32"/>
      <c r="G354" s="32"/>
      <c r="H354" s="32"/>
      <c r="I354" s="32"/>
      <c r="J354" s="32"/>
      <c r="K354" s="32"/>
      <c r="L354" s="32"/>
      <c r="M354" s="32"/>
      <c r="N354" s="32"/>
      <c r="O354" s="32"/>
      <c r="P354" s="32"/>
      <c r="Q354" s="32"/>
      <c r="R354" s="32"/>
      <c r="S354" s="32"/>
      <c r="T354" s="32"/>
      <c r="U354" s="9"/>
      <c r="V354" s="9"/>
      <c r="W354" s="9"/>
      <c r="X354" s="9"/>
      <c r="Y354" s="9"/>
      <c r="Z354" s="9"/>
      <c r="AA354" s="9"/>
      <c r="AB354" s="9"/>
      <c r="AC354" s="9"/>
      <c r="AD354" s="9"/>
      <c r="AE354" s="9"/>
    </row>
    <row r="355">
      <c r="A355" s="9"/>
      <c r="B355" s="9"/>
      <c r="C355" s="9"/>
      <c r="D355" s="32"/>
      <c r="E355" s="32"/>
      <c r="F355" s="32"/>
      <c r="G355" s="32"/>
      <c r="H355" s="32"/>
      <c r="I355" s="32"/>
      <c r="J355" s="32"/>
      <c r="K355" s="32"/>
      <c r="L355" s="32"/>
      <c r="M355" s="32"/>
      <c r="N355" s="32"/>
      <c r="O355" s="32"/>
      <c r="P355" s="32"/>
      <c r="Q355" s="32"/>
      <c r="R355" s="32"/>
      <c r="S355" s="32"/>
      <c r="T355" s="32"/>
      <c r="U355" s="9"/>
      <c r="V355" s="9"/>
      <c r="W355" s="9"/>
      <c r="X355" s="9"/>
      <c r="Y355" s="9"/>
      <c r="Z355" s="9"/>
      <c r="AA355" s="9"/>
      <c r="AB355" s="9"/>
      <c r="AC355" s="9"/>
      <c r="AD355" s="9"/>
      <c r="AE355" s="9"/>
    </row>
    <row r="356">
      <c r="A356" s="9"/>
      <c r="B356" s="9"/>
      <c r="C356" s="9"/>
      <c r="D356" s="32"/>
      <c r="E356" s="32"/>
      <c r="F356" s="32"/>
      <c r="G356" s="32"/>
      <c r="H356" s="32"/>
      <c r="I356" s="32"/>
      <c r="J356" s="32"/>
      <c r="K356" s="32"/>
      <c r="L356" s="32"/>
      <c r="M356" s="32"/>
      <c r="N356" s="32"/>
      <c r="O356" s="32"/>
      <c r="P356" s="32"/>
      <c r="Q356" s="32"/>
      <c r="R356" s="32"/>
      <c r="S356" s="32"/>
      <c r="T356" s="32"/>
      <c r="U356" s="9"/>
      <c r="V356" s="9"/>
      <c r="W356" s="9"/>
      <c r="X356" s="9"/>
      <c r="Y356" s="9"/>
      <c r="Z356" s="9"/>
      <c r="AA356" s="9"/>
      <c r="AB356" s="9"/>
      <c r="AC356" s="9"/>
      <c r="AD356" s="9"/>
      <c r="AE356" s="9"/>
    </row>
    <row r="357">
      <c r="A357" s="9"/>
      <c r="B357" s="9"/>
      <c r="C357" s="9"/>
      <c r="D357" s="32"/>
      <c r="E357" s="32"/>
      <c r="F357" s="32"/>
      <c r="G357" s="32"/>
      <c r="H357" s="32"/>
      <c r="I357" s="32"/>
      <c r="J357" s="32"/>
      <c r="K357" s="32"/>
      <c r="L357" s="32"/>
      <c r="M357" s="32"/>
      <c r="N357" s="32"/>
      <c r="O357" s="32"/>
      <c r="P357" s="32"/>
      <c r="Q357" s="32"/>
      <c r="R357" s="32"/>
      <c r="S357" s="32"/>
      <c r="T357" s="32"/>
      <c r="U357" s="9"/>
      <c r="V357" s="9"/>
      <c r="W357" s="9"/>
      <c r="X357" s="9"/>
      <c r="Y357" s="9"/>
      <c r="Z357" s="9"/>
      <c r="AA357" s="9"/>
      <c r="AB357" s="9"/>
      <c r="AC357" s="9"/>
      <c r="AD357" s="9"/>
      <c r="AE357" s="9"/>
    </row>
    <row r="358">
      <c r="A358" s="9"/>
      <c r="B358" s="9"/>
      <c r="C358" s="9"/>
      <c r="D358" s="32"/>
      <c r="E358" s="32"/>
      <c r="F358" s="32"/>
      <c r="G358" s="32"/>
      <c r="H358" s="32"/>
      <c r="I358" s="32"/>
      <c r="J358" s="32"/>
      <c r="K358" s="32"/>
      <c r="L358" s="32"/>
      <c r="M358" s="32"/>
      <c r="N358" s="32"/>
      <c r="O358" s="32"/>
      <c r="P358" s="32"/>
      <c r="Q358" s="32"/>
      <c r="R358" s="32"/>
      <c r="S358" s="32"/>
      <c r="T358" s="32"/>
      <c r="U358" s="9"/>
      <c r="V358" s="9"/>
      <c r="W358" s="9"/>
      <c r="X358" s="9"/>
      <c r="Y358" s="9"/>
      <c r="Z358" s="9"/>
      <c r="AA358" s="9"/>
      <c r="AB358" s="9"/>
      <c r="AC358" s="9"/>
      <c r="AD358" s="9"/>
      <c r="AE358" s="9"/>
    </row>
    <row r="359">
      <c r="A359" s="9"/>
      <c r="B359" s="9"/>
      <c r="C359" s="9"/>
      <c r="D359" s="32"/>
      <c r="E359" s="32"/>
      <c r="F359" s="32"/>
      <c r="G359" s="32"/>
      <c r="H359" s="32"/>
      <c r="I359" s="32"/>
      <c r="J359" s="32"/>
      <c r="K359" s="32"/>
      <c r="L359" s="32"/>
      <c r="M359" s="32"/>
      <c r="N359" s="32"/>
      <c r="O359" s="32"/>
      <c r="P359" s="32"/>
      <c r="Q359" s="32"/>
      <c r="R359" s="32"/>
      <c r="S359" s="32"/>
      <c r="T359" s="32"/>
      <c r="U359" s="9"/>
      <c r="V359" s="9"/>
      <c r="W359" s="9"/>
      <c r="X359" s="9"/>
      <c r="Y359" s="9"/>
      <c r="Z359" s="9"/>
      <c r="AA359" s="9"/>
      <c r="AB359" s="9"/>
      <c r="AC359" s="9"/>
      <c r="AD359" s="9"/>
      <c r="AE359" s="9"/>
    </row>
    <row r="360">
      <c r="A360" s="9"/>
      <c r="B360" s="9"/>
      <c r="C360" s="9"/>
      <c r="D360" s="32"/>
      <c r="E360" s="32"/>
      <c r="F360" s="32"/>
      <c r="G360" s="32"/>
      <c r="H360" s="32"/>
      <c r="I360" s="32"/>
      <c r="J360" s="32"/>
      <c r="K360" s="32"/>
      <c r="L360" s="32"/>
      <c r="M360" s="32"/>
      <c r="N360" s="32"/>
      <c r="O360" s="32"/>
      <c r="P360" s="32"/>
      <c r="Q360" s="32"/>
      <c r="R360" s="32"/>
      <c r="S360" s="32"/>
      <c r="T360" s="32"/>
      <c r="U360" s="9"/>
      <c r="V360" s="9"/>
      <c r="W360" s="9"/>
      <c r="X360" s="9"/>
      <c r="Y360" s="9"/>
      <c r="Z360" s="9"/>
      <c r="AA360" s="9"/>
      <c r="AB360" s="9"/>
      <c r="AC360" s="9"/>
      <c r="AD360" s="9"/>
      <c r="AE360" s="9"/>
    </row>
    <row r="361">
      <c r="A361" s="9"/>
      <c r="B361" s="9"/>
      <c r="C361" s="9"/>
      <c r="D361" s="32"/>
      <c r="E361" s="32"/>
      <c r="F361" s="32"/>
      <c r="G361" s="32"/>
      <c r="H361" s="32"/>
      <c r="I361" s="32"/>
      <c r="J361" s="32"/>
      <c r="K361" s="32"/>
      <c r="L361" s="32"/>
      <c r="M361" s="32"/>
      <c r="N361" s="32"/>
      <c r="O361" s="32"/>
      <c r="P361" s="32"/>
      <c r="Q361" s="32"/>
      <c r="R361" s="32"/>
      <c r="S361" s="32"/>
      <c r="T361" s="32"/>
      <c r="U361" s="9"/>
      <c r="V361" s="9"/>
      <c r="W361" s="9"/>
      <c r="X361" s="9"/>
      <c r="Y361" s="9"/>
      <c r="Z361" s="9"/>
      <c r="AA361" s="9"/>
      <c r="AB361" s="9"/>
      <c r="AC361" s="9"/>
      <c r="AD361" s="9"/>
      <c r="AE361" s="9"/>
    </row>
    <row r="362">
      <c r="A362" s="9"/>
      <c r="B362" s="9"/>
      <c r="C362" s="9"/>
      <c r="D362" s="32"/>
      <c r="E362" s="32"/>
      <c r="F362" s="32"/>
      <c r="G362" s="32"/>
      <c r="H362" s="32"/>
      <c r="I362" s="32"/>
      <c r="J362" s="32"/>
      <c r="K362" s="32"/>
      <c r="L362" s="32"/>
      <c r="M362" s="32"/>
      <c r="N362" s="32"/>
      <c r="O362" s="32"/>
      <c r="P362" s="32"/>
      <c r="Q362" s="32"/>
      <c r="R362" s="32"/>
      <c r="S362" s="32"/>
      <c r="T362" s="32"/>
      <c r="U362" s="9"/>
      <c r="V362" s="9"/>
      <c r="W362" s="9"/>
      <c r="X362" s="9"/>
      <c r="Y362" s="9"/>
      <c r="Z362" s="9"/>
      <c r="AA362" s="9"/>
      <c r="AB362" s="9"/>
      <c r="AC362" s="9"/>
      <c r="AD362" s="9"/>
      <c r="AE362" s="9"/>
    </row>
    <row r="363">
      <c r="A363" s="9"/>
      <c r="B363" s="9"/>
      <c r="C363" s="9"/>
      <c r="D363" s="32"/>
      <c r="E363" s="32"/>
      <c r="F363" s="32"/>
      <c r="G363" s="32"/>
      <c r="H363" s="32"/>
      <c r="I363" s="32"/>
      <c r="J363" s="32"/>
      <c r="K363" s="32"/>
      <c r="L363" s="32"/>
      <c r="M363" s="32"/>
      <c r="N363" s="32"/>
      <c r="O363" s="32"/>
      <c r="P363" s="32"/>
      <c r="Q363" s="32"/>
      <c r="R363" s="32"/>
      <c r="S363" s="32"/>
      <c r="T363" s="32"/>
      <c r="U363" s="9"/>
      <c r="V363" s="9"/>
      <c r="W363" s="9"/>
      <c r="X363" s="9"/>
      <c r="Y363" s="9"/>
      <c r="Z363" s="9"/>
      <c r="AA363" s="9"/>
      <c r="AB363" s="9"/>
      <c r="AC363" s="9"/>
      <c r="AD363" s="9"/>
      <c r="AE363" s="9"/>
    </row>
    <row r="364">
      <c r="A364" s="9"/>
      <c r="B364" s="9"/>
      <c r="C364" s="9"/>
      <c r="D364" s="32"/>
      <c r="E364" s="32"/>
      <c r="F364" s="32"/>
      <c r="G364" s="32"/>
      <c r="H364" s="32"/>
      <c r="I364" s="32"/>
      <c r="J364" s="32"/>
      <c r="K364" s="32"/>
      <c r="L364" s="32"/>
      <c r="M364" s="32"/>
      <c r="N364" s="32"/>
      <c r="O364" s="32"/>
      <c r="P364" s="32"/>
      <c r="Q364" s="32"/>
      <c r="R364" s="32"/>
      <c r="S364" s="32"/>
      <c r="T364" s="32"/>
      <c r="U364" s="9"/>
      <c r="V364" s="9"/>
      <c r="W364" s="9"/>
      <c r="X364" s="9"/>
      <c r="Y364" s="9"/>
      <c r="Z364" s="9"/>
      <c r="AA364" s="9"/>
      <c r="AB364" s="9"/>
      <c r="AC364" s="9"/>
      <c r="AD364" s="9"/>
      <c r="AE364" s="9"/>
    </row>
    <row r="365">
      <c r="A365" s="9"/>
      <c r="B365" s="9"/>
      <c r="C365" s="9"/>
      <c r="D365" s="32"/>
      <c r="E365" s="32"/>
      <c r="F365" s="32"/>
      <c r="G365" s="32"/>
      <c r="H365" s="32"/>
      <c r="I365" s="32"/>
      <c r="J365" s="32"/>
      <c r="K365" s="32"/>
      <c r="L365" s="32"/>
      <c r="M365" s="32"/>
      <c r="N365" s="32"/>
      <c r="O365" s="32"/>
      <c r="P365" s="32"/>
      <c r="Q365" s="32"/>
      <c r="R365" s="32"/>
      <c r="S365" s="32"/>
      <c r="T365" s="32"/>
      <c r="U365" s="9"/>
      <c r="V365" s="9"/>
      <c r="W365" s="9"/>
      <c r="X365" s="9"/>
      <c r="Y365" s="9"/>
      <c r="Z365" s="9"/>
      <c r="AA365" s="9"/>
      <c r="AB365" s="9"/>
      <c r="AC365" s="9"/>
      <c r="AD365" s="9"/>
      <c r="AE365" s="9"/>
    </row>
    <row r="366">
      <c r="A366" s="9"/>
      <c r="B366" s="9"/>
      <c r="C366" s="9"/>
      <c r="D366" s="32"/>
      <c r="E366" s="32"/>
      <c r="F366" s="32"/>
      <c r="G366" s="32"/>
      <c r="H366" s="32"/>
      <c r="I366" s="32"/>
      <c r="J366" s="32"/>
      <c r="K366" s="32"/>
      <c r="L366" s="32"/>
      <c r="M366" s="32"/>
      <c r="N366" s="32"/>
      <c r="O366" s="32"/>
      <c r="P366" s="32"/>
      <c r="Q366" s="32"/>
      <c r="R366" s="32"/>
      <c r="S366" s="32"/>
      <c r="T366" s="32"/>
      <c r="U366" s="9"/>
      <c r="V366" s="9"/>
      <c r="W366" s="9"/>
      <c r="X366" s="9"/>
      <c r="Y366" s="9"/>
      <c r="Z366" s="9"/>
      <c r="AA366" s="9"/>
      <c r="AB366" s="9"/>
      <c r="AC366" s="9"/>
      <c r="AD366" s="9"/>
      <c r="AE366" s="9"/>
    </row>
    <row r="367">
      <c r="A367" s="9"/>
      <c r="B367" s="9"/>
      <c r="C367" s="9"/>
      <c r="D367" s="32"/>
      <c r="E367" s="32"/>
      <c r="F367" s="32"/>
      <c r="G367" s="32"/>
      <c r="H367" s="32"/>
      <c r="I367" s="32"/>
      <c r="J367" s="32"/>
      <c r="K367" s="32"/>
      <c r="L367" s="32"/>
      <c r="M367" s="32"/>
      <c r="N367" s="32"/>
      <c r="O367" s="32"/>
      <c r="P367" s="32"/>
      <c r="Q367" s="32"/>
      <c r="R367" s="32"/>
      <c r="S367" s="32"/>
      <c r="T367" s="32"/>
      <c r="U367" s="9"/>
      <c r="V367" s="9"/>
      <c r="W367" s="9"/>
      <c r="X367" s="9"/>
      <c r="Y367" s="9"/>
      <c r="Z367" s="9"/>
      <c r="AA367" s="9"/>
      <c r="AB367" s="9"/>
      <c r="AC367" s="9"/>
      <c r="AD367" s="9"/>
      <c r="AE367" s="9"/>
    </row>
    <row r="368">
      <c r="A368" s="9"/>
      <c r="B368" s="9"/>
      <c r="C368" s="9"/>
      <c r="D368" s="32"/>
      <c r="E368" s="32"/>
      <c r="F368" s="32"/>
      <c r="G368" s="32"/>
      <c r="H368" s="32"/>
      <c r="I368" s="32"/>
      <c r="J368" s="32"/>
      <c r="K368" s="32"/>
      <c r="L368" s="32"/>
      <c r="M368" s="32"/>
      <c r="N368" s="32"/>
      <c r="O368" s="32"/>
      <c r="P368" s="32"/>
      <c r="Q368" s="32"/>
      <c r="R368" s="32"/>
      <c r="S368" s="32"/>
      <c r="T368" s="32"/>
      <c r="U368" s="9"/>
      <c r="V368" s="9"/>
      <c r="W368" s="9"/>
      <c r="X368" s="9"/>
      <c r="Y368" s="9"/>
      <c r="Z368" s="9"/>
      <c r="AA368" s="9"/>
      <c r="AB368" s="9"/>
      <c r="AC368" s="9"/>
      <c r="AD368" s="9"/>
      <c r="AE368" s="9"/>
    </row>
    <row r="369">
      <c r="A369" s="9"/>
      <c r="B369" s="9"/>
      <c r="C369" s="9"/>
      <c r="D369" s="32"/>
      <c r="E369" s="32"/>
      <c r="F369" s="32"/>
      <c r="G369" s="32"/>
      <c r="H369" s="32"/>
      <c r="I369" s="32"/>
      <c r="J369" s="32"/>
      <c r="K369" s="32"/>
      <c r="L369" s="32"/>
      <c r="M369" s="32"/>
      <c r="N369" s="32"/>
      <c r="O369" s="32"/>
      <c r="P369" s="32"/>
      <c r="Q369" s="32"/>
      <c r="R369" s="32"/>
      <c r="S369" s="32"/>
      <c r="T369" s="32"/>
      <c r="U369" s="9"/>
      <c r="V369" s="9"/>
      <c r="W369" s="9"/>
      <c r="X369" s="9"/>
      <c r="Y369" s="9"/>
      <c r="Z369" s="9"/>
      <c r="AA369" s="9"/>
      <c r="AB369" s="9"/>
      <c r="AC369" s="9"/>
      <c r="AD369" s="9"/>
      <c r="AE369" s="9"/>
    </row>
    <row r="370">
      <c r="A370" s="9"/>
      <c r="B370" s="9"/>
      <c r="C370" s="9"/>
      <c r="D370" s="32"/>
      <c r="E370" s="32"/>
      <c r="F370" s="32"/>
      <c r="G370" s="32"/>
      <c r="H370" s="32"/>
      <c r="I370" s="32"/>
      <c r="J370" s="32"/>
      <c r="K370" s="32"/>
      <c r="L370" s="32"/>
      <c r="M370" s="32"/>
      <c r="N370" s="32"/>
      <c r="O370" s="32"/>
      <c r="P370" s="32"/>
      <c r="Q370" s="32"/>
      <c r="R370" s="32"/>
      <c r="S370" s="32"/>
      <c r="T370" s="32"/>
      <c r="U370" s="9"/>
      <c r="V370" s="9"/>
      <c r="W370" s="9"/>
      <c r="X370" s="9"/>
      <c r="Y370" s="9"/>
      <c r="Z370" s="9"/>
      <c r="AA370" s="9"/>
      <c r="AB370" s="9"/>
      <c r="AC370" s="9"/>
      <c r="AD370" s="9"/>
      <c r="AE370" s="9"/>
    </row>
    <row r="371">
      <c r="A371" s="9"/>
      <c r="B371" s="9"/>
      <c r="C371" s="9"/>
      <c r="D371" s="32"/>
      <c r="E371" s="32"/>
      <c r="F371" s="32"/>
      <c r="G371" s="32"/>
      <c r="H371" s="32"/>
      <c r="I371" s="32"/>
      <c r="J371" s="32"/>
      <c r="K371" s="32"/>
      <c r="L371" s="32"/>
      <c r="M371" s="32"/>
      <c r="N371" s="32"/>
      <c r="O371" s="32"/>
      <c r="P371" s="32"/>
      <c r="Q371" s="32"/>
      <c r="R371" s="32"/>
      <c r="S371" s="32"/>
      <c r="T371" s="32"/>
      <c r="U371" s="9"/>
      <c r="V371" s="9"/>
      <c r="W371" s="9"/>
      <c r="X371" s="9"/>
      <c r="Y371" s="9"/>
      <c r="Z371" s="9"/>
      <c r="AA371" s="9"/>
      <c r="AB371" s="9"/>
      <c r="AC371" s="9"/>
      <c r="AD371" s="9"/>
      <c r="AE371" s="9"/>
    </row>
    <row r="372">
      <c r="A372" s="9"/>
      <c r="B372" s="9"/>
      <c r="C372" s="9"/>
      <c r="D372" s="32"/>
      <c r="E372" s="32"/>
      <c r="F372" s="32"/>
      <c r="G372" s="32"/>
      <c r="H372" s="32"/>
      <c r="I372" s="32"/>
      <c r="J372" s="32"/>
      <c r="K372" s="32"/>
      <c r="L372" s="32"/>
      <c r="M372" s="32"/>
      <c r="N372" s="32"/>
      <c r="O372" s="32"/>
      <c r="P372" s="32"/>
      <c r="Q372" s="32"/>
      <c r="R372" s="32"/>
      <c r="S372" s="32"/>
      <c r="T372" s="32"/>
      <c r="U372" s="9"/>
      <c r="V372" s="9"/>
      <c r="W372" s="9"/>
      <c r="X372" s="9"/>
      <c r="Y372" s="9"/>
      <c r="Z372" s="9"/>
      <c r="AA372" s="9"/>
      <c r="AB372" s="9"/>
      <c r="AC372" s="9"/>
      <c r="AD372" s="9"/>
      <c r="AE372" s="9"/>
    </row>
    <row r="373">
      <c r="A373" s="9"/>
      <c r="B373" s="9"/>
      <c r="C373" s="9"/>
      <c r="D373" s="32"/>
      <c r="E373" s="32"/>
      <c r="F373" s="32"/>
      <c r="G373" s="32"/>
      <c r="H373" s="32"/>
      <c r="I373" s="32"/>
      <c r="J373" s="32"/>
      <c r="K373" s="32"/>
      <c r="L373" s="32"/>
      <c r="M373" s="32"/>
      <c r="N373" s="32"/>
      <c r="O373" s="32"/>
      <c r="P373" s="32"/>
      <c r="Q373" s="32"/>
      <c r="R373" s="32"/>
      <c r="S373" s="32"/>
      <c r="T373" s="32"/>
      <c r="U373" s="9"/>
      <c r="V373" s="9"/>
      <c r="W373" s="9"/>
      <c r="X373" s="9"/>
      <c r="Y373" s="9"/>
      <c r="Z373" s="9"/>
      <c r="AA373" s="9"/>
      <c r="AB373" s="9"/>
      <c r="AC373" s="9"/>
      <c r="AD373" s="9"/>
      <c r="AE373" s="9"/>
    </row>
    <row r="374">
      <c r="A374" s="9"/>
      <c r="B374" s="9"/>
      <c r="C374" s="9"/>
      <c r="D374" s="32"/>
      <c r="E374" s="32"/>
      <c r="F374" s="32"/>
      <c r="G374" s="32"/>
      <c r="H374" s="32"/>
      <c r="I374" s="32"/>
      <c r="J374" s="32"/>
      <c r="K374" s="32"/>
      <c r="L374" s="32"/>
      <c r="M374" s="32"/>
      <c r="N374" s="32"/>
      <c r="O374" s="32"/>
      <c r="P374" s="32"/>
      <c r="Q374" s="32"/>
      <c r="R374" s="32"/>
      <c r="S374" s="32"/>
      <c r="T374" s="32"/>
      <c r="U374" s="9"/>
      <c r="V374" s="9"/>
      <c r="W374" s="9"/>
      <c r="X374" s="9"/>
      <c r="Y374" s="9"/>
      <c r="Z374" s="9"/>
      <c r="AA374" s="9"/>
      <c r="AB374" s="9"/>
      <c r="AC374" s="9"/>
      <c r="AD374" s="9"/>
      <c r="AE374" s="9"/>
    </row>
    <row r="375">
      <c r="A375" s="9"/>
      <c r="B375" s="9"/>
      <c r="C375" s="9"/>
      <c r="D375" s="32"/>
      <c r="E375" s="32"/>
      <c r="F375" s="32"/>
      <c r="G375" s="32"/>
      <c r="H375" s="32"/>
      <c r="I375" s="32"/>
      <c r="J375" s="32"/>
      <c r="K375" s="32"/>
      <c r="L375" s="32"/>
      <c r="M375" s="32"/>
      <c r="N375" s="32"/>
      <c r="O375" s="32"/>
      <c r="P375" s="32"/>
      <c r="Q375" s="32"/>
      <c r="R375" s="32"/>
      <c r="S375" s="32"/>
      <c r="T375" s="32"/>
      <c r="U375" s="9"/>
      <c r="V375" s="9"/>
      <c r="W375" s="9"/>
      <c r="X375" s="9"/>
      <c r="Y375" s="9"/>
      <c r="Z375" s="9"/>
      <c r="AA375" s="9"/>
      <c r="AB375" s="9"/>
      <c r="AC375" s="9"/>
      <c r="AD375" s="9"/>
      <c r="AE375" s="9"/>
    </row>
    <row r="376">
      <c r="A376" s="9"/>
      <c r="B376" s="9"/>
      <c r="C376" s="9"/>
      <c r="D376" s="32"/>
      <c r="E376" s="32"/>
      <c r="F376" s="32"/>
      <c r="G376" s="32"/>
      <c r="H376" s="32"/>
      <c r="I376" s="32"/>
      <c r="J376" s="32"/>
      <c r="K376" s="32"/>
      <c r="L376" s="32"/>
      <c r="M376" s="32"/>
      <c r="N376" s="32"/>
      <c r="O376" s="32"/>
      <c r="P376" s="32"/>
      <c r="Q376" s="32"/>
      <c r="R376" s="32"/>
      <c r="S376" s="32"/>
      <c r="T376" s="32"/>
      <c r="U376" s="9"/>
      <c r="V376" s="9"/>
      <c r="W376" s="9"/>
      <c r="X376" s="9"/>
      <c r="Y376" s="9"/>
      <c r="Z376" s="9"/>
      <c r="AA376" s="9"/>
      <c r="AB376" s="9"/>
      <c r="AC376" s="9"/>
      <c r="AD376" s="9"/>
      <c r="AE376" s="9"/>
    </row>
    <row r="377">
      <c r="A377" s="9"/>
      <c r="B377" s="9"/>
      <c r="C377" s="9"/>
      <c r="D377" s="32"/>
      <c r="E377" s="32"/>
      <c r="F377" s="32"/>
      <c r="G377" s="32"/>
      <c r="H377" s="32"/>
      <c r="I377" s="32"/>
      <c r="J377" s="32"/>
      <c r="K377" s="32"/>
      <c r="L377" s="32"/>
      <c r="M377" s="32"/>
      <c r="N377" s="32"/>
      <c r="O377" s="32"/>
      <c r="P377" s="32"/>
      <c r="Q377" s="32"/>
      <c r="R377" s="32"/>
      <c r="S377" s="32"/>
      <c r="T377" s="32"/>
      <c r="U377" s="9"/>
      <c r="V377" s="9"/>
      <c r="W377" s="9"/>
      <c r="X377" s="9"/>
      <c r="Y377" s="9"/>
      <c r="Z377" s="9"/>
      <c r="AA377" s="9"/>
      <c r="AB377" s="9"/>
      <c r="AC377" s="9"/>
      <c r="AD377" s="9"/>
      <c r="AE377" s="9"/>
    </row>
    <row r="378">
      <c r="A378" s="9"/>
      <c r="B378" s="9"/>
      <c r="C378" s="9"/>
      <c r="D378" s="32"/>
      <c r="E378" s="32"/>
      <c r="F378" s="32"/>
      <c r="G378" s="32"/>
      <c r="H378" s="32"/>
      <c r="I378" s="32"/>
      <c r="J378" s="32"/>
      <c r="K378" s="32"/>
      <c r="L378" s="32"/>
      <c r="M378" s="32"/>
      <c r="N378" s="32"/>
      <c r="O378" s="32"/>
      <c r="P378" s="32"/>
      <c r="Q378" s="32"/>
      <c r="R378" s="32"/>
      <c r="S378" s="32"/>
      <c r="T378" s="32"/>
      <c r="U378" s="9"/>
      <c r="V378" s="9"/>
      <c r="W378" s="9"/>
      <c r="X378" s="9"/>
      <c r="Y378" s="9"/>
      <c r="Z378" s="9"/>
      <c r="AA378" s="9"/>
      <c r="AB378" s="9"/>
      <c r="AC378" s="9"/>
      <c r="AD378" s="9"/>
      <c r="AE378" s="9"/>
    </row>
    <row r="379">
      <c r="A379" s="9"/>
      <c r="B379" s="9"/>
      <c r="C379" s="9"/>
      <c r="D379" s="32"/>
      <c r="E379" s="32"/>
      <c r="F379" s="32"/>
      <c r="G379" s="32"/>
      <c r="H379" s="32"/>
      <c r="I379" s="32"/>
      <c r="J379" s="32"/>
      <c r="K379" s="32"/>
      <c r="L379" s="32"/>
      <c r="M379" s="32"/>
      <c r="N379" s="32"/>
      <c r="O379" s="32"/>
      <c r="P379" s="32"/>
      <c r="Q379" s="32"/>
      <c r="R379" s="32"/>
      <c r="S379" s="32"/>
      <c r="T379" s="32"/>
      <c r="U379" s="9"/>
      <c r="V379" s="9"/>
      <c r="W379" s="9"/>
      <c r="X379" s="9"/>
      <c r="Y379" s="9"/>
      <c r="Z379" s="9"/>
      <c r="AA379" s="9"/>
      <c r="AB379" s="9"/>
      <c r="AC379" s="9"/>
      <c r="AD379" s="9"/>
      <c r="AE379" s="9"/>
    </row>
    <row r="380">
      <c r="A380" s="9"/>
      <c r="B380" s="9"/>
      <c r="C380" s="9"/>
      <c r="D380" s="32"/>
      <c r="E380" s="32"/>
      <c r="F380" s="32"/>
      <c r="G380" s="32"/>
      <c r="H380" s="32"/>
      <c r="I380" s="32"/>
      <c r="J380" s="32"/>
      <c r="K380" s="32"/>
      <c r="L380" s="32"/>
      <c r="M380" s="32"/>
      <c r="N380" s="32"/>
      <c r="O380" s="32"/>
      <c r="P380" s="32"/>
      <c r="Q380" s="32"/>
      <c r="R380" s="32"/>
      <c r="S380" s="32"/>
      <c r="T380" s="32"/>
      <c r="U380" s="9"/>
      <c r="V380" s="9"/>
      <c r="W380" s="9"/>
      <c r="X380" s="9"/>
      <c r="Y380" s="9"/>
      <c r="Z380" s="9"/>
      <c r="AA380" s="9"/>
      <c r="AB380" s="9"/>
      <c r="AC380" s="9"/>
      <c r="AD380" s="9"/>
      <c r="AE380" s="9"/>
    </row>
    <row r="381">
      <c r="A381" s="9"/>
      <c r="B381" s="9"/>
      <c r="C381" s="9"/>
      <c r="D381" s="32"/>
      <c r="E381" s="32"/>
      <c r="F381" s="32"/>
      <c r="G381" s="32"/>
      <c r="H381" s="32"/>
      <c r="I381" s="32"/>
      <c r="J381" s="32"/>
      <c r="K381" s="32"/>
      <c r="L381" s="32"/>
      <c r="M381" s="32"/>
      <c r="N381" s="32"/>
      <c r="O381" s="32"/>
      <c r="P381" s="32"/>
      <c r="Q381" s="32"/>
      <c r="R381" s="32"/>
      <c r="S381" s="32"/>
      <c r="T381" s="32"/>
      <c r="U381" s="9"/>
      <c r="V381" s="9"/>
      <c r="W381" s="9"/>
      <c r="X381" s="9"/>
      <c r="Y381" s="9"/>
      <c r="Z381" s="9"/>
      <c r="AA381" s="9"/>
      <c r="AB381" s="9"/>
      <c r="AC381" s="9"/>
      <c r="AD381" s="9"/>
      <c r="AE381" s="9"/>
    </row>
    <row r="382">
      <c r="A382" s="9"/>
      <c r="B382" s="9"/>
      <c r="C382" s="9"/>
      <c r="D382" s="32"/>
      <c r="E382" s="32"/>
      <c r="F382" s="32"/>
      <c r="G382" s="32"/>
      <c r="H382" s="32"/>
      <c r="I382" s="32"/>
      <c r="J382" s="32"/>
      <c r="K382" s="32"/>
      <c r="L382" s="32"/>
      <c r="M382" s="32"/>
      <c r="N382" s="32"/>
      <c r="O382" s="32"/>
      <c r="P382" s="32"/>
      <c r="Q382" s="32"/>
      <c r="R382" s="32"/>
      <c r="S382" s="32"/>
      <c r="T382" s="32"/>
      <c r="U382" s="9"/>
      <c r="V382" s="9"/>
      <c r="W382" s="9"/>
      <c r="X382" s="9"/>
      <c r="Y382" s="9"/>
      <c r="Z382" s="9"/>
      <c r="AA382" s="9"/>
      <c r="AB382" s="9"/>
      <c r="AC382" s="9"/>
      <c r="AD382" s="9"/>
      <c r="AE382" s="9"/>
    </row>
    <row r="383">
      <c r="A383" s="9"/>
      <c r="B383" s="9"/>
      <c r="C383" s="9"/>
      <c r="D383" s="32"/>
      <c r="E383" s="32"/>
      <c r="F383" s="32"/>
      <c r="G383" s="32"/>
      <c r="H383" s="32"/>
      <c r="I383" s="32"/>
      <c r="J383" s="32"/>
      <c r="K383" s="32"/>
      <c r="L383" s="32"/>
      <c r="M383" s="32"/>
      <c r="N383" s="32"/>
      <c r="O383" s="32"/>
      <c r="P383" s="32"/>
      <c r="Q383" s="32"/>
      <c r="R383" s="32"/>
      <c r="S383" s="32"/>
      <c r="T383" s="32"/>
      <c r="U383" s="9"/>
      <c r="V383" s="9"/>
      <c r="W383" s="9"/>
      <c r="X383" s="9"/>
      <c r="Y383" s="9"/>
      <c r="Z383" s="9"/>
      <c r="AA383" s="9"/>
      <c r="AB383" s="9"/>
      <c r="AC383" s="9"/>
      <c r="AD383" s="9"/>
      <c r="AE383" s="9"/>
    </row>
    <row r="384">
      <c r="A384" s="9"/>
      <c r="B384" s="9"/>
      <c r="C384" s="9"/>
      <c r="D384" s="32"/>
      <c r="E384" s="32"/>
      <c r="F384" s="32"/>
      <c r="G384" s="32"/>
      <c r="H384" s="32"/>
      <c r="I384" s="32"/>
      <c r="J384" s="32"/>
      <c r="K384" s="32"/>
      <c r="L384" s="32"/>
      <c r="M384" s="32"/>
      <c r="N384" s="32"/>
      <c r="O384" s="32"/>
      <c r="P384" s="32"/>
      <c r="Q384" s="32"/>
      <c r="R384" s="32"/>
      <c r="S384" s="32"/>
      <c r="T384" s="32"/>
      <c r="U384" s="9"/>
      <c r="V384" s="9"/>
      <c r="W384" s="9"/>
      <c r="X384" s="9"/>
      <c r="Y384" s="9"/>
      <c r="Z384" s="9"/>
      <c r="AA384" s="9"/>
      <c r="AB384" s="9"/>
      <c r="AC384" s="9"/>
      <c r="AD384" s="9"/>
      <c r="AE384" s="9"/>
    </row>
    <row r="385">
      <c r="A385" s="9"/>
      <c r="B385" s="9"/>
      <c r="C385" s="9"/>
      <c r="D385" s="32"/>
      <c r="E385" s="32"/>
      <c r="F385" s="32"/>
      <c r="G385" s="32"/>
      <c r="H385" s="32"/>
      <c r="I385" s="32"/>
      <c r="J385" s="32"/>
      <c r="K385" s="32"/>
      <c r="L385" s="32"/>
      <c r="M385" s="32"/>
      <c r="N385" s="32"/>
      <c r="O385" s="32"/>
      <c r="P385" s="32"/>
      <c r="Q385" s="32"/>
      <c r="R385" s="32"/>
      <c r="S385" s="32"/>
      <c r="T385" s="32"/>
      <c r="U385" s="9"/>
      <c r="V385" s="9"/>
      <c r="W385" s="9"/>
      <c r="X385" s="9"/>
      <c r="Y385" s="9"/>
      <c r="Z385" s="9"/>
      <c r="AA385" s="9"/>
      <c r="AB385" s="9"/>
      <c r="AC385" s="9"/>
      <c r="AD385" s="9"/>
      <c r="AE385" s="9"/>
    </row>
    <row r="386">
      <c r="A386" s="9"/>
      <c r="B386" s="9"/>
      <c r="C386" s="9"/>
      <c r="D386" s="32"/>
      <c r="E386" s="32"/>
      <c r="F386" s="32"/>
      <c r="G386" s="32"/>
      <c r="H386" s="32"/>
      <c r="I386" s="32"/>
      <c r="J386" s="32"/>
      <c r="K386" s="32"/>
      <c r="L386" s="32"/>
      <c r="M386" s="32"/>
      <c r="N386" s="32"/>
      <c r="O386" s="32"/>
      <c r="P386" s="32"/>
      <c r="Q386" s="32"/>
      <c r="R386" s="32"/>
      <c r="S386" s="32"/>
      <c r="T386" s="32"/>
      <c r="U386" s="9"/>
      <c r="V386" s="9"/>
      <c r="W386" s="9"/>
      <c r="X386" s="9"/>
      <c r="Y386" s="9"/>
      <c r="Z386" s="9"/>
      <c r="AA386" s="9"/>
      <c r="AB386" s="9"/>
      <c r="AC386" s="9"/>
      <c r="AD386" s="9"/>
      <c r="AE386" s="9"/>
    </row>
    <row r="387">
      <c r="A387" s="9"/>
      <c r="B387" s="9"/>
      <c r="C387" s="9"/>
      <c r="D387" s="32"/>
      <c r="E387" s="32"/>
      <c r="F387" s="32"/>
      <c r="G387" s="32"/>
      <c r="H387" s="32"/>
      <c r="I387" s="32"/>
      <c r="J387" s="32"/>
      <c r="K387" s="32"/>
      <c r="L387" s="32"/>
      <c r="M387" s="32"/>
      <c r="N387" s="32"/>
      <c r="O387" s="32"/>
      <c r="P387" s="32"/>
      <c r="Q387" s="32"/>
      <c r="R387" s="32"/>
      <c r="S387" s="32"/>
      <c r="T387" s="32"/>
      <c r="U387" s="9"/>
      <c r="V387" s="9"/>
      <c r="W387" s="9"/>
      <c r="X387" s="9"/>
      <c r="Y387" s="9"/>
      <c r="Z387" s="9"/>
      <c r="AA387" s="9"/>
      <c r="AB387" s="9"/>
      <c r="AC387" s="9"/>
      <c r="AD387" s="9"/>
      <c r="AE387" s="9"/>
    </row>
    <row r="388">
      <c r="A388" s="9"/>
      <c r="B388" s="9"/>
      <c r="C388" s="9"/>
      <c r="D388" s="32"/>
      <c r="E388" s="32"/>
      <c r="F388" s="32"/>
      <c r="G388" s="32"/>
      <c r="H388" s="32"/>
      <c r="I388" s="32"/>
      <c r="J388" s="32"/>
      <c r="K388" s="32"/>
      <c r="L388" s="32"/>
      <c r="M388" s="32"/>
      <c r="N388" s="32"/>
      <c r="O388" s="32"/>
      <c r="P388" s="32"/>
      <c r="Q388" s="32"/>
      <c r="R388" s="32"/>
      <c r="S388" s="32"/>
      <c r="T388" s="32"/>
      <c r="U388" s="9"/>
      <c r="V388" s="9"/>
      <c r="W388" s="9"/>
      <c r="X388" s="9"/>
      <c r="Y388" s="9"/>
      <c r="Z388" s="9"/>
      <c r="AA388" s="9"/>
      <c r="AB388" s="9"/>
      <c r="AC388" s="9"/>
      <c r="AD388" s="9"/>
      <c r="AE388" s="9"/>
    </row>
    <row r="389">
      <c r="A389" s="9"/>
      <c r="B389" s="9"/>
      <c r="C389" s="9"/>
      <c r="D389" s="32"/>
      <c r="E389" s="32"/>
      <c r="F389" s="32"/>
      <c r="G389" s="32"/>
      <c r="H389" s="32"/>
      <c r="I389" s="32"/>
      <c r="J389" s="32"/>
      <c r="K389" s="32"/>
      <c r="L389" s="32"/>
      <c r="M389" s="32"/>
      <c r="N389" s="32"/>
      <c r="O389" s="32"/>
      <c r="P389" s="32"/>
      <c r="Q389" s="32"/>
      <c r="R389" s="32"/>
      <c r="S389" s="32"/>
      <c r="T389" s="32"/>
      <c r="U389" s="9"/>
      <c r="V389" s="9"/>
      <c r="W389" s="9"/>
      <c r="X389" s="9"/>
      <c r="Y389" s="9"/>
      <c r="Z389" s="9"/>
      <c r="AA389" s="9"/>
      <c r="AB389" s="9"/>
      <c r="AC389" s="9"/>
      <c r="AD389" s="9"/>
      <c r="AE389" s="9"/>
    </row>
    <row r="390">
      <c r="A390" s="9"/>
      <c r="B390" s="9"/>
      <c r="C390" s="9"/>
      <c r="D390" s="32"/>
      <c r="E390" s="32"/>
      <c r="F390" s="32"/>
      <c r="G390" s="32"/>
      <c r="H390" s="32"/>
      <c r="I390" s="32"/>
      <c r="J390" s="32"/>
      <c r="K390" s="32"/>
      <c r="L390" s="32"/>
      <c r="M390" s="32"/>
      <c r="N390" s="32"/>
      <c r="O390" s="32"/>
      <c r="P390" s="32"/>
      <c r="Q390" s="32"/>
      <c r="R390" s="32"/>
      <c r="S390" s="32"/>
      <c r="T390" s="32"/>
      <c r="U390" s="9"/>
      <c r="V390" s="9"/>
      <c r="W390" s="9"/>
      <c r="X390" s="9"/>
      <c r="Y390" s="9"/>
      <c r="Z390" s="9"/>
      <c r="AA390" s="9"/>
      <c r="AB390" s="9"/>
      <c r="AC390" s="9"/>
      <c r="AD390" s="9"/>
      <c r="AE390" s="9"/>
    </row>
    <row r="391">
      <c r="A391" s="9"/>
      <c r="B391" s="9"/>
      <c r="C391" s="9"/>
      <c r="D391" s="32"/>
      <c r="E391" s="32"/>
      <c r="F391" s="32"/>
      <c r="G391" s="32"/>
      <c r="H391" s="32"/>
      <c r="I391" s="32"/>
      <c r="J391" s="32"/>
      <c r="K391" s="32"/>
      <c r="L391" s="32"/>
      <c r="M391" s="32"/>
      <c r="N391" s="32"/>
      <c r="O391" s="32"/>
      <c r="P391" s="32"/>
      <c r="Q391" s="32"/>
      <c r="R391" s="32"/>
      <c r="S391" s="32"/>
      <c r="T391" s="32"/>
      <c r="U391" s="9"/>
      <c r="V391" s="9"/>
      <c r="W391" s="9"/>
      <c r="X391" s="9"/>
      <c r="Y391" s="9"/>
      <c r="Z391" s="9"/>
      <c r="AA391" s="9"/>
      <c r="AB391" s="9"/>
      <c r="AC391" s="9"/>
      <c r="AD391" s="9"/>
      <c r="AE391" s="9"/>
    </row>
    <row r="392">
      <c r="A392" s="9"/>
      <c r="B392" s="9"/>
      <c r="C392" s="9"/>
      <c r="D392" s="32"/>
      <c r="E392" s="32"/>
      <c r="F392" s="32"/>
      <c r="G392" s="32"/>
      <c r="H392" s="32"/>
      <c r="I392" s="32"/>
      <c r="J392" s="32"/>
      <c r="K392" s="32"/>
      <c r="L392" s="32"/>
      <c r="M392" s="32"/>
      <c r="N392" s="32"/>
      <c r="O392" s="32"/>
      <c r="P392" s="32"/>
      <c r="Q392" s="32"/>
      <c r="R392" s="32"/>
      <c r="S392" s="32"/>
      <c r="T392" s="32"/>
      <c r="U392" s="9"/>
      <c r="V392" s="9"/>
      <c r="W392" s="9"/>
      <c r="X392" s="9"/>
      <c r="Y392" s="9"/>
      <c r="Z392" s="9"/>
      <c r="AA392" s="9"/>
      <c r="AB392" s="9"/>
      <c r="AC392" s="9"/>
      <c r="AD392" s="9"/>
      <c r="AE392" s="9"/>
    </row>
    <row r="393">
      <c r="A393" s="9"/>
      <c r="B393" s="9"/>
      <c r="C393" s="9"/>
      <c r="D393" s="32"/>
      <c r="E393" s="32"/>
      <c r="F393" s="32"/>
      <c r="G393" s="32"/>
      <c r="H393" s="32"/>
      <c r="I393" s="32"/>
      <c r="J393" s="32"/>
      <c r="K393" s="32"/>
      <c r="L393" s="32"/>
      <c r="M393" s="32"/>
      <c r="N393" s="32"/>
      <c r="O393" s="32"/>
      <c r="P393" s="32"/>
      <c r="Q393" s="32"/>
      <c r="R393" s="32"/>
      <c r="S393" s="32"/>
      <c r="T393" s="32"/>
      <c r="U393" s="9"/>
      <c r="V393" s="9"/>
      <c r="W393" s="9"/>
      <c r="X393" s="9"/>
      <c r="Y393" s="9"/>
      <c r="Z393" s="9"/>
      <c r="AA393" s="9"/>
      <c r="AB393" s="9"/>
      <c r="AC393" s="9"/>
      <c r="AD393" s="9"/>
      <c r="AE393" s="9"/>
    </row>
    <row r="394">
      <c r="A394" s="9"/>
      <c r="B394" s="9"/>
      <c r="C394" s="9"/>
      <c r="D394" s="32"/>
      <c r="E394" s="32"/>
      <c r="F394" s="32"/>
      <c r="G394" s="32"/>
      <c r="H394" s="32"/>
      <c r="I394" s="32"/>
      <c r="J394" s="32"/>
      <c r="K394" s="32"/>
      <c r="L394" s="32"/>
      <c r="M394" s="32"/>
      <c r="N394" s="32"/>
      <c r="O394" s="32"/>
      <c r="P394" s="32"/>
      <c r="Q394" s="32"/>
      <c r="R394" s="32"/>
      <c r="S394" s="32"/>
      <c r="T394" s="32"/>
      <c r="U394" s="9"/>
      <c r="V394" s="9"/>
      <c r="W394" s="9"/>
      <c r="X394" s="9"/>
      <c r="Y394" s="9"/>
      <c r="Z394" s="9"/>
      <c r="AA394" s="9"/>
      <c r="AB394" s="9"/>
      <c r="AC394" s="9"/>
      <c r="AD394" s="9"/>
      <c r="AE394" s="9"/>
    </row>
    <row r="395">
      <c r="A395" s="9"/>
      <c r="B395" s="9"/>
      <c r="C395" s="9"/>
      <c r="D395" s="32"/>
      <c r="E395" s="32"/>
      <c r="F395" s="32"/>
      <c r="G395" s="32"/>
      <c r="H395" s="32"/>
      <c r="I395" s="32"/>
      <c r="J395" s="32"/>
      <c r="K395" s="32"/>
      <c r="L395" s="32"/>
      <c r="M395" s="32"/>
      <c r="N395" s="32"/>
      <c r="O395" s="32"/>
      <c r="P395" s="32"/>
      <c r="Q395" s="32"/>
      <c r="R395" s="32"/>
      <c r="S395" s="32"/>
      <c r="T395" s="32"/>
      <c r="U395" s="9"/>
      <c r="V395" s="9"/>
      <c r="W395" s="9"/>
      <c r="X395" s="9"/>
      <c r="Y395" s="9"/>
      <c r="Z395" s="9"/>
      <c r="AA395" s="9"/>
      <c r="AB395" s="9"/>
      <c r="AC395" s="9"/>
      <c r="AD395" s="9"/>
      <c r="AE395" s="9"/>
    </row>
    <row r="396">
      <c r="A396" s="9"/>
      <c r="B396" s="9"/>
      <c r="C396" s="9"/>
      <c r="D396" s="32"/>
      <c r="E396" s="32"/>
      <c r="F396" s="32"/>
      <c r="G396" s="32"/>
      <c r="H396" s="32"/>
      <c r="I396" s="32"/>
      <c r="J396" s="32"/>
      <c r="K396" s="32"/>
      <c r="L396" s="32"/>
      <c r="M396" s="32"/>
      <c r="N396" s="32"/>
      <c r="O396" s="32"/>
      <c r="P396" s="32"/>
      <c r="Q396" s="32"/>
      <c r="R396" s="32"/>
      <c r="S396" s="32"/>
      <c r="T396" s="32"/>
      <c r="U396" s="9"/>
      <c r="V396" s="9"/>
      <c r="W396" s="9"/>
      <c r="X396" s="9"/>
      <c r="Y396" s="9"/>
      <c r="Z396" s="9"/>
      <c r="AA396" s="9"/>
      <c r="AB396" s="9"/>
      <c r="AC396" s="9"/>
      <c r="AD396" s="9"/>
      <c r="AE396" s="9"/>
    </row>
    <row r="397">
      <c r="A397" s="9"/>
      <c r="B397" s="9"/>
      <c r="C397" s="9"/>
      <c r="D397" s="32"/>
      <c r="E397" s="32"/>
      <c r="F397" s="32"/>
      <c r="G397" s="32"/>
      <c r="H397" s="32"/>
      <c r="I397" s="32"/>
      <c r="J397" s="32"/>
      <c r="K397" s="32"/>
      <c r="L397" s="32"/>
      <c r="M397" s="32"/>
      <c r="N397" s="32"/>
      <c r="O397" s="32"/>
      <c r="P397" s="32"/>
      <c r="Q397" s="32"/>
      <c r="R397" s="32"/>
      <c r="S397" s="32"/>
      <c r="T397" s="32"/>
      <c r="U397" s="9"/>
      <c r="V397" s="9"/>
      <c r="W397" s="9"/>
      <c r="X397" s="9"/>
      <c r="Y397" s="9"/>
      <c r="Z397" s="9"/>
      <c r="AA397" s="9"/>
      <c r="AB397" s="9"/>
      <c r="AC397" s="9"/>
      <c r="AD397" s="9"/>
      <c r="AE397" s="9"/>
    </row>
    <row r="398">
      <c r="A398" s="9"/>
      <c r="B398" s="9"/>
      <c r="C398" s="9"/>
      <c r="D398" s="32"/>
      <c r="E398" s="32"/>
      <c r="F398" s="32"/>
      <c r="G398" s="32"/>
      <c r="H398" s="32"/>
      <c r="I398" s="32"/>
      <c r="J398" s="32"/>
      <c r="K398" s="32"/>
      <c r="L398" s="32"/>
      <c r="M398" s="32"/>
      <c r="N398" s="32"/>
      <c r="O398" s="32"/>
      <c r="P398" s="32"/>
      <c r="Q398" s="32"/>
      <c r="R398" s="32"/>
      <c r="S398" s="32"/>
      <c r="T398" s="32"/>
      <c r="U398" s="9"/>
      <c r="V398" s="9"/>
      <c r="W398" s="9"/>
      <c r="X398" s="9"/>
      <c r="Y398" s="9"/>
      <c r="Z398" s="9"/>
      <c r="AA398" s="9"/>
      <c r="AB398" s="9"/>
      <c r="AC398" s="9"/>
      <c r="AD398" s="9"/>
      <c r="AE398" s="9"/>
    </row>
    <row r="399">
      <c r="A399" s="9"/>
      <c r="B399" s="9"/>
      <c r="C399" s="9"/>
      <c r="D399" s="32"/>
      <c r="E399" s="32"/>
      <c r="F399" s="32"/>
      <c r="G399" s="32"/>
      <c r="H399" s="32"/>
      <c r="I399" s="32"/>
      <c r="J399" s="32"/>
      <c r="K399" s="32"/>
      <c r="L399" s="32"/>
      <c r="M399" s="32"/>
      <c r="N399" s="32"/>
      <c r="O399" s="32"/>
      <c r="P399" s="32"/>
      <c r="Q399" s="32"/>
      <c r="R399" s="32"/>
      <c r="S399" s="32"/>
      <c r="T399" s="32"/>
      <c r="U399" s="9"/>
      <c r="V399" s="9"/>
      <c r="W399" s="9"/>
      <c r="X399" s="9"/>
      <c r="Y399" s="9"/>
      <c r="Z399" s="9"/>
      <c r="AA399" s="9"/>
      <c r="AB399" s="9"/>
      <c r="AC399" s="9"/>
      <c r="AD399" s="9"/>
      <c r="AE399" s="9"/>
    </row>
    <row r="400">
      <c r="A400" s="9"/>
      <c r="B400" s="9"/>
      <c r="C400" s="9"/>
      <c r="D400" s="32"/>
      <c r="E400" s="32"/>
      <c r="F400" s="32"/>
      <c r="G400" s="32"/>
      <c r="H400" s="32"/>
      <c r="I400" s="32"/>
      <c r="J400" s="32"/>
      <c r="K400" s="32"/>
      <c r="L400" s="32"/>
      <c r="M400" s="32"/>
      <c r="N400" s="32"/>
      <c r="O400" s="32"/>
      <c r="P400" s="32"/>
      <c r="Q400" s="32"/>
      <c r="R400" s="32"/>
      <c r="S400" s="32"/>
      <c r="T400" s="32"/>
      <c r="U400" s="9"/>
      <c r="V400" s="9"/>
      <c r="W400" s="9"/>
      <c r="X400" s="9"/>
      <c r="Y400" s="9"/>
      <c r="Z400" s="9"/>
      <c r="AA400" s="9"/>
      <c r="AB400" s="9"/>
      <c r="AC400" s="9"/>
      <c r="AD400" s="9"/>
      <c r="AE400" s="9"/>
    </row>
    <row r="401">
      <c r="A401" s="9"/>
      <c r="B401" s="9"/>
      <c r="C401" s="9"/>
      <c r="D401" s="32"/>
      <c r="E401" s="32"/>
      <c r="F401" s="32"/>
      <c r="G401" s="32"/>
      <c r="H401" s="32"/>
      <c r="I401" s="32"/>
      <c r="J401" s="32"/>
      <c r="K401" s="32"/>
      <c r="L401" s="32"/>
      <c r="M401" s="32"/>
      <c r="N401" s="32"/>
      <c r="O401" s="32"/>
      <c r="P401" s="32"/>
      <c r="Q401" s="32"/>
      <c r="R401" s="32"/>
      <c r="S401" s="32"/>
      <c r="T401" s="32"/>
      <c r="U401" s="9"/>
      <c r="V401" s="9"/>
      <c r="W401" s="9"/>
      <c r="X401" s="9"/>
      <c r="Y401" s="9"/>
      <c r="Z401" s="9"/>
      <c r="AA401" s="9"/>
      <c r="AB401" s="9"/>
      <c r="AC401" s="9"/>
      <c r="AD401" s="9"/>
      <c r="AE401" s="9"/>
    </row>
    <row r="402">
      <c r="A402" s="9"/>
      <c r="B402" s="9"/>
      <c r="C402" s="9"/>
      <c r="D402" s="32"/>
      <c r="E402" s="32"/>
      <c r="F402" s="32"/>
      <c r="G402" s="32"/>
      <c r="H402" s="32"/>
      <c r="I402" s="32"/>
      <c r="J402" s="32"/>
      <c r="K402" s="32"/>
      <c r="L402" s="32"/>
      <c r="M402" s="32"/>
      <c r="N402" s="32"/>
      <c r="O402" s="32"/>
      <c r="P402" s="32"/>
      <c r="Q402" s="32"/>
      <c r="R402" s="32"/>
      <c r="S402" s="32"/>
      <c r="T402" s="32"/>
      <c r="U402" s="9"/>
      <c r="V402" s="9"/>
      <c r="W402" s="9"/>
      <c r="X402" s="9"/>
      <c r="Y402" s="9"/>
      <c r="Z402" s="9"/>
      <c r="AA402" s="9"/>
      <c r="AB402" s="9"/>
      <c r="AC402" s="9"/>
      <c r="AD402" s="9"/>
      <c r="AE402" s="9"/>
    </row>
    <row r="403">
      <c r="A403" s="9"/>
      <c r="B403" s="9"/>
      <c r="C403" s="9"/>
      <c r="D403" s="32"/>
      <c r="E403" s="32"/>
      <c r="F403" s="32"/>
      <c r="G403" s="32"/>
      <c r="H403" s="32"/>
      <c r="I403" s="32"/>
      <c r="J403" s="32"/>
      <c r="K403" s="32"/>
      <c r="L403" s="32"/>
      <c r="M403" s="32"/>
      <c r="N403" s="32"/>
      <c r="O403" s="32"/>
      <c r="P403" s="32"/>
      <c r="Q403" s="32"/>
      <c r="R403" s="32"/>
      <c r="S403" s="32"/>
      <c r="T403" s="32"/>
      <c r="U403" s="9"/>
      <c r="V403" s="9"/>
      <c r="W403" s="9"/>
      <c r="X403" s="9"/>
      <c r="Y403" s="9"/>
      <c r="Z403" s="9"/>
      <c r="AA403" s="9"/>
      <c r="AB403" s="9"/>
      <c r="AC403" s="9"/>
      <c r="AD403" s="9"/>
      <c r="AE403" s="9"/>
    </row>
    <row r="404">
      <c r="A404" s="9"/>
      <c r="B404" s="9"/>
      <c r="C404" s="9"/>
      <c r="D404" s="32"/>
      <c r="E404" s="32"/>
      <c r="F404" s="32"/>
      <c r="G404" s="32"/>
      <c r="H404" s="32"/>
      <c r="I404" s="32"/>
      <c r="J404" s="32"/>
      <c r="K404" s="32"/>
      <c r="L404" s="32"/>
      <c r="M404" s="32"/>
      <c r="N404" s="32"/>
      <c r="O404" s="32"/>
      <c r="P404" s="32"/>
      <c r="Q404" s="32"/>
      <c r="R404" s="32"/>
      <c r="S404" s="32"/>
      <c r="T404" s="32"/>
      <c r="U404" s="9"/>
      <c r="V404" s="9"/>
      <c r="W404" s="9"/>
      <c r="X404" s="9"/>
      <c r="Y404" s="9"/>
      <c r="Z404" s="9"/>
      <c r="AA404" s="9"/>
      <c r="AB404" s="9"/>
      <c r="AC404" s="9"/>
      <c r="AD404" s="9"/>
      <c r="AE404" s="9"/>
    </row>
    <row r="405">
      <c r="A405" s="9"/>
      <c r="B405" s="9"/>
      <c r="C405" s="9"/>
      <c r="D405" s="32"/>
      <c r="E405" s="32"/>
      <c r="F405" s="32"/>
      <c r="G405" s="32"/>
      <c r="H405" s="32"/>
      <c r="I405" s="32"/>
      <c r="J405" s="32"/>
      <c r="K405" s="32"/>
      <c r="L405" s="32"/>
      <c r="M405" s="32"/>
      <c r="N405" s="32"/>
      <c r="O405" s="32"/>
      <c r="P405" s="32"/>
      <c r="Q405" s="32"/>
      <c r="R405" s="32"/>
      <c r="S405" s="32"/>
      <c r="T405" s="32"/>
      <c r="U405" s="9"/>
      <c r="V405" s="9"/>
      <c r="W405" s="9"/>
      <c r="X405" s="9"/>
      <c r="Y405" s="9"/>
      <c r="Z405" s="9"/>
      <c r="AA405" s="9"/>
      <c r="AB405" s="9"/>
      <c r="AC405" s="9"/>
      <c r="AD405" s="9"/>
      <c r="AE405" s="9"/>
    </row>
    <row r="406">
      <c r="A406" s="9"/>
      <c r="B406" s="9"/>
      <c r="C406" s="9"/>
      <c r="D406" s="32"/>
      <c r="E406" s="32"/>
      <c r="F406" s="32"/>
      <c r="G406" s="32"/>
      <c r="H406" s="32"/>
      <c r="I406" s="32"/>
      <c r="J406" s="32"/>
      <c r="K406" s="32"/>
      <c r="L406" s="32"/>
      <c r="M406" s="32"/>
      <c r="N406" s="32"/>
      <c r="O406" s="32"/>
      <c r="P406" s="32"/>
      <c r="Q406" s="32"/>
      <c r="R406" s="32"/>
      <c r="S406" s="32"/>
      <c r="T406" s="32"/>
      <c r="U406" s="9"/>
      <c r="V406" s="9"/>
      <c r="W406" s="9"/>
      <c r="X406" s="9"/>
      <c r="Y406" s="9"/>
      <c r="Z406" s="9"/>
      <c r="AA406" s="9"/>
      <c r="AB406" s="9"/>
      <c r="AC406" s="9"/>
      <c r="AD406" s="9"/>
      <c r="AE406" s="9"/>
    </row>
    <row r="407">
      <c r="A407" s="9"/>
      <c r="B407" s="9"/>
      <c r="C407" s="9"/>
      <c r="D407" s="32"/>
      <c r="E407" s="32"/>
      <c r="F407" s="32"/>
      <c r="G407" s="32"/>
      <c r="H407" s="32"/>
      <c r="I407" s="32"/>
      <c r="J407" s="32"/>
      <c r="K407" s="32"/>
      <c r="L407" s="32"/>
      <c r="M407" s="32"/>
      <c r="N407" s="32"/>
      <c r="O407" s="32"/>
      <c r="P407" s="32"/>
      <c r="Q407" s="32"/>
      <c r="R407" s="32"/>
      <c r="S407" s="32"/>
      <c r="T407" s="32"/>
      <c r="U407" s="9"/>
      <c r="V407" s="9"/>
      <c r="W407" s="9"/>
      <c r="X407" s="9"/>
      <c r="Y407" s="9"/>
      <c r="Z407" s="9"/>
      <c r="AA407" s="9"/>
      <c r="AB407" s="9"/>
      <c r="AC407" s="9"/>
      <c r="AD407" s="9"/>
      <c r="AE407" s="9"/>
    </row>
    <row r="408">
      <c r="A408" s="9"/>
      <c r="B408" s="9"/>
      <c r="C408" s="9"/>
      <c r="D408" s="32"/>
      <c r="E408" s="32"/>
      <c r="F408" s="32"/>
      <c r="G408" s="32"/>
      <c r="H408" s="32"/>
      <c r="I408" s="32"/>
      <c r="J408" s="32"/>
      <c r="K408" s="32"/>
      <c r="L408" s="32"/>
      <c r="M408" s="32"/>
      <c r="N408" s="32"/>
      <c r="O408" s="32"/>
      <c r="P408" s="32"/>
      <c r="Q408" s="32"/>
      <c r="R408" s="32"/>
      <c r="S408" s="32"/>
      <c r="T408" s="32"/>
      <c r="U408" s="9"/>
      <c r="V408" s="9"/>
      <c r="W408" s="9"/>
      <c r="X408" s="9"/>
      <c r="Y408" s="9"/>
      <c r="Z408" s="9"/>
      <c r="AA408" s="9"/>
      <c r="AB408" s="9"/>
      <c r="AC408" s="9"/>
      <c r="AD408" s="9"/>
      <c r="AE408" s="9"/>
    </row>
    <row r="409">
      <c r="A409" s="9"/>
      <c r="B409" s="9"/>
      <c r="C409" s="9"/>
      <c r="D409" s="32"/>
      <c r="E409" s="32"/>
      <c r="F409" s="32"/>
      <c r="G409" s="32"/>
      <c r="H409" s="32"/>
      <c r="I409" s="32"/>
      <c r="J409" s="32"/>
      <c r="K409" s="32"/>
      <c r="L409" s="32"/>
      <c r="M409" s="32"/>
      <c r="N409" s="32"/>
      <c r="O409" s="32"/>
      <c r="P409" s="32"/>
      <c r="Q409" s="32"/>
      <c r="R409" s="32"/>
      <c r="S409" s="32"/>
      <c r="T409" s="32"/>
      <c r="U409" s="9"/>
      <c r="V409" s="9"/>
      <c r="W409" s="9"/>
      <c r="X409" s="9"/>
      <c r="Y409" s="9"/>
      <c r="Z409" s="9"/>
      <c r="AA409" s="9"/>
      <c r="AB409" s="9"/>
      <c r="AC409" s="9"/>
      <c r="AD409" s="9"/>
      <c r="AE409" s="9"/>
    </row>
    <row r="410">
      <c r="A410" s="9"/>
      <c r="B410" s="9"/>
      <c r="C410" s="9"/>
      <c r="D410" s="32"/>
      <c r="E410" s="32"/>
      <c r="F410" s="32"/>
      <c r="G410" s="32"/>
      <c r="H410" s="32"/>
      <c r="I410" s="32"/>
      <c r="J410" s="32"/>
      <c r="K410" s="32"/>
      <c r="L410" s="32"/>
      <c r="M410" s="32"/>
      <c r="N410" s="32"/>
      <c r="O410" s="32"/>
      <c r="P410" s="32"/>
      <c r="Q410" s="32"/>
      <c r="R410" s="32"/>
      <c r="S410" s="32"/>
      <c r="T410" s="32"/>
      <c r="U410" s="9"/>
      <c r="V410" s="9"/>
      <c r="W410" s="9"/>
      <c r="X410" s="9"/>
      <c r="Y410" s="9"/>
      <c r="Z410" s="9"/>
      <c r="AA410" s="9"/>
      <c r="AB410" s="9"/>
      <c r="AC410" s="9"/>
      <c r="AD410" s="9"/>
      <c r="AE410" s="9"/>
    </row>
    <row r="411">
      <c r="A411" s="9"/>
      <c r="B411" s="9"/>
      <c r="C411" s="9"/>
      <c r="D411" s="32"/>
      <c r="E411" s="32"/>
      <c r="F411" s="32"/>
      <c r="G411" s="32"/>
      <c r="H411" s="32"/>
      <c r="I411" s="32"/>
      <c r="J411" s="32"/>
      <c r="K411" s="32"/>
      <c r="L411" s="32"/>
      <c r="M411" s="32"/>
      <c r="N411" s="32"/>
      <c r="O411" s="32"/>
      <c r="P411" s="32"/>
      <c r="Q411" s="32"/>
      <c r="R411" s="32"/>
      <c r="S411" s="32"/>
      <c r="T411" s="32"/>
      <c r="U411" s="9"/>
      <c r="V411" s="9"/>
      <c r="W411" s="9"/>
      <c r="X411" s="9"/>
      <c r="Y411" s="9"/>
      <c r="Z411" s="9"/>
      <c r="AA411" s="9"/>
      <c r="AB411" s="9"/>
      <c r="AC411" s="9"/>
      <c r="AD411" s="9"/>
      <c r="AE411" s="9"/>
    </row>
    <row r="412">
      <c r="A412" s="9"/>
      <c r="B412" s="9"/>
      <c r="C412" s="9"/>
      <c r="D412" s="32"/>
      <c r="E412" s="32"/>
      <c r="F412" s="32"/>
      <c r="G412" s="32"/>
      <c r="H412" s="32"/>
      <c r="I412" s="32"/>
      <c r="J412" s="32"/>
      <c r="K412" s="32"/>
      <c r="L412" s="32"/>
      <c r="M412" s="32"/>
      <c r="N412" s="32"/>
      <c r="O412" s="32"/>
      <c r="P412" s="32"/>
      <c r="Q412" s="32"/>
      <c r="R412" s="32"/>
      <c r="S412" s="32"/>
      <c r="T412" s="32"/>
      <c r="U412" s="9"/>
      <c r="V412" s="9"/>
      <c r="W412" s="9"/>
      <c r="X412" s="9"/>
      <c r="Y412" s="9"/>
      <c r="Z412" s="9"/>
      <c r="AA412" s="9"/>
      <c r="AB412" s="9"/>
      <c r="AC412" s="9"/>
      <c r="AD412" s="9"/>
      <c r="AE412" s="9"/>
    </row>
    <row r="413">
      <c r="A413" s="9"/>
      <c r="B413" s="9"/>
      <c r="C413" s="9"/>
      <c r="D413" s="32"/>
      <c r="E413" s="32"/>
      <c r="F413" s="32"/>
      <c r="G413" s="32"/>
      <c r="H413" s="32"/>
      <c r="I413" s="32"/>
      <c r="J413" s="32"/>
      <c r="K413" s="32"/>
      <c r="L413" s="32"/>
      <c r="M413" s="32"/>
      <c r="N413" s="32"/>
      <c r="O413" s="32"/>
      <c r="P413" s="32"/>
      <c r="Q413" s="32"/>
      <c r="R413" s="32"/>
      <c r="S413" s="32"/>
      <c r="T413" s="32"/>
      <c r="U413" s="9"/>
      <c r="V413" s="9"/>
      <c r="W413" s="9"/>
      <c r="X413" s="9"/>
      <c r="Y413" s="9"/>
      <c r="Z413" s="9"/>
      <c r="AA413" s="9"/>
      <c r="AB413" s="9"/>
      <c r="AC413" s="9"/>
      <c r="AD413" s="9"/>
      <c r="AE413" s="9"/>
    </row>
    <row r="414">
      <c r="A414" s="9"/>
      <c r="B414" s="9"/>
      <c r="C414" s="9"/>
      <c r="D414" s="32"/>
      <c r="E414" s="32"/>
      <c r="F414" s="32"/>
      <c r="G414" s="32"/>
      <c r="H414" s="32"/>
      <c r="I414" s="32"/>
      <c r="J414" s="32"/>
      <c r="K414" s="32"/>
      <c r="L414" s="32"/>
      <c r="M414" s="32"/>
      <c r="N414" s="32"/>
      <c r="O414" s="32"/>
      <c r="P414" s="32"/>
      <c r="Q414" s="32"/>
      <c r="R414" s="32"/>
      <c r="S414" s="32"/>
      <c r="T414" s="32"/>
      <c r="U414" s="9"/>
      <c r="V414" s="9"/>
      <c r="W414" s="9"/>
      <c r="X414" s="9"/>
      <c r="Y414" s="9"/>
      <c r="Z414" s="9"/>
      <c r="AA414" s="9"/>
      <c r="AB414" s="9"/>
      <c r="AC414" s="9"/>
      <c r="AD414" s="9"/>
      <c r="AE414" s="9"/>
    </row>
    <row r="415">
      <c r="A415" s="9"/>
      <c r="B415" s="9"/>
      <c r="C415" s="9"/>
      <c r="D415" s="32"/>
      <c r="E415" s="32"/>
      <c r="F415" s="32"/>
      <c r="G415" s="32"/>
      <c r="H415" s="32"/>
      <c r="I415" s="32"/>
      <c r="J415" s="32"/>
      <c r="K415" s="32"/>
      <c r="L415" s="32"/>
      <c r="M415" s="32"/>
      <c r="N415" s="32"/>
      <c r="O415" s="32"/>
      <c r="P415" s="32"/>
      <c r="Q415" s="32"/>
      <c r="R415" s="32"/>
      <c r="S415" s="32"/>
      <c r="T415" s="32"/>
      <c r="U415" s="9"/>
      <c r="V415" s="9"/>
      <c r="W415" s="9"/>
      <c r="X415" s="9"/>
      <c r="Y415" s="9"/>
      <c r="Z415" s="9"/>
      <c r="AA415" s="9"/>
      <c r="AB415" s="9"/>
      <c r="AC415" s="9"/>
      <c r="AD415" s="9"/>
      <c r="AE415" s="9"/>
    </row>
    <row r="416">
      <c r="A416" s="9"/>
      <c r="B416" s="9"/>
      <c r="C416" s="9"/>
      <c r="D416" s="32"/>
      <c r="E416" s="32"/>
      <c r="F416" s="32"/>
      <c r="G416" s="32"/>
      <c r="H416" s="32"/>
      <c r="I416" s="32"/>
      <c r="J416" s="32"/>
      <c r="K416" s="32"/>
      <c r="L416" s="32"/>
      <c r="M416" s="32"/>
      <c r="N416" s="32"/>
      <c r="O416" s="32"/>
      <c r="P416" s="32"/>
      <c r="Q416" s="32"/>
      <c r="R416" s="32"/>
      <c r="S416" s="32"/>
      <c r="T416" s="32"/>
      <c r="U416" s="9"/>
      <c r="V416" s="9"/>
      <c r="W416" s="9"/>
      <c r="X416" s="9"/>
      <c r="Y416" s="9"/>
      <c r="Z416" s="9"/>
      <c r="AA416" s="9"/>
      <c r="AB416" s="9"/>
      <c r="AC416" s="9"/>
      <c r="AD416" s="9"/>
      <c r="AE416" s="9"/>
    </row>
    <row r="417">
      <c r="A417" s="9"/>
      <c r="B417" s="9"/>
      <c r="C417" s="9"/>
      <c r="D417" s="32"/>
      <c r="E417" s="32"/>
      <c r="F417" s="32"/>
      <c r="G417" s="32"/>
      <c r="H417" s="32"/>
      <c r="I417" s="32"/>
      <c r="J417" s="32"/>
      <c r="K417" s="32"/>
      <c r="L417" s="32"/>
      <c r="M417" s="32"/>
      <c r="N417" s="32"/>
      <c r="O417" s="32"/>
      <c r="P417" s="32"/>
      <c r="Q417" s="32"/>
      <c r="R417" s="32"/>
      <c r="S417" s="32"/>
      <c r="T417" s="32"/>
      <c r="U417" s="9"/>
      <c r="V417" s="9"/>
      <c r="W417" s="9"/>
      <c r="X417" s="9"/>
      <c r="Y417" s="9"/>
      <c r="Z417" s="9"/>
      <c r="AA417" s="9"/>
      <c r="AB417" s="9"/>
      <c r="AC417" s="9"/>
      <c r="AD417" s="9"/>
      <c r="AE417" s="9"/>
    </row>
    <row r="418">
      <c r="A418" s="9"/>
      <c r="B418" s="9"/>
      <c r="C418" s="9"/>
      <c r="D418" s="32"/>
      <c r="E418" s="32"/>
      <c r="F418" s="32"/>
      <c r="G418" s="32"/>
      <c r="H418" s="32"/>
      <c r="I418" s="32"/>
      <c r="J418" s="32"/>
      <c r="K418" s="32"/>
      <c r="L418" s="32"/>
      <c r="M418" s="32"/>
      <c r="N418" s="32"/>
      <c r="O418" s="32"/>
      <c r="P418" s="32"/>
      <c r="Q418" s="32"/>
      <c r="R418" s="32"/>
      <c r="S418" s="32"/>
      <c r="T418" s="32"/>
      <c r="U418" s="9"/>
      <c r="V418" s="9"/>
      <c r="W418" s="9"/>
      <c r="X418" s="9"/>
      <c r="Y418" s="9"/>
      <c r="Z418" s="9"/>
      <c r="AA418" s="9"/>
      <c r="AB418" s="9"/>
      <c r="AC418" s="9"/>
      <c r="AD418" s="9"/>
      <c r="AE418" s="9"/>
    </row>
    <row r="419">
      <c r="A419" s="9"/>
      <c r="B419" s="9"/>
      <c r="C419" s="9"/>
      <c r="D419" s="32"/>
      <c r="E419" s="32"/>
      <c r="F419" s="32"/>
      <c r="G419" s="32"/>
      <c r="H419" s="32"/>
      <c r="I419" s="32"/>
      <c r="J419" s="32"/>
      <c r="K419" s="32"/>
      <c r="L419" s="32"/>
      <c r="M419" s="32"/>
      <c r="N419" s="32"/>
      <c r="O419" s="32"/>
      <c r="P419" s="32"/>
      <c r="Q419" s="32"/>
      <c r="R419" s="32"/>
      <c r="S419" s="32"/>
      <c r="T419" s="32"/>
      <c r="U419" s="9"/>
      <c r="V419" s="9"/>
      <c r="W419" s="9"/>
      <c r="X419" s="9"/>
      <c r="Y419" s="9"/>
      <c r="Z419" s="9"/>
      <c r="AA419" s="9"/>
      <c r="AB419" s="9"/>
      <c r="AC419" s="9"/>
      <c r="AD419" s="9"/>
      <c r="AE419" s="9"/>
    </row>
    <row r="420">
      <c r="A420" s="9"/>
      <c r="B420" s="9"/>
      <c r="C420" s="9"/>
      <c r="D420" s="32"/>
      <c r="E420" s="32"/>
      <c r="F420" s="32"/>
      <c r="G420" s="32"/>
      <c r="H420" s="32"/>
      <c r="I420" s="32"/>
      <c r="J420" s="32"/>
      <c r="K420" s="32"/>
      <c r="L420" s="32"/>
      <c r="M420" s="32"/>
      <c r="N420" s="32"/>
      <c r="O420" s="32"/>
      <c r="P420" s="32"/>
      <c r="Q420" s="32"/>
      <c r="R420" s="32"/>
      <c r="S420" s="32"/>
      <c r="T420" s="32"/>
      <c r="U420" s="9"/>
      <c r="V420" s="9"/>
      <c r="W420" s="9"/>
      <c r="X420" s="9"/>
      <c r="Y420" s="9"/>
      <c r="Z420" s="9"/>
      <c r="AA420" s="9"/>
      <c r="AB420" s="9"/>
      <c r="AC420" s="9"/>
      <c r="AD420" s="9"/>
      <c r="AE420" s="9"/>
    </row>
    <row r="421">
      <c r="A421" s="9"/>
      <c r="B421" s="9"/>
      <c r="C421" s="9"/>
      <c r="D421" s="32"/>
      <c r="E421" s="32"/>
      <c r="F421" s="32"/>
      <c r="G421" s="32"/>
      <c r="H421" s="32"/>
      <c r="I421" s="32"/>
      <c r="J421" s="32"/>
      <c r="K421" s="32"/>
      <c r="L421" s="32"/>
      <c r="M421" s="32"/>
      <c r="N421" s="32"/>
      <c r="O421" s="32"/>
      <c r="P421" s="32"/>
      <c r="Q421" s="32"/>
      <c r="R421" s="32"/>
      <c r="S421" s="32"/>
      <c r="T421" s="32"/>
      <c r="U421" s="9"/>
      <c r="V421" s="9"/>
      <c r="W421" s="9"/>
      <c r="X421" s="9"/>
      <c r="Y421" s="9"/>
      <c r="Z421" s="9"/>
      <c r="AA421" s="9"/>
      <c r="AB421" s="9"/>
      <c r="AC421" s="9"/>
      <c r="AD421" s="9"/>
      <c r="AE421" s="9"/>
    </row>
    <row r="422">
      <c r="A422" s="9"/>
      <c r="B422" s="9"/>
      <c r="C422" s="9"/>
      <c r="D422" s="32"/>
      <c r="E422" s="32"/>
      <c r="F422" s="32"/>
      <c r="G422" s="32"/>
      <c r="H422" s="32"/>
      <c r="I422" s="32"/>
      <c r="J422" s="32"/>
      <c r="K422" s="32"/>
      <c r="L422" s="32"/>
      <c r="M422" s="32"/>
      <c r="N422" s="32"/>
      <c r="O422" s="32"/>
      <c r="P422" s="32"/>
      <c r="Q422" s="32"/>
      <c r="R422" s="32"/>
      <c r="S422" s="32"/>
      <c r="T422" s="32"/>
      <c r="U422" s="9"/>
      <c r="V422" s="9"/>
      <c r="W422" s="9"/>
      <c r="X422" s="9"/>
      <c r="Y422" s="9"/>
      <c r="Z422" s="9"/>
      <c r="AA422" s="9"/>
      <c r="AB422" s="9"/>
      <c r="AC422" s="9"/>
      <c r="AD422" s="9"/>
      <c r="AE422" s="9"/>
    </row>
    <row r="423">
      <c r="A423" s="9"/>
      <c r="B423" s="9"/>
      <c r="C423" s="9"/>
      <c r="D423" s="32"/>
      <c r="E423" s="32"/>
      <c r="F423" s="32"/>
      <c r="G423" s="32"/>
      <c r="H423" s="32"/>
      <c r="I423" s="32"/>
      <c r="J423" s="32"/>
      <c r="K423" s="32"/>
      <c r="L423" s="32"/>
      <c r="M423" s="32"/>
      <c r="N423" s="32"/>
      <c r="O423" s="32"/>
      <c r="P423" s="32"/>
      <c r="Q423" s="32"/>
      <c r="R423" s="32"/>
      <c r="S423" s="32"/>
      <c r="T423" s="32"/>
      <c r="U423" s="9"/>
      <c r="V423" s="9"/>
      <c r="W423" s="9"/>
      <c r="X423" s="9"/>
      <c r="Y423" s="9"/>
      <c r="Z423" s="9"/>
      <c r="AA423" s="9"/>
      <c r="AB423" s="9"/>
      <c r="AC423" s="9"/>
      <c r="AD423" s="9"/>
      <c r="AE423" s="9"/>
    </row>
    <row r="424">
      <c r="A424" s="9"/>
      <c r="B424" s="9"/>
      <c r="C424" s="9"/>
      <c r="D424" s="32"/>
      <c r="E424" s="32"/>
      <c r="F424" s="32"/>
      <c r="G424" s="32"/>
      <c r="H424" s="32"/>
      <c r="I424" s="32"/>
      <c r="J424" s="32"/>
      <c r="K424" s="32"/>
      <c r="L424" s="32"/>
      <c r="M424" s="32"/>
      <c r="N424" s="32"/>
      <c r="O424" s="32"/>
      <c r="P424" s="32"/>
      <c r="Q424" s="32"/>
      <c r="R424" s="32"/>
      <c r="S424" s="32"/>
      <c r="T424" s="32"/>
      <c r="U424" s="9"/>
      <c r="V424" s="9"/>
      <c r="W424" s="9"/>
      <c r="X424" s="9"/>
      <c r="Y424" s="9"/>
      <c r="Z424" s="9"/>
      <c r="AA424" s="9"/>
      <c r="AB424" s="9"/>
      <c r="AC424" s="9"/>
      <c r="AD424" s="9"/>
      <c r="AE424" s="9"/>
    </row>
    <row r="425">
      <c r="A425" s="9"/>
      <c r="B425" s="9"/>
      <c r="C425" s="9"/>
      <c r="D425" s="32"/>
      <c r="E425" s="32"/>
      <c r="F425" s="32"/>
      <c r="G425" s="32"/>
      <c r="H425" s="32"/>
      <c r="I425" s="32"/>
      <c r="J425" s="32"/>
      <c r="K425" s="32"/>
      <c r="L425" s="32"/>
      <c r="M425" s="32"/>
      <c r="N425" s="32"/>
      <c r="O425" s="32"/>
      <c r="P425" s="32"/>
      <c r="Q425" s="32"/>
      <c r="R425" s="32"/>
      <c r="S425" s="32"/>
      <c r="T425" s="32"/>
      <c r="U425" s="9"/>
      <c r="V425" s="9"/>
      <c r="W425" s="9"/>
      <c r="X425" s="9"/>
      <c r="Y425" s="9"/>
      <c r="Z425" s="9"/>
      <c r="AA425" s="9"/>
      <c r="AB425" s="9"/>
      <c r="AC425" s="9"/>
      <c r="AD425" s="9"/>
      <c r="AE425" s="9"/>
    </row>
    <row r="426">
      <c r="A426" s="9"/>
      <c r="B426" s="9"/>
      <c r="C426" s="9"/>
      <c r="D426" s="32"/>
      <c r="E426" s="32"/>
      <c r="F426" s="32"/>
      <c r="G426" s="32"/>
      <c r="H426" s="32"/>
      <c r="I426" s="32"/>
      <c r="J426" s="32"/>
      <c r="K426" s="32"/>
      <c r="L426" s="32"/>
      <c r="M426" s="32"/>
      <c r="N426" s="32"/>
      <c r="O426" s="32"/>
      <c r="P426" s="32"/>
      <c r="Q426" s="32"/>
      <c r="R426" s="32"/>
      <c r="S426" s="32"/>
      <c r="T426" s="32"/>
      <c r="U426" s="9"/>
      <c r="V426" s="9"/>
      <c r="W426" s="9"/>
      <c r="X426" s="9"/>
      <c r="Y426" s="9"/>
      <c r="Z426" s="9"/>
      <c r="AA426" s="9"/>
      <c r="AB426" s="9"/>
      <c r="AC426" s="9"/>
      <c r="AD426" s="9"/>
      <c r="AE426" s="9"/>
    </row>
    <row r="427">
      <c r="A427" s="9"/>
      <c r="B427" s="9"/>
      <c r="C427" s="9"/>
      <c r="D427" s="32"/>
      <c r="E427" s="32"/>
      <c r="F427" s="32"/>
      <c r="G427" s="32"/>
      <c r="H427" s="32"/>
      <c r="I427" s="32"/>
      <c r="J427" s="32"/>
      <c r="K427" s="32"/>
      <c r="L427" s="32"/>
      <c r="M427" s="32"/>
      <c r="N427" s="32"/>
      <c r="O427" s="32"/>
      <c r="P427" s="32"/>
      <c r="Q427" s="32"/>
      <c r="R427" s="32"/>
      <c r="S427" s="32"/>
      <c r="T427" s="32"/>
      <c r="U427" s="9"/>
      <c r="V427" s="9"/>
      <c r="W427" s="9"/>
      <c r="X427" s="9"/>
      <c r="Y427" s="9"/>
      <c r="Z427" s="9"/>
      <c r="AA427" s="9"/>
      <c r="AB427" s="9"/>
      <c r="AC427" s="9"/>
      <c r="AD427" s="9"/>
      <c r="AE427" s="9"/>
    </row>
    <row r="428">
      <c r="A428" s="9"/>
      <c r="B428" s="9"/>
      <c r="C428" s="9"/>
      <c r="D428" s="32"/>
      <c r="E428" s="32"/>
      <c r="F428" s="32"/>
      <c r="G428" s="32"/>
      <c r="H428" s="32"/>
      <c r="I428" s="32"/>
      <c r="J428" s="32"/>
      <c r="K428" s="32"/>
      <c r="L428" s="32"/>
      <c r="M428" s="32"/>
      <c r="N428" s="32"/>
      <c r="O428" s="32"/>
      <c r="P428" s="32"/>
      <c r="Q428" s="32"/>
      <c r="R428" s="32"/>
      <c r="S428" s="32"/>
      <c r="T428" s="32"/>
      <c r="U428" s="9"/>
      <c r="V428" s="9"/>
      <c r="W428" s="9"/>
      <c r="X428" s="9"/>
      <c r="Y428" s="9"/>
      <c r="Z428" s="9"/>
      <c r="AA428" s="9"/>
      <c r="AB428" s="9"/>
      <c r="AC428" s="9"/>
      <c r="AD428" s="9"/>
      <c r="AE428" s="9"/>
    </row>
    <row r="429">
      <c r="A429" s="9"/>
      <c r="B429" s="9"/>
      <c r="C429" s="9"/>
      <c r="D429" s="32"/>
      <c r="E429" s="32"/>
      <c r="F429" s="32"/>
      <c r="G429" s="32"/>
      <c r="H429" s="32"/>
      <c r="I429" s="32"/>
      <c r="J429" s="32"/>
      <c r="K429" s="32"/>
      <c r="L429" s="32"/>
      <c r="M429" s="32"/>
      <c r="N429" s="32"/>
      <c r="O429" s="32"/>
      <c r="P429" s="32"/>
      <c r="Q429" s="32"/>
      <c r="R429" s="32"/>
      <c r="S429" s="32"/>
      <c r="T429" s="32"/>
      <c r="U429" s="9"/>
      <c r="V429" s="9"/>
      <c r="W429" s="9"/>
      <c r="X429" s="9"/>
      <c r="Y429" s="9"/>
      <c r="Z429" s="9"/>
      <c r="AA429" s="9"/>
      <c r="AB429" s="9"/>
      <c r="AC429" s="9"/>
      <c r="AD429" s="9"/>
      <c r="AE429" s="9"/>
    </row>
    <row r="430">
      <c r="A430" s="9"/>
      <c r="B430" s="9"/>
      <c r="C430" s="9"/>
      <c r="D430" s="32"/>
      <c r="E430" s="32"/>
      <c r="F430" s="32"/>
      <c r="G430" s="32"/>
      <c r="H430" s="32"/>
      <c r="I430" s="32"/>
      <c r="J430" s="32"/>
      <c r="K430" s="32"/>
      <c r="L430" s="32"/>
      <c r="M430" s="32"/>
      <c r="N430" s="32"/>
      <c r="O430" s="32"/>
      <c r="P430" s="32"/>
      <c r="Q430" s="32"/>
      <c r="R430" s="32"/>
      <c r="S430" s="32"/>
      <c r="T430" s="32"/>
      <c r="U430" s="9"/>
      <c r="V430" s="9"/>
      <c r="W430" s="9"/>
      <c r="X430" s="9"/>
      <c r="Y430" s="9"/>
      <c r="Z430" s="9"/>
      <c r="AA430" s="9"/>
      <c r="AB430" s="9"/>
      <c r="AC430" s="9"/>
      <c r="AD430" s="9"/>
      <c r="AE430" s="9"/>
    </row>
    <row r="431">
      <c r="A431" s="9"/>
      <c r="B431" s="9"/>
      <c r="C431" s="9"/>
      <c r="D431" s="32"/>
      <c r="E431" s="32"/>
      <c r="F431" s="32"/>
      <c r="G431" s="32"/>
      <c r="H431" s="32"/>
      <c r="I431" s="32"/>
      <c r="J431" s="32"/>
      <c r="K431" s="32"/>
      <c r="L431" s="32"/>
      <c r="M431" s="32"/>
      <c r="N431" s="32"/>
      <c r="O431" s="32"/>
      <c r="P431" s="32"/>
      <c r="Q431" s="32"/>
      <c r="R431" s="32"/>
      <c r="S431" s="32"/>
      <c r="T431" s="32"/>
      <c r="U431" s="9"/>
      <c r="V431" s="9"/>
      <c r="W431" s="9"/>
      <c r="X431" s="9"/>
      <c r="Y431" s="9"/>
      <c r="Z431" s="9"/>
      <c r="AA431" s="9"/>
      <c r="AB431" s="9"/>
      <c r="AC431" s="9"/>
      <c r="AD431" s="9"/>
      <c r="AE431" s="9"/>
    </row>
    <row r="432">
      <c r="A432" s="9"/>
      <c r="B432" s="9"/>
      <c r="C432" s="9"/>
      <c r="D432" s="32"/>
      <c r="E432" s="32"/>
      <c r="F432" s="32"/>
      <c r="G432" s="32"/>
      <c r="H432" s="32"/>
      <c r="I432" s="32"/>
      <c r="J432" s="32"/>
      <c r="K432" s="32"/>
      <c r="L432" s="32"/>
      <c r="M432" s="32"/>
      <c r="N432" s="32"/>
      <c r="O432" s="32"/>
      <c r="P432" s="32"/>
      <c r="Q432" s="32"/>
      <c r="R432" s="32"/>
      <c r="S432" s="32"/>
      <c r="T432" s="32"/>
      <c r="U432" s="9"/>
      <c r="V432" s="9"/>
      <c r="W432" s="9"/>
      <c r="X432" s="9"/>
      <c r="Y432" s="9"/>
      <c r="Z432" s="9"/>
      <c r="AA432" s="9"/>
      <c r="AB432" s="9"/>
      <c r="AC432" s="9"/>
      <c r="AD432" s="9"/>
      <c r="AE432" s="9"/>
    </row>
    <row r="433">
      <c r="A433" s="9"/>
      <c r="B433" s="9"/>
      <c r="C433" s="9"/>
      <c r="D433" s="32"/>
      <c r="E433" s="32"/>
      <c r="F433" s="32"/>
      <c r="G433" s="32"/>
      <c r="H433" s="32"/>
      <c r="I433" s="32"/>
      <c r="J433" s="32"/>
      <c r="K433" s="32"/>
      <c r="L433" s="32"/>
      <c r="M433" s="32"/>
      <c r="N433" s="32"/>
      <c r="O433" s="32"/>
      <c r="P433" s="32"/>
      <c r="Q433" s="32"/>
      <c r="R433" s="32"/>
      <c r="S433" s="32"/>
      <c r="T433" s="32"/>
      <c r="U433" s="9"/>
      <c r="V433" s="9"/>
      <c r="W433" s="9"/>
      <c r="X433" s="9"/>
      <c r="Y433" s="9"/>
      <c r="Z433" s="9"/>
      <c r="AA433" s="9"/>
      <c r="AB433" s="9"/>
      <c r="AC433" s="9"/>
      <c r="AD433" s="9"/>
      <c r="AE433" s="9"/>
    </row>
    <row r="434">
      <c r="A434" s="9"/>
      <c r="B434" s="9"/>
      <c r="C434" s="9"/>
      <c r="D434" s="32"/>
      <c r="E434" s="32"/>
      <c r="F434" s="32"/>
      <c r="G434" s="32"/>
      <c r="H434" s="32"/>
      <c r="I434" s="32"/>
      <c r="J434" s="32"/>
      <c r="K434" s="32"/>
      <c r="L434" s="32"/>
      <c r="M434" s="32"/>
      <c r="N434" s="32"/>
      <c r="O434" s="32"/>
      <c r="P434" s="32"/>
      <c r="Q434" s="32"/>
      <c r="R434" s="32"/>
      <c r="S434" s="32"/>
      <c r="T434" s="32"/>
      <c r="U434" s="9"/>
      <c r="V434" s="9"/>
      <c r="W434" s="9"/>
      <c r="X434" s="9"/>
      <c r="Y434" s="9"/>
      <c r="Z434" s="9"/>
      <c r="AA434" s="9"/>
      <c r="AB434" s="9"/>
      <c r="AC434" s="9"/>
      <c r="AD434" s="9"/>
      <c r="AE434" s="9"/>
    </row>
    <row r="435">
      <c r="A435" s="9"/>
      <c r="B435" s="9"/>
      <c r="C435" s="9"/>
      <c r="D435" s="32"/>
      <c r="E435" s="32"/>
      <c r="F435" s="32"/>
      <c r="G435" s="32"/>
      <c r="H435" s="32"/>
      <c r="I435" s="32"/>
      <c r="J435" s="32"/>
      <c r="K435" s="32"/>
      <c r="L435" s="32"/>
      <c r="M435" s="32"/>
      <c r="N435" s="32"/>
      <c r="O435" s="32"/>
      <c r="P435" s="32"/>
      <c r="Q435" s="32"/>
      <c r="R435" s="32"/>
      <c r="S435" s="32"/>
      <c r="T435" s="32"/>
      <c r="U435" s="9"/>
      <c r="V435" s="9"/>
      <c r="W435" s="9"/>
      <c r="X435" s="9"/>
      <c r="Y435" s="9"/>
      <c r="Z435" s="9"/>
      <c r="AA435" s="9"/>
      <c r="AB435" s="9"/>
      <c r="AC435" s="9"/>
      <c r="AD435" s="9"/>
      <c r="AE435" s="9"/>
    </row>
    <row r="436">
      <c r="A436" s="9"/>
      <c r="B436" s="9"/>
      <c r="C436" s="9"/>
      <c r="D436" s="32"/>
      <c r="E436" s="32"/>
      <c r="F436" s="32"/>
      <c r="G436" s="32"/>
      <c r="H436" s="32"/>
      <c r="I436" s="32"/>
      <c r="J436" s="32"/>
      <c r="K436" s="32"/>
      <c r="L436" s="32"/>
      <c r="M436" s="32"/>
      <c r="N436" s="32"/>
      <c r="O436" s="32"/>
      <c r="P436" s="32"/>
      <c r="Q436" s="32"/>
      <c r="R436" s="32"/>
      <c r="S436" s="32"/>
      <c r="T436" s="32"/>
      <c r="U436" s="9"/>
      <c r="V436" s="9"/>
      <c r="W436" s="9"/>
      <c r="X436" s="9"/>
      <c r="Y436" s="9"/>
      <c r="Z436" s="9"/>
      <c r="AA436" s="9"/>
      <c r="AB436" s="9"/>
      <c r="AC436" s="9"/>
      <c r="AD436" s="9"/>
      <c r="AE436" s="9"/>
    </row>
    <row r="437">
      <c r="A437" s="9"/>
      <c r="B437" s="9"/>
      <c r="C437" s="9"/>
      <c r="D437" s="32"/>
      <c r="E437" s="32"/>
      <c r="F437" s="32"/>
      <c r="G437" s="32"/>
      <c r="H437" s="32"/>
      <c r="I437" s="32"/>
      <c r="J437" s="32"/>
      <c r="K437" s="32"/>
      <c r="L437" s="32"/>
      <c r="M437" s="32"/>
      <c r="N437" s="32"/>
      <c r="O437" s="32"/>
      <c r="P437" s="32"/>
      <c r="Q437" s="32"/>
      <c r="R437" s="32"/>
      <c r="S437" s="32"/>
      <c r="T437" s="32"/>
      <c r="U437" s="9"/>
      <c r="V437" s="9"/>
      <c r="W437" s="9"/>
      <c r="X437" s="9"/>
      <c r="Y437" s="9"/>
      <c r="Z437" s="9"/>
      <c r="AA437" s="9"/>
      <c r="AB437" s="9"/>
      <c r="AC437" s="9"/>
      <c r="AD437" s="9"/>
      <c r="AE437" s="9"/>
    </row>
    <row r="438">
      <c r="A438" s="9"/>
      <c r="B438" s="9"/>
      <c r="C438" s="9"/>
      <c r="D438" s="32"/>
      <c r="E438" s="32"/>
      <c r="F438" s="32"/>
      <c r="G438" s="32"/>
      <c r="H438" s="32"/>
      <c r="I438" s="32"/>
      <c r="J438" s="32"/>
      <c r="K438" s="32"/>
      <c r="L438" s="32"/>
      <c r="M438" s="32"/>
      <c r="N438" s="32"/>
      <c r="O438" s="32"/>
      <c r="P438" s="32"/>
      <c r="Q438" s="32"/>
      <c r="R438" s="32"/>
      <c r="S438" s="32"/>
      <c r="T438" s="32"/>
      <c r="U438" s="9"/>
      <c r="V438" s="9"/>
      <c r="W438" s="9"/>
      <c r="X438" s="9"/>
      <c r="Y438" s="9"/>
      <c r="Z438" s="9"/>
      <c r="AA438" s="9"/>
      <c r="AB438" s="9"/>
      <c r="AC438" s="9"/>
      <c r="AD438" s="9"/>
      <c r="AE438" s="9"/>
    </row>
    <row r="439">
      <c r="A439" s="9"/>
      <c r="B439" s="9"/>
      <c r="C439" s="9"/>
      <c r="D439" s="32"/>
      <c r="E439" s="32"/>
      <c r="F439" s="32"/>
      <c r="G439" s="32"/>
      <c r="H439" s="32"/>
      <c r="I439" s="32"/>
      <c r="J439" s="32"/>
      <c r="K439" s="32"/>
      <c r="L439" s="32"/>
      <c r="M439" s="32"/>
      <c r="N439" s="32"/>
      <c r="O439" s="32"/>
      <c r="P439" s="32"/>
      <c r="Q439" s="32"/>
      <c r="R439" s="32"/>
      <c r="S439" s="32"/>
      <c r="T439" s="32"/>
      <c r="U439" s="9"/>
      <c r="V439" s="9"/>
      <c r="W439" s="9"/>
      <c r="X439" s="9"/>
      <c r="Y439" s="9"/>
      <c r="Z439" s="9"/>
      <c r="AA439" s="9"/>
      <c r="AB439" s="9"/>
      <c r="AC439" s="9"/>
      <c r="AD439" s="9"/>
      <c r="AE439" s="9"/>
    </row>
    <row r="440">
      <c r="A440" s="9"/>
      <c r="B440" s="9"/>
      <c r="C440" s="9"/>
      <c r="D440" s="32"/>
      <c r="E440" s="32"/>
      <c r="F440" s="32"/>
      <c r="G440" s="32"/>
      <c r="H440" s="32"/>
      <c r="I440" s="32"/>
      <c r="J440" s="32"/>
      <c r="K440" s="32"/>
      <c r="L440" s="32"/>
      <c r="M440" s="32"/>
      <c r="N440" s="32"/>
      <c r="O440" s="32"/>
      <c r="P440" s="32"/>
      <c r="Q440" s="32"/>
      <c r="R440" s="32"/>
      <c r="S440" s="32"/>
      <c r="T440" s="32"/>
      <c r="U440" s="9"/>
      <c r="V440" s="9"/>
      <c r="W440" s="9"/>
      <c r="X440" s="9"/>
      <c r="Y440" s="9"/>
      <c r="Z440" s="9"/>
      <c r="AA440" s="9"/>
      <c r="AB440" s="9"/>
      <c r="AC440" s="9"/>
      <c r="AD440" s="9"/>
      <c r="AE440" s="9"/>
    </row>
    <row r="441">
      <c r="A441" s="9"/>
      <c r="B441" s="9"/>
      <c r="C441" s="9"/>
      <c r="D441" s="32"/>
      <c r="E441" s="32"/>
      <c r="F441" s="32"/>
      <c r="G441" s="32"/>
      <c r="H441" s="32"/>
      <c r="I441" s="32"/>
      <c r="J441" s="32"/>
      <c r="K441" s="32"/>
      <c r="L441" s="32"/>
      <c r="M441" s="32"/>
      <c r="N441" s="32"/>
      <c r="O441" s="32"/>
      <c r="P441" s="32"/>
      <c r="Q441" s="32"/>
      <c r="R441" s="32"/>
      <c r="S441" s="32"/>
      <c r="T441" s="32"/>
      <c r="U441" s="9"/>
      <c r="V441" s="9"/>
      <c r="W441" s="9"/>
      <c r="X441" s="9"/>
      <c r="Y441" s="9"/>
      <c r="Z441" s="9"/>
      <c r="AA441" s="9"/>
      <c r="AB441" s="9"/>
      <c r="AC441" s="9"/>
      <c r="AD441" s="9"/>
      <c r="AE441" s="9"/>
    </row>
    <row r="442">
      <c r="A442" s="9"/>
      <c r="B442" s="9"/>
      <c r="C442" s="9"/>
      <c r="D442" s="32"/>
      <c r="E442" s="32"/>
      <c r="F442" s="32"/>
      <c r="G442" s="32"/>
      <c r="H442" s="32"/>
      <c r="I442" s="32"/>
      <c r="J442" s="32"/>
      <c r="K442" s="32"/>
      <c r="L442" s="32"/>
      <c r="M442" s="32"/>
      <c r="N442" s="32"/>
      <c r="O442" s="32"/>
      <c r="P442" s="32"/>
      <c r="Q442" s="32"/>
      <c r="R442" s="32"/>
      <c r="S442" s="32"/>
      <c r="T442" s="32"/>
      <c r="U442" s="9"/>
      <c r="V442" s="9"/>
      <c r="W442" s="9"/>
      <c r="X442" s="9"/>
      <c r="Y442" s="9"/>
      <c r="Z442" s="9"/>
      <c r="AA442" s="9"/>
      <c r="AB442" s="9"/>
      <c r="AC442" s="9"/>
      <c r="AD442" s="9"/>
      <c r="AE442" s="9"/>
    </row>
    <row r="443">
      <c r="A443" s="9"/>
      <c r="B443" s="9"/>
      <c r="C443" s="9"/>
      <c r="D443" s="32"/>
      <c r="E443" s="32"/>
      <c r="F443" s="32"/>
      <c r="G443" s="32"/>
      <c r="H443" s="32"/>
      <c r="I443" s="32"/>
      <c r="J443" s="32"/>
      <c r="K443" s="32"/>
      <c r="L443" s="32"/>
      <c r="M443" s="32"/>
      <c r="N443" s="32"/>
      <c r="O443" s="32"/>
      <c r="P443" s="32"/>
      <c r="Q443" s="32"/>
      <c r="R443" s="32"/>
      <c r="S443" s="32"/>
      <c r="T443" s="32"/>
      <c r="U443" s="9"/>
      <c r="V443" s="9"/>
      <c r="W443" s="9"/>
      <c r="X443" s="9"/>
      <c r="Y443" s="9"/>
      <c r="Z443" s="9"/>
      <c r="AA443" s="9"/>
      <c r="AB443" s="9"/>
      <c r="AC443" s="9"/>
      <c r="AD443" s="9"/>
      <c r="AE443" s="9"/>
    </row>
    <row r="444">
      <c r="A444" s="9"/>
      <c r="B444" s="9"/>
      <c r="C444" s="9"/>
      <c r="D444" s="32"/>
      <c r="E444" s="32"/>
      <c r="F444" s="32"/>
      <c r="G444" s="32"/>
      <c r="H444" s="32"/>
      <c r="I444" s="32"/>
      <c r="J444" s="32"/>
      <c r="K444" s="32"/>
      <c r="L444" s="32"/>
      <c r="M444" s="32"/>
      <c r="N444" s="32"/>
      <c r="O444" s="32"/>
      <c r="P444" s="32"/>
      <c r="Q444" s="32"/>
      <c r="R444" s="32"/>
      <c r="S444" s="32"/>
      <c r="T444" s="32"/>
      <c r="U444" s="9"/>
      <c r="V444" s="9"/>
      <c r="W444" s="9"/>
      <c r="X444" s="9"/>
      <c r="Y444" s="9"/>
      <c r="Z444" s="9"/>
      <c r="AA444" s="9"/>
      <c r="AB444" s="9"/>
      <c r="AC444" s="9"/>
      <c r="AD444" s="9"/>
      <c r="AE444" s="9"/>
    </row>
    <row r="445">
      <c r="A445" s="9"/>
      <c r="B445" s="9"/>
      <c r="C445" s="9"/>
      <c r="D445" s="32"/>
      <c r="E445" s="32"/>
      <c r="F445" s="32"/>
      <c r="G445" s="32"/>
      <c r="H445" s="32"/>
      <c r="I445" s="32"/>
      <c r="J445" s="32"/>
      <c r="K445" s="32"/>
      <c r="L445" s="32"/>
      <c r="M445" s="32"/>
      <c r="N445" s="32"/>
      <c r="O445" s="32"/>
      <c r="P445" s="32"/>
      <c r="Q445" s="32"/>
      <c r="R445" s="32"/>
      <c r="S445" s="32"/>
      <c r="T445" s="32"/>
      <c r="U445" s="9"/>
      <c r="V445" s="9"/>
      <c r="W445" s="9"/>
      <c r="X445" s="9"/>
      <c r="Y445" s="9"/>
      <c r="Z445" s="9"/>
      <c r="AA445" s="9"/>
      <c r="AB445" s="9"/>
      <c r="AC445" s="9"/>
      <c r="AD445" s="9"/>
      <c r="AE445" s="9"/>
    </row>
    <row r="446">
      <c r="A446" s="9"/>
      <c r="B446" s="9"/>
      <c r="C446" s="9"/>
      <c r="D446" s="32"/>
      <c r="E446" s="32"/>
      <c r="F446" s="32"/>
      <c r="G446" s="32"/>
      <c r="H446" s="32"/>
      <c r="I446" s="32"/>
      <c r="J446" s="32"/>
      <c r="K446" s="32"/>
      <c r="L446" s="32"/>
      <c r="M446" s="32"/>
      <c r="N446" s="32"/>
      <c r="O446" s="32"/>
      <c r="P446" s="32"/>
      <c r="Q446" s="32"/>
      <c r="R446" s="32"/>
      <c r="S446" s="32"/>
      <c r="T446" s="32"/>
      <c r="U446" s="9"/>
      <c r="V446" s="9"/>
      <c r="W446" s="9"/>
      <c r="X446" s="9"/>
      <c r="Y446" s="9"/>
      <c r="Z446" s="9"/>
      <c r="AA446" s="9"/>
      <c r="AB446" s="9"/>
      <c r="AC446" s="9"/>
      <c r="AD446" s="9"/>
      <c r="AE446" s="9"/>
    </row>
    <row r="447">
      <c r="A447" s="9"/>
      <c r="B447" s="9"/>
      <c r="C447" s="9"/>
      <c r="D447" s="32"/>
      <c r="E447" s="32"/>
      <c r="F447" s="32"/>
      <c r="G447" s="32"/>
      <c r="H447" s="32"/>
      <c r="I447" s="32"/>
      <c r="J447" s="32"/>
      <c r="K447" s="32"/>
      <c r="L447" s="32"/>
      <c r="M447" s="32"/>
      <c r="N447" s="32"/>
      <c r="O447" s="32"/>
      <c r="P447" s="32"/>
      <c r="Q447" s="32"/>
      <c r="R447" s="32"/>
      <c r="S447" s="32"/>
      <c r="T447" s="32"/>
      <c r="U447" s="9"/>
      <c r="V447" s="9"/>
      <c r="W447" s="9"/>
      <c r="X447" s="9"/>
      <c r="Y447" s="9"/>
      <c r="Z447" s="9"/>
      <c r="AA447" s="9"/>
      <c r="AB447" s="9"/>
      <c r="AC447" s="9"/>
      <c r="AD447" s="9"/>
      <c r="AE447" s="9"/>
    </row>
    <row r="448">
      <c r="A448" s="9"/>
      <c r="B448" s="9"/>
      <c r="C448" s="9"/>
      <c r="D448" s="32"/>
      <c r="E448" s="32"/>
      <c r="F448" s="32"/>
      <c r="G448" s="32"/>
      <c r="H448" s="32"/>
      <c r="I448" s="32"/>
      <c r="J448" s="32"/>
      <c r="K448" s="32"/>
      <c r="L448" s="32"/>
      <c r="M448" s="32"/>
      <c r="N448" s="32"/>
      <c r="O448" s="32"/>
      <c r="P448" s="32"/>
      <c r="Q448" s="32"/>
      <c r="R448" s="32"/>
      <c r="S448" s="32"/>
      <c r="T448" s="32"/>
      <c r="U448" s="9"/>
      <c r="V448" s="9"/>
      <c r="W448" s="9"/>
      <c r="X448" s="9"/>
      <c r="Y448" s="9"/>
      <c r="Z448" s="9"/>
      <c r="AA448" s="9"/>
      <c r="AB448" s="9"/>
      <c r="AC448" s="9"/>
      <c r="AD448" s="9"/>
      <c r="AE448" s="9"/>
    </row>
    <row r="449">
      <c r="A449" s="9"/>
      <c r="B449" s="9"/>
      <c r="C449" s="9"/>
      <c r="D449" s="32"/>
      <c r="E449" s="32"/>
      <c r="F449" s="32"/>
      <c r="G449" s="32"/>
      <c r="H449" s="32"/>
      <c r="I449" s="32"/>
      <c r="J449" s="32"/>
      <c r="K449" s="32"/>
      <c r="L449" s="32"/>
      <c r="M449" s="32"/>
      <c r="N449" s="32"/>
      <c r="O449" s="32"/>
      <c r="P449" s="32"/>
      <c r="Q449" s="32"/>
      <c r="R449" s="32"/>
      <c r="S449" s="32"/>
      <c r="T449" s="32"/>
      <c r="U449" s="9"/>
      <c r="V449" s="9"/>
      <c r="W449" s="9"/>
      <c r="X449" s="9"/>
      <c r="Y449" s="9"/>
      <c r="Z449" s="9"/>
      <c r="AA449" s="9"/>
      <c r="AB449" s="9"/>
      <c r="AC449" s="9"/>
      <c r="AD449" s="9"/>
      <c r="AE449" s="9"/>
    </row>
    <row r="450">
      <c r="A450" s="9"/>
      <c r="B450" s="9"/>
      <c r="C450" s="9"/>
      <c r="D450" s="32"/>
      <c r="E450" s="32"/>
      <c r="F450" s="32"/>
      <c r="G450" s="32"/>
      <c r="H450" s="32"/>
      <c r="I450" s="32"/>
      <c r="J450" s="32"/>
      <c r="K450" s="32"/>
      <c r="L450" s="32"/>
      <c r="M450" s="32"/>
      <c r="N450" s="32"/>
      <c r="O450" s="32"/>
      <c r="P450" s="32"/>
      <c r="Q450" s="32"/>
      <c r="R450" s="32"/>
      <c r="S450" s="32"/>
      <c r="T450" s="32"/>
      <c r="U450" s="9"/>
      <c r="V450" s="9"/>
      <c r="W450" s="9"/>
      <c r="X450" s="9"/>
      <c r="Y450" s="9"/>
      <c r="Z450" s="9"/>
      <c r="AA450" s="9"/>
      <c r="AB450" s="9"/>
      <c r="AC450" s="9"/>
      <c r="AD450" s="9"/>
      <c r="AE450" s="9"/>
    </row>
    <row r="451">
      <c r="A451" s="9"/>
      <c r="B451" s="9"/>
      <c r="C451" s="9"/>
      <c r="D451" s="32"/>
      <c r="E451" s="32"/>
      <c r="F451" s="32"/>
      <c r="G451" s="32"/>
      <c r="H451" s="32"/>
      <c r="I451" s="32"/>
      <c r="J451" s="32"/>
      <c r="K451" s="32"/>
      <c r="L451" s="32"/>
      <c r="M451" s="32"/>
      <c r="N451" s="32"/>
      <c r="O451" s="32"/>
      <c r="P451" s="32"/>
      <c r="Q451" s="32"/>
      <c r="R451" s="32"/>
      <c r="S451" s="32"/>
      <c r="T451" s="32"/>
      <c r="U451" s="9"/>
      <c r="V451" s="9"/>
      <c r="W451" s="9"/>
      <c r="X451" s="9"/>
      <c r="Y451" s="9"/>
      <c r="Z451" s="9"/>
      <c r="AA451" s="9"/>
      <c r="AB451" s="9"/>
      <c r="AC451" s="9"/>
      <c r="AD451" s="9"/>
      <c r="AE451" s="9"/>
    </row>
    <row r="452">
      <c r="A452" s="9"/>
      <c r="B452" s="9"/>
      <c r="C452" s="9"/>
      <c r="D452" s="32"/>
      <c r="E452" s="32"/>
      <c r="F452" s="32"/>
      <c r="G452" s="32"/>
      <c r="H452" s="32"/>
      <c r="I452" s="32"/>
      <c r="J452" s="32"/>
      <c r="K452" s="32"/>
      <c r="L452" s="32"/>
      <c r="M452" s="32"/>
      <c r="N452" s="32"/>
      <c r="O452" s="32"/>
      <c r="P452" s="32"/>
      <c r="Q452" s="32"/>
      <c r="R452" s="32"/>
      <c r="S452" s="32"/>
      <c r="T452" s="32"/>
      <c r="U452" s="9"/>
      <c r="V452" s="9"/>
      <c r="W452" s="9"/>
      <c r="X452" s="9"/>
      <c r="Y452" s="9"/>
      <c r="Z452" s="9"/>
      <c r="AA452" s="9"/>
      <c r="AB452" s="9"/>
      <c r="AC452" s="9"/>
      <c r="AD452" s="9"/>
      <c r="AE452" s="9"/>
    </row>
    <row r="453">
      <c r="A453" s="9"/>
      <c r="B453" s="9"/>
      <c r="C453" s="9"/>
      <c r="D453" s="32"/>
      <c r="E453" s="32"/>
      <c r="F453" s="32"/>
      <c r="G453" s="32"/>
      <c r="H453" s="32"/>
      <c r="I453" s="32"/>
      <c r="J453" s="32"/>
      <c r="K453" s="32"/>
      <c r="L453" s="32"/>
      <c r="M453" s="32"/>
      <c r="N453" s="32"/>
      <c r="O453" s="32"/>
      <c r="P453" s="32"/>
      <c r="Q453" s="32"/>
      <c r="R453" s="32"/>
      <c r="S453" s="32"/>
      <c r="T453" s="32"/>
      <c r="U453" s="9"/>
      <c r="V453" s="9"/>
      <c r="W453" s="9"/>
      <c r="X453" s="9"/>
      <c r="Y453" s="9"/>
      <c r="Z453" s="9"/>
      <c r="AA453" s="9"/>
      <c r="AB453" s="9"/>
      <c r="AC453" s="9"/>
      <c r="AD453" s="9"/>
      <c r="AE453" s="9"/>
    </row>
    <row r="454">
      <c r="A454" s="9"/>
      <c r="B454" s="9"/>
      <c r="C454" s="9"/>
      <c r="D454" s="32"/>
      <c r="E454" s="32"/>
      <c r="F454" s="32"/>
      <c r="G454" s="32"/>
      <c r="H454" s="32"/>
      <c r="I454" s="32"/>
      <c r="J454" s="32"/>
      <c r="K454" s="32"/>
      <c r="L454" s="32"/>
      <c r="M454" s="32"/>
      <c r="N454" s="32"/>
      <c r="O454" s="32"/>
      <c r="P454" s="32"/>
      <c r="Q454" s="32"/>
      <c r="R454" s="32"/>
      <c r="S454" s="32"/>
      <c r="T454" s="32"/>
      <c r="U454" s="9"/>
      <c r="V454" s="9"/>
      <c r="W454" s="9"/>
      <c r="X454" s="9"/>
      <c r="Y454" s="9"/>
      <c r="Z454" s="9"/>
      <c r="AA454" s="9"/>
      <c r="AB454" s="9"/>
      <c r="AC454" s="9"/>
      <c r="AD454" s="9"/>
      <c r="AE454" s="9"/>
    </row>
    <row r="455">
      <c r="A455" s="9"/>
      <c r="B455" s="9"/>
      <c r="C455" s="9"/>
      <c r="D455" s="32"/>
      <c r="E455" s="32"/>
      <c r="F455" s="32"/>
      <c r="G455" s="32"/>
      <c r="H455" s="32"/>
      <c r="I455" s="32"/>
      <c r="J455" s="32"/>
      <c r="K455" s="32"/>
      <c r="L455" s="32"/>
      <c r="M455" s="32"/>
      <c r="N455" s="32"/>
      <c r="O455" s="32"/>
      <c r="P455" s="32"/>
      <c r="Q455" s="32"/>
      <c r="R455" s="32"/>
      <c r="S455" s="32"/>
      <c r="T455" s="32"/>
      <c r="U455" s="9"/>
      <c r="V455" s="9"/>
      <c r="W455" s="9"/>
      <c r="X455" s="9"/>
      <c r="Y455" s="9"/>
      <c r="Z455" s="9"/>
      <c r="AA455" s="9"/>
      <c r="AB455" s="9"/>
      <c r="AC455" s="9"/>
      <c r="AD455" s="9"/>
      <c r="AE455" s="9"/>
    </row>
    <row r="456">
      <c r="A456" s="9"/>
      <c r="B456" s="9"/>
      <c r="C456" s="9"/>
      <c r="D456" s="32"/>
      <c r="E456" s="32"/>
      <c r="F456" s="32"/>
      <c r="G456" s="32"/>
      <c r="H456" s="32"/>
      <c r="I456" s="32"/>
      <c r="J456" s="32"/>
      <c r="K456" s="32"/>
      <c r="L456" s="32"/>
      <c r="M456" s="32"/>
      <c r="N456" s="32"/>
      <c r="O456" s="32"/>
      <c r="P456" s="32"/>
      <c r="Q456" s="32"/>
      <c r="R456" s="32"/>
      <c r="S456" s="32"/>
      <c r="T456" s="32"/>
      <c r="U456" s="9"/>
      <c r="V456" s="9"/>
      <c r="W456" s="9"/>
      <c r="X456" s="9"/>
      <c r="Y456" s="9"/>
      <c r="Z456" s="9"/>
      <c r="AA456" s="9"/>
      <c r="AB456" s="9"/>
      <c r="AC456" s="9"/>
      <c r="AD456" s="9"/>
      <c r="AE456" s="9"/>
    </row>
    <row r="457">
      <c r="A457" s="9"/>
      <c r="B457" s="9"/>
      <c r="C457" s="9"/>
      <c r="D457" s="32"/>
      <c r="E457" s="32"/>
      <c r="F457" s="32"/>
      <c r="G457" s="32"/>
      <c r="H457" s="32"/>
      <c r="I457" s="32"/>
      <c r="J457" s="32"/>
      <c r="K457" s="32"/>
      <c r="L457" s="32"/>
      <c r="M457" s="32"/>
      <c r="N457" s="32"/>
      <c r="O457" s="32"/>
      <c r="P457" s="32"/>
      <c r="Q457" s="32"/>
      <c r="R457" s="32"/>
      <c r="S457" s="32"/>
      <c r="T457" s="32"/>
      <c r="U457" s="9"/>
      <c r="V457" s="9"/>
      <c r="W457" s="9"/>
      <c r="X457" s="9"/>
      <c r="Y457" s="9"/>
      <c r="Z457" s="9"/>
      <c r="AA457" s="9"/>
      <c r="AB457" s="9"/>
      <c r="AC457" s="9"/>
      <c r="AD457" s="9"/>
      <c r="AE457" s="9"/>
    </row>
    <row r="458">
      <c r="A458" s="9"/>
      <c r="B458" s="9"/>
      <c r="C458" s="9"/>
      <c r="D458" s="32"/>
      <c r="E458" s="32"/>
      <c r="F458" s="32"/>
      <c r="G458" s="32"/>
      <c r="H458" s="32"/>
      <c r="I458" s="32"/>
      <c r="J458" s="32"/>
      <c r="K458" s="32"/>
      <c r="L458" s="32"/>
      <c r="M458" s="32"/>
      <c r="N458" s="32"/>
      <c r="O458" s="32"/>
      <c r="P458" s="32"/>
      <c r="Q458" s="32"/>
      <c r="R458" s="32"/>
      <c r="S458" s="32"/>
      <c r="T458" s="32"/>
      <c r="U458" s="9"/>
      <c r="V458" s="9"/>
      <c r="W458" s="9"/>
      <c r="X458" s="9"/>
      <c r="Y458" s="9"/>
      <c r="Z458" s="9"/>
      <c r="AA458" s="9"/>
      <c r="AB458" s="9"/>
      <c r="AC458" s="9"/>
      <c r="AD458" s="9"/>
      <c r="AE458" s="9"/>
    </row>
    <row r="459">
      <c r="A459" s="9"/>
      <c r="B459" s="9"/>
      <c r="C459" s="9"/>
      <c r="D459" s="32"/>
      <c r="E459" s="32"/>
      <c r="F459" s="32"/>
      <c r="G459" s="32"/>
      <c r="H459" s="32"/>
      <c r="I459" s="32"/>
      <c r="J459" s="32"/>
      <c r="K459" s="32"/>
      <c r="L459" s="32"/>
      <c r="M459" s="32"/>
      <c r="N459" s="32"/>
      <c r="O459" s="32"/>
      <c r="P459" s="32"/>
      <c r="Q459" s="32"/>
      <c r="R459" s="32"/>
      <c r="S459" s="32"/>
      <c r="T459" s="32"/>
      <c r="U459" s="9"/>
      <c r="V459" s="9"/>
      <c r="W459" s="9"/>
      <c r="X459" s="9"/>
      <c r="Y459" s="9"/>
      <c r="Z459" s="9"/>
      <c r="AA459" s="9"/>
      <c r="AB459" s="9"/>
      <c r="AC459" s="9"/>
      <c r="AD459" s="9"/>
      <c r="AE459" s="9"/>
    </row>
    <row r="460">
      <c r="A460" s="9"/>
      <c r="B460" s="9"/>
      <c r="C460" s="9"/>
      <c r="D460" s="32"/>
      <c r="E460" s="32"/>
      <c r="F460" s="32"/>
      <c r="G460" s="32"/>
      <c r="H460" s="32"/>
      <c r="I460" s="32"/>
      <c r="J460" s="32"/>
      <c r="K460" s="32"/>
      <c r="L460" s="32"/>
      <c r="M460" s="32"/>
      <c r="N460" s="32"/>
      <c r="O460" s="32"/>
      <c r="P460" s="32"/>
      <c r="Q460" s="32"/>
      <c r="R460" s="32"/>
      <c r="S460" s="32"/>
      <c r="T460" s="32"/>
      <c r="U460" s="9"/>
      <c r="V460" s="9"/>
      <c r="W460" s="9"/>
      <c r="X460" s="9"/>
      <c r="Y460" s="9"/>
      <c r="Z460" s="9"/>
      <c r="AA460" s="9"/>
      <c r="AB460" s="9"/>
      <c r="AC460" s="9"/>
      <c r="AD460" s="9"/>
      <c r="AE460" s="9"/>
    </row>
    <row r="461">
      <c r="A461" s="9"/>
      <c r="B461" s="9"/>
      <c r="C461" s="9"/>
      <c r="D461" s="32"/>
      <c r="E461" s="32"/>
      <c r="F461" s="32"/>
      <c r="G461" s="32"/>
      <c r="H461" s="32"/>
      <c r="I461" s="32"/>
      <c r="J461" s="32"/>
      <c r="K461" s="32"/>
      <c r="L461" s="32"/>
      <c r="M461" s="32"/>
      <c r="N461" s="32"/>
      <c r="O461" s="32"/>
      <c r="P461" s="32"/>
      <c r="Q461" s="32"/>
      <c r="R461" s="32"/>
      <c r="S461" s="32"/>
      <c r="T461" s="32"/>
      <c r="U461" s="9"/>
      <c r="V461" s="9"/>
      <c r="W461" s="9"/>
      <c r="X461" s="9"/>
      <c r="Y461" s="9"/>
      <c r="Z461" s="9"/>
      <c r="AA461" s="9"/>
      <c r="AB461" s="9"/>
      <c r="AC461" s="9"/>
      <c r="AD461" s="9"/>
      <c r="AE461" s="9"/>
    </row>
    <row r="462">
      <c r="A462" s="9"/>
      <c r="B462" s="9"/>
      <c r="C462" s="9"/>
      <c r="D462" s="32"/>
      <c r="E462" s="32"/>
      <c r="F462" s="32"/>
      <c r="G462" s="32"/>
      <c r="H462" s="32"/>
      <c r="I462" s="32"/>
      <c r="J462" s="32"/>
      <c r="K462" s="32"/>
      <c r="L462" s="32"/>
      <c r="M462" s="32"/>
      <c r="N462" s="32"/>
      <c r="O462" s="32"/>
      <c r="P462" s="32"/>
      <c r="Q462" s="32"/>
      <c r="R462" s="32"/>
      <c r="S462" s="32"/>
      <c r="T462" s="32"/>
      <c r="U462" s="9"/>
      <c r="V462" s="9"/>
      <c r="W462" s="9"/>
      <c r="X462" s="9"/>
      <c r="Y462" s="9"/>
      <c r="Z462" s="9"/>
      <c r="AA462" s="9"/>
      <c r="AB462" s="9"/>
      <c r="AC462" s="9"/>
      <c r="AD462" s="9"/>
      <c r="AE462" s="9"/>
    </row>
    <row r="463">
      <c r="A463" s="9"/>
      <c r="B463" s="9"/>
      <c r="C463" s="9"/>
      <c r="D463" s="32"/>
      <c r="E463" s="32"/>
      <c r="F463" s="32"/>
      <c r="G463" s="32"/>
      <c r="H463" s="32"/>
      <c r="I463" s="32"/>
      <c r="J463" s="32"/>
      <c r="K463" s="32"/>
      <c r="L463" s="32"/>
      <c r="M463" s="32"/>
      <c r="N463" s="32"/>
      <c r="O463" s="32"/>
      <c r="P463" s="32"/>
      <c r="Q463" s="32"/>
      <c r="R463" s="32"/>
      <c r="S463" s="32"/>
      <c r="T463" s="32"/>
      <c r="U463" s="9"/>
      <c r="V463" s="9"/>
      <c r="W463" s="9"/>
      <c r="X463" s="9"/>
      <c r="Y463" s="9"/>
      <c r="Z463" s="9"/>
      <c r="AA463" s="9"/>
      <c r="AB463" s="9"/>
      <c r="AC463" s="9"/>
      <c r="AD463" s="9"/>
      <c r="AE463" s="9"/>
    </row>
    <row r="464">
      <c r="A464" s="9"/>
      <c r="B464" s="9"/>
      <c r="C464" s="9"/>
      <c r="D464" s="32"/>
      <c r="E464" s="32"/>
      <c r="F464" s="32"/>
      <c r="G464" s="32"/>
      <c r="H464" s="32"/>
      <c r="I464" s="32"/>
      <c r="J464" s="32"/>
      <c r="K464" s="32"/>
      <c r="L464" s="32"/>
      <c r="M464" s="32"/>
      <c r="N464" s="32"/>
      <c r="O464" s="32"/>
      <c r="P464" s="32"/>
      <c r="Q464" s="32"/>
      <c r="R464" s="32"/>
      <c r="S464" s="32"/>
      <c r="T464" s="32"/>
      <c r="U464" s="9"/>
      <c r="V464" s="9"/>
      <c r="W464" s="9"/>
      <c r="X464" s="9"/>
      <c r="Y464" s="9"/>
      <c r="Z464" s="9"/>
      <c r="AA464" s="9"/>
      <c r="AB464" s="9"/>
      <c r="AC464" s="9"/>
      <c r="AD464" s="9"/>
      <c r="AE464" s="9"/>
    </row>
    <row r="465">
      <c r="A465" s="9"/>
      <c r="B465" s="9"/>
      <c r="C465" s="9"/>
      <c r="D465" s="32"/>
      <c r="E465" s="32"/>
      <c r="F465" s="32"/>
      <c r="G465" s="32"/>
      <c r="H465" s="32"/>
      <c r="I465" s="32"/>
      <c r="J465" s="32"/>
      <c r="K465" s="32"/>
      <c r="L465" s="32"/>
      <c r="M465" s="32"/>
      <c r="N465" s="32"/>
      <c r="O465" s="32"/>
      <c r="P465" s="32"/>
      <c r="Q465" s="32"/>
      <c r="R465" s="32"/>
      <c r="S465" s="32"/>
      <c r="T465" s="32"/>
      <c r="U465" s="9"/>
      <c r="V465" s="9"/>
      <c r="W465" s="9"/>
      <c r="X465" s="9"/>
      <c r="Y465" s="9"/>
      <c r="Z465" s="9"/>
      <c r="AA465" s="9"/>
      <c r="AB465" s="9"/>
      <c r="AC465" s="9"/>
      <c r="AD465" s="9"/>
      <c r="AE465" s="9"/>
    </row>
    <row r="466">
      <c r="A466" s="9"/>
      <c r="B466" s="9"/>
      <c r="C466" s="9"/>
      <c r="D466" s="32"/>
      <c r="E466" s="32"/>
      <c r="F466" s="32"/>
      <c r="G466" s="32"/>
      <c r="H466" s="32"/>
      <c r="I466" s="32"/>
      <c r="J466" s="32"/>
      <c r="K466" s="32"/>
      <c r="L466" s="32"/>
      <c r="M466" s="32"/>
      <c r="N466" s="32"/>
      <c r="O466" s="32"/>
      <c r="P466" s="32"/>
      <c r="Q466" s="32"/>
      <c r="R466" s="32"/>
      <c r="S466" s="32"/>
      <c r="T466" s="32"/>
      <c r="U466" s="9"/>
      <c r="V466" s="9"/>
      <c r="W466" s="9"/>
      <c r="X466" s="9"/>
      <c r="Y466" s="9"/>
      <c r="Z466" s="9"/>
      <c r="AA466" s="9"/>
      <c r="AB466" s="9"/>
      <c r="AC466" s="9"/>
      <c r="AD466" s="9"/>
      <c r="AE466" s="9"/>
    </row>
    <row r="467">
      <c r="A467" s="9"/>
      <c r="B467" s="9"/>
      <c r="C467" s="9"/>
      <c r="D467" s="32"/>
      <c r="E467" s="32"/>
      <c r="F467" s="32"/>
      <c r="G467" s="32"/>
      <c r="H467" s="32"/>
      <c r="I467" s="32"/>
      <c r="J467" s="32"/>
      <c r="K467" s="32"/>
      <c r="L467" s="32"/>
      <c r="M467" s="32"/>
      <c r="N467" s="32"/>
      <c r="O467" s="32"/>
      <c r="P467" s="32"/>
      <c r="Q467" s="32"/>
      <c r="R467" s="32"/>
      <c r="S467" s="32"/>
      <c r="T467" s="32"/>
      <c r="U467" s="9"/>
      <c r="V467" s="9"/>
      <c r="W467" s="9"/>
      <c r="X467" s="9"/>
      <c r="Y467" s="9"/>
      <c r="Z467" s="9"/>
      <c r="AA467" s="9"/>
      <c r="AB467" s="9"/>
      <c r="AC467" s="9"/>
      <c r="AD467" s="9"/>
      <c r="AE467" s="9"/>
    </row>
    <row r="468">
      <c r="A468" s="9"/>
      <c r="B468" s="9"/>
      <c r="C468" s="9"/>
      <c r="D468" s="32"/>
      <c r="E468" s="32"/>
      <c r="F468" s="32"/>
      <c r="G468" s="32"/>
      <c r="H468" s="32"/>
      <c r="I468" s="32"/>
      <c r="J468" s="32"/>
      <c r="K468" s="32"/>
      <c r="L468" s="32"/>
      <c r="M468" s="32"/>
      <c r="N468" s="32"/>
      <c r="O468" s="32"/>
      <c r="P468" s="32"/>
      <c r="Q468" s="32"/>
      <c r="R468" s="32"/>
      <c r="S468" s="32"/>
      <c r="T468" s="32"/>
      <c r="U468" s="9"/>
      <c r="V468" s="9"/>
      <c r="W468" s="9"/>
      <c r="X468" s="9"/>
      <c r="Y468" s="9"/>
      <c r="Z468" s="9"/>
      <c r="AA468" s="9"/>
      <c r="AB468" s="9"/>
      <c r="AC468" s="9"/>
      <c r="AD468" s="9"/>
      <c r="AE468" s="9"/>
    </row>
    <row r="469">
      <c r="A469" s="9"/>
      <c r="B469" s="9"/>
      <c r="C469" s="9"/>
      <c r="D469" s="32"/>
      <c r="E469" s="32"/>
      <c r="F469" s="32"/>
      <c r="G469" s="32"/>
      <c r="H469" s="32"/>
      <c r="I469" s="32"/>
      <c r="J469" s="32"/>
      <c r="K469" s="32"/>
      <c r="L469" s="32"/>
      <c r="M469" s="32"/>
      <c r="N469" s="32"/>
      <c r="O469" s="32"/>
      <c r="P469" s="32"/>
      <c r="Q469" s="32"/>
      <c r="R469" s="32"/>
      <c r="S469" s="32"/>
      <c r="T469" s="32"/>
      <c r="U469" s="9"/>
      <c r="V469" s="9"/>
      <c r="W469" s="9"/>
      <c r="X469" s="9"/>
      <c r="Y469" s="9"/>
      <c r="Z469" s="9"/>
      <c r="AA469" s="9"/>
      <c r="AB469" s="9"/>
      <c r="AC469" s="9"/>
      <c r="AD469" s="9"/>
      <c r="AE469" s="9"/>
    </row>
    <row r="470">
      <c r="A470" s="9"/>
      <c r="B470" s="9"/>
      <c r="C470" s="9"/>
      <c r="D470" s="32"/>
      <c r="E470" s="32"/>
      <c r="F470" s="32"/>
      <c r="G470" s="32"/>
      <c r="H470" s="32"/>
      <c r="I470" s="32"/>
      <c r="J470" s="32"/>
      <c r="K470" s="32"/>
      <c r="L470" s="32"/>
      <c r="M470" s="32"/>
      <c r="N470" s="32"/>
      <c r="O470" s="32"/>
      <c r="P470" s="32"/>
      <c r="Q470" s="32"/>
      <c r="R470" s="32"/>
      <c r="S470" s="32"/>
      <c r="T470" s="32"/>
      <c r="U470" s="9"/>
      <c r="V470" s="9"/>
      <c r="W470" s="9"/>
      <c r="X470" s="9"/>
      <c r="Y470" s="9"/>
      <c r="Z470" s="9"/>
      <c r="AA470" s="9"/>
      <c r="AB470" s="9"/>
      <c r="AC470" s="9"/>
      <c r="AD470" s="9"/>
      <c r="AE470" s="9"/>
    </row>
    <row r="471">
      <c r="A471" s="9"/>
      <c r="B471" s="9"/>
      <c r="C471" s="9"/>
      <c r="D471" s="32"/>
      <c r="E471" s="32"/>
      <c r="F471" s="32"/>
      <c r="G471" s="32"/>
      <c r="H471" s="32"/>
      <c r="I471" s="32"/>
      <c r="J471" s="32"/>
      <c r="K471" s="32"/>
      <c r="L471" s="32"/>
      <c r="M471" s="32"/>
      <c r="N471" s="32"/>
      <c r="O471" s="32"/>
      <c r="P471" s="32"/>
      <c r="Q471" s="32"/>
      <c r="R471" s="32"/>
      <c r="S471" s="32"/>
      <c r="T471" s="32"/>
      <c r="U471" s="9"/>
      <c r="V471" s="9"/>
      <c r="W471" s="9"/>
      <c r="X471" s="9"/>
      <c r="Y471" s="9"/>
      <c r="Z471" s="9"/>
      <c r="AA471" s="9"/>
      <c r="AB471" s="9"/>
      <c r="AC471" s="9"/>
      <c r="AD471" s="9"/>
      <c r="AE471" s="9"/>
    </row>
    <row r="472">
      <c r="A472" s="9"/>
      <c r="B472" s="9"/>
      <c r="C472" s="9"/>
      <c r="D472" s="32"/>
      <c r="E472" s="32"/>
      <c r="F472" s="32"/>
      <c r="G472" s="32"/>
      <c r="H472" s="32"/>
      <c r="I472" s="32"/>
      <c r="J472" s="32"/>
      <c r="K472" s="32"/>
      <c r="L472" s="32"/>
      <c r="M472" s="32"/>
      <c r="N472" s="32"/>
      <c r="O472" s="32"/>
      <c r="P472" s="32"/>
      <c r="Q472" s="32"/>
      <c r="R472" s="32"/>
      <c r="S472" s="32"/>
      <c r="T472" s="32"/>
      <c r="U472" s="9"/>
      <c r="V472" s="9"/>
      <c r="W472" s="9"/>
      <c r="X472" s="9"/>
      <c r="Y472" s="9"/>
      <c r="Z472" s="9"/>
      <c r="AA472" s="9"/>
      <c r="AB472" s="9"/>
      <c r="AC472" s="9"/>
      <c r="AD472" s="9"/>
      <c r="AE472" s="9"/>
    </row>
    <row r="473">
      <c r="A473" s="9"/>
      <c r="B473" s="9"/>
      <c r="C473" s="9"/>
      <c r="D473" s="32"/>
      <c r="E473" s="32"/>
      <c r="F473" s="32"/>
      <c r="G473" s="32"/>
      <c r="H473" s="32"/>
      <c r="I473" s="32"/>
      <c r="J473" s="32"/>
      <c r="K473" s="32"/>
      <c r="L473" s="32"/>
      <c r="M473" s="32"/>
      <c r="N473" s="32"/>
      <c r="O473" s="32"/>
      <c r="P473" s="32"/>
      <c r="Q473" s="32"/>
      <c r="R473" s="32"/>
      <c r="S473" s="32"/>
      <c r="T473" s="32"/>
      <c r="U473" s="9"/>
      <c r="V473" s="9"/>
      <c r="W473" s="9"/>
      <c r="X473" s="9"/>
      <c r="Y473" s="9"/>
      <c r="Z473" s="9"/>
      <c r="AA473" s="9"/>
      <c r="AB473" s="9"/>
      <c r="AC473" s="9"/>
      <c r="AD473" s="9"/>
      <c r="AE473" s="9"/>
    </row>
    <row r="474">
      <c r="A474" s="9"/>
      <c r="B474" s="9"/>
      <c r="C474" s="9"/>
      <c r="D474" s="32"/>
      <c r="E474" s="32"/>
      <c r="F474" s="32"/>
      <c r="G474" s="32"/>
      <c r="H474" s="32"/>
      <c r="I474" s="32"/>
      <c r="J474" s="32"/>
      <c r="K474" s="32"/>
      <c r="L474" s="32"/>
      <c r="M474" s="32"/>
      <c r="N474" s="32"/>
      <c r="O474" s="32"/>
      <c r="P474" s="32"/>
      <c r="Q474" s="32"/>
      <c r="R474" s="32"/>
      <c r="S474" s="32"/>
      <c r="T474" s="32"/>
      <c r="U474" s="9"/>
      <c r="V474" s="9"/>
      <c r="W474" s="9"/>
      <c r="X474" s="9"/>
      <c r="Y474" s="9"/>
      <c r="Z474" s="9"/>
      <c r="AA474" s="9"/>
      <c r="AB474" s="9"/>
      <c r="AC474" s="9"/>
      <c r="AD474" s="9"/>
      <c r="AE474" s="9"/>
    </row>
    <row r="475">
      <c r="A475" s="9"/>
      <c r="B475" s="9"/>
      <c r="C475" s="9"/>
      <c r="D475" s="32"/>
      <c r="E475" s="32"/>
      <c r="F475" s="32"/>
      <c r="G475" s="32"/>
      <c r="H475" s="32"/>
      <c r="I475" s="32"/>
      <c r="J475" s="32"/>
      <c r="K475" s="32"/>
      <c r="L475" s="32"/>
      <c r="M475" s="32"/>
      <c r="N475" s="32"/>
      <c r="O475" s="32"/>
      <c r="P475" s="32"/>
      <c r="Q475" s="32"/>
      <c r="R475" s="32"/>
      <c r="S475" s="32"/>
      <c r="T475" s="32"/>
      <c r="U475" s="9"/>
      <c r="V475" s="9"/>
      <c r="W475" s="9"/>
      <c r="X475" s="9"/>
      <c r="Y475" s="9"/>
      <c r="Z475" s="9"/>
      <c r="AA475" s="9"/>
      <c r="AB475" s="9"/>
      <c r="AC475" s="9"/>
      <c r="AD475" s="9"/>
      <c r="AE475" s="9"/>
    </row>
    <row r="476">
      <c r="A476" s="9"/>
      <c r="B476" s="9"/>
      <c r="C476" s="9"/>
      <c r="D476" s="32"/>
      <c r="E476" s="32"/>
      <c r="F476" s="32"/>
      <c r="G476" s="32"/>
      <c r="H476" s="32"/>
      <c r="I476" s="32"/>
      <c r="J476" s="32"/>
      <c r="K476" s="32"/>
      <c r="L476" s="32"/>
      <c r="M476" s="32"/>
      <c r="N476" s="32"/>
      <c r="O476" s="32"/>
      <c r="P476" s="32"/>
      <c r="Q476" s="32"/>
      <c r="R476" s="32"/>
      <c r="S476" s="32"/>
      <c r="T476" s="32"/>
      <c r="U476" s="9"/>
      <c r="V476" s="9"/>
      <c r="W476" s="9"/>
      <c r="X476" s="9"/>
      <c r="Y476" s="9"/>
      <c r="Z476" s="9"/>
      <c r="AA476" s="9"/>
      <c r="AB476" s="9"/>
      <c r="AC476" s="9"/>
      <c r="AD476" s="9"/>
      <c r="AE476" s="9"/>
    </row>
    <row r="477">
      <c r="A477" s="9"/>
      <c r="B477" s="9"/>
      <c r="C477" s="9"/>
      <c r="D477" s="32"/>
      <c r="E477" s="32"/>
      <c r="F477" s="32"/>
      <c r="G477" s="32"/>
      <c r="H477" s="32"/>
      <c r="I477" s="32"/>
      <c r="J477" s="32"/>
      <c r="K477" s="32"/>
      <c r="L477" s="32"/>
      <c r="M477" s="32"/>
      <c r="N477" s="32"/>
      <c r="O477" s="32"/>
      <c r="P477" s="32"/>
      <c r="Q477" s="32"/>
      <c r="R477" s="32"/>
      <c r="S477" s="32"/>
      <c r="T477" s="32"/>
      <c r="U477" s="9"/>
      <c r="V477" s="9"/>
      <c r="W477" s="9"/>
      <c r="X477" s="9"/>
      <c r="Y477" s="9"/>
      <c r="Z477" s="9"/>
      <c r="AA477" s="9"/>
      <c r="AB477" s="9"/>
      <c r="AC477" s="9"/>
      <c r="AD477" s="9"/>
      <c r="AE477" s="9"/>
    </row>
    <row r="478">
      <c r="A478" s="9"/>
      <c r="B478" s="9"/>
      <c r="C478" s="9"/>
      <c r="D478" s="32"/>
      <c r="E478" s="32"/>
      <c r="F478" s="32"/>
      <c r="G478" s="32"/>
      <c r="H478" s="32"/>
      <c r="I478" s="32"/>
      <c r="J478" s="32"/>
      <c r="K478" s="32"/>
      <c r="L478" s="32"/>
      <c r="M478" s="32"/>
      <c r="N478" s="32"/>
      <c r="O478" s="32"/>
      <c r="P478" s="32"/>
      <c r="Q478" s="32"/>
      <c r="R478" s="32"/>
      <c r="S478" s="32"/>
      <c r="T478" s="32"/>
      <c r="U478" s="9"/>
      <c r="V478" s="9"/>
      <c r="W478" s="9"/>
      <c r="X478" s="9"/>
      <c r="Y478" s="9"/>
      <c r="Z478" s="9"/>
      <c r="AA478" s="9"/>
      <c r="AB478" s="9"/>
      <c r="AC478" s="9"/>
      <c r="AD478" s="9"/>
      <c r="AE478" s="9"/>
    </row>
    <row r="479">
      <c r="A479" s="9"/>
      <c r="B479" s="9"/>
      <c r="C479" s="9"/>
      <c r="D479" s="32"/>
      <c r="E479" s="32"/>
      <c r="F479" s="32"/>
      <c r="G479" s="32"/>
      <c r="H479" s="32"/>
      <c r="I479" s="32"/>
      <c r="J479" s="32"/>
      <c r="K479" s="32"/>
      <c r="L479" s="32"/>
      <c r="M479" s="32"/>
      <c r="N479" s="32"/>
      <c r="O479" s="32"/>
      <c r="P479" s="32"/>
      <c r="Q479" s="32"/>
      <c r="R479" s="32"/>
      <c r="S479" s="32"/>
      <c r="T479" s="32"/>
      <c r="U479" s="9"/>
      <c r="V479" s="9"/>
      <c r="W479" s="9"/>
      <c r="X479" s="9"/>
      <c r="Y479" s="9"/>
      <c r="Z479" s="9"/>
      <c r="AA479" s="9"/>
      <c r="AB479" s="9"/>
      <c r="AC479" s="9"/>
      <c r="AD479" s="9"/>
      <c r="AE479" s="9"/>
    </row>
    <row r="480">
      <c r="A480" s="9"/>
      <c r="B480" s="9"/>
      <c r="C480" s="9"/>
      <c r="D480" s="32"/>
      <c r="E480" s="32"/>
      <c r="F480" s="32"/>
      <c r="G480" s="32"/>
      <c r="H480" s="32"/>
      <c r="I480" s="32"/>
      <c r="J480" s="32"/>
      <c r="K480" s="32"/>
      <c r="L480" s="32"/>
      <c r="M480" s="32"/>
      <c r="N480" s="32"/>
      <c r="O480" s="32"/>
      <c r="P480" s="32"/>
      <c r="Q480" s="32"/>
      <c r="R480" s="32"/>
      <c r="S480" s="32"/>
      <c r="T480" s="32"/>
      <c r="U480" s="9"/>
      <c r="V480" s="9"/>
      <c r="W480" s="9"/>
      <c r="X480" s="9"/>
      <c r="Y480" s="9"/>
      <c r="Z480" s="9"/>
      <c r="AA480" s="9"/>
      <c r="AB480" s="9"/>
      <c r="AC480" s="9"/>
      <c r="AD480" s="9"/>
      <c r="AE480" s="9"/>
    </row>
    <row r="481">
      <c r="A481" s="9"/>
      <c r="B481" s="9"/>
      <c r="C481" s="9"/>
      <c r="D481" s="32"/>
      <c r="E481" s="32"/>
      <c r="F481" s="32"/>
      <c r="G481" s="32"/>
      <c r="H481" s="32"/>
      <c r="I481" s="32"/>
      <c r="J481" s="32"/>
      <c r="K481" s="32"/>
      <c r="L481" s="32"/>
      <c r="M481" s="32"/>
      <c r="N481" s="32"/>
      <c r="O481" s="32"/>
      <c r="P481" s="32"/>
      <c r="Q481" s="32"/>
      <c r="R481" s="32"/>
      <c r="S481" s="32"/>
      <c r="T481" s="32"/>
      <c r="U481" s="9"/>
      <c r="V481" s="9"/>
      <c r="W481" s="9"/>
      <c r="X481" s="9"/>
      <c r="Y481" s="9"/>
      <c r="Z481" s="9"/>
      <c r="AA481" s="9"/>
      <c r="AB481" s="9"/>
      <c r="AC481" s="9"/>
      <c r="AD481" s="9"/>
      <c r="AE481" s="9"/>
    </row>
    <row r="482">
      <c r="A482" s="9"/>
      <c r="B482" s="9"/>
      <c r="C482" s="9"/>
      <c r="D482" s="32"/>
      <c r="E482" s="32"/>
      <c r="F482" s="32"/>
      <c r="G482" s="32"/>
      <c r="H482" s="32"/>
      <c r="I482" s="32"/>
      <c r="J482" s="32"/>
      <c r="K482" s="32"/>
      <c r="L482" s="32"/>
      <c r="M482" s="32"/>
      <c r="N482" s="32"/>
      <c r="O482" s="32"/>
      <c r="P482" s="32"/>
      <c r="Q482" s="32"/>
      <c r="R482" s="32"/>
      <c r="S482" s="32"/>
      <c r="T482" s="32"/>
      <c r="U482" s="9"/>
      <c r="V482" s="9"/>
      <c r="W482" s="9"/>
      <c r="X482" s="9"/>
      <c r="Y482" s="9"/>
      <c r="Z482" s="9"/>
      <c r="AA482" s="9"/>
      <c r="AB482" s="9"/>
      <c r="AC482" s="9"/>
      <c r="AD482" s="9"/>
      <c r="AE482" s="9"/>
    </row>
    <row r="483">
      <c r="A483" s="9"/>
      <c r="B483" s="9"/>
      <c r="C483" s="9"/>
      <c r="D483" s="32"/>
      <c r="E483" s="32"/>
      <c r="F483" s="32"/>
      <c r="G483" s="32"/>
      <c r="H483" s="32"/>
      <c r="I483" s="32"/>
      <c r="J483" s="32"/>
      <c r="K483" s="32"/>
      <c r="L483" s="32"/>
      <c r="M483" s="32"/>
      <c r="N483" s="32"/>
      <c r="O483" s="32"/>
      <c r="P483" s="32"/>
      <c r="Q483" s="32"/>
      <c r="R483" s="32"/>
      <c r="S483" s="32"/>
      <c r="T483" s="32"/>
      <c r="U483" s="9"/>
      <c r="V483" s="9"/>
      <c r="W483" s="9"/>
      <c r="X483" s="9"/>
      <c r="Y483" s="9"/>
      <c r="Z483" s="9"/>
      <c r="AA483" s="9"/>
      <c r="AB483" s="9"/>
      <c r="AC483" s="9"/>
      <c r="AD483" s="9"/>
      <c r="AE483" s="9"/>
    </row>
    <row r="484">
      <c r="A484" s="9"/>
      <c r="B484" s="9"/>
      <c r="C484" s="9"/>
      <c r="D484" s="32"/>
      <c r="E484" s="32"/>
      <c r="F484" s="32"/>
      <c r="G484" s="32"/>
      <c r="H484" s="32"/>
      <c r="I484" s="32"/>
      <c r="J484" s="32"/>
      <c r="K484" s="32"/>
      <c r="L484" s="32"/>
      <c r="M484" s="32"/>
      <c r="N484" s="32"/>
      <c r="O484" s="32"/>
      <c r="P484" s="32"/>
      <c r="Q484" s="32"/>
      <c r="R484" s="32"/>
      <c r="S484" s="32"/>
      <c r="T484" s="32"/>
      <c r="U484" s="9"/>
      <c r="V484" s="9"/>
      <c r="W484" s="9"/>
      <c r="X484" s="9"/>
      <c r="Y484" s="9"/>
      <c r="Z484" s="9"/>
      <c r="AA484" s="9"/>
      <c r="AB484" s="9"/>
      <c r="AC484" s="9"/>
      <c r="AD484" s="9"/>
      <c r="AE484" s="9"/>
    </row>
    <row r="485">
      <c r="A485" s="9"/>
      <c r="B485" s="9"/>
      <c r="C485" s="9"/>
      <c r="D485" s="32"/>
      <c r="E485" s="32"/>
      <c r="F485" s="32"/>
      <c r="G485" s="32"/>
      <c r="H485" s="32"/>
      <c r="I485" s="32"/>
      <c r="J485" s="32"/>
      <c r="K485" s="32"/>
      <c r="L485" s="32"/>
      <c r="M485" s="32"/>
      <c r="N485" s="32"/>
      <c r="O485" s="32"/>
      <c r="P485" s="32"/>
      <c r="Q485" s="32"/>
      <c r="R485" s="32"/>
      <c r="S485" s="32"/>
      <c r="T485" s="32"/>
      <c r="U485" s="9"/>
      <c r="V485" s="9"/>
      <c r="W485" s="9"/>
      <c r="X485" s="9"/>
      <c r="Y485" s="9"/>
      <c r="Z485" s="9"/>
      <c r="AA485" s="9"/>
      <c r="AB485" s="9"/>
      <c r="AC485" s="9"/>
      <c r="AD485" s="9"/>
      <c r="AE485" s="9"/>
    </row>
    <row r="486">
      <c r="A486" s="9"/>
      <c r="B486" s="9"/>
      <c r="C486" s="9"/>
      <c r="D486" s="32"/>
      <c r="E486" s="32"/>
      <c r="F486" s="32"/>
      <c r="G486" s="32"/>
      <c r="H486" s="32"/>
      <c r="I486" s="32"/>
      <c r="J486" s="32"/>
      <c r="K486" s="32"/>
      <c r="L486" s="32"/>
      <c r="M486" s="32"/>
      <c r="N486" s="32"/>
      <c r="O486" s="32"/>
      <c r="P486" s="32"/>
      <c r="Q486" s="32"/>
      <c r="R486" s="32"/>
      <c r="S486" s="32"/>
      <c r="T486" s="32"/>
      <c r="U486" s="9"/>
      <c r="V486" s="9"/>
      <c r="W486" s="9"/>
      <c r="X486" s="9"/>
      <c r="Y486" s="9"/>
      <c r="Z486" s="9"/>
      <c r="AA486" s="9"/>
      <c r="AB486" s="9"/>
      <c r="AC486" s="9"/>
      <c r="AD486" s="9"/>
      <c r="AE486" s="9"/>
    </row>
    <row r="487">
      <c r="A487" s="9"/>
      <c r="B487" s="9"/>
      <c r="C487" s="9"/>
      <c r="D487" s="32"/>
      <c r="E487" s="32"/>
      <c r="F487" s="32"/>
      <c r="G487" s="32"/>
      <c r="H487" s="32"/>
      <c r="I487" s="32"/>
      <c r="J487" s="32"/>
      <c r="K487" s="32"/>
      <c r="L487" s="32"/>
      <c r="M487" s="32"/>
      <c r="N487" s="32"/>
      <c r="O487" s="32"/>
      <c r="P487" s="32"/>
      <c r="Q487" s="32"/>
      <c r="R487" s="32"/>
      <c r="S487" s="32"/>
      <c r="T487" s="32"/>
      <c r="U487" s="9"/>
      <c r="V487" s="9"/>
      <c r="W487" s="9"/>
      <c r="X487" s="9"/>
      <c r="Y487" s="9"/>
      <c r="Z487" s="9"/>
      <c r="AA487" s="9"/>
      <c r="AB487" s="9"/>
      <c r="AC487" s="9"/>
      <c r="AD487" s="9"/>
      <c r="AE487" s="9"/>
    </row>
    <row r="488">
      <c r="A488" s="9"/>
      <c r="B488" s="9"/>
      <c r="C488" s="9"/>
      <c r="D488" s="32"/>
      <c r="E488" s="32"/>
      <c r="F488" s="32"/>
      <c r="G488" s="32"/>
      <c r="H488" s="32"/>
      <c r="I488" s="32"/>
      <c r="J488" s="32"/>
      <c r="K488" s="32"/>
      <c r="L488" s="32"/>
      <c r="M488" s="32"/>
      <c r="N488" s="32"/>
      <c r="O488" s="32"/>
      <c r="P488" s="32"/>
      <c r="Q488" s="32"/>
      <c r="R488" s="32"/>
      <c r="S488" s="32"/>
      <c r="T488" s="32"/>
      <c r="U488" s="9"/>
      <c r="V488" s="9"/>
      <c r="W488" s="9"/>
      <c r="X488" s="9"/>
      <c r="Y488" s="9"/>
      <c r="Z488" s="9"/>
      <c r="AA488" s="9"/>
      <c r="AB488" s="9"/>
      <c r="AC488" s="9"/>
      <c r="AD488" s="9"/>
      <c r="AE488" s="9"/>
    </row>
    <row r="489">
      <c r="A489" s="9"/>
      <c r="B489" s="9"/>
      <c r="C489" s="9"/>
      <c r="D489" s="32"/>
      <c r="E489" s="32"/>
      <c r="F489" s="32"/>
      <c r="G489" s="32"/>
      <c r="H489" s="32"/>
      <c r="I489" s="32"/>
      <c r="J489" s="32"/>
      <c r="K489" s="32"/>
      <c r="L489" s="32"/>
      <c r="M489" s="32"/>
      <c r="N489" s="32"/>
      <c r="O489" s="32"/>
      <c r="P489" s="32"/>
      <c r="Q489" s="32"/>
      <c r="R489" s="32"/>
      <c r="S489" s="32"/>
      <c r="T489" s="32"/>
      <c r="U489" s="9"/>
      <c r="V489" s="9"/>
      <c r="W489" s="9"/>
      <c r="X489" s="9"/>
      <c r="Y489" s="9"/>
      <c r="Z489" s="9"/>
      <c r="AA489" s="9"/>
      <c r="AB489" s="9"/>
      <c r="AC489" s="9"/>
      <c r="AD489" s="9"/>
      <c r="AE489" s="9"/>
    </row>
    <row r="490">
      <c r="A490" s="9"/>
      <c r="B490" s="9"/>
      <c r="C490" s="9"/>
      <c r="D490" s="32"/>
      <c r="E490" s="32"/>
      <c r="F490" s="32"/>
      <c r="G490" s="32"/>
      <c r="H490" s="32"/>
      <c r="I490" s="32"/>
      <c r="J490" s="32"/>
      <c r="K490" s="32"/>
      <c r="L490" s="32"/>
      <c r="M490" s="32"/>
      <c r="N490" s="32"/>
      <c r="O490" s="32"/>
      <c r="P490" s="32"/>
      <c r="Q490" s="32"/>
      <c r="R490" s="32"/>
      <c r="S490" s="32"/>
      <c r="T490" s="32"/>
      <c r="U490" s="9"/>
      <c r="V490" s="9"/>
      <c r="W490" s="9"/>
      <c r="X490" s="9"/>
      <c r="Y490" s="9"/>
      <c r="Z490" s="9"/>
      <c r="AA490" s="9"/>
      <c r="AB490" s="9"/>
      <c r="AC490" s="9"/>
      <c r="AD490" s="9"/>
      <c r="AE490" s="9"/>
    </row>
    <row r="491">
      <c r="A491" s="9"/>
      <c r="B491" s="9"/>
      <c r="C491" s="9"/>
      <c r="D491" s="32"/>
      <c r="E491" s="32"/>
      <c r="F491" s="32"/>
      <c r="G491" s="32"/>
      <c r="H491" s="32"/>
      <c r="I491" s="32"/>
      <c r="J491" s="32"/>
      <c r="K491" s="32"/>
      <c r="L491" s="32"/>
      <c r="M491" s="32"/>
      <c r="N491" s="32"/>
      <c r="O491" s="32"/>
      <c r="P491" s="32"/>
      <c r="Q491" s="32"/>
      <c r="R491" s="32"/>
      <c r="S491" s="32"/>
      <c r="T491" s="32"/>
      <c r="U491" s="9"/>
      <c r="V491" s="9"/>
      <c r="W491" s="9"/>
      <c r="X491" s="9"/>
      <c r="Y491" s="9"/>
      <c r="Z491" s="9"/>
      <c r="AA491" s="9"/>
      <c r="AB491" s="9"/>
      <c r="AC491" s="9"/>
      <c r="AD491" s="9"/>
      <c r="AE491" s="9"/>
    </row>
    <row r="492">
      <c r="A492" s="9"/>
      <c r="B492" s="9"/>
      <c r="C492" s="9"/>
      <c r="D492" s="32"/>
      <c r="E492" s="32"/>
      <c r="F492" s="32"/>
      <c r="G492" s="32"/>
      <c r="H492" s="32"/>
      <c r="I492" s="32"/>
      <c r="J492" s="32"/>
      <c r="K492" s="32"/>
      <c r="L492" s="32"/>
      <c r="M492" s="32"/>
      <c r="N492" s="32"/>
      <c r="O492" s="32"/>
      <c r="P492" s="32"/>
      <c r="Q492" s="32"/>
      <c r="R492" s="32"/>
      <c r="S492" s="32"/>
      <c r="T492" s="32"/>
      <c r="U492" s="9"/>
      <c r="V492" s="9"/>
      <c r="W492" s="9"/>
      <c r="X492" s="9"/>
      <c r="Y492" s="9"/>
      <c r="Z492" s="9"/>
      <c r="AA492" s="9"/>
      <c r="AB492" s="9"/>
      <c r="AC492" s="9"/>
      <c r="AD492" s="9"/>
      <c r="AE492" s="9"/>
    </row>
    <row r="493">
      <c r="A493" s="9"/>
      <c r="B493" s="9"/>
      <c r="C493" s="9"/>
      <c r="D493" s="32"/>
      <c r="E493" s="32"/>
      <c r="F493" s="32"/>
      <c r="G493" s="32"/>
      <c r="H493" s="32"/>
      <c r="I493" s="32"/>
      <c r="J493" s="32"/>
      <c r="K493" s="32"/>
      <c r="L493" s="32"/>
      <c r="M493" s="32"/>
      <c r="N493" s="32"/>
      <c r="O493" s="32"/>
      <c r="P493" s="32"/>
      <c r="Q493" s="32"/>
      <c r="R493" s="32"/>
      <c r="S493" s="32"/>
      <c r="T493" s="32"/>
      <c r="U493" s="9"/>
      <c r="V493" s="9"/>
      <c r="W493" s="9"/>
      <c r="X493" s="9"/>
      <c r="Y493" s="9"/>
      <c r="Z493" s="9"/>
      <c r="AA493" s="9"/>
      <c r="AB493" s="9"/>
      <c r="AC493" s="9"/>
      <c r="AD493" s="9"/>
      <c r="AE493" s="9"/>
    </row>
    <row r="494">
      <c r="A494" s="9"/>
      <c r="B494" s="9"/>
      <c r="C494" s="9"/>
      <c r="D494" s="32"/>
      <c r="E494" s="32"/>
      <c r="F494" s="32"/>
      <c r="G494" s="32"/>
      <c r="H494" s="32"/>
      <c r="I494" s="32"/>
      <c r="J494" s="32"/>
      <c r="K494" s="32"/>
      <c r="L494" s="32"/>
      <c r="M494" s="32"/>
      <c r="N494" s="32"/>
      <c r="O494" s="32"/>
      <c r="P494" s="32"/>
      <c r="Q494" s="32"/>
      <c r="R494" s="32"/>
      <c r="S494" s="32"/>
      <c r="T494" s="32"/>
      <c r="U494" s="9"/>
      <c r="V494" s="9"/>
      <c r="W494" s="9"/>
      <c r="X494" s="9"/>
      <c r="Y494" s="9"/>
      <c r="Z494" s="9"/>
      <c r="AA494" s="9"/>
      <c r="AB494" s="9"/>
      <c r="AC494" s="9"/>
      <c r="AD494" s="9"/>
      <c r="AE494" s="9"/>
    </row>
    <row r="495">
      <c r="A495" s="9"/>
      <c r="B495" s="9"/>
      <c r="C495" s="9"/>
      <c r="D495" s="32"/>
      <c r="E495" s="32"/>
      <c r="F495" s="32"/>
      <c r="G495" s="32"/>
      <c r="H495" s="32"/>
      <c r="I495" s="32"/>
      <c r="J495" s="32"/>
      <c r="K495" s="32"/>
      <c r="L495" s="32"/>
      <c r="M495" s="32"/>
      <c r="N495" s="32"/>
      <c r="O495" s="32"/>
      <c r="P495" s="32"/>
      <c r="Q495" s="32"/>
      <c r="R495" s="32"/>
      <c r="S495" s="32"/>
      <c r="T495" s="32"/>
      <c r="U495" s="9"/>
      <c r="V495" s="9"/>
      <c r="W495" s="9"/>
      <c r="X495" s="9"/>
      <c r="Y495" s="9"/>
      <c r="Z495" s="9"/>
      <c r="AA495" s="9"/>
      <c r="AB495" s="9"/>
      <c r="AC495" s="9"/>
      <c r="AD495" s="9"/>
      <c r="AE495" s="9"/>
    </row>
    <row r="496">
      <c r="A496" s="9"/>
      <c r="B496" s="9"/>
      <c r="C496" s="9"/>
      <c r="D496" s="32"/>
      <c r="E496" s="32"/>
      <c r="F496" s="32"/>
      <c r="G496" s="32"/>
      <c r="H496" s="32"/>
      <c r="I496" s="32"/>
      <c r="J496" s="32"/>
      <c r="K496" s="32"/>
      <c r="L496" s="32"/>
      <c r="M496" s="32"/>
      <c r="N496" s="32"/>
      <c r="O496" s="32"/>
      <c r="P496" s="32"/>
      <c r="Q496" s="32"/>
      <c r="R496" s="32"/>
      <c r="S496" s="32"/>
      <c r="T496" s="32"/>
      <c r="U496" s="9"/>
      <c r="V496" s="9"/>
      <c r="W496" s="9"/>
      <c r="X496" s="9"/>
      <c r="Y496" s="9"/>
      <c r="Z496" s="9"/>
      <c r="AA496" s="9"/>
      <c r="AB496" s="9"/>
      <c r="AC496" s="9"/>
      <c r="AD496" s="9"/>
      <c r="AE496" s="9"/>
    </row>
  </sheetData>
  <autoFilter ref="$A$2:$T$24"/>
  <mergeCells count="4">
    <mergeCell ref="K1:M1"/>
    <mergeCell ref="N1:P1"/>
    <mergeCell ref="Q1:S1"/>
    <mergeCell ref="G1:J1"/>
  </mergeCells>
  <conditionalFormatting sqref="A3:C496">
    <cfRule type="expression" dxfId="0" priority="1">
      <formula>$B3="Fire"</formula>
    </cfRule>
  </conditionalFormatting>
  <conditionalFormatting sqref="A3:C496">
    <cfRule type="expression" dxfId="1" priority="2">
      <formula>$B3="Water"</formula>
    </cfRule>
  </conditionalFormatting>
  <conditionalFormatting sqref="A3:C496">
    <cfRule type="expression" dxfId="2" priority="3">
      <formula>$B3="Earth"</formula>
    </cfRule>
  </conditionalFormatting>
  <conditionalFormatting sqref="A3:C496">
    <cfRule type="expression" dxfId="3" priority="4">
      <formula>$B3="Wind"</formula>
    </cfRule>
  </conditionalFormatting>
  <conditionalFormatting sqref="A3:C496">
    <cfRule type="expression" dxfId="4" priority="5">
      <formula>$B3="Electric"</formula>
    </cfRule>
  </conditionalFormatting>
  <conditionalFormatting sqref="A3:C496">
    <cfRule type="expression" dxfId="5" priority="6">
      <formula>$B3="Ice"</formula>
    </cfRule>
  </conditionalFormatting>
  <conditionalFormatting sqref="A3:C496">
    <cfRule type="expression" dxfId="6" priority="7">
      <formula>$B3="Dark"</formula>
    </cfRule>
  </conditionalFormatting>
  <dataValidations>
    <dataValidation type="list" allowBlank="1" sqref="B3:B496">
      <formula1>Elements</formula1>
    </dataValidation>
    <dataValidation type="list" allowBlank="1" sqref="I3:I496">
      <formula1>StatTypes</formula1>
    </dataValidation>
    <dataValidation type="list" allowBlank="1" sqref="K3:M496">
      <formula1>Skills</formula1>
    </dataValidation>
    <dataValidation type="list" allowBlank="1" sqref="C3:C496">
      <formula1>WeaponTypes</formula1>
    </dataValidation>
    <dataValidation type="list" allowBlank="1" sqref="Q3:S496">
      <formula1>EffectKeywords</formula1>
    </dataValidation>
    <dataValidation type="list" allowBlank="1" sqref="N3:P496">
      <formula1>BladeArts</formula1>
    </dataValidation>
  </dataValidations>
  <drawing r:id="rId2"/>
  <legacyDrawing r:id="rId3"/>
  <tableParts count="1">
    <tablePart r:id="rId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1.0"/>
    <col customWidth="1" min="2" max="2" width="23.0"/>
    <col customWidth="1" min="3" max="3" width="18.43"/>
    <col customWidth="1" min="4" max="4" width="17.71"/>
    <col customWidth="1" min="5" max="5" width="9.0"/>
    <col customWidth="1" min="6" max="6" width="16.43"/>
    <col customWidth="1" min="7" max="7" width="8.71"/>
    <col customWidth="1" min="9" max="9" width="8.71"/>
    <col customWidth="1" min="11" max="11" width="22.43"/>
    <col customWidth="1" min="12" max="12" width="23.86"/>
  </cols>
  <sheetData>
    <row r="1">
      <c r="A1" s="51" t="s">
        <v>942</v>
      </c>
      <c r="B1" s="52"/>
      <c r="C1" s="52"/>
      <c r="D1" s="51" t="s">
        <v>943</v>
      </c>
      <c r="F1" s="51" t="s">
        <v>944</v>
      </c>
      <c r="H1" s="51" t="s">
        <v>945</v>
      </c>
      <c r="J1" s="52"/>
      <c r="K1" s="53"/>
      <c r="L1" s="52"/>
      <c r="M1" s="52"/>
      <c r="N1" s="54"/>
      <c r="O1" s="54"/>
      <c r="P1" s="54"/>
      <c r="Q1" s="54"/>
      <c r="R1" s="54"/>
      <c r="S1" s="54"/>
      <c r="T1" s="54"/>
      <c r="U1" s="54"/>
      <c r="V1" s="54"/>
      <c r="W1" s="54"/>
      <c r="X1" s="54"/>
      <c r="Y1" s="54"/>
      <c r="Z1" s="54"/>
      <c r="AA1" s="54"/>
      <c r="AB1" s="54"/>
      <c r="AC1" s="54"/>
    </row>
    <row r="2" ht="26.25">
      <c r="A2" s="52" t="s">
        <v>946</v>
      </c>
      <c r="B2" s="52" t="s">
        <v>204</v>
      </c>
      <c r="C2" s="52" t="s">
        <v>947</v>
      </c>
      <c r="D2" s="52" t="s">
        <v>948</v>
      </c>
      <c r="E2" s="53" t="s">
        <v>949</v>
      </c>
      <c r="F2" s="52" t="s">
        <v>948</v>
      </c>
      <c r="G2" s="53" t="s">
        <v>949</v>
      </c>
      <c r="H2" s="52" t="s">
        <v>948</v>
      </c>
      <c r="I2" s="52" t="s">
        <v>949</v>
      </c>
      <c r="J2" s="52" t="s">
        <v>203</v>
      </c>
      <c r="K2" s="53" t="s">
        <v>202</v>
      </c>
      <c r="L2" s="52" t="s">
        <v>950</v>
      </c>
      <c r="M2" s="52" t="s">
        <v>202</v>
      </c>
      <c r="N2" s="54"/>
      <c r="O2" s="54"/>
      <c r="P2" s="54"/>
      <c r="Q2" s="54"/>
      <c r="R2" s="54"/>
      <c r="S2" s="54"/>
      <c r="T2" s="54"/>
      <c r="U2" s="54"/>
      <c r="V2" s="54"/>
      <c r="W2" s="54"/>
      <c r="X2" s="54"/>
      <c r="Y2" s="54"/>
      <c r="Z2" s="54"/>
      <c r="AA2" s="54"/>
      <c r="AB2" s="54"/>
      <c r="AC2" s="54"/>
    </row>
    <row r="3" hidden="1">
      <c r="A3" s="5"/>
      <c r="B3" s="5"/>
      <c r="C3" s="5"/>
      <c r="D3" s="5"/>
      <c r="E3" s="55"/>
      <c r="F3" s="5"/>
      <c r="G3" s="55"/>
      <c r="H3" s="5"/>
      <c r="I3" s="5"/>
      <c r="J3" s="5" t="str">
        <f>IFERROR(__xludf.DUMMYFUNCTION("ARRAYFORMULA(IF(ISBLANK($C3:$C569),"""", IF(ISTEXT(REGEXEXTRACT($A3:$A569, ""Deeds"")), ""Deed"", VLOOKUP($C3:$C569,VendorCategoryLookup, 2, FALSE))))"),"")</f>
        <v/>
      </c>
      <c r="K3" s="56"/>
      <c r="L3" s="9"/>
      <c r="M3" s="5"/>
      <c r="N3" s="9"/>
      <c r="O3" s="9"/>
      <c r="P3" s="9"/>
      <c r="Q3" s="9"/>
      <c r="R3" s="9"/>
      <c r="S3" s="9"/>
      <c r="T3" s="9"/>
      <c r="U3" s="9"/>
      <c r="V3" s="9"/>
      <c r="W3" s="9"/>
      <c r="X3" s="9"/>
      <c r="Y3" s="9"/>
      <c r="Z3" s="9"/>
      <c r="AA3" s="9"/>
      <c r="AB3" s="9"/>
      <c r="AC3" s="9"/>
    </row>
    <row r="4" ht="37.5">
      <c r="A4" s="29" t="s">
        <v>239</v>
      </c>
      <c r="B4" s="29" t="s">
        <v>234</v>
      </c>
      <c r="C4" s="29" t="s">
        <v>498</v>
      </c>
      <c r="D4" s="29" t="s">
        <v>528</v>
      </c>
      <c r="E4" s="57" t="s">
        <v>951</v>
      </c>
      <c r="F4" s="32"/>
      <c r="G4" s="58"/>
      <c r="H4" s="32"/>
      <c r="I4" s="32"/>
      <c r="J4" s="32" t="s">
        <v>214</v>
      </c>
      <c r="K4" s="58"/>
      <c r="L4" s="59"/>
      <c r="M4" s="5"/>
      <c r="N4" s="9"/>
      <c r="O4" s="9"/>
      <c r="P4" s="9"/>
      <c r="Q4" s="9"/>
      <c r="R4" s="9"/>
      <c r="S4" s="9"/>
      <c r="T4" s="9"/>
      <c r="U4" s="9"/>
      <c r="V4" s="9"/>
      <c r="W4" s="9"/>
      <c r="X4" s="9"/>
      <c r="Y4" s="9"/>
      <c r="Z4" s="9"/>
      <c r="AA4" s="9"/>
      <c r="AB4" s="9"/>
      <c r="AC4" s="9"/>
    </row>
    <row r="5" ht="26.25">
      <c r="A5" s="29" t="s">
        <v>952</v>
      </c>
      <c r="B5" s="29" t="s">
        <v>234</v>
      </c>
      <c r="C5" s="29" t="s">
        <v>498</v>
      </c>
      <c r="D5" s="29" t="s">
        <v>528</v>
      </c>
      <c r="E5" s="57" t="s">
        <v>953</v>
      </c>
      <c r="F5" s="32"/>
      <c r="G5" s="58"/>
      <c r="H5" s="32"/>
      <c r="I5" s="32"/>
      <c r="J5" s="32" t="s">
        <v>214</v>
      </c>
      <c r="K5" s="58"/>
      <c r="L5" s="9"/>
      <c r="M5" s="5"/>
      <c r="N5" s="9"/>
      <c r="O5" s="9"/>
      <c r="P5" s="9"/>
      <c r="Q5" s="9"/>
      <c r="R5" s="9"/>
      <c r="S5" s="9"/>
      <c r="T5" s="9"/>
      <c r="U5" s="9"/>
      <c r="V5" s="9"/>
      <c r="W5" s="9"/>
      <c r="X5" s="9"/>
      <c r="Y5" s="9"/>
      <c r="Z5" s="9"/>
      <c r="AA5" s="9"/>
      <c r="AB5" s="9"/>
      <c r="AC5" s="9"/>
    </row>
    <row r="6" ht="26.25">
      <c r="A6" s="29" t="s">
        <v>954</v>
      </c>
      <c r="B6" s="29" t="s">
        <v>234</v>
      </c>
      <c r="C6" s="29" t="s">
        <v>498</v>
      </c>
      <c r="D6" s="29" t="s">
        <v>528</v>
      </c>
      <c r="E6" s="57" t="s">
        <v>955</v>
      </c>
      <c r="F6" s="32"/>
      <c r="G6" s="58"/>
      <c r="H6" s="32"/>
      <c r="I6" s="32"/>
      <c r="J6" s="32" t="s">
        <v>214</v>
      </c>
      <c r="K6" s="58"/>
      <c r="L6" s="9"/>
      <c r="M6" s="5"/>
      <c r="N6" s="9"/>
      <c r="O6" s="9"/>
      <c r="P6" s="9"/>
      <c r="Q6" s="9"/>
      <c r="R6" s="9"/>
      <c r="S6" s="9"/>
      <c r="T6" s="9"/>
      <c r="U6" s="9"/>
      <c r="V6" s="9"/>
      <c r="W6" s="9"/>
      <c r="X6" s="9"/>
      <c r="Y6" s="9"/>
      <c r="Z6" s="9"/>
      <c r="AA6" s="9"/>
      <c r="AB6" s="9"/>
      <c r="AC6" s="9"/>
    </row>
    <row r="7" ht="26.25">
      <c r="A7" s="29" t="s">
        <v>956</v>
      </c>
      <c r="B7" s="29" t="s">
        <v>234</v>
      </c>
      <c r="C7" s="29" t="s">
        <v>498</v>
      </c>
      <c r="D7" s="29" t="s">
        <v>528</v>
      </c>
      <c r="E7" s="57" t="s">
        <v>957</v>
      </c>
      <c r="F7" s="32"/>
      <c r="G7" s="58"/>
      <c r="H7" s="32"/>
      <c r="I7" s="32"/>
      <c r="J7" s="32" t="s">
        <v>214</v>
      </c>
      <c r="K7" s="58"/>
      <c r="L7" s="9"/>
      <c r="M7" s="5"/>
      <c r="N7" s="9"/>
      <c r="O7" s="9"/>
      <c r="P7" s="9"/>
      <c r="Q7" s="9"/>
      <c r="R7" s="9"/>
      <c r="S7" s="9"/>
      <c r="T7" s="9"/>
      <c r="U7" s="9"/>
      <c r="V7" s="9"/>
      <c r="W7" s="9"/>
      <c r="X7" s="9"/>
      <c r="Y7" s="9"/>
      <c r="Z7" s="9"/>
      <c r="AA7" s="9"/>
      <c r="AB7" s="9"/>
      <c r="AC7" s="9"/>
    </row>
    <row r="8" ht="26.25">
      <c r="A8" s="29" t="s">
        <v>958</v>
      </c>
      <c r="B8" s="29" t="s">
        <v>234</v>
      </c>
      <c r="C8" s="29" t="s">
        <v>498</v>
      </c>
      <c r="D8" s="29" t="s">
        <v>528</v>
      </c>
      <c r="E8" s="57" t="s">
        <v>955</v>
      </c>
      <c r="F8" s="29" t="s">
        <v>508</v>
      </c>
      <c r="G8" s="57" t="s">
        <v>959</v>
      </c>
      <c r="H8" s="32"/>
      <c r="I8" s="32"/>
      <c r="J8" s="32" t="s">
        <v>214</v>
      </c>
      <c r="K8" s="57" t="s">
        <v>960</v>
      </c>
      <c r="L8" s="9"/>
      <c r="M8" s="5"/>
      <c r="N8" s="9"/>
      <c r="O8" s="9"/>
      <c r="P8" s="9"/>
      <c r="Q8" s="9"/>
      <c r="R8" s="9"/>
      <c r="S8" s="9"/>
      <c r="T8" s="9"/>
      <c r="U8" s="9"/>
      <c r="V8" s="9"/>
      <c r="W8" s="9"/>
      <c r="X8" s="9"/>
      <c r="Y8" s="9"/>
      <c r="Z8" s="9"/>
      <c r="AA8" s="9"/>
      <c r="AB8" s="9"/>
      <c r="AC8" s="9"/>
    </row>
    <row r="9" ht="26.25">
      <c r="A9" s="29" t="s">
        <v>961</v>
      </c>
      <c r="B9" s="29" t="s">
        <v>234</v>
      </c>
      <c r="C9" s="29" t="s">
        <v>498</v>
      </c>
      <c r="D9" s="29" t="s">
        <v>528</v>
      </c>
      <c r="E9" s="57" t="s">
        <v>962</v>
      </c>
      <c r="F9" s="29" t="s">
        <v>503</v>
      </c>
      <c r="G9" s="57" t="s">
        <v>963</v>
      </c>
      <c r="H9" s="32"/>
      <c r="I9" s="32"/>
      <c r="J9" s="32" t="s">
        <v>214</v>
      </c>
      <c r="K9" s="57" t="s">
        <v>964</v>
      </c>
      <c r="L9" s="9"/>
      <c r="M9" s="5"/>
      <c r="N9" s="9"/>
      <c r="O9" s="9"/>
      <c r="P9" s="9"/>
      <c r="Q9" s="9"/>
      <c r="R9" s="9"/>
      <c r="S9" s="9"/>
      <c r="T9" s="9"/>
      <c r="U9" s="9"/>
      <c r="V9" s="9"/>
      <c r="W9" s="9"/>
      <c r="X9" s="9"/>
      <c r="Y9" s="9"/>
      <c r="Z9" s="9"/>
      <c r="AA9" s="9"/>
      <c r="AB9" s="9"/>
      <c r="AC9" s="9"/>
    </row>
    <row r="10" ht="26.25">
      <c r="A10" s="29" t="s">
        <v>965</v>
      </c>
      <c r="B10" s="29" t="s">
        <v>234</v>
      </c>
      <c r="C10" s="29" t="s">
        <v>498</v>
      </c>
      <c r="D10" s="29" t="s">
        <v>753</v>
      </c>
      <c r="E10" s="57" t="s">
        <v>966</v>
      </c>
      <c r="F10" s="29"/>
      <c r="G10" s="57"/>
      <c r="H10" s="32"/>
      <c r="I10" s="32"/>
      <c r="J10" s="32" t="s">
        <v>967</v>
      </c>
      <c r="K10" s="57"/>
      <c r="L10" s="9"/>
      <c r="M10" s="5"/>
      <c r="N10" s="9"/>
      <c r="O10" s="9"/>
      <c r="P10" s="9"/>
      <c r="Q10" s="9"/>
      <c r="R10" s="9"/>
      <c r="S10" s="9"/>
      <c r="T10" s="9"/>
      <c r="U10" s="9"/>
      <c r="V10" s="9"/>
      <c r="W10" s="9"/>
      <c r="X10" s="9"/>
      <c r="Y10" s="9"/>
      <c r="Z10" s="9"/>
      <c r="AA10" s="9"/>
      <c r="AB10" s="9"/>
      <c r="AC10" s="9"/>
    </row>
    <row r="11" ht="26.25">
      <c r="A11" s="29" t="s">
        <v>968</v>
      </c>
      <c r="B11" s="29" t="s">
        <v>234</v>
      </c>
      <c r="C11" s="29" t="s">
        <v>502</v>
      </c>
      <c r="D11" s="29" t="s">
        <v>567</v>
      </c>
      <c r="E11" s="57" t="s">
        <v>969</v>
      </c>
      <c r="F11" s="32"/>
      <c r="G11" s="58"/>
      <c r="H11" s="32"/>
      <c r="I11" s="32"/>
      <c r="J11" s="32" t="s">
        <v>226</v>
      </c>
      <c r="K11" s="58"/>
      <c r="L11" s="9"/>
      <c r="M11" s="5"/>
      <c r="N11" s="9"/>
      <c r="O11" s="9"/>
      <c r="P11" s="9"/>
      <c r="Q11" s="9"/>
      <c r="R11" s="9"/>
      <c r="S11" s="9"/>
      <c r="T11" s="9"/>
      <c r="U11" s="9"/>
      <c r="V11" s="9"/>
      <c r="W11" s="9"/>
      <c r="X11" s="9"/>
      <c r="Y11" s="9"/>
      <c r="Z11" s="9"/>
      <c r="AA11" s="9"/>
      <c r="AB11" s="9"/>
      <c r="AC11" s="9"/>
    </row>
    <row r="12" ht="26.25">
      <c r="A12" s="29" t="s">
        <v>970</v>
      </c>
      <c r="B12" s="29" t="s">
        <v>234</v>
      </c>
      <c r="C12" s="29" t="s">
        <v>502</v>
      </c>
      <c r="D12" s="29" t="s">
        <v>567</v>
      </c>
      <c r="E12" s="57" t="s">
        <v>971</v>
      </c>
      <c r="F12" s="32"/>
      <c r="G12" s="58"/>
      <c r="H12" s="32"/>
      <c r="I12" s="32"/>
      <c r="J12" s="32" t="s">
        <v>226</v>
      </c>
      <c r="K12" s="58"/>
      <c r="L12" s="9"/>
      <c r="M12" s="9"/>
      <c r="N12" s="9"/>
      <c r="O12" s="9"/>
      <c r="P12" s="9"/>
      <c r="Q12" s="9"/>
      <c r="R12" s="9"/>
      <c r="S12" s="9"/>
      <c r="T12" s="9"/>
      <c r="U12" s="9"/>
      <c r="V12" s="9"/>
      <c r="W12" s="9"/>
      <c r="X12" s="9"/>
      <c r="Y12" s="9"/>
      <c r="Z12" s="9"/>
      <c r="AA12" s="9"/>
      <c r="AB12" s="9"/>
      <c r="AC12" s="9"/>
    </row>
    <row r="13" ht="26.25">
      <c r="A13" s="29" t="s">
        <v>277</v>
      </c>
      <c r="B13" s="29" t="s">
        <v>234</v>
      </c>
      <c r="C13" s="29" t="s">
        <v>502</v>
      </c>
      <c r="D13" s="29" t="s">
        <v>567</v>
      </c>
      <c r="E13" s="57" t="s">
        <v>972</v>
      </c>
      <c r="F13" s="32"/>
      <c r="G13" s="58"/>
      <c r="H13" s="32"/>
      <c r="I13" s="32"/>
      <c r="J13" s="32" t="s">
        <v>226</v>
      </c>
      <c r="K13" s="58"/>
      <c r="L13" s="9"/>
      <c r="M13" s="9"/>
      <c r="N13" s="9"/>
      <c r="O13" s="9"/>
      <c r="P13" s="9"/>
      <c r="Q13" s="9"/>
      <c r="R13" s="9"/>
      <c r="S13" s="9"/>
      <c r="T13" s="9"/>
      <c r="U13" s="9"/>
      <c r="V13" s="9"/>
      <c r="W13" s="9"/>
      <c r="X13" s="9"/>
      <c r="Y13" s="9"/>
      <c r="Z13" s="9"/>
      <c r="AA13" s="9"/>
      <c r="AB13" s="9"/>
      <c r="AC13" s="9"/>
    </row>
    <row r="14" ht="26.25">
      <c r="A14" s="29" t="s">
        <v>973</v>
      </c>
      <c r="B14" s="29" t="s">
        <v>234</v>
      </c>
      <c r="C14" s="29" t="s">
        <v>502</v>
      </c>
      <c r="D14" s="29" t="s">
        <v>567</v>
      </c>
      <c r="E14" s="57" t="s">
        <v>974</v>
      </c>
      <c r="F14" s="32"/>
      <c r="G14" s="58"/>
      <c r="H14" s="32"/>
      <c r="I14" s="32"/>
      <c r="J14" s="32" t="s">
        <v>226</v>
      </c>
      <c r="K14" s="58"/>
      <c r="L14" s="9"/>
      <c r="M14" s="9"/>
      <c r="N14" s="9"/>
      <c r="O14" s="9"/>
      <c r="P14" s="9"/>
      <c r="Q14" s="9"/>
      <c r="R14" s="9"/>
      <c r="S14" s="9"/>
      <c r="T14" s="9"/>
      <c r="U14" s="9"/>
      <c r="V14" s="9"/>
      <c r="W14" s="9"/>
      <c r="X14" s="9"/>
      <c r="Y14" s="9"/>
      <c r="Z14" s="9"/>
      <c r="AA14" s="9"/>
      <c r="AB14" s="9"/>
      <c r="AC14" s="9"/>
    </row>
    <row r="15" ht="37.5">
      <c r="A15" s="29" t="s">
        <v>975</v>
      </c>
      <c r="B15" s="29" t="s">
        <v>234</v>
      </c>
      <c r="C15" s="29" t="s">
        <v>502</v>
      </c>
      <c r="D15" s="29" t="s">
        <v>567</v>
      </c>
      <c r="E15" s="57" t="s">
        <v>972</v>
      </c>
      <c r="F15" s="29" t="s">
        <v>528</v>
      </c>
      <c r="G15" s="57" t="s">
        <v>953</v>
      </c>
      <c r="H15" s="32"/>
      <c r="I15" s="32"/>
      <c r="J15" s="32" t="s">
        <v>226</v>
      </c>
      <c r="K15" s="57" t="s">
        <v>976</v>
      </c>
      <c r="L15" s="9"/>
      <c r="M15" s="9"/>
      <c r="N15" s="9"/>
      <c r="O15" s="9"/>
      <c r="P15" s="9"/>
      <c r="Q15" s="9"/>
      <c r="R15" s="9"/>
      <c r="S15" s="9"/>
      <c r="T15" s="9"/>
      <c r="U15" s="9"/>
      <c r="V15" s="9"/>
      <c r="W15" s="9"/>
      <c r="X15" s="9"/>
      <c r="Y15" s="9"/>
      <c r="Z15" s="9"/>
      <c r="AA15" s="9"/>
      <c r="AB15" s="9"/>
      <c r="AC15" s="9"/>
    </row>
    <row r="16" ht="37.5">
      <c r="A16" s="29" t="s">
        <v>281</v>
      </c>
      <c r="B16" s="29" t="s">
        <v>234</v>
      </c>
      <c r="C16" s="29" t="s">
        <v>502</v>
      </c>
      <c r="D16" s="29" t="s">
        <v>567</v>
      </c>
      <c r="E16" s="57" t="s">
        <v>974</v>
      </c>
      <c r="F16" s="29" t="s">
        <v>528</v>
      </c>
      <c r="G16" s="57" t="s">
        <v>953</v>
      </c>
      <c r="H16" s="29" t="s">
        <v>508</v>
      </c>
      <c r="I16" s="42">
        <v>0.06</v>
      </c>
      <c r="J16" s="32" t="s">
        <v>226</v>
      </c>
      <c r="K16" s="57" t="s">
        <v>977</v>
      </c>
      <c r="L16" s="9"/>
      <c r="M16" s="9"/>
      <c r="N16" s="9"/>
      <c r="O16" s="9"/>
      <c r="P16" s="9"/>
      <c r="Q16" s="9"/>
      <c r="R16" s="9"/>
      <c r="S16" s="9"/>
      <c r="T16" s="9"/>
      <c r="U16" s="9"/>
      <c r="V16" s="9"/>
      <c r="W16" s="9"/>
      <c r="X16" s="9"/>
      <c r="Y16" s="9"/>
      <c r="Z16" s="9"/>
      <c r="AA16" s="9"/>
      <c r="AB16" s="9"/>
      <c r="AC16" s="9"/>
    </row>
    <row r="17" ht="26.25">
      <c r="A17" s="29" t="s">
        <v>978</v>
      </c>
      <c r="B17" s="29" t="s">
        <v>234</v>
      </c>
      <c r="C17" s="29" t="s">
        <v>502</v>
      </c>
      <c r="D17" s="29" t="s">
        <v>739</v>
      </c>
      <c r="E17" s="57" t="s">
        <v>979</v>
      </c>
      <c r="F17" s="29"/>
      <c r="G17" s="57"/>
      <c r="H17" s="29"/>
      <c r="I17" s="42"/>
      <c r="J17" s="32" t="s">
        <v>967</v>
      </c>
      <c r="K17" s="57"/>
      <c r="L17" s="9"/>
      <c r="M17" s="9"/>
      <c r="N17" s="9"/>
      <c r="O17" s="9"/>
      <c r="P17" s="9"/>
      <c r="Q17" s="9"/>
      <c r="R17" s="9"/>
      <c r="S17" s="9"/>
      <c r="T17" s="9"/>
      <c r="U17" s="9"/>
      <c r="V17" s="9"/>
      <c r="W17" s="9"/>
      <c r="X17" s="9"/>
      <c r="Y17" s="9"/>
      <c r="Z17" s="9"/>
      <c r="AA17" s="9"/>
      <c r="AB17" s="9"/>
      <c r="AC17" s="9"/>
    </row>
    <row r="18" ht="26.25">
      <c r="A18" s="29" t="s">
        <v>980</v>
      </c>
      <c r="B18" s="29" t="s">
        <v>234</v>
      </c>
      <c r="C18" s="29" t="s">
        <v>507</v>
      </c>
      <c r="D18" s="29" t="s">
        <v>571</v>
      </c>
      <c r="E18" s="57" t="s">
        <v>959</v>
      </c>
      <c r="F18" s="32"/>
      <c r="G18" s="58"/>
      <c r="H18" s="32"/>
      <c r="I18" s="32"/>
      <c r="J18" s="32" t="s">
        <v>216</v>
      </c>
      <c r="K18" s="58"/>
      <c r="L18" s="9"/>
      <c r="M18" s="9"/>
      <c r="N18" s="9"/>
      <c r="O18" s="9"/>
      <c r="P18" s="9"/>
      <c r="Q18" s="9"/>
      <c r="R18" s="9"/>
      <c r="S18" s="9"/>
      <c r="T18" s="9"/>
      <c r="U18" s="9"/>
      <c r="V18" s="9"/>
      <c r="W18" s="9"/>
      <c r="X18" s="9"/>
      <c r="Y18" s="9"/>
      <c r="Z18" s="9"/>
      <c r="AA18" s="9"/>
      <c r="AB18" s="9"/>
      <c r="AC18" s="9"/>
    </row>
    <row r="19" ht="26.25">
      <c r="A19" s="29" t="s">
        <v>981</v>
      </c>
      <c r="B19" s="29" t="s">
        <v>234</v>
      </c>
      <c r="C19" s="29" t="s">
        <v>507</v>
      </c>
      <c r="D19" s="29" t="s">
        <v>571</v>
      </c>
      <c r="E19" s="57" t="s">
        <v>971</v>
      </c>
      <c r="F19" s="32"/>
      <c r="G19" s="58"/>
      <c r="H19" s="32"/>
      <c r="I19" s="32"/>
      <c r="J19" s="32" t="s">
        <v>216</v>
      </c>
      <c r="K19" s="58"/>
      <c r="L19" s="9"/>
      <c r="M19" s="9"/>
      <c r="N19" s="9"/>
      <c r="O19" s="9"/>
      <c r="P19" s="9"/>
      <c r="Q19" s="9"/>
      <c r="R19" s="9"/>
      <c r="S19" s="9"/>
      <c r="T19" s="9"/>
      <c r="U19" s="9"/>
      <c r="V19" s="9"/>
      <c r="W19" s="9"/>
      <c r="X19" s="9"/>
      <c r="Y19" s="9"/>
      <c r="Z19" s="9"/>
      <c r="AA19" s="9"/>
      <c r="AB19" s="9"/>
      <c r="AC19" s="9"/>
    </row>
    <row r="20" ht="26.25">
      <c r="A20" s="29" t="s">
        <v>982</v>
      </c>
      <c r="B20" s="29" t="s">
        <v>234</v>
      </c>
      <c r="C20" s="29" t="s">
        <v>507</v>
      </c>
      <c r="D20" s="29" t="s">
        <v>571</v>
      </c>
      <c r="E20" s="57" t="s">
        <v>983</v>
      </c>
      <c r="F20" s="32"/>
      <c r="G20" s="58"/>
      <c r="H20" s="32"/>
      <c r="I20" s="32"/>
      <c r="J20" s="32" t="s">
        <v>216</v>
      </c>
      <c r="K20" s="58"/>
      <c r="L20" s="9"/>
      <c r="M20" s="9"/>
      <c r="N20" s="9"/>
      <c r="O20" s="9"/>
      <c r="P20" s="9"/>
      <c r="Q20" s="9"/>
      <c r="R20" s="9"/>
      <c r="S20" s="9"/>
      <c r="T20" s="9"/>
      <c r="U20" s="9"/>
      <c r="V20" s="9"/>
      <c r="W20" s="9"/>
      <c r="X20" s="9"/>
      <c r="Y20" s="9"/>
      <c r="Z20" s="9"/>
      <c r="AA20" s="9"/>
      <c r="AB20" s="9"/>
      <c r="AC20" s="9"/>
    </row>
    <row r="21" ht="37.5">
      <c r="A21" s="29" t="s">
        <v>315</v>
      </c>
      <c r="B21" s="29" t="s">
        <v>234</v>
      </c>
      <c r="C21" s="29" t="s">
        <v>507</v>
      </c>
      <c r="D21" s="29" t="s">
        <v>571</v>
      </c>
      <c r="E21" s="57" t="s">
        <v>983</v>
      </c>
      <c r="F21" s="29" t="s">
        <v>528</v>
      </c>
      <c r="G21" s="57" t="s">
        <v>951</v>
      </c>
      <c r="H21" s="32"/>
      <c r="I21" s="32"/>
      <c r="J21" s="32" t="s">
        <v>216</v>
      </c>
      <c r="K21" s="57" t="s">
        <v>984</v>
      </c>
      <c r="L21" s="9"/>
      <c r="M21" s="9"/>
      <c r="N21" s="9"/>
      <c r="O21" s="9"/>
      <c r="P21" s="9"/>
      <c r="Q21" s="9"/>
      <c r="R21" s="9"/>
      <c r="S21" s="9"/>
      <c r="T21" s="9"/>
      <c r="U21" s="9"/>
      <c r="V21" s="9"/>
      <c r="W21" s="9"/>
      <c r="X21" s="9"/>
      <c r="Y21" s="9"/>
      <c r="Z21" s="9"/>
      <c r="AA21" s="9"/>
      <c r="AB21" s="9"/>
      <c r="AC21" s="9"/>
    </row>
    <row r="22" ht="26.25">
      <c r="A22" s="29" t="s">
        <v>985</v>
      </c>
      <c r="B22" s="29" t="s">
        <v>234</v>
      </c>
      <c r="C22" s="29" t="s">
        <v>507</v>
      </c>
      <c r="D22" s="29" t="s">
        <v>571</v>
      </c>
      <c r="E22" s="57" t="s">
        <v>986</v>
      </c>
      <c r="F22" s="29" t="s">
        <v>508</v>
      </c>
      <c r="G22" s="57" t="s">
        <v>987</v>
      </c>
      <c r="H22" s="32"/>
      <c r="I22" s="32"/>
      <c r="J22" s="32" t="s">
        <v>216</v>
      </c>
      <c r="K22" s="57" t="s">
        <v>960</v>
      </c>
      <c r="L22" s="9"/>
      <c r="M22" s="9"/>
      <c r="N22" s="9"/>
      <c r="O22" s="9"/>
      <c r="P22" s="9"/>
      <c r="Q22" s="9"/>
      <c r="R22" s="9"/>
      <c r="S22" s="9"/>
      <c r="T22" s="9"/>
      <c r="U22" s="9"/>
      <c r="V22" s="9"/>
      <c r="W22" s="9"/>
      <c r="X22" s="9"/>
      <c r="Y22" s="9"/>
      <c r="Z22" s="9"/>
      <c r="AA22" s="9"/>
      <c r="AB22" s="9"/>
      <c r="AC22" s="9"/>
    </row>
    <row r="23" ht="26.25">
      <c r="A23" s="29" t="s">
        <v>988</v>
      </c>
      <c r="B23" s="29" t="s">
        <v>234</v>
      </c>
      <c r="C23" s="29" t="s">
        <v>507</v>
      </c>
      <c r="D23" s="29"/>
      <c r="E23" s="57"/>
      <c r="F23" s="29"/>
      <c r="G23" s="57"/>
      <c r="H23" s="32"/>
      <c r="I23" s="32"/>
      <c r="J23" s="32" t="s">
        <v>216</v>
      </c>
      <c r="K23" s="57" t="s">
        <v>989</v>
      </c>
      <c r="L23" s="9"/>
      <c r="M23" s="9"/>
      <c r="N23" s="9"/>
      <c r="O23" s="9"/>
      <c r="P23" s="9"/>
      <c r="Q23" s="9"/>
      <c r="R23" s="9"/>
      <c r="S23" s="9"/>
      <c r="T23" s="9"/>
      <c r="U23" s="9"/>
      <c r="V23" s="9"/>
      <c r="W23" s="9"/>
      <c r="X23" s="9"/>
      <c r="Y23" s="9"/>
      <c r="Z23" s="9"/>
      <c r="AA23" s="9"/>
      <c r="AB23" s="9"/>
      <c r="AC23" s="9"/>
    </row>
    <row r="24" ht="26.25">
      <c r="A24" s="29" t="s">
        <v>990</v>
      </c>
      <c r="B24" s="29" t="s">
        <v>234</v>
      </c>
      <c r="C24" s="29" t="s">
        <v>507</v>
      </c>
      <c r="D24" s="29"/>
      <c r="E24" s="57"/>
      <c r="F24" s="29"/>
      <c r="G24" s="57"/>
      <c r="H24" s="32"/>
      <c r="I24" s="32"/>
      <c r="J24" s="32" t="s">
        <v>216</v>
      </c>
      <c r="K24" s="57" t="s">
        <v>991</v>
      </c>
      <c r="L24" s="9"/>
      <c r="M24" s="9"/>
      <c r="N24" s="9"/>
      <c r="O24" s="9"/>
      <c r="P24" s="9"/>
      <c r="Q24" s="9"/>
      <c r="R24" s="9"/>
      <c r="S24" s="9"/>
      <c r="T24" s="9"/>
      <c r="U24" s="9"/>
      <c r="V24" s="9"/>
      <c r="W24" s="9"/>
      <c r="X24" s="9"/>
      <c r="Y24" s="9"/>
      <c r="Z24" s="9"/>
      <c r="AA24" s="9"/>
      <c r="AB24" s="9"/>
      <c r="AC24" s="9"/>
    </row>
    <row r="25" ht="26.25">
      <c r="A25" s="29" t="s">
        <v>992</v>
      </c>
      <c r="B25" s="29" t="s">
        <v>234</v>
      </c>
      <c r="C25" s="29" t="s">
        <v>507</v>
      </c>
      <c r="D25" s="29" t="s">
        <v>745</v>
      </c>
      <c r="E25" s="57" t="s">
        <v>993</v>
      </c>
      <c r="F25" s="29"/>
      <c r="G25" s="57"/>
      <c r="H25" s="32"/>
      <c r="I25" s="32"/>
      <c r="J25" s="32" t="s">
        <v>967</v>
      </c>
      <c r="K25" s="57"/>
      <c r="L25" s="9"/>
      <c r="M25" s="9"/>
      <c r="N25" s="9"/>
      <c r="O25" s="9"/>
      <c r="P25" s="9"/>
      <c r="Q25" s="9"/>
      <c r="R25" s="9"/>
      <c r="S25" s="9"/>
      <c r="T25" s="9"/>
      <c r="U25" s="9"/>
      <c r="V25" s="9"/>
      <c r="W25" s="9"/>
      <c r="X25" s="9"/>
      <c r="Y25" s="9"/>
      <c r="Z25" s="9"/>
      <c r="AA25" s="9"/>
      <c r="AB25" s="9"/>
      <c r="AC25" s="9"/>
    </row>
    <row r="26" ht="26.25">
      <c r="A26" s="29" t="s">
        <v>994</v>
      </c>
      <c r="B26" s="29" t="s">
        <v>234</v>
      </c>
      <c r="C26" s="29" t="s">
        <v>513</v>
      </c>
      <c r="D26" s="29" t="s">
        <v>533</v>
      </c>
      <c r="E26" s="57" t="s">
        <v>971</v>
      </c>
      <c r="F26" s="32"/>
      <c r="G26" s="58"/>
      <c r="H26" s="32"/>
      <c r="I26" s="32"/>
      <c r="J26" s="32" t="s">
        <v>222</v>
      </c>
      <c r="K26" s="58"/>
      <c r="L26" s="9"/>
      <c r="M26" s="9"/>
      <c r="N26" s="9"/>
      <c r="O26" s="9"/>
      <c r="P26" s="9"/>
      <c r="Q26" s="9"/>
      <c r="R26" s="9"/>
      <c r="S26" s="9"/>
      <c r="T26" s="9"/>
      <c r="U26" s="9"/>
      <c r="V26" s="9"/>
      <c r="W26" s="9"/>
      <c r="X26" s="9"/>
      <c r="Y26" s="9"/>
      <c r="Z26" s="9"/>
      <c r="AA26" s="9"/>
      <c r="AB26" s="9"/>
      <c r="AC26" s="9"/>
    </row>
    <row r="27" ht="26.25">
      <c r="A27" s="29" t="s">
        <v>233</v>
      </c>
      <c r="B27" s="29" t="s">
        <v>234</v>
      </c>
      <c r="C27" s="29" t="s">
        <v>513</v>
      </c>
      <c r="D27" s="29" t="s">
        <v>533</v>
      </c>
      <c r="E27" s="57" t="s">
        <v>987</v>
      </c>
      <c r="F27" s="32"/>
      <c r="G27" s="58"/>
      <c r="H27" s="32"/>
      <c r="I27" s="32"/>
      <c r="J27" s="32" t="s">
        <v>222</v>
      </c>
      <c r="K27" s="58"/>
      <c r="L27" s="9"/>
      <c r="M27" s="9"/>
      <c r="N27" s="9"/>
      <c r="O27" s="9"/>
      <c r="P27" s="9"/>
      <c r="Q27" s="9"/>
      <c r="R27" s="9"/>
      <c r="S27" s="9"/>
      <c r="T27" s="9"/>
      <c r="U27" s="9"/>
      <c r="V27" s="9"/>
      <c r="W27" s="9"/>
      <c r="X27" s="9"/>
      <c r="Y27" s="9"/>
      <c r="Z27" s="9"/>
      <c r="AA27" s="9"/>
      <c r="AB27" s="9"/>
      <c r="AC27" s="9"/>
    </row>
    <row r="28" ht="26.25">
      <c r="A28" s="29" t="s">
        <v>995</v>
      </c>
      <c r="B28" s="29" t="s">
        <v>234</v>
      </c>
      <c r="C28" s="29" t="s">
        <v>513</v>
      </c>
      <c r="D28" s="29" t="s">
        <v>533</v>
      </c>
      <c r="E28" s="57" t="s">
        <v>996</v>
      </c>
      <c r="F28" s="32"/>
      <c r="G28" s="58"/>
      <c r="H28" s="32"/>
      <c r="I28" s="32"/>
      <c r="J28" s="32" t="s">
        <v>222</v>
      </c>
      <c r="K28" s="58"/>
      <c r="L28" s="9"/>
      <c r="M28" s="9"/>
      <c r="N28" s="9"/>
      <c r="O28" s="9"/>
      <c r="P28" s="9"/>
      <c r="Q28" s="9"/>
      <c r="R28" s="9"/>
      <c r="S28" s="9"/>
      <c r="T28" s="9"/>
      <c r="U28" s="9"/>
      <c r="V28" s="9"/>
      <c r="W28" s="9"/>
      <c r="X28" s="9"/>
      <c r="Y28" s="9"/>
      <c r="Z28" s="9"/>
      <c r="AA28" s="9"/>
      <c r="AB28" s="9"/>
      <c r="AC28" s="9"/>
    </row>
    <row r="29" ht="26.25">
      <c r="A29" s="29" t="s">
        <v>997</v>
      </c>
      <c r="B29" s="29" t="s">
        <v>234</v>
      </c>
      <c r="C29" s="29" t="s">
        <v>513</v>
      </c>
      <c r="D29" s="29" t="s">
        <v>533</v>
      </c>
      <c r="E29" s="57" t="s">
        <v>998</v>
      </c>
      <c r="F29" s="29" t="s">
        <v>546</v>
      </c>
      <c r="G29" s="57" t="s">
        <v>971</v>
      </c>
      <c r="H29" s="32"/>
      <c r="I29" s="32"/>
      <c r="J29" s="32" t="s">
        <v>222</v>
      </c>
      <c r="K29" s="57" t="s">
        <v>999</v>
      </c>
      <c r="L29" s="9"/>
      <c r="M29" s="9"/>
      <c r="N29" s="9"/>
      <c r="O29" s="9"/>
      <c r="P29" s="9"/>
      <c r="Q29" s="9"/>
      <c r="R29" s="9"/>
      <c r="S29" s="9"/>
      <c r="T29" s="9"/>
      <c r="U29" s="9"/>
      <c r="V29" s="9"/>
      <c r="W29" s="9"/>
      <c r="X29" s="9"/>
      <c r="Y29" s="9"/>
      <c r="Z29" s="9"/>
      <c r="AA29" s="9"/>
      <c r="AB29" s="9"/>
      <c r="AC29" s="9"/>
    </row>
    <row r="30" ht="26.25">
      <c r="A30" s="29" t="s">
        <v>1000</v>
      </c>
      <c r="B30" s="29" t="s">
        <v>234</v>
      </c>
      <c r="C30" s="29" t="s">
        <v>513</v>
      </c>
      <c r="D30" s="29" t="s">
        <v>533</v>
      </c>
      <c r="E30" s="57" t="s">
        <v>998</v>
      </c>
      <c r="F30" s="29" t="s">
        <v>559</v>
      </c>
      <c r="G30" s="57" t="s">
        <v>1001</v>
      </c>
      <c r="H30" s="32"/>
      <c r="I30" s="32"/>
      <c r="J30" s="32" t="s">
        <v>222</v>
      </c>
      <c r="K30" s="57" t="s">
        <v>999</v>
      </c>
      <c r="L30" s="9"/>
      <c r="M30" s="9"/>
      <c r="N30" s="9"/>
      <c r="O30" s="9"/>
      <c r="P30" s="9"/>
      <c r="Q30" s="9"/>
      <c r="R30" s="9"/>
      <c r="S30" s="9"/>
      <c r="T30" s="9"/>
      <c r="U30" s="9"/>
      <c r="V30" s="9"/>
      <c r="W30" s="9"/>
      <c r="X30" s="9"/>
      <c r="Y30" s="9"/>
      <c r="Z30" s="9"/>
      <c r="AA30" s="9"/>
      <c r="AB30" s="9"/>
      <c r="AC30" s="9"/>
    </row>
    <row r="31" ht="37.5">
      <c r="A31" s="29" t="s">
        <v>1002</v>
      </c>
      <c r="B31" s="29" t="s">
        <v>234</v>
      </c>
      <c r="C31" s="29" t="s">
        <v>513</v>
      </c>
      <c r="D31" s="29" t="s">
        <v>533</v>
      </c>
      <c r="E31" s="57" t="s">
        <v>1003</v>
      </c>
      <c r="F31" s="29" t="s">
        <v>549</v>
      </c>
      <c r="G31" s="57" t="s">
        <v>998</v>
      </c>
      <c r="H31" s="32"/>
      <c r="I31" s="32"/>
      <c r="J31" s="32" t="s">
        <v>222</v>
      </c>
      <c r="K31" s="57" t="s">
        <v>999</v>
      </c>
      <c r="L31" s="9"/>
      <c r="M31" s="9"/>
      <c r="N31" s="9"/>
      <c r="O31" s="9"/>
      <c r="P31" s="9"/>
      <c r="Q31" s="9"/>
      <c r="R31" s="9"/>
      <c r="S31" s="9"/>
      <c r="T31" s="9"/>
      <c r="U31" s="9"/>
      <c r="V31" s="9"/>
      <c r="W31" s="9"/>
      <c r="X31" s="9"/>
      <c r="Y31" s="9"/>
      <c r="Z31" s="9"/>
      <c r="AA31" s="9"/>
      <c r="AB31" s="9"/>
      <c r="AC31" s="9"/>
    </row>
    <row r="32" ht="26.25">
      <c r="A32" s="29" t="s">
        <v>1004</v>
      </c>
      <c r="B32" s="29" t="s">
        <v>234</v>
      </c>
      <c r="C32" s="29" t="s">
        <v>513</v>
      </c>
      <c r="D32" s="29" t="s">
        <v>597</v>
      </c>
      <c r="E32" s="57" t="s">
        <v>987</v>
      </c>
      <c r="F32" s="29"/>
      <c r="G32" s="57"/>
      <c r="H32" s="32"/>
      <c r="I32" s="32"/>
      <c r="J32" s="32" t="s">
        <v>967</v>
      </c>
      <c r="K32" s="57"/>
      <c r="L32" s="9"/>
      <c r="M32" s="9"/>
      <c r="N32" s="9"/>
      <c r="O32" s="9"/>
      <c r="P32" s="9"/>
      <c r="Q32" s="9"/>
      <c r="R32" s="9"/>
      <c r="S32" s="9"/>
      <c r="T32" s="9"/>
      <c r="U32" s="9"/>
      <c r="V32" s="9"/>
      <c r="W32" s="9"/>
      <c r="X32" s="9"/>
      <c r="Y32" s="9"/>
      <c r="Z32" s="9"/>
      <c r="AA32" s="9"/>
      <c r="AB32" s="9"/>
      <c r="AC32" s="9"/>
    </row>
    <row r="33">
      <c r="A33" s="29" t="s">
        <v>1005</v>
      </c>
      <c r="B33" s="29" t="s">
        <v>234</v>
      </c>
      <c r="C33" s="29" t="s">
        <v>518</v>
      </c>
      <c r="D33" s="29" t="s">
        <v>514</v>
      </c>
      <c r="E33" s="57" t="s">
        <v>1006</v>
      </c>
      <c r="F33" s="31"/>
      <c r="G33" s="60"/>
      <c r="H33" s="32"/>
      <c r="I33" s="32"/>
      <c r="J33" s="32" t="s">
        <v>254</v>
      </c>
      <c r="K33" s="58"/>
      <c r="L33" s="9"/>
      <c r="M33" s="9"/>
      <c r="N33" s="9"/>
      <c r="O33" s="9"/>
      <c r="P33" s="9"/>
      <c r="Q33" s="9"/>
      <c r="R33" s="9"/>
      <c r="S33" s="9"/>
      <c r="T33" s="9"/>
      <c r="U33" s="9"/>
      <c r="V33" s="9"/>
      <c r="W33" s="9"/>
      <c r="X33" s="9"/>
      <c r="Y33" s="9"/>
      <c r="Z33" s="9"/>
      <c r="AA33" s="9"/>
      <c r="AB33" s="9"/>
      <c r="AC33" s="9"/>
    </row>
    <row r="34">
      <c r="A34" s="29" t="s">
        <v>1007</v>
      </c>
      <c r="B34" s="29" t="s">
        <v>234</v>
      </c>
      <c r="C34" s="29" t="s">
        <v>518</v>
      </c>
      <c r="D34" s="29" t="s">
        <v>514</v>
      </c>
      <c r="E34" s="57" t="s">
        <v>1008</v>
      </c>
      <c r="F34" s="32"/>
      <c r="G34" s="58"/>
      <c r="H34" s="32"/>
      <c r="I34" s="32"/>
      <c r="J34" s="32" t="s">
        <v>254</v>
      </c>
      <c r="K34" s="58"/>
      <c r="L34" s="9"/>
      <c r="M34" s="9"/>
      <c r="N34" s="9"/>
      <c r="O34" s="9"/>
      <c r="P34" s="9"/>
      <c r="Q34" s="9"/>
      <c r="R34" s="9"/>
      <c r="S34" s="9"/>
      <c r="T34" s="9"/>
      <c r="U34" s="9"/>
      <c r="V34" s="9"/>
      <c r="W34" s="9"/>
      <c r="X34" s="9"/>
      <c r="Y34" s="9"/>
      <c r="Z34" s="9"/>
      <c r="AA34" s="9"/>
      <c r="AB34" s="9"/>
      <c r="AC34" s="9"/>
    </row>
    <row r="35">
      <c r="A35" s="29" t="s">
        <v>1009</v>
      </c>
      <c r="B35" s="29" t="s">
        <v>234</v>
      </c>
      <c r="C35" s="29" t="s">
        <v>518</v>
      </c>
      <c r="D35" s="29" t="s">
        <v>514</v>
      </c>
      <c r="E35" s="57" t="s">
        <v>1010</v>
      </c>
      <c r="F35" s="32"/>
      <c r="G35" s="58"/>
      <c r="H35" s="32"/>
      <c r="I35" s="32"/>
      <c r="J35" s="32" t="s">
        <v>254</v>
      </c>
      <c r="K35" s="58"/>
      <c r="L35" s="9"/>
      <c r="M35" s="9"/>
      <c r="N35" s="9"/>
      <c r="O35" s="9"/>
      <c r="P35" s="9"/>
      <c r="Q35" s="9"/>
      <c r="R35" s="9"/>
      <c r="S35" s="9"/>
      <c r="T35" s="9"/>
      <c r="U35" s="9"/>
      <c r="V35" s="9"/>
      <c r="W35" s="9"/>
      <c r="X35" s="9"/>
      <c r="Y35" s="9"/>
      <c r="Z35" s="9"/>
      <c r="AA35" s="9"/>
      <c r="AB35" s="9"/>
      <c r="AC35" s="9"/>
    </row>
    <row r="36">
      <c r="A36" s="29" t="s">
        <v>342</v>
      </c>
      <c r="B36" s="29" t="s">
        <v>234</v>
      </c>
      <c r="C36" s="29" t="s">
        <v>518</v>
      </c>
      <c r="D36" s="29" t="s">
        <v>514</v>
      </c>
      <c r="E36" s="57" t="s">
        <v>1011</v>
      </c>
      <c r="F36" s="29"/>
      <c r="G36" s="57"/>
      <c r="H36" s="32"/>
      <c r="I36" s="32"/>
      <c r="J36" s="32" t="s">
        <v>254</v>
      </c>
      <c r="K36" s="58"/>
      <c r="L36" s="9"/>
      <c r="M36" s="9"/>
      <c r="N36" s="9"/>
      <c r="O36" s="9"/>
      <c r="P36" s="9"/>
      <c r="Q36" s="9"/>
      <c r="R36" s="9"/>
      <c r="S36" s="9"/>
      <c r="T36" s="9"/>
      <c r="U36" s="9"/>
      <c r="V36" s="9"/>
      <c r="W36" s="9"/>
      <c r="X36" s="9"/>
      <c r="Y36" s="9"/>
      <c r="Z36" s="9"/>
      <c r="AA36" s="9"/>
      <c r="AB36" s="9"/>
      <c r="AC36" s="9"/>
    </row>
    <row r="37">
      <c r="A37" s="29" t="s">
        <v>1012</v>
      </c>
      <c r="B37" s="29" t="s">
        <v>234</v>
      </c>
      <c r="C37" s="29" t="s">
        <v>518</v>
      </c>
      <c r="D37" s="29" t="s">
        <v>514</v>
      </c>
      <c r="E37" s="57" t="s">
        <v>1010</v>
      </c>
      <c r="F37" s="29" t="s">
        <v>508</v>
      </c>
      <c r="G37" s="57" t="s">
        <v>1001</v>
      </c>
      <c r="H37" s="32"/>
      <c r="I37" s="32"/>
      <c r="J37" s="32" t="s">
        <v>254</v>
      </c>
      <c r="K37" s="58"/>
      <c r="L37" s="9"/>
      <c r="M37" s="9"/>
      <c r="N37" s="9"/>
      <c r="O37" s="9"/>
      <c r="P37" s="9"/>
      <c r="Q37" s="9"/>
      <c r="R37" s="9"/>
      <c r="S37" s="9"/>
      <c r="T37" s="9"/>
      <c r="U37" s="9"/>
      <c r="V37" s="9"/>
      <c r="W37" s="9"/>
      <c r="X37" s="9"/>
      <c r="Y37" s="9"/>
      <c r="Z37" s="9"/>
      <c r="AA37" s="9"/>
      <c r="AB37" s="9"/>
      <c r="AC37" s="9"/>
    </row>
    <row r="38" ht="37.5">
      <c r="A38" s="29" t="s">
        <v>1013</v>
      </c>
      <c r="B38" s="29" t="s">
        <v>234</v>
      </c>
      <c r="C38" s="29" t="s">
        <v>518</v>
      </c>
      <c r="D38" s="29" t="s">
        <v>514</v>
      </c>
      <c r="E38" s="57" t="s">
        <v>1011</v>
      </c>
      <c r="F38" s="29" t="s">
        <v>571</v>
      </c>
      <c r="G38" s="57" t="s">
        <v>983</v>
      </c>
      <c r="H38" s="29" t="s">
        <v>503</v>
      </c>
      <c r="I38" s="42">
        <v>0.05</v>
      </c>
      <c r="J38" s="32" t="s">
        <v>254</v>
      </c>
      <c r="K38" s="57" t="s">
        <v>977</v>
      </c>
      <c r="L38" s="9"/>
      <c r="M38" s="9"/>
      <c r="N38" s="9"/>
      <c r="O38" s="9"/>
      <c r="P38" s="9"/>
      <c r="Q38" s="9"/>
      <c r="R38" s="9"/>
      <c r="S38" s="9"/>
      <c r="T38" s="9"/>
      <c r="U38" s="9"/>
      <c r="V38" s="9"/>
      <c r="W38" s="9"/>
      <c r="X38" s="9"/>
      <c r="Y38" s="9"/>
      <c r="Z38" s="9"/>
      <c r="AA38" s="9"/>
      <c r="AB38" s="9"/>
      <c r="AC38" s="9"/>
    </row>
    <row r="39" ht="26.25">
      <c r="A39" s="29" t="s">
        <v>1014</v>
      </c>
      <c r="B39" s="29" t="s">
        <v>234</v>
      </c>
      <c r="C39" s="29" t="s">
        <v>518</v>
      </c>
      <c r="D39" s="29" t="s">
        <v>725</v>
      </c>
      <c r="E39" s="57" t="s">
        <v>1015</v>
      </c>
      <c r="F39" s="29"/>
      <c r="G39" s="57"/>
      <c r="H39" s="29"/>
      <c r="I39" s="42"/>
      <c r="J39" s="32" t="s">
        <v>967</v>
      </c>
      <c r="K39" s="57"/>
      <c r="L39" s="9"/>
      <c r="M39" s="9"/>
      <c r="N39" s="9"/>
      <c r="O39" s="9"/>
      <c r="P39" s="9"/>
      <c r="Q39" s="9"/>
      <c r="R39" s="9"/>
      <c r="S39" s="9"/>
      <c r="T39" s="9"/>
      <c r="U39" s="9"/>
      <c r="V39" s="9"/>
      <c r="W39" s="9"/>
      <c r="X39" s="9"/>
      <c r="Y39" s="9"/>
      <c r="Z39" s="9"/>
      <c r="AA39" s="9"/>
      <c r="AB39" s="9"/>
      <c r="AC39" s="9"/>
    </row>
    <row r="40" ht="26.25">
      <c r="A40" s="29" t="s">
        <v>250</v>
      </c>
      <c r="B40" s="29" t="s">
        <v>234</v>
      </c>
      <c r="C40" s="29" t="s">
        <v>522</v>
      </c>
      <c r="D40" s="29" t="s">
        <v>523</v>
      </c>
      <c r="E40" s="57" t="s">
        <v>1016</v>
      </c>
      <c r="F40" s="31"/>
      <c r="G40" s="60"/>
      <c r="H40" s="31"/>
      <c r="I40" s="31"/>
      <c r="J40" s="32" t="s">
        <v>241</v>
      </c>
      <c r="K40" s="58"/>
      <c r="L40" s="9"/>
      <c r="M40" s="9"/>
      <c r="N40" s="9"/>
      <c r="O40" s="9"/>
      <c r="P40" s="9"/>
      <c r="Q40" s="9"/>
      <c r="R40" s="9"/>
      <c r="S40" s="9"/>
      <c r="T40" s="9"/>
      <c r="U40" s="9"/>
      <c r="V40" s="9"/>
      <c r="W40" s="9"/>
      <c r="X40" s="9"/>
      <c r="Y40" s="9"/>
      <c r="Z40" s="9"/>
      <c r="AA40" s="9"/>
      <c r="AB40" s="9"/>
      <c r="AC40" s="9"/>
    </row>
    <row r="41" ht="26.25">
      <c r="A41" s="29" t="s">
        <v>1017</v>
      </c>
      <c r="B41" s="29" t="s">
        <v>234</v>
      </c>
      <c r="C41" s="29" t="s">
        <v>522</v>
      </c>
      <c r="D41" s="29" t="s">
        <v>523</v>
      </c>
      <c r="E41" s="57" t="s">
        <v>1018</v>
      </c>
      <c r="F41" s="32"/>
      <c r="G41" s="58"/>
      <c r="H41" s="32"/>
      <c r="I41" s="32"/>
      <c r="J41" s="32" t="s">
        <v>241</v>
      </c>
      <c r="K41" s="58"/>
      <c r="L41" s="9"/>
      <c r="M41" s="9"/>
      <c r="N41" s="9"/>
      <c r="O41" s="9"/>
      <c r="P41" s="9"/>
      <c r="Q41" s="9"/>
      <c r="R41" s="9"/>
      <c r="S41" s="9"/>
      <c r="T41" s="9"/>
      <c r="U41" s="9"/>
      <c r="V41" s="9"/>
      <c r="W41" s="9"/>
      <c r="X41" s="9"/>
      <c r="Y41" s="9"/>
      <c r="Z41" s="9"/>
      <c r="AA41" s="9"/>
      <c r="AB41" s="9"/>
      <c r="AC41" s="9"/>
    </row>
    <row r="42" ht="26.25">
      <c r="A42" s="29" t="s">
        <v>1019</v>
      </c>
      <c r="B42" s="29" t="s">
        <v>234</v>
      </c>
      <c r="C42" s="29" t="s">
        <v>522</v>
      </c>
      <c r="D42" s="29" t="s">
        <v>523</v>
      </c>
      <c r="E42" s="57" t="s">
        <v>951</v>
      </c>
      <c r="F42" s="32"/>
      <c r="G42" s="58"/>
      <c r="H42" s="32"/>
      <c r="I42" s="32"/>
      <c r="J42" s="32" t="s">
        <v>241</v>
      </c>
      <c r="K42" s="58"/>
      <c r="L42" s="9"/>
      <c r="M42" s="9"/>
      <c r="N42" s="9"/>
      <c r="O42" s="9"/>
      <c r="P42" s="9"/>
      <c r="Q42" s="9"/>
      <c r="R42" s="9"/>
      <c r="S42" s="9"/>
      <c r="T42" s="9"/>
      <c r="U42" s="9"/>
      <c r="V42" s="9"/>
      <c r="W42" s="9"/>
      <c r="X42" s="9"/>
      <c r="Y42" s="9"/>
      <c r="Z42" s="9"/>
      <c r="AA42" s="9"/>
      <c r="AB42" s="9"/>
      <c r="AC42" s="9"/>
    </row>
    <row r="43" ht="37.5">
      <c r="A43" s="29" t="s">
        <v>354</v>
      </c>
      <c r="B43" s="29" t="s">
        <v>234</v>
      </c>
      <c r="C43" s="29" t="s">
        <v>522</v>
      </c>
      <c r="D43" s="29" t="s">
        <v>523</v>
      </c>
      <c r="E43" s="57" t="s">
        <v>951</v>
      </c>
      <c r="F43" s="29" t="s">
        <v>555</v>
      </c>
      <c r="G43" s="57" t="s">
        <v>1020</v>
      </c>
      <c r="H43" s="32"/>
      <c r="I43" s="32"/>
      <c r="J43" s="32" t="s">
        <v>241</v>
      </c>
      <c r="K43" s="57" t="s">
        <v>984</v>
      </c>
      <c r="L43" s="9"/>
      <c r="M43" s="9"/>
      <c r="N43" s="9"/>
      <c r="O43" s="9"/>
      <c r="P43" s="9"/>
      <c r="Q43" s="9"/>
      <c r="R43" s="9"/>
      <c r="S43" s="9"/>
      <c r="T43" s="9"/>
      <c r="U43" s="9"/>
      <c r="V43" s="9"/>
      <c r="W43" s="9"/>
      <c r="X43" s="9"/>
      <c r="Y43" s="9"/>
      <c r="Z43" s="9"/>
      <c r="AA43" s="9"/>
      <c r="AB43" s="9"/>
      <c r="AC43" s="9"/>
    </row>
    <row r="44" ht="26.25">
      <c r="A44" s="29" t="s">
        <v>1021</v>
      </c>
      <c r="B44" s="29" t="s">
        <v>234</v>
      </c>
      <c r="C44" s="29" t="s">
        <v>522</v>
      </c>
      <c r="D44" s="29" t="s">
        <v>523</v>
      </c>
      <c r="E44" s="57" t="s">
        <v>1022</v>
      </c>
      <c r="F44" s="29" t="s">
        <v>555</v>
      </c>
      <c r="G44" s="57" t="s">
        <v>969</v>
      </c>
      <c r="H44" s="29" t="s">
        <v>559</v>
      </c>
      <c r="I44" s="42">
        <v>0.03</v>
      </c>
      <c r="J44" s="32" t="s">
        <v>241</v>
      </c>
      <c r="K44" s="58"/>
      <c r="L44" s="9"/>
      <c r="M44" s="9"/>
      <c r="N44" s="9"/>
      <c r="O44" s="9"/>
      <c r="P44" s="9"/>
      <c r="Q44" s="9"/>
      <c r="R44" s="9"/>
      <c r="S44" s="9"/>
      <c r="T44" s="9"/>
      <c r="U44" s="9"/>
      <c r="V44" s="9"/>
      <c r="W44" s="9"/>
      <c r="X44" s="9"/>
      <c r="Y44" s="9"/>
      <c r="Z44" s="9"/>
      <c r="AA44" s="9"/>
      <c r="AB44" s="9"/>
      <c r="AC44" s="9"/>
    </row>
    <row r="45" ht="26.25">
      <c r="A45" s="29" t="s">
        <v>1023</v>
      </c>
      <c r="B45" s="29" t="s">
        <v>234</v>
      </c>
      <c r="C45" s="29" t="s">
        <v>522</v>
      </c>
      <c r="D45" s="29" t="s">
        <v>735</v>
      </c>
      <c r="E45" s="57" t="s">
        <v>993</v>
      </c>
      <c r="F45" s="29"/>
      <c r="G45" s="57"/>
      <c r="H45" s="29"/>
      <c r="I45" s="29"/>
      <c r="J45" s="32" t="s">
        <v>967</v>
      </c>
      <c r="K45" s="58"/>
      <c r="L45" s="59"/>
      <c r="M45" s="9"/>
      <c r="N45" s="9"/>
      <c r="O45" s="9"/>
      <c r="P45" s="9"/>
      <c r="Q45" s="9"/>
      <c r="R45" s="9"/>
      <c r="S45" s="9"/>
      <c r="T45" s="9"/>
      <c r="U45" s="9"/>
      <c r="V45" s="9"/>
      <c r="W45" s="9"/>
      <c r="X45" s="9"/>
      <c r="Y45" s="9"/>
      <c r="Z45" s="9"/>
      <c r="AA45" s="9"/>
      <c r="AB45" s="9"/>
      <c r="AC45" s="9"/>
    </row>
    <row r="46" ht="26.25">
      <c r="A46" s="29" t="s">
        <v>1024</v>
      </c>
      <c r="B46" s="29" t="s">
        <v>234</v>
      </c>
      <c r="C46" s="29" t="s">
        <v>527</v>
      </c>
      <c r="D46" s="29" t="s">
        <v>549</v>
      </c>
      <c r="E46" s="57" t="s">
        <v>974</v>
      </c>
      <c r="F46" s="32"/>
      <c r="G46" s="58"/>
      <c r="H46" s="32"/>
      <c r="I46" s="32"/>
      <c r="J46" s="32" t="s">
        <v>235</v>
      </c>
      <c r="K46" s="57" t="s">
        <v>1025</v>
      </c>
      <c r="L46" s="9"/>
      <c r="M46" s="9"/>
      <c r="N46" s="9"/>
      <c r="O46" s="9"/>
      <c r="P46" s="9"/>
      <c r="Q46" s="9"/>
      <c r="R46" s="9"/>
      <c r="S46" s="9"/>
      <c r="T46" s="9"/>
      <c r="U46" s="9"/>
      <c r="V46" s="9"/>
      <c r="W46" s="9"/>
      <c r="X46" s="9"/>
      <c r="Y46" s="9"/>
      <c r="Z46" s="9"/>
      <c r="AA46" s="9"/>
      <c r="AB46" s="9"/>
      <c r="AC46" s="9"/>
    </row>
    <row r="47" ht="26.25">
      <c r="A47" s="29" t="s">
        <v>1026</v>
      </c>
      <c r="B47" s="29" t="s">
        <v>234</v>
      </c>
      <c r="C47" s="29" t="s">
        <v>532</v>
      </c>
      <c r="D47" s="29" t="s">
        <v>559</v>
      </c>
      <c r="E47" s="57" t="s">
        <v>1027</v>
      </c>
      <c r="F47" s="31"/>
      <c r="G47" s="60"/>
      <c r="H47" s="31"/>
      <c r="I47" s="31"/>
      <c r="J47" s="32" t="s">
        <v>231</v>
      </c>
      <c r="K47" s="58"/>
      <c r="L47" s="9"/>
      <c r="M47" s="9"/>
      <c r="N47" s="9"/>
      <c r="O47" s="9"/>
      <c r="P47" s="9"/>
      <c r="Q47" s="9"/>
      <c r="R47" s="9"/>
      <c r="S47" s="9"/>
      <c r="T47" s="9"/>
      <c r="U47" s="9"/>
      <c r="V47" s="9"/>
      <c r="W47" s="9"/>
      <c r="X47" s="9"/>
      <c r="Y47" s="9"/>
      <c r="Z47" s="9"/>
      <c r="AA47" s="9"/>
      <c r="AB47" s="9"/>
      <c r="AC47" s="9"/>
    </row>
    <row r="48" ht="26.25">
      <c r="A48" s="29" t="s">
        <v>1028</v>
      </c>
      <c r="B48" s="29" t="s">
        <v>234</v>
      </c>
      <c r="C48" s="29" t="s">
        <v>532</v>
      </c>
      <c r="D48" s="29" t="s">
        <v>559</v>
      </c>
      <c r="E48" s="57" t="s">
        <v>969</v>
      </c>
      <c r="F48" s="32"/>
      <c r="G48" s="58"/>
      <c r="H48" s="32"/>
      <c r="I48" s="32"/>
      <c r="J48" s="32" t="s">
        <v>231</v>
      </c>
      <c r="K48" s="58"/>
      <c r="L48" s="9"/>
      <c r="M48" s="9"/>
      <c r="N48" s="9"/>
      <c r="O48" s="9"/>
      <c r="P48" s="9"/>
      <c r="Q48" s="9"/>
      <c r="R48" s="9"/>
      <c r="S48" s="9"/>
      <c r="T48" s="9"/>
      <c r="U48" s="9"/>
      <c r="V48" s="9"/>
      <c r="W48" s="9"/>
      <c r="X48" s="9"/>
      <c r="Y48" s="9"/>
      <c r="Z48" s="9"/>
      <c r="AA48" s="9"/>
      <c r="AB48" s="9"/>
      <c r="AC48" s="9"/>
    </row>
    <row r="49" ht="26.25">
      <c r="A49" s="29" t="s">
        <v>1029</v>
      </c>
      <c r="B49" s="29" t="s">
        <v>234</v>
      </c>
      <c r="C49" s="29" t="s">
        <v>532</v>
      </c>
      <c r="D49" s="29" t="s">
        <v>559</v>
      </c>
      <c r="E49" s="57" t="s">
        <v>969</v>
      </c>
      <c r="F49" s="29" t="s">
        <v>546</v>
      </c>
      <c r="G49" s="57" t="s">
        <v>1001</v>
      </c>
      <c r="H49" s="29" t="s">
        <v>533</v>
      </c>
      <c r="I49" s="42">
        <v>0.08</v>
      </c>
      <c r="J49" s="32" t="s">
        <v>231</v>
      </c>
      <c r="K49" s="58"/>
      <c r="L49" s="9"/>
      <c r="M49" s="9"/>
      <c r="N49" s="9"/>
      <c r="O49" s="9"/>
      <c r="P49" s="9"/>
      <c r="Q49" s="9"/>
      <c r="R49" s="9"/>
      <c r="S49" s="9"/>
      <c r="T49" s="9"/>
      <c r="U49" s="9"/>
      <c r="V49" s="9"/>
      <c r="W49" s="9"/>
      <c r="X49" s="9"/>
      <c r="Y49" s="9"/>
      <c r="Z49" s="9"/>
      <c r="AA49" s="9"/>
      <c r="AB49" s="9"/>
      <c r="AC49" s="9"/>
    </row>
    <row r="50">
      <c r="A50" s="29" t="s">
        <v>1030</v>
      </c>
      <c r="B50" s="29" t="s">
        <v>234</v>
      </c>
      <c r="C50" s="29" t="s">
        <v>532</v>
      </c>
      <c r="D50" s="29" t="s">
        <v>745</v>
      </c>
      <c r="E50" s="57" t="s">
        <v>993</v>
      </c>
      <c r="F50" s="32"/>
      <c r="G50" s="58"/>
      <c r="H50" s="32"/>
      <c r="I50" s="32"/>
      <c r="J50" s="32" t="s">
        <v>967</v>
      </c>
      <c r="K50" s="58"/>
      <c r="L50" s="9"/>
      <c r="M50" s="9"/>
      <c r="N50" s="9"/>
      <c r="O50" s="9"/>
      <c r="P50" s="9"/>
      <c r="Q50" s="9"/>
      <c r="R50" s="9"/>
      <c r="S50" s="9"/>
      <c r="T50" s="9"/>
      <c r="U50" s="9"/>
      <c r="V50" s="9"/>
      <c r="W50" s="9"/>
      <c r="X50" s="9"/>
      <c r="Y50" s="9"/>
      <c r="Z50" s="9"/>
      <c r="AA50" s="9"/>
      <c r="AB50" s="9"/>
      <c r="AC50" s="9"/>
    </row>
    <row r="51" ht="26.25">
      <c r="A51" s="29" t="s">
        <v>368</v>
      </c>
      <c r="B51" s="29" t="s">
        <v>234</v>
      </c>
      <c r="C51" s="29" t="s">
        <v>537</v>
      </c>
      <c r="D51" s="29" t="s">
        <v>549</v>
      </c>
      <c r="E51" s="57" t="s">
        <v>971</v>
      </c>
      <c r="F51" s="32"/>
      <c r="G51" s="58"/>
      <c r="H51" s="32"/>
      <c r="I51" s="32"/>
      <c r="J51" s="32" t="s">
        <v>235</v>
      </c>
      <c r="K51" s="58"/>
      <c r="L51" s="9"/>
      <c r="M51" s="9"/>
      <c r="N51" s="9"/>
      <c r="O51" s="9"/>
      <c r="P51" s="9"/>
      <c r="Q51" s="9"/>
      <c r="R51" s="9"/>
      <c r="S51" s="9"/>
      <c r="T51" s="9"/>
      <c r="U51" s="9"/>
      <c r="V51" s="9"/>
      <c r="W51" s="9"/>
      <c r="X51" s="9"/>
      <c r="Y51" s="9"/>
      <c r="Z51" s="9"/>
      <c r="AA51" s="9"/>
      <c r="AB51" s="9"/>
      <c r="AC51" s="9"/>
    </row>
    <row r="52" ht="26.25">
      <c r="A52" s="29" t="s">
        <v>1031</v>
      </c>
      <c r="B52" s="29" t="s">
        <v>234</v>
      </c>
      <c r="C52" s="29" t="s">
        <v>537</v>
      </c>
      <c r="D52" s="29" t="s">
        <v>549</v>
      </c>
      <c r="E52" s="57" t="s">
        <v>987</v>
      </c>
      <c r="F52" s="32"/>
      <c r="G52" s="58"/>
      <c r="H52" s="32"/>
      <c r="I52" s="32"/>
      <c r="J52" s="32" t="s">
        <v>235</v>
      </c>
      <c r="K52" s="58"/>
      <c r="L52" s="9"/>
      <c r="M52" s="9"/>
      <c r="N52" s="9"/>
      <c r="O52" s="9"/>
      <c r="P52" s="9"/>
      <c r="Q52" s="9"/>
      <c r="R52" s="9"/>
      <c r="S52" s="9"/>
      <c r="T52" s="9"/>
      <c r="U52" s="9"/>
      <c r="V52" s="9"/>
      <c r="W52" s="9"/>
      <c r="X52" s="9"/>
      <c r="Y52" s="9"/>
      <c r="Z52" s="9"/>
      <c r="AA52" s="9"/>
      <c r="AB52" s="9"/>
      <c r="AC52" s="9"/>
    </row>
    <row r="53" ht="26.25">
      <c r="A53" s="29" t="s">
        <v>289</v>
      </c>
      <c r="B53" s="29" t="s">
        <v>234</v>
      </c>
      <c r="C53" s="29" t="s">
        <v>537</v>
      </c>
      <c r="D53" s="29" t="s">
        <v>549</v>
      </c>
      <c r="E53" s="57" t="s">
        <v>996</v>
      </c>
      <c r="F53" s="32"/>
      <c r="G53" s="58"/>
      <c r="H53" s="32"/>
      <c r="I53" s="32"/>
      <c r="J53" s="32" t="s">
        <v>235</v>
      </c>
      <c r="K53" s="58"/>
      <c r="L53" s="9"/>
      <c r="M53" s="9"/>
      <c r="N53" s="9"/>
      <c r="O53" s="9"/>
      <c r="P53" s="9"/>
      <c r="Q53" s="9"/>
      <c r="R53" s="9"/>
      <c r="S53" s="9"/>
      <c r="T53" s="9"/>
      <c r="U53" s="9"/>
      <c r="V53" s="9"/>
      <c r="W53" s="9"/>
      <c r="X53" s="9"/>
      <c r="Y53" s="9"/>
      <c r="Z53" s="9"/>
      <c r="AA53" s="9"/>
      <c r="AB53" s="9"/>
      <c r="AC53" s="9"/>
    </row>
    <row r="54" ht="26.25">
      <c r="A54" s="29" t="s">
        <v>1032</v>
      </c>
      <c r="B54" s="29" t="s">
        <v>234</v>
      </c>
      <c r="C54" s="29" t="s">
        <v>537</v>
      </c>
      <c r="D54" s="29" t="s">
        <v>549</v>
      </c>
      <c r="E54" s="57" t="s">
        <v>996</v>
      </c>
      <c r="F54" s="29" t="s">
        <v>546</v>
      </c>
      <c r="G54" s="57" t="s">
        <v>1001</v>
      </c>
      <c r="H54" s="32"/>
      <c r="I54" s="32"/>
      <c r="J54" s="32" t="s">
        <v>235</v>
      </c>
      <c r="K54" s="57" t="s">
        <v>1033</v>
      </c>
      <c r="L54" s="9"/>
      <c r="M54" s="9"/>
      <c r="N54" s="9"/>
      <c r="O54" s="9"/>
      <c r="P54" s="9"/>
      <c r="Q54" s="9"/>
      <c r="R54" s="9"/>
      <c r="S54" s="9"/>
      <c r="T54" s="9"/>
      <c r="U54" s="9"/>
      <c r="V54" s="9"/>
      <c r="W54" s="9"/>
      <c r="X54" s="9"/>
      <c r="Y54" s="9"/>
      <c r="Z54" s="9"/>
      <c r="AA54" s="9"/>
      <c r="AB54" s="9"/>
      <c r="AC54" s="9"/>
    </row>
    <row r="55" ht="26.25">
      <c r="A55" s="29" t="s">
        <v>1034</v>
      </c>
      <c r="B55" s="29" t="s">
        <v>234</v>
      </c>
      <c r="C55" s="29" t="s">
        <v>537</v>
      </c>
      <c r="D55" s="29" t="s">
        <v>549</v>
      </c>
      <c r="E55" s="57" t="s">
        <v>998</v>
      </c>
      <c r="F55" s="29" t="s">
        <v>546</v>
      </c>
      <c r="G55" s="57" t="s">
        <v>971</v>
      </c>
      <c r="H55" s="29" t="s">
        <v>533</v>
      </c>
      <c r="I55" s="42">
        <v>0.2</v>
      </c>
      <c r="J55" s="32" t="s">
        <v>235</v>
      </c>
      <c r="K55" s="57" t="s">
        <v>964</v>
      </c>
      <c r="L55" s="9"/>
      <c r="M55" s="9"/>
      <c r="N55" s="9"/>
      <c r="O55" s="9"/>
      <c r="P55" s="9"/>
      <c r="Q55" s="9"/>
      <c r="R55" s="9"/>
      <c r="S55" s="9"/>
      <c r="T55" s="9"/>
      <c r="U55" s="9"/>
      <c r="V55" s="9"/>
      <c r="W55" s="9"/>
      <c r="X55" s="9"/>
      <c r="Y55" s="9"/>
      <c r="Z55" s="9"/>
      <c r="AA55" s="9"/>
      <c r="AB55" s="9"/>
      <c r="AC55" s="9"/>
    </row>
    <row r="56" ht="26.25">
      <c r="A56" s="29" t="s">
        <v>1035</v>
      </c>
      <c r="B56" s="29" t="s">
        <v>234</v>
      </c>
      <c r="C56" s="29" t="s">
        <v>537</v>
      </c>
      <c r="D56" s="29" t="s">
        <v>584</v>
      </c>
      <c r="E56" s="57" t="s">
        <v>987</v>
      </c>
      <c r="F56" s="29"/>
      <c r="G56" s="57"/>
      <c r="H56" s="29"/>
      <c r="I56" s="42"/>
      <c r="J56" s="32" t="s">
        <v>967</v>
      </c>
      <c r="K56" s="57"/>
      <c r="L56" s="9"/>
      <c r="M56" s="9"/>
      <c r="N56" s="9"/>
      <c r="O56" s="9"/>
      <c r="P56" s="9"/>
      <c r="Q56" s="9"/>
      <c r="R56" s="9"/>
      <c r="S56" s="9"/>
      <c r="T56" s="9"/>
      <c r="U56" s="9"/>
      <c r="V56" s="9"/>
      <c r="W56" s="9"/>
      <c r="X56" s="9"/>
      <c r="Y56" s="9"/>
      <c r="Z56" s="9"/>
      <c r="AA56" s="9"/>
      <c r="AB56" s="9"/>
      <c r="AC56" s="9"/>
    </row>
    <row r="57" ht="26.25">
      <c r="A57" s="29" t="s">
        <v>1036</v>
      </c>
      <c r="B57" s="29" t="s">
        <v>234</v>
      </c>
      <c r="C57" s="29" t="s">
        <v>542</v>
      </c>
      <c r="D57" s="29" t="s">
        <v>555</v>
      </c>
      <c r="E57" s="57" t="s">
        <v>1037</v>
      </c>
      <c r="F57" s="32"/>
      <c r="G57" s="58"/>
      <c r="H57" s="32"/>
      <c r="I57" s="32"/>
      <c r="J57" s="32" t="s">
        <v>225</v>
      </c>
      <c r="K57" s="57" t="s">
        <v>1038</v>
      </c>
      <c r="L57" s="9"/>
      <c r="M57" s="9"/>
      <c r="N57" s="9"/>
      <c r="O57" s="9"/>
      <c r="P57" s="9"/>
      <c r="Q57" s="9"/>
      <c r="R57" s="9"/>
      <c r="S57" s="9"/>
      <c r="T57" s="9"/>
      <c r="U57" s="9"/>
      <c r="V57" s="9"/>
      <c r="W57" s="9"/>
      <c r="X57" s="9"/>
      <c r="Y57" s="9"/>
      <c r="Z57" s="9"/>
      <c r="AA57" s="9"/>
      <c r="AB57" s="9"/>
      <c r="AC57" s="9"/>
    </row>
    <row r="58">
      <c r="A58" s="32"/>
      <c r="B58" s="32"/>
      <c r="C58" s="32"/>
      <c r="D58" s="32"/>
      <c r="E58" s="58"/>
      <c r="F58" s="32"/>
      <c r="G58" s="58"/>
      <c r="H58" s="32"/>
      <c r="I58" s="32"/>
      <c r="J58" s="32" t="s">
        <v>359</v>
      </c>
      <c r="K58" s="58"/>
      <c r="L58" s="9"/>
      <c r="M58" s="9"/>
      <c r="N58" s="9"/>
      <c r="O58" s="9"/>
      <c r="P58" s="9"/>
      <c r="Q58" s="9"/>
      <c r="R58" s="9"/>
      <c r="S58" s="9"/>
      <c r="T58" s="9"/>
      <c r="U58" s="9"/>
      <c r="V58" s="9"/>
      <c r="W58" s="9"/>
      <c r="X58" s="9"/>
      <c r="Y58" s="9"/>
      <c r="Z58" s="9"/>
      <c r="AA58" s="9"/>
      <c r="AB58" s="9"/>
      <c r="AC58" s="9"/>
    </row>
    <row r="59">
      <c r="A59" s="32"/>
      <c r="B59" s="32"/>
      <c r="C59" s="32"/>
      <c r="D59" s="32"/>
      <c r="E59" s="58"/>
      <c r="F59" s="32"/>
      <c r="G59" s="58"/>
      <c r="H59" s="32"/>
      <c r="I59" s="32"/>
      <c r="J59" s="32" t="s">
        <v>359</v>
      </c>
      <c r="K59" s="58"/>
      <c r="L59" s="9"/>
      <c r="M59" s="9"/>
      <c r="N59" s="9"/>
      <c r="O59" s="9"/>
      <c r="P59" s="9"/>
      <c r="Q59" s="9"/>
      <c r="R59" s="9"/>
      <c r="S59" s="9"/>
      <c r="T59" s="9"/>
      <c r="U59" s="9"/>
      <c r="V59" s="9"/>
      <c r="W59" s="9"/>
      <c r="X59" s="9"/>
      <c r="Y59" s="9"/>
      <c r="Z59" s="9"/>
      <c r="AA59" s="9"/>
      <c r="AB59" s="9"/>
      <c r="AC59" s="9"/>
    </row>
    <row r="60" ht="26.25">
      <c r="A60" s="29" t="s">
        <v>1039</v>
      </c>
      <c r="B60" s="29" t="s">
        <v>215</v>
      </c>
      <c r="C60" s="29" t="s">
        <v>548</v>
      </c>
      <c r="D60" s="29" t="s">
        <v>559</v>
      </c>
      <c r="E60" s="57" t="s">
        <v>1027</v>
      </c>
      <c r="F60" s="32"/>
      <c r="G60" s="58"/>
      <c r="H60" s="32"/>
      <c r="I60" s="32"/>
      <c r="J60" s="32" t="s">
        <v>231</v>
      </c>
      <c r="K60" s="58"/>
      <c r="L60" s="9"/>
      <c r="M60" s="9"/>
      <c r="N60" s="9"/>
      <c r="O60" s="9"/>
      <c r="P60" s="9"/>
      <c r="Q60" s="9"/>
      <c r="R60" s="9"/>
      <c r="S60" s="9"/>
      <c r="T60" s="9"/>
      <c r="U60" s="9"/>
      <c r="V60" s="9"/>
      <c r="W60" s="9"/>
      <c r="X60" s="9"/>
      <c r="Y60" s="9"/>
      <c r="Z60" s="9"/>
      <c r="AA60" s="9"/>
      <c r="AB60" s="9"/>
      <c r="AC60" s="9"/>
    </row>
    <row r="61" ht="26.25">
      <c r="A61" s="29" t="s">
        <v>1040</v>
      </c>
      <c r="B61" s="29" t="s">
        <v>215</v>
      </c>
      <c r="C61" s="29" t="s">
        <v>548</v>
      </c>
      <c r="D61" s="29" t="s">
        <v>559</v>
      </c>
      <c r="E61" s="57" t="s">
        <v>969</v>
      </c>
      <c r="F61" s="32"/>
      <c r="G61" s="58"/>
      <c r="H61" s="32"/>
      <c r="I61" s="32"/>
      <c r="J61" s="32" t="s">
        <v>231</v>
      </c>
      <c r="K61" s="58"/>
      <c r="L61" s="9"/>
      <c r="M61" s="9"/>
      <c r="N61" s="9"/>
      <c r="O61" s="9"/>
      <c r="P61" s="9"/>
      <c r="Q61" s="9"/>
      <c r="R61" s="9"/>
      <c r="S61" s="9"/>
      <c r="T61" s="9"/>
      <c r="U61" s="9"/>
      <c r="V61" s="9"/>
      <c r="W61" s="9"/>
      <c r="X61" s="9"/>
      <c r="Y61" s="9"/>
      <c r="Z61" s="9"/>
      <c r="AA61" s="9"/>
      <c r="AB61" s="9"/>
      <c r="AC61" s="9"/>
    </row>
    <row r="62" ht="37.5">
      <c r="A62" s="29" t="s">
        <v>1041</v>
      </c>
      <c r="B62" s="29" t="s">
        <v>215</v>
      </c>
      <c r="C62" s="29" t="s">
        <v>548</v>
      </c>
      <c r="D62" s="29" t="s">
        <v>559</v>
      </c>
      <c r="E62" s="57" t="s">
        <v>1001</v>
      </c>
      <c r="F62" s="29" t="s">
        <v>549</v>
      </c>
      <c r="G62" s="57" t="s">
        <v>996</v>
      </c>
      <c r="H62" s="29" t="s">
        <v>523</v>
      </c>
      <c r="I62" s="29" t="s">
        <v>1018</v>
      </c>
      <c r="J62" s="32" t="s">
        <v>231</v>
      </c>
      <c r="K62" s="57" t="s">
        <v>1042</v>
      </c>
      <c r="L62" s="9"/>
      <c r="M62" s="9"/>
      <c r="N62" s="9"/>
      <c r="O62" s="9"/>
      <c r="P62" s="9"/>
      <c r="Q62" s="9"/>
      <c r="R62" s="9"/>
      <c r="S62" s="9"/>
      <c r="T62" s="9"/>
      <c r="U62" s="9"/>
      <c r="V62" s="9"/>
      <c r="W62" s="9"/>
      <c r="X62" s="9"/>
      <c r="Y62" s="9"/>
      <c r="Z62" s="9"/>
      <c r="AA62" s="9"/>
      <c r="AB62" s="9"/>
      <c r="AC62" s="9"/>
    </row>
    <row r="63" ht="26.25">
      <c r="A63" s="29" t="s">
        <v>1043</v>
      </c>
      <c r="B63" s="29" t="s">
        <v>215</v>
      </c>
      <c r="C63" s="29" t="s">
        <v>548</v>
      </c>
      <c r="D63" s="29" t="s">
        <v>725</v>
      </c>
      <c r="E63" s="57" t="s">
        <v>1015</v>
      </c>
      <c r="F63" s="29"/>
      <c r="G63" s="57"/>
      <c r="H63" s="29"/>
      <c r="I63" s="29"/>
      <c r="J63" s="32" t="s">
        <v>967</v>
      </c>
      <c r="K63" s="57"/>
      <c r="L63" s="9"/>
      <c r="M63" s="9"/>
      <c r="N63" s="9"/>
      <c r="O63" s="9"/>
      <c r="P63" s="9"/>
      <c r="Q63" s="9"/>
      <c r="R63" s="9"/>
      <c r="S63" s="9"/>
      <c r="T63" s="9"/>
      <c r="U63" s="9"/>
      <c r="V63" s="9"/>
      <c r="W63" s="9"/>
      <c r="X63" s="9"/>
      <c r="Y63" s="9"/>
      <c r="Z63" s="9"/>
      <c r="AA63" s="9"/>
      <c r="AB63" s="9"/>
      <c r="AC63" s="9"/>
    </row>
    <row r="64" ht="26.25">
      <c r="A64" s="29" t="s">
        <v>1044</v>
      </c>
      <c r="B64" s="29" t="s">
        <v>215</v>
      </c>
      <c r="C64" s="29" t="s">
        <v>554</v>
      </c>
      <c r="D64" s="29" t="s">
        <v>546</v>
      </c>
      <c r="E64" s="57" t="s">
        <v>969</v>
      </c>
      <c r="F64" s="31"/>
      <c r="G64" s="60"/>
      <c r="H64" s="32"/>
      <c r="I64" s="32"/>
      <c r="J64" s="32" t="s">
        <v>217</v>
      </c>
      <c r="K64" s="58"/>
      <c r="L64" s="9"/>
      <c r="M64" s="9"/>
      <c r="N64" s="9"/>
      <c r="O64" s="9"/>
      <c r="P64" s="9"/>
      <c r="Q64" s="9"/>
      <c r="R64" s="9"/>
      <c r="S64" s="9"/>
      <c r="T64" s="9"/>
      <c r="U64" s="9"/>
      <c r="V64" s="9"/>
      <c r="W64" s="9"/>
      <c r="X64" s="9"/>
      <c r="Y64" s="9"/>
      <c r="Z64" s="9"/>
      <c r="AA64" s="9"/>
      <c r="AB64" s="9"/>
      <c r="AC64" s="9"/>
    </row>
    <row r="65" ht="26.25">
      <c r="A65" s="29" t="s">
        <v>279</v>
      </c>
      <c r="B65" s="29" t="s">
        <v>215</v>
      </c>
      <c r="C65" s="29" t="s">
        <v>554</v>
      </c>
      <c r="D65" s="29" t="s">
        <v>546</v>
      </c>
      <c r="E65" s="57" t="s">
        <v>1001</v>
      </c>
      <c r="F65" s="32"/>
      <c r="G65" s="58"/>
      <c r="H65" s="32"/>
      <c r="I65" s="32"/>
      <c r="J65" s="32" t="s">
        <v>217</v>
      </c>
      <c r="K65" s="58"/>
      <c r="L65" s="9"/>
      <c r="M65" s="9"/>
      <c r="N65" s="9"/>
      <c r="O65" s="9"/>
      <c r="P65" s="9"/>
      <c r="Q65" s="9"/>
      <c r="R65" s="9"/>
      <c r="S65" s="9"/>
      <c r="T65" s="9"/>
      <c r="U65" s="9"/>
      <c r="V65" s="9"/>
      <c r="W65" s="9"/>
      <c r="X65" s="9"/>
      <c r="Y65" s="9"/>
      <c r="Z65" s="9"/>
      <c r="AA65" s="9"/>
      <c r="AB65" s="9"/>
      <c r="AC65" s="9"/>
    </row>
    <row r="66" ht="26.25">
      <c r="A66" s="29" t="s">
        <v>304</v>
      </c>
      <c r="B66" s="29" t="s">
        <v>215</v>
      </c>
      <c r="C66" s="29" t="s">
        <v>554</v>
      </c>
      <c r="D66" s="29" t="s">
        <v>546</v>
      </c>
      <c r="E66" s="57" t="s">
        <v>971</v>
      </c>
      <c r="F66" s="32"/>
      <c r="G66" s="58"/>
      <c r="H66" s="32"/>
      <c r="I66" s="32"/>
      <c r="J66" s="32" t="s">
        <v>217</v>
      </c>
      <c r="K66" s="58"/>
      <c r="L66" s="9"/>
      <c r="M66" s="9"/>
      <c r="N66" s="9"/>
      <c r="O66" s="9"/>
      <c r="P66" s="9"/>
      <c r="Q66" s="9"/>
      <c r="R66" s="9"/>
      <c r="S66" s="9"/>
      <c r="T66" s="9"/>
      <c r="U66" s="9"/>
      <c r="V66" s="9"/>
      <c r="W66" s="9"/>
      <c r="X66" s="9"/>
      <c r="Y66" s="9"/>
      <c r="Z66" s="9"/>
      <c r="AA66" s="9"/>
      <c r="AB66" s="9"/>
      <c r="AC66" s="9"/>
    </row>
    <row r="67" ht="37.5">
      <c r="A67" s="29" t="s">
        <v>1045</v>
      </c>
      <c r="B67" s="29" t="s">
        <v>215</v>
      </c>
      <c r="C67" s="29" t="s">
        <v>554</v>
      </c>
      <c r="D67" s="29" t="s">
        <v>546</v>
      </c>
      <c r="E67" s="57" t="s">
        <v>971</v>
      </c>
      <c r="F67" s="29" t="s">
        <v>549</v>
      </c>
      <c r="G67" s="57" t="s">
        <v>971</v>
      </c>
      <c r="H67" s="32"/>
      <c r="I67" s="32"/>
      <c r="J67" s="32" t="s">
        <v>217</v>
      </c>
      <c r="K67" s="58"/>
      <c r="L67" s="9"/>
      <c r="M67" s="9"/>
      <c r="N67" s="9"/>
      <c r="O67" s="9"/>
      <c r="P67" s="9"/>
      <c r="Q67" s="9"/>
      <c r="R67" s="9"/>
      <c r="S67" s="9"/>
      <c r="T67" s="9"/>
      <c r="U67" s="9"/>
      <c r="V67" s="9"/>
      <c r="W67" s="9"/>
      <c r="X67" s="9"/>
      <c r="Y67" s="9"/>
      <c r="Z67" s="9"/>
      <c r="AA67" s="9"/>
      <c r="AB67" s="9"/>
      <c r="AC67" s="9"/>
    </row>
    <row r="68" ht="26.25">
      <c r="A68" s="29" t="s">
        <v>1046</v>
      </c>
      <c r="B68" s="29" t="s">
        <v>215</v>
      </c>
      <c r="C68" s="29" t="s">
        <v>554</v>
      </c>
      <c r="D68" s="29" t="s">
        <v>725</v>
      </c>
      <c r="E68" s="57" t="s">
        <v>1015</v>
      </c>
      <c r="F68" s="32"/>
      <c r="G68" s="58"/>
      <c r="H68" s="32"/>
      <c r="I68" s="32"/>
      <c r="J68" s="32" t="s">
        <v>967</v>
      </c>
      <c r="K68" s="58"/>
      <c r="L68" s="9"/>
      <c r="M68" s="9"/>
      <c r="N68" s="9"/>
      <c r="O68" s="9"/>
      <c r="P68" s="9"/>
      <c r="Q68" s="9"/>
      <c r="R68" s="9"/>
      <c r="S68" s="9"/>
      <c r="T68" s="9"/>
      <c r="U68" s="9"/>
      <c r="V68" s="9"/>
      <c r="W68" s="9"/>
      <c r="X68" s="9"/>
      <c r="Y68" s="9"/>
      <c r="Z68" s="9"/>
      <c r="AA68" s="9"/>
      <c r="AB68" s="9"/>
      <c r="AC68" s="9"/>
    </row>
    <row r="69" ht="26.25">
      <c r="A69" s="29" t="s">
        <v>311</v>
      </c>
      <c r="B69" s="29" t="s">
        <v>215</v>
      </c>
      <c r="C69" s="29" t="s">
        <v>558</v>
      </c>
      <c r="D69" s="29" t="s">
        <v>555</v>
      </c>
      <c r="E69" s="57" t="s">
        <v>1027</v>
      </c>
      <c r="F69" s="32"/>
      <c r="G69" s="58"/>
      <c r="H69" s="32"/>
      <c r="I69" s="32"/>
      <c r="J69" s="32" t="s">
        <v>225</v>
      </c>
      <c r="K69" s="58"/>
      <c r="L69" s="9"/>
      <c r="M69" s="9"/>
      <c r="N69" s="9"/>
      <c r="O69" s="9"/>
      <c r="P69" s="9"/>
      <c r="Q69" s="9"/>
      <c r="R69" s="9"/>
      <c r="S69" s="9"/>
      <c r="T69" s="9"/>
      <c r="U69" s="9"/>
      <c r="V69" s="9"/>
      <c r="W69" s="9"/>
      <c r="X69" s="9"/>
      <c r="Y69" s="9"/>
      <c r="Z69" s="9"/>
      <c r="AA69" s="9"/>
      <c r="AB69" s="9"/>
      <c r="AC69" s="9"/>
    </row>
    <row r="70" ht="26.25">
      <c r="A70" s="29" t="s">
        <v>1047</v>
      </c>
      <c r="B70" s="29" t="s">
        <v>215</v>
      </c>
      <c r="C70" s="29" t="s">
        <v>558</v>
      </c>
      <c r="D70" s="29" t="s">
        <v>555</v>
      </c>
      <c r="E70" s="57" t="s">
        <v>1020</v>
      </c>
      <c r="F70" s="32"/>
      <c r="G70" s="58"/>
      <c r="H70" s="32"/>
      <c r="I70" s="32"/>
      <c r="J70" s="32" t="s">
        <v>225</v>
      </c>
      <c r="K70" s="58"/>
      <c r="L70" s="9"/>
      <c r="M70" s="9"/>
      <c r="N70" s="9"/>
      <c r="O70" s="9"/>
      <c r="P70" s="9"/>
      <c r="Q70" s="9"/>
      <c r="R70" s="9"/>
      <c r="S70" s="9"/>
      <c r="T70" s="9"/>
      <c r="U70" s="9"/>
      <c r="V70" s="9"/>
      <c r="W70" s="9"/>
      <c r="X70" s="9"/>
      <c r="Y70" s="9"/>
      <c r="Z70" s="9"/>
      <c r="AA70" s="9"/>
      <c r="AB70" s="9"/>
      <c r="AC70" s="9"/>
    </row>
    <row r="71" ht="26.25">
      <c r="A71" s="29" t="s">
        <v>1048</v>
      </c>
      <c r="B71" s="29" t="s">
        <v>215</v>
      </c>
      <c r="C71" s="29" t="s">
        <v>558</v>
      </c>
      <c r="D71" s="29" t="s">
        <v>555</v>
      </c>
      <c r="E71" s="57" t="s">
        <v>969</v>
      </c>
      <c r="F71" s="29" t="s">
        <v>533</v>
      </c>
      <c r="G71" s="57" t="s">
        <v>987</v>
      </c>
      <c r="H71" s="32"/>
      <c r="I71" s="32"/>
      <c r="J71" s="32" t="s">
        <v>225</v>
      </c>
      <c r="K71" s="57" t="s">
        <v>1049</v>
      </c>
      <c r="L71" s="9"/>
      <c r="M71" s="9"/>
      <c r="N71" s="9"/>
      <c r="O71" s="9"/>
      <c r="P71" s="9"/>
      <c r="Q71" s="9"/>
      <c r="R71" s="9"/>
      <c r="S71" s="9"/>
      <c r="T71" s="9"/>
      <c r="U71" s="9"/>
      <c r="V71" s="9"/>
      <c r="W71" s="9"/>
      <c r="X71" s="9"/>
      <c r="Y71" s="9"/>
      <c r="Z71" s="9"/>
      <c r="AA71" s="9"/>
      <c r="AB71" s="9"/>
      <c r="AC71" s="9"/>
    </row>
    <row r="72" ht="26.25">
      <c r="A72" s="29" t="s">
        <v>380</v>
      </c>
      <c r="B72" s="29" t="s">
        <v>215</v>
      </c>
      <c r="C72" s="29" t="s">
        <v>558</v>
      </c>
      <c r="D72" s="29" t="s">
        <v>555</v>
      </c>
      <c r="E72" s="57" t="s">
        <v>1037</v>
      </c>
      <c r="F72" s="29" t="s">
        <v>533</v>
      </c>
      <c r="G72" s="57" t="s">
        <v>996</v>
      </c>
      <c r="H72" s="29" t="s">
        <v>559</v>
      </c>
      <c r="I72" s="42">
        <v>0.05</v>
      </c>
      <c r="J72" s="32" t="s">
        <v>225</v>
      </c>
      <c r="K72" s="5" t="s">
        <v>1050</v>
      </c>
      <c r="L72" s="9"/>
      <c r="M72" s="9"/>
      <c r="N72" s="9"/>
      <c r="O72" s="9"/>
      <c r="P72" s="9"/>
      <c r="Q72" s="9"/>
      <c r="R72" s="9"/>
      <c r="S72" s="9"/>
      <c r="T72" s="9"/>
      <c r="U72" s="9"/>
      <c r="V72" s="9"/>
      <c r="W72" s="9"/>
      <c r="X72" s="9"/>
      <c r="Y72" s="9"/>
      <c r="Z72" s="9"/>
      <c r="AA72" s="9"/>
      <c r="AB72" s="9"/>
      <c r="AC72" s="9"/>
    </row>
    <row r="73">
      <c r="A73" s="29" t="s">
        <v>1051</v>
      </c>
      <c r="B73" s="29" t="s">
        <v>215</v>
      </c>
      <c r="C73" s="29" t="s">
        <v>558</v>
      </c>
      <c r="D73" s="29" t="s">
        <v>749</v>
      </c>
      <c r="E73" s="57" t="s">
        <v>1052</v>
      </c>
      <c r="F73" s="29"/>
      <c r="G73" s="57"/>
      <c r="H73" s="29"/>
      <c r="I73" s="42"/>
      <c r="J73" s="32" t="s">
        <v>967</v>
      </c>
      <c r="K73" s="5"/>
      <c r="L73" s="9"/>
      <c r="M73" s="9"/>
      <c r="N73" s="9"/>
      <c r="O73" s="9"/>
      <c r="P73" s="9"/>
      <c r="Q73" s="9"/>
      <c r="R73" s="9"/>
      <c r="S73" s="9"/>
      <c r="T73" s="9"/>
      <c r="U73" s="9"/>
      <c r="V73" s="9"/>
      <c r="W73" s="9"/>
      <c r="X73" s="9"/>
      <c r="Y73" s="9"/>
      <c r="Z73" s="9"/>
      <c r="AA73" s="9"/>
      <c r="AB73" s="9"/>
      <c r="AC73" s="9"/>
    </row>
    <row r="74" ht="26.25">
      <c r="A74" s="29" t="s">
        <v>319</v>
      </c>
      <c r="B74" s="29" t="s">
        <v>215</v>
      </c>
      <c r="C74" s="29" t="s">
        <v>562</v>
      </c>
      <c r="D74" s="29" t="s">
        <v>533</v>
      </c>
      <c r="E74" s="57" t="s">
        <v>971</v>
      </c>
      <c r="F74" s="32"/>
      <c r="G74" s="58"/>
      <c r="H74" s="32"/>
      <c r="I74" s="32"/>
      <c r="J74" s="32" t="s">
        <v>222</v>
      </c>
      <c r="K74" s="58"/>
      <c r="L74" s="9"/>
      <c r="M74" s="9"/>
      <c r="N74" s="9"/>
      <c r="O74" s="9"/>
      <c r="P74" s="9"/>
      <c r="Q74" s="9"/>
      <c r="R74" s="9"/>
      <c r="S74" s="9"/>
      <c r="T74" s="9"/>
      <c r="U74" s="9"/>
      <c r="V74" s="9"/>
      <c r="W74" s="9"/>
      <c r="X74" s="9"/>
      <c r="Y74" s="9"/>
      <c r="Z74" s="9"/>
      <c r="AA74" s="9"/>
      <c r="AB74" s="9"/>
      <c r="AC74" s="9"/>
    </row>
    <row r="75" ht="26.25">
      <c r="A75" s="29" t="s">
        <v>1053</v>
      </c>
      <c r="B75" s="29" t="s">
        <v>215</v>
      </c>
      <c r="C75" s="29" t="s">
        <v>562</v>
      </c>
      <c r="D75" s="29" t="s">
        <v>533</v>
      </c>
      <c r="E75" s="57" t="s">
        <v>987</v>
      </c>
      <c r="F75" s="32"/>
      <c r="G75" s="58"/>
      <c r="H75" s="32"/>
      <c r="I75" s="32"/>
      <c r="J75" s="32" t="s">
        <v>222</v>
      </c>
      <c r="K75" s="58"/>
      <c r="L75" s="9"/>
      <c r="M75" s="9"/>
      <c r="N75" s="9"/>
      <c r="O75" s="9"/>
      <c r="P75" s="9"/>
      <c r="Q75" s="9"/>
      <c r="R75" s="9"/>
      <c r="S75" s="9"/>
      <c r="T75" s="9"/>
      <c r="U75" s="9"/>
      <c r="V75" s="9"/>
      <c r="W75" s="9"/>
      <c r="X75" s="9"/>
      <c r="Y75" s="9"/>
      <c r="Z75" s="9"/>
      <c r="AA75" s="9"/>
      <c r="AB75" s="9"/>
      <c r="AC75" s="9"/>
    </row>
    <row r="76" ht="13.5" customHeight="1">
      <c r="A76" s="29" t="s">
        <v>1054</v>
      </c>
      <c r="B76" s="29" t="s">
        <v>215</v>
      </c>
      <c r="C76" s="29" t="s">
        <v>562</v>
      </c>
      <c r="D76" s="29" t="s">
        <v>533</v>
      </c>
      <c r="E76" s="57" t="s">
        <v>996</v>
      </c>
      <c r="F76" s="32"/>
      <c r="G76" s="58"/>
      <c r="H76" s="32"/>
      <c r="I76" s="32"/>
      <c r="J76" s="32" t="s">
        <v>222</v>
      </c>
      <c r="K76" s="58"/>
      <c r="L76" s="9"/>
      <c r="M76" s="9"/>
      <c r="N76" s="9"/>
      <c r="O76" s="9"/>
      <c r="P76" s="9"/>
      <c r="Q76" s="9"/>
      <c r="R76" s="9"/>
      <c r="S76" s="9"/>
      <c r="T76" s="9"/>
      <c r="U76" s="9"/>
      <c r="V76" s="9"/>
      <c r="W76" s="9"/>
      <c r="X76" s="9"/>
      <c r="Y76" s="9"/>
      <c r="Z76" s="9"/>
      <c r="AA76" s="9"/>
      <c r="AB76" s="9"/>
      <c r="AC76" s="9"/>
    </row>
    <row r="77" ht="13.5" customHeight="1">
      <c r="A77" s="29" t="s">
        <v>1055</v>
      </c>
      <c r="B77" s="29" t="s">
        <v>215</v>
      </c>
      <c r="C77" s="29" t="s">
        <v>562</v>
      </c>
      <c r="D77" s="29" t="s">
        <v>533</v>
      </c>
      <c r="E77" s="57" t="s">
        <v>996</v>
      </c>
      <c r="F77" s="29" t="s">
        <v>559</v>
      </c>
      <c r="G77" s="57" t="s">
        <v>1027</v>
      </c>
      <c r="H77" s="32"/>
      <c r="I77" s="32"/>
      <c r="J77" s="32" t="s">
        <v>222</v>
      </c>
      <c r="K77" s="57" t="s">
        <v>1049</v>
      </c>
      <c r="L77" s="9"/>
      <c r="M77" s="9"/>
      <c r="N77" s="9"/>
      <c r="O77" s="9"/>
      <c r="P77" s="9"/>
      <c r="Q77" s="9"/>
      <c r="R77" s="9"/>
      <c r="S77" s="9"/>
      <c r="T77" s="9"/>
      <c r="U77" s="9"/>
      <c r="V77" s="9"/>
      <c r="W77" s="9"/>
      <c r="X77" s="9"/>
      <c r="Y77" s="9"/>
      <c r="Z77" s="9"/>
      <c r="AA77" s="9"/>
      <c r="AB77" s="9"/>
      <c r="AC77" s="9"/>
    </row>
    <row r="78" ht="13.5" customHeight="1">
      <c r="A78" s="29" t="s">
        <v>1056</v>
      </c>
      <c r="B78" s="29" t="s">
        <v>215</v>
      </c>
      <c r="C78" s="29" t="s">
        <v>562</v>
      </c>
      <c r="D78" s="29" t="s">
        <v>533</v>
      </c>
      <c r="E78" s="57" t="s">
        <v>974</v>
      </c>
      <c r="F78" s="29" t="s">
        <v>523</v>
      </c>
      <c r="G78" s="57" t="s">
        <v>951</v>
      </c>
      <c r="H78" s="29" t="s">
        <v>546</v>
      </c>
      <c r="I78" s="42">
        <v>0.05</v>
      </c>
      <c r="J78" s="32" t="s">
        <v>222</v>
      </c>
      <c r="K78" s="57" t="s">
        <v>1042</v>
      </c>
      <c r="L78" s="9"/>
      <c r="M78" s="9"/>
      <c r="N78" s="9"/>
      <c r="O78" s="9"/>
      <c r="P78" s="9"/>
      <c r="Q78" s="9"/>
      <c r="R78" s="9"/>
      <c r="S78" s="9"/>
      <c r="T78" s="9"/>
      <c r="U78" s="9"/>
      <c r="V78" s="9"/>
      <c r="W78" s="9"/>
      <c r="X78" s="9"/>
      <c r="Y78" s="9"/>
      <c r="Z78" s="9"/>
      <c r="AA78" s="9"/>
      <c r="AB78" s="9"/>
      <c r="AC78" s="9"/>
    </row>
    <row r="79" ht="13.5" customHeight="1">
      <c r="A79" s="29" t="s">
        <v>1057</v>
      </c>
      <c r="B79" s="29" t="s">
        <v>215</v>
      </c>
      <c r="C79" s="29" t="s">
        <v>562</v>
      </c>
      <c r="D79" s="29" t="s">
        <v>538</v>
      </c>
      <c r="E79" s="57" t="s">
        <v>1058</v>
      </c>
      <c r="F79" s="29"/>
      <c r="G79" s="57"/>
      <c r="H79" s="29"/>
      <c r="I79" s="29"/>
      <c r="J79" s="32" t="s">
        <v>967</v>
      </c>
      <c r="K79" s="57"/>
      <c r="L79" s="9"/>
      <c r="M79" s="9"/>
      <c r="N79" s="9"/>
      <c r="O79" s="9"/>
      <c r="P79" s="9"/>
      <c r="Q79" s="9"/>
      <c r="R79" s="9"/>
      <c r="S79" s="9"/>
      <c r="T79" s="9"/>
      <c r="U79" s="9"/>
      <c r="V79" s="9"/>
      <c r="W79" s="9"/>
      <c r="X79" s="9"/>
      <c r="Y79" s="9"/>
      <c r="Z79" s="9"/>
      <c r="AA79" s="9"/>
      <c r="AB79" s="9"/>
      <c r="AC79" s="9"/>
    </row>
    <row r="80" ht="26.25">
      <c r="A80" s="29" t="s">
        <v>1059</v>
      </c>
      <c r="B80" s="29" t="s">
        <v>215</v>
      </c>
      <c r="C80" s="29" t="s">
        <v>566</v>
      </c>
      <c r="D80" s="29" t="s">
        <v>549</v>
      </c>
      <c r="E80" s="57" t="s">
        <v>971</v>
      </c>
      <c r="F80" s="31"/>
      <c r="G80" s="60"/>
      <c r="H80" s="32"/>
      <c r="I80" s="32"/>
      <c r="J80" s="32" t="s">
        <v>235</v>
      </c>
      <c r="K80" s="58"/>
      <c r="L80" s="9"/>
      <c r="M80" s="9"/>
      <c r="N80" s="9"/>
      <c r="O80" s="9"/>
      <c r="P80" s="9"/>
      <c r="Q80" s="9"/>
      <c r="R80" s="9"/>
      <c r="S80" s="9"/>
      <c r="T80" s="9"/>
      <c r="U80" s="9"/>
      <c r="V80" s="9"/>
      <c r="W80" s="9"/>
      <c r="X80" s="9"/>
      <c r="Y80" s="9"/>
      <c r="Z80" s="9"/>
      <c r="AA80" s="9"/>
      <c r="AB80" s="9"/>
      <c r="AC80" s="9"/>
    </row>
    <row r="81" ht="26.25">
      <c r="A81" s="29" t="s">
        <v>1060</v>
      </c>
      <c r="B81" s="29" t="s">
        <v>215</v>
      </c>
      <c r="C81" s="29" t="s">
        <v>566</v>
      </c>
      <c r="D81" s="29" t="s">
        <v>549</v>
      </c>
      <c r="E81" s="57" t="s">
        <v>987</v>
      </c>
      <c r="F81" s="32"/>
      <c r="G81" s="58"/>
      <c r="H81" s="32"/>
      <c r="I81" s="32"/>
      <c r="J81" s="32" t="s">
        <v>235</v>
      </c>
      <c r="K81" s="58"/>
      <c r="L81" s="9"/>
      <c r="M81" s="9"/>
      <c r="N81" s="9"/>
      <c r="O81" s="9"/>
      <c r="P81" s="9"/>
      <c r="Q81" s="9"/>
      <c r="R81" s="9"/>
      <c r="S81" s="9"/>
      <c r="T81" s="9"/>
      <c r="U81" s="9"/>
      <c r="V81" s="9"/>
      <c r="W81" s="9"/>
      <c r="X81" s="9"/>
      <c r="Y81" s="9"/>
      <c r="Z81" s="9"/>
      <c r="AA81" s="9"/>
      <c r="AB81" s="9"/>
      <c r="AC81" s="9"/>
    </row>
    <row r="82" ht="26.25">
      <c r="A82" s="29" t="s">
        <v>1061</v>
      </c>
      <c r="B82" s="29" t="s">
        <v>215</v>
      </c>
      <c r="C82" s="29" t="s">
        <v>566</v>
      </c>
      <c r="D82" s="29" t="s">
        <v>549</v>
      </c>
      <c r="E82" s="57" t="s">
        <v>996</v>
      </c>
      <c r="F82" s="32"/>
      <c r="G82" s="58"/>
      <c r="H82" s="32"/>
      <c r="I82" s="32"/>
      <c r="J82" s="32" t="s">
        <v>235</v>
      </c>
      <c r="K82" s="58"/>
      <c r="L82" s="9"/>
      <c r="M82" s="9"/>
      <c r="N82" s="9"/>
      <c r="O82" s="9"/>
      <c r="P82" s="9"/>
      <c r="Q82" s="9"/>
      <c r="R82" s="9"/>
      <c r="S82" s="9"/>
      <c r="T82" s="9"/>
      <c r="U82" s="9"/>
      <c r="V82" s="9"/>
      <c r="W82" s="9"/>
      <c r="X82" s="9"/>
      <c r="Y82" s="9"/>
      <c r="Z82" s="9"/>
      <c r="AA82" s="9"/>
      <c r="AB82" s="9"/>
      <c r="AC82" s="9"/>
    </row>
    <row r="83" ht="26.25">
      <c r="A83" s="29" t="s">
        <v>1062</v>
      </c>
      <c r="B83" s="29" t="s">
        <v>215</v>
      </c>
      <c r="C83" s="29" t="s">
        <v>566</v>
      </c>
      <c r="D83" s="29" t="s">
        <v>549</v>
      </c>
      <c r="E83" s="57" t="s">
        <v>974</v>
      </c>
      <c r="F83" s="32"/>
      <c r="G83" s="58"/>
      <c r="H83" s="32"/>
      <c r="I83" s="32"/>
      <c r="J83" s="32" t="s">
        <v>235</v>
      </c>
      <c r="K83" s="57" t="s">
        <v>1063</v>
      </c>
      <c r="L83" s="9"/>
      <c r="M83" s="9"/>
      <c r="N83" s="9"/>
      <c r="O83" s="9"/>
      <c r="P83" s="9"/>
      <c r="Q83" s="9"/>
      <c r="R83" s="9"/>
      <c r="S83" s="9"/>
      <c r="T83" s="9"/>
      <c r="U83" s="9"/>
      <c r="V83" s="9"/>
      <c r="W83" s="9"/>
      <c r="X83" s="9"/>
      <c r="Y83" s="9"/>
      <c r="Z83" s="9"/>
      <c r="AA83" s="9"/>
      <c r="AB83" s="9"/>
      <c r="AC83" s="9"/>
    </row>
    <row r="84" ht="26.25">
      <c r="A84" s="29" t="s">
        <v>1064</v>
      </c>
      <c r="B84" s="29" t="s">
        <v>215</v>
      </c>
      <c r="C84" s="29" t="s">
        <v>566</v>
      </c>
      <c r="D84" s="29" t="s">
        <v>549</v>
      </c>
      <c r="E84" s="57" t="s">
        <v>974</v>
      </c>
      <c r="F84" s="29" t="s">
        <v>559</v>
      </c>
      <c r="G84" s="57" t="s">
        <v>1001</v>
      </c>
      <c r="H84" s="32"/>
      <c r="I84" s="32"/>
      <c r="J84" s="32" t="s">
        <v>235</v>
      </c>
      <c r="K84" s="58"/>
      <c r="L84" s="9"/>
      <c r="M84" s="9"/>
      <c r="N84" s="9"/>
      <c r="O84" s="9"/>
      <c r="P84" s="9"/>
      <c r="Q84" s="9"/>
      <c r="R84" s="9"/>
      <c r="S84" s="9"/>
      <c r="T84" s="9"/>
      <c r="U84" s="9"/>
      <c r="V84" s="9"/>
      <c r="W84" s="9"/>
      <c r="X84" s="9"/>
      <c r="Y84" s="9"/>
      <c r="Z84" s="9"/>
      <c r="AA84" s="9"/>
      <c r="AB84" s="9"/>
      <c r="AC84" s="9"/>
    </row>
    <row r="85" ht="37.5">
      <c r="A85" s="29" t="s">
        <v>1065</v>
      </c>
      <c r="B85" s="29" t="s">
        <v>215</v>
      </c>
      <c r="C85" s="29" t="s">
        <v>566</v>
      </c>
      <c r="D85" s="29" t="s">
        <v>549</v>
      </c>
      <c r="E85" s="57" t="s">
        <v>996</v>
      </c>
      <c r="F85" s="29" t="s">
        <v>555</v>
      </c>
      <c r="G85" s="57" t="s">
        <v>1020</v>
      </c>
      <c r="H85" s="32"/>
      <c r="I85" s="32"/>
      <c r="J85" s="32" t="s">
        <v>235</v>
      </c>
      <c r="K85" s="57" t="s">
        <v>1066</v>
      </c>
      <c r="L85" s="9"/>
      <c r="M85" s="9"/>
      <c r="N85" s="9"/>
      <c r="O85" s="9"/>
      <c r="P85" s="9"/>
      <c r="Q85" s="9"/>
      <c r="R85" s="9"/>
      <c r="S85" s="9"/>
      <c r="T85" s="9"/>
      <c r="U85" s="9"/>
      <c r="V85" s="9"/>
      <c r="W85" s="9"/>
      <c r="X85" s="9"/>
      <c r="Y85" s="9"/>
      <c r="Z85" s="9"/>
      <c r="AA85" s="9"/>
      <c r="AB85" s="9"/>
      <c r="AC85" s="9"/>
    </row>
    <row r="86" ht="26.25">
      <c r="A86" s="29" t="s">
        <v>365</v>
      </c>
      <c r="B86" s="29" t="s">
        <v>215</v>
      </c>
      <c r="C86" s="29" t="s">
        <v>566</v>
      </c>
      <c r="D86" s="29" t="s">
        <v>523</v>
      </c>
      <c r="E86" s="57" t="s">
        <v>951</v>
      </c>
      <c r="F86" s="32"/>
      <c r="G86" s="58"/>
      <c r="H86" s="32"/>
      <c r="I86" s="32"/>
      <c r="J86" s="32" t="s">
        <v>235</v>
      </c>
      <c r="K86" s="58"/>
      <c r="L86" s="9"/>
      <c r="M86" s="9"/>
      <c r="N86" s="9"/>
      <c r="O86" s="9"/>
      <c r="P86" s="9"/>
      <c r="Q86" s="9"/>
      <c r="R86" s="9"/>
      <c r="S86" s="9"/>
      <c r="T86" s="9"/>
      <c r="U86" s="9"/>
      <c r="V86" s="9"/>
      <c r="W86" s="9"/>
      <c r="X86" s="9"/>
      <c r="Y86" s="9"/>
      <c r="Z86" s="9"/>
      <c r="AA86" s="9"/>
      <c r="AB86" s="9"/>
      <c r="AC86" s="9"/>
    </row>
    <row r="87">
      <c r="A87" s="29" t="s">
        <v>1067</v>
      </c>
      <c r="B87" s="29" t="s">
        <v>215</v>
      </c>
      <c r="C87" s="29" t="s">
        <v>566</v>
      </c>
      <c r="D87" s="29" t="s">
        <v>728</v>
      </c>
      <c r="E87" s="57" t="s">
        <v>1001</v>
      </c>
      <c r="F87" s="32"/>
      <c r="G87" s="58"/>
      <c r="H87" s="32"/>
      <c r="I87" s="32"/>
      <c r="J87" s="32" t="s">
        <v>967</v>
      </c>
      <c r="K87" s="58"/>
      <c r="L87" s="9"/>
      <c r="M87" s="9"/>
      <c r="N87" s="9"/>
      <c r="O87" s="9"/>
      <c r="P87" s="9"/>
      <c r="Q87" s="9"/>
      <c r="R87" s="9"/>
      <c r="S87" s="9"/>
      <c r="T87" s="9"/>
      <c r="U87" s="9"/>
      <c r="V87" s="9"/>
      <c r="W87" s="9"/>
      <c r="X87" s="9"/>
      <c r="Y87" s="9"/>
      <c r="Z87" s="9"/>
      <c r="AA87" s="9"/>
      <c r="AB87" s="9"/>
      <c r="AC87" s="9"/>
    </row>
    <row r="88">
      <c r="A88" s="29" t="s">
        <v>1068</v>
      </c>
      <c r="B88" s="29" t="s">
        <v>215</v>
      </c>
      <c r="C88" s="29" t="s">
        <v>570</v>
      </c>
      <c r="D88" s="29" t="s">
        <v>508</v>
      </c>
      <c r="E88" s="57" t="s">
        <v>969</v>
      </c>
      <c r="F88" s="32"/>
      <c r="G88" s="58"/>
      <c r="H88" s="32"/>
      <c r="I88" s="32"/>
      <c r="J88" s="32" t="s">
        <v>243</v>
      </c>
      <c r="K88" s="58"/>
      <c r="L88" s="9"/>
      <c r="M88" s="9"/>
      <c r="N88" s="9"/>
      <c r="O88" s="9"/>
      <c r="P88" s="9"/>
      <c r="Q88" s="9"/>
      <c r="R88" s="9"/>
      <c r="S88" s="9"/>
      <c r="T88" s="9"/>
      <c r="U88" s="9"/>
      <c r="V88" s="9"/>
      <c r="W88" s="9"/>
      <c r="X88" s="9"/>
      <c r="Y88" s="9"/>
      <c r="Z88" s="9"/>
      <c r="AA88" s="9"/>
      <c r="AB88" s="9"/>
      <c r="AC88" s="9"/>
    </row>
    <row r="89">
      <c r="A89" s="29" t="s">
        <v>294</v>
      </c>
      <c r="B89" s="29" t="s">
        <v>215</v>
      </c>
      <c r="C89" s="29" t="s">
        <v>570</v>
      </c>
      <c r="D89" s="29" t="s">
        <v>508</v>
      </c>
      <c r="E89" s="57" t="s">
        <v>1001</v>
      </c>
      <c r="F89" s="32"/>
      <c r="G89" s="58"/>
      <c r="H89" s="32"/>
      <c r="I89" s="32"/>
      <c r="J89" s="32" t="s">
        <v>243</v>
      </c>
      <c r="K89" s="58"/>
      <c r="L89" s="9"/>
      <c r="M89" s="9"/>
      <c r="N89" s="9"/>
      <c r="O89" s="9"/>
      <c r="P89" s="9"/>
      <c r="Q89" s="9"/>
      <c r="R89" s="9"/>
      <c r="S89" s="9"/>
      <c r="T89" s="9"/>
      <c r="U89" s="9"/>
      <c r="V89" s="9"/>
      <c r="W89" s="9"/>
      <c r="X89" s="9"/>
      <c r="Y89" s="9"/>
      <c r="Z89" s="9"/>
      <c r="AA89" s="9"/>
      <c r="AB89" s="9"/>
      <c r="AC89" s="9"/>
    </row>
    <row r="90" ht="37.5">
      <c r="A90" s="29" t="s">
        <v>1069</v>
      </c>
      <c r="B90" s="29" t="s">
        <v>215</v>
      </c>
      <c r="C90" s="29" t="s">
        <v>570</v>
      </c>
      <c r="D90" s="29" t="s">
        <v>508</v>
      </c>
      <c r="E90" s="57" t="s">
        <v>959</v>
      </c>
      <c r="F90" s="29" t="s">
        <v>567</v>
      </c>
      <c r="G90" s="57" t="s">
        <v>969</v>
      </c>
      <c r="H90" s="32"/>
      <c r="I90" s="32"/>
      <c r="J90" s="32" t="s">
        <v>243</v>
      </c>
      <c r="K90" s="57" t="s">
        <v>1066</v>
      </c>
      <c r="L90" s="9"/>
      <c r="M90" s="9"/>
      <c r="N90" s="9"/>
      <c r="O90" s="9"/>
      <c r="P90" s="9"/>
      <c r="Q90" s="9"/>
      <c r="R90" s="9"/>
      <c r="S90" s="9"/>
      <c r="T90" s="9"/>
      <c r="U90" s="9"/>
      <c r="V90" s="9"/>
      <c r="W90" s="9"/>
      <c r="X90" s="9"/>
      <c r="Y90" s="9"/>
      <c r="Z90" s="9"/>
      <c r="AA90" s="9"/>
      <c r="AB90" s="9"/>
      <c r="AC90" s="9"/>
    </row>
    <row r="91" ht="37.5">
      <c r="A91" s="29" t="s">
        <v>1070</v>
      </c>
      <c r="B91" s="29" t="s">
        <v>215</v>
      </c>
      <c r="C91" s="29" t="s">
        <v>570</v>
      </c>
      <c r="D91" s="29" t="s">
        <v>508</v>
      </c>
      <c r="E91" s="57" t="s">
        <v>987</v>
      </c>
      <c r="F91" s="29" t="s">
        <v>567</v>
      </c>
      <c r="G91" s="57" t="s">
        <v>972</v>
      </c>
      <c r="H91" s="29" t="s">
        <v>503</v>
      </c>
      <c r="I91" s="42">
        <v>0.05</v>
      </c>
      <c r="J91" s="32" t="s">
        <v>243</v>
      </c>
      <c r="K91" s="57" t="s">
        <v>1042</v>
      </c>
      <c r="L91" s="9"/>
      <c r="M91" s="9"/>
      <c r="N91" s="9"/>
      <c r="O91" s="9"/>
      <c r="P91" s="9"/>
      <c r="Q91" s="9"/>
      <c r="R91" s="9"/>
      <c r="S91" s="9"/>
      <c r="T91" s="9"/>
      <c r="U91" s="9"/>
      <c r="V91" s="9"/>
      <c r="W91" s="9"/>
      <c r="X91" s="9"/>
      <c r="Y91" s="9"/>
      <c r="Z91" s="9"/>
      <c r="AA91" s="9"/>
      <c r="AB91" s="9"/>
      <c r="AC91" s="9"/>
    </row>
    <row r="92">
      <c r="A92" s="29" t="s">
        <v>1071</v>
      </c>
      <c r="B92" s="29" t="s">
        <v>215</v>
      </c>
      <c r="C92" s="29" t="s">
        <v>570</v>
      </c>
      <c r="D92" s="29" t="s">
        <v>597</v>
      </c>
      <c r="E92" s="57" t="s">
        <v>987</v>
      </c>
      <c r="F92" s="29"/>
      <c r="G92" s="57"/>
      <c r="H92" s="29"/>
      <c r="I92" s="29"/>
      <c r="J92" s="32" t="s">
        <v>967</v>
      </c>
      <c r="K92" s="57"/>
      <c r="L92" s="9"/>
      <c r="M92" s="9"/>
      <c r="N92" s="9"/>
      <c r="O92" s="9"/>
      <c r="P92" s="9"/>
      <c r="Q92" s="9"/>
      <c r="R92" s="9"/>
      <c r="S92" s="9"/>
      <c r="T92" s="9"/>
      <c r="U92" s="9"/>
      <c r="V92" s="9"/>
      <c r="W92" s="9"/>
      <c r="X92" s="9"/>
      <c r="Y92" s="9"/>
      <c r="Z92" s="9"/>
      <c r="AA92" s="9"/>
      <c r="AB92" s="9"/>
      <c r="AC92" s="9"/>
    </row>
    <row r="93" ht="37.5">
      <c r="A93" s="29" t="s">
        <v>348</v>
      </c>
      <c r="B93" s="29" t="s">
        <v>215</v>
      </c>
      <c r="C93" s="29" t="s">
        <v>575</v>
      </c>
      <c r="D93" s="29" t="s">
        <v>528</v>
      </c>
      <c r="E93" s="57" t="s">
        <v>951</v>
      </c>
      <c r="F93" s="32"/>
      <c r="G93" s="58"/>
      <c r="H93" s="32"/>
      <c r="I93" s="32"/>
      <c r="J93" s="32" t="s">
        <v>214</v>
      </c>
      <c r="K93" s="58"/>
      <c r="L93" s="9"/>
      <c r="M93" s="9"/>
      <c r="N93" s="9"/>
      <c r="O93" s="9"/>
      <c r="P93" s="9"/>
      <c r="Q93" s="9"/>
      <c r="R93" s="9"/>
      <c r="S93" s="9"/>
      <c r="T93" s="9"/>
      <c r="U93" s="9"/>
      <c r="V93" s="9"/>
      <c r="W93" s="9"/>
      <c r="X93" s="9"/>
      <c r="Y93" s="9"/>
      <c r="Z93" s="9"/>
      <c r="AA93" s="9"/>
      <c r="AB93" s="9"/>
      <c r="AC93" s="9"/>
    </row>
    <row r="94" ht="26.25">
      <c r="A94" s="29" t="s">
        <v>213</v>
      </c>
      <c r="B94" s="29" t="s">
        <v>215</v>
      </c>
      <c r="C94" s="29" t="s">
        <v>575</v>
      </c>
      <c r="D94" s="29" t="s">
        <v>528</v>
      </c>
      <c r="E94" s="57" t="s">
        <v>953</v>
      </c>
      <c r="F94" s="32"/>
      <c r="G94" s="58"/>
      <c r="H94" s="32"/>
      <c r="I94" s="32"/>
      <c r="J94" s="32" t="s">
        <v>214</v>
      </c>
      <c r="K94" s="58"/>
      <c r="L94" s="9"/>
      <c r="M94" s="9"/>
      <c r="N94" s="9"/>
      <c r="O94" s="9"/>
      <c r="P94" s="9"/>
      <c r="Q94" s="9"/>
      <c r="R94" s="9"/>
      <c r="S94" s="9"/>
      <c r="T94" s="9"/>
      <c r="U94" s="9"/>
      <c r="V94" s="9"/>
      <c r="W94" s="9"/>
      <c r="X94" s="9"/>
      <c r="Y94" s="9"/>
      <c r="Z94" s="9"/>
      <c r="AA94" s="9"/>
      <c r="AB94" s="9"/>
      <c r="AC94" s="9"/>
    </row>
    <row r="95" ht="26.25">
      <c r="A95" s="29" t="s">
        <v>224</v>
      </c>
      <c r="B95" s="29" t="s">
        <v>215</v>
      </c>
      <c r="C95" s="29" t="s">
        <v>575</v>
      </c>
      <c r="D95" s="29" t="s">
        <v>528</v>
      </c>
      <c r="E95" s="57" t="s">
        <v>955</v>
      </c>
      <c r="F95" s="32"/>
      <c r="G95" s="58"/>
      <c r="H95" s="32"/>
      <c r="I95" s="32"/>
      <c r="J95" s="32" t="s">
        <v>214</v>
      </c>
      <c r="K95" s="58"/>
      <c r="L95" s="9"/>
      <c r="M95" s="9"/>
      <c r="N95" s="9"/>
      <c r="O95" s="9"/>
      <c r="P95" s="9"/>
      <c r="Q95" s="9"/>
      <c r="R95" s="9"/>
      <c r="S95" s="9"/>
      <c r="T95" s="9"/>
      <c r="U95" s="9"/>
      <c r="V95" s="9"/>
      <c r="W95" s="9"/>
      <c r="X95" s="9"/>
      <c r="Y95" s="9"/>
      <c r="Z95" s="9"/>
      <c r="AA95" s="9"/>
      <c r="AB95" s="9"/>
      <c r="AC95" s="9"/>
    </row>
    <row r="96" ht="26.25">
      <c r="A96" s="29" t="s">
        <v>1072</v>
      </c>
      <c r="B96" s="29" t="s">
        <v>215</v>
      </c>
      <c r="C96" s="29" t="s">
        <v>575</v>
      </c>
      <c r="D96" s="29" t="s">
        <v>528</v>
      </c>
      <c r="E96" s="57" t="s">
        <v>955</v>
      </c>
      <c r="F96" s="29" t="s">
        <v>567</v>
      </c>
      <c r="G96" s="57" t="s">
        <v>971</v>
      </c>
      <c r="H96" s="32"/>
      <c r="I96" s="32"/>
      <c r="J96" s="32" t="s">
        <v>214</v>
      </c>
      <c r="K96" s="57" t="s">
        <v>1049</v>
      </c>
      <c r="L96" s="9"/>
      <c r="M96" s="9"/>
      <c r="N96" s="9"/>
      <c r="O96" s="9"/>
      <c r="P96" s="9"/>
      <c r="Q96" s="9"/>
      <c r="R96" s="9"/>
      <c r="S96" s="9"/>
      <c r="T96" s="9"/>
      <c r="U96" s="9"/>
      <c r="V96" s="9"/>
      <c r="W96" s="9"/>
      <c r="X96" s="9"/>
      <c r="Y96" s="9"/>
      <c r="Z96" s="9"/>
      <c r="AA96" s="9"/>
      <c r="AB96" s="9"/>
      <c r="AC96" s="9"/>
    </row>
    <row r="97" ht="26.25">
      <c r="A97" s="29" t="s">
        <v>1073</v>
      </c>
      <c r="B97" s="29" t="s">
        <v>215</v>
      </c>
      <c r="C97" s="29" t="s">
        <v>575</v>
      </c>
      <c r="D97" s="29" t="s">
        <v>528</v>
      </c>
      <c r="E97" s="57" t="s">
        <v>1074</v>
      </c>
      <c r="F97" s="29" t="s">
        <v>571</v>
      </c>
      <c r="G97" s="57" t="s">
        <v>983</v>
      </c>
      <c r="H97" s="29" t="s">
        <v>508</v>
      </c>
      <c r="I97" s="42">
        <v>0.05</v>
      </c>
      <c r="J97" s="32" t="s">
        <v>214</v>
      </c>
      <c r="K97" s="57" t="s">
        <v>1042</v>
      </c>
      <c r="L97" s="9"/>
      <c r="M97" s="9"/>
      <c r="N97" s="9"/>
      <c r="O97" s="9"/>
      <c r="P97" s="9"/>
      <c r="Q97" s="9"/>
      <c r="R97" s="9"/>
      <c r="S97" s="9"/>
      <c r="T97" s="9"/>
      <c r="U97" s="9"/>
      <c r="V97" s="9"/>
      <c r="W97" s="9"/>
      <c r="X97" s="9"/>
      <c r="Y97" s="9"/>
      <c r="Z97" s="9"/>
      <c r="AA97" s="9"/>
      <c r="AB97" s="9"/>
      <c r="AC97" s="9"/>
    </row>
    <row r="98">
      <c r="A98" s="29" t="s">
        <v>1075</v>
      </c>
      <c r="B98" s="29" t="s">
        <v>215</v>
      </c>
      <c r="C98" s="29" t="s">
        <v>575</v>
      </c>
      <c r="D98" s="29" t="s">
        <v>728</v>
      </c>
      <c r="E98" s="57" t="s">
        <v>1001</v>
      </c>
      <c r="F98" s="29"/>
      <c r="G98" s="57"/>
      <c r="H98" s="29"/>
      <c r="I98" s="29"/>
      <c r="J98" s="32" t="s">
        <v>967</v>
      </c>
      <c r="K98" s="57"/>
      <c r="L98" s="9"/>
      <c r="M98" s="9"/>
      <c r="N98" s="9"/>
      <c r="O98" s="9"/>
      <c r="P98" s="9"/>
      <c r="Q98" s="9"/>
      <c r="R98" s="9"/>
      <c r="S98" s="9"/>
      <c r="T98" s="9"/>
      <c r="U98" s="9"/>
      <c r="V98" s="9"/>
      <c r="W98" s="9"/>
      <c r="X98" s="9"/>
      <c r="Y98" s="9"/>
      <c r="Z98" s="9"/>
      <c r="AA98" s="9"/>
      <c r="AB98" s="9"/>
      <c r="AC98" s="9"/>
    </row>
    <row r="99" ht="26.25">
      <c r="A99" s="29" t="s">
        <v>1076</v>
      </c>
      <c r="B99" s="29" t="s">
        <v>215</v>
      </c>
      <c r="C99" s="29" t="s">
        <v>592</v>
      </c>
      <c r="D99" s="29" t="s">
        <v>549</v>
      </c>
      <c r="E99" s="57" t="s">
        <v>996</v>
      </c>
      <c r="F99" s="32"/>
      <c r="G99" s="58"/>
      <c r="H99" s="32"/>
      <c r="I99" s="32"/>
      <c r="J99" s="32" t="s">
        <v>235</v>
      </c>
      <c r="K99" s="57" t="s">
        <v>1077</v>
      </c>
      <c r="L99" s="9"/>
      <c r="M99" s="9"/>
      <c r="N99" s="9"/>
      <c r="O99" s="9"/>
      <c r="P99" s="9"/>
      <c r="Q99" s="9"/>
      <c r="R99" s="9"/>
      <c r="S99" s="9"/>
      <c r="T99" s="9"/>
      <c r="U99" s="9"/>
      <c r="V99" s="9"/>
      <c r="W99" s="9"/>
      <c r="X99" s="9"/>
      <c r="Y99" s="9"/>
      <c r="Z99" s="9"/>
      <c r="AA99" s="9"/>
      <c r="AB99" s="9"/>
      <c r="AC99" s="9"/>
    </row>
    <row r="100" ht="26.25">
      <c r="A100" s="29" t="s">
        <v>1078</v>
      </c>
      <c r="B100" s="29" t="s">
        <v>255</v>
      </c>
      <c r="C100" s="29" t="s">
        <v>579</v>
      </c>
      <c r="D100" s="29" t="s">
        <v>549</v>
      </c>
      <c r="E100" s="57" t="s">
        <v>996</v>
      </c>
      <c r="F100" s="32"/>
      <c r="G100" s="58"/>
      <c r="H100" s="32"/>
      <c r="I100" s="32"/>
      <c r="J100" s="32" t="s">
        <v>235</v>
      </c>
      <c r="K100" s="57"/>
      <c r="L100" s="9"/>
      <c r="M100" s="9"/>
      <c r="N100" s="9"/>
      <c r="O100" s="9"/>
      <c r="P100" s="9"/>
      <c r="Q100" s="9"/>
      <c r="R100" s="9"/>
      <c r="S100" s="9"/>
      <c r="T100" s="9"/>
      <c r="U100" s="9"/>
      <c r="V100" s="9"/>
      <c r="W100" s="9"/>
      <c r="X100" s="9"/>
      <c r="Y100" s="9"/>
      <c r="Z100" s="9"/>
      <c r="AA100" s="9"/>
      <c r="AB100" s="9"/>
      <c r="AC100" s="9"/>
    </row>
    <row r="101" ht="26.25">
      <c r="A101" s="29" t="s">
        <v>1079</v>
      </c>
      <c r="B101" s="29" t="s">
        <v>255</v>
      </c>
      <c r="C101" s="29" t="s">
        <v>579</v>
      </c>
      <c r="D101" s="29" t="s">
        <v>546</v>
      </c>
      <c r="E101" s="57" t="s">
        <v>971</v>
      </c>
      <c r="F101" s="32"/>
      <c r="G101" s="58"/>
      <c r="H101" s="32"/>
      <c r="I101" s="32"/>
      <c r="J101" s="32" t="s">
        <v>235</v>
      </c>
      <c r="K101" s="57"/>
      <c r="L101" s="9"/>
      <c r="M101" s="9"/>
      <c r="N101" s="9"/>
      <c r="O101" s="9"/>
      <c r="P101" s="9"/>
      <c r="Q101" s="9"/>
      <c r="R101" s="9"/>
      <c r="S101" s="9"/>
      <c r="T101" s="9"/>
      <c r="U101" s="9"/>
      <c r="V101" s="9"/>
      <c r="W101" s="9"/>
      <c r="X101" s="9"/>
      <c r="Y101" s="9"/>
      <c r="Z101" s="9"/>
      <c r="AA101" s="9"/>
      <c r="AB101" s="9"/>
      <c r="AC101" s="9"/>
    </row>
    <row r="102" ht="26.25">
      <c r="A102" s="29" t="s">
        <v>1080</v>
      </c>
      <c r="B102" s="29" t="s">
        <v>255</v>
      </c>
      <c r="C102" s="29" t="s">
        <v>579</v>
      </c>
      <c r="D102" s="29" t="s">
        <v>555</v>
      </c>
      <c r="E102" s="57" t="s">
        <v>969</v>
      </c>
      <c r="F102" s="32"/>
      <c r="G102" s="58"/>
      <c r="H102" s="32"/>
      <c r="I102" s="32"/>
      <c r="J102" s="32" t="s">
        <v>235</v>
      </c>
      <c r="K102" s="57"/>
      <c r="L102" s="9"/>
      <c r="M102" s="9"/>
      <c r="N102" s="9"/>
      <c r="O102" s="9"/>
      <c r="P102" s="9"/>
      <c r="Q102" s="9"/>
      <c r="R102" s="9"/>
      <c r="S102" s="9"/>
      <c r="T102" s="9"/>
      <c r="U102" s="9"/>
      <c r="V102" s="9"/>
      <c r="W102" s="9"/>
      <c r="X102" s="9"/>
      <c r="Y102" s="9"/>
      <c r="Z102" s="9"/>
      <c r="AA102" s="9"/>
      <c r="AB102" s="9"/>
      <c r="AC102" s="9"/>
    </row>
    <row r="103" ht="26.25">
      <c r="A103" s="29" t="s">
        <v>363</v>
      </c>
      <c r="B103" s="29" t="s">
        <v>255</v>
      </c>
      <c r="C103" s="29" t="s">
        <v>579</v>
      </c>
      <c r="D103" s="29" t="s">
        <v>555</v>
      </c>
      <c r="E103" s="57" t="s">
        <v>1037</v>
      </c>
      <c r="F103" s="29" t="s">
        <v>559</v>
      </c>
      <c r="G103" s="57" t="s">
        <v>1037</v>
      </c>
      <c r="H103" s="32"/>
      <c r="I103" s="32"/>
      <c r="J103" s="32" t="s">
        <v>235</v>
      </c>
      <c r="K103" s="57" t="s">
        <v>1081</v>
      </c>
      <c r="L103" s="9"/>
      <c r="M103" s="9"/>
      <c r="N103" s="9"/>
      <c r="O103" s="9"/>
      <c r="P103" s="9"/>
      <c r="Q103" s="9"/>
      <c r="R103" s="9"/>
      <c r="S103" s="9"/>
      <c r="T103" s="9"/>
      <c r="U103" s="9"/>
      <c r="V103" s="9"/>
      <c r="W103" s="9"/>
      <c r="X103" s="9"/>
      <c r="Y103" s="9"/>
      <c r="Z103" s="9"/>
      <c r="AA103" s="9"/>
      <c r="AB103" s="9"/>
      <c r="AC103" s="9"/>
    </row>
    <row r="104" ht="26.25">
      <c r="A104" s="29" t="s">
        <v>1082</v>
      </c>
      <c r="B104" s="29" t="s">
        <v>255</v>
      </c>
      <c r="C104" s="29" t="s">
        <v>579</v>
      </c>
      <c r="D104" s="29" t="s">
        <v>555</v>
      </c>
      <c r="E104" s="57" t="s">
        <v>1083</v>
      </c>
      <c r="F104" s="29" t="s">
        <v>559</v>
      </c>
      <c r="G104" s="57" t="s">
        <v>1037</v>
      </c>
      <c r="H104" s="32"/>
      <c r="I104" s="32"/>
      <c r="J104" s="32" t="s">
        <v>235</v>
      </c>
      <c r="K104" s="57" t="s">
        <v>1084</v>
      </c>
      <c r="L104" s="9"/>
      <c r="M104" s="9"/>
      <c r="N104" s="9"/>
      <c r="O104" s="9"/>
      <c r="P104" s="9"/>
      <c r="Q104" s="9"/>
      <c r="R104" s="9"/>
      <c r="S104" s="9"/>
      <c r="T104" s="9"/>
      <c r="U104" s="9"/>
      <c r="V104" s="9"/>
      <c r="W104" s="9"/>
      <c r="X104" s="9"/>
      <c r="Y104" s="9"/>
      <c r="Z104" s="9"/>
      <c r="AA104" s="9"/>
      <c r="AB104" s="9"/>
      <c r="AC104" s="9"/>
    </row>
    <row r="105" ht="37.5">
      <c r="A105" s="29" t="s">
        <v>1085</v>
      </c>
      <c r="B105" s="29" t="s">
        <v>255</v>
      </c>
      <c r="C105" s="29" t="s">
        <v>579</v>
      </c>
      <c r="D105" s="29" t="s">
        <v>555</v>
      </c>
      <c r="E105" s="57" t="s">
        <v>1037</v>
      </c>
      <c r="F105" s="29" t="s">
        <v>559</v>
      </c>
      <c r="G105" s="57" t="s">
        <v>1083</v>
      </c>
      <c r="H105" s="61" t="s">
        <v>549</v>
      </c>
      <c r="I105" s="42">
        <v>0.2</v>
      </c>
      <c r="J105" s="32" t="s">
        <v>235</v>
      </c>
      <c r="K105" s="62" t="str">
        <f>HYPERLINK("https://www.rpgsite.net/news/6599-xenoblade-chronicles-2-guide-midnight-feasting-and-making-the-right-dish-for-the-fire-dragon-chef","Midnight Feasting DLC Quest")</f>
        <v>Midnight Feasting DLC Quest</v>
      </c>
      <c r="L105" s="9"/>
      <c r="M105" s="9"/>
      <c r="N105" s="9"/>
      <c r="O105" s="9"/>
      <c r="P105" s="9"/>
      <c r="Q105" s="9"/>
      <c r="R105" s="9"/>
      <c r="S105" s="9"/>
      <c r="T105" s="9"/>
      <c r="U105" s="9"/>
      <c r="V105" s="9"/>
      <c r="W105" s="9"/>
      <c r="X105" s="9"/>
      <c r="Y105" s="9"/>
      <c r="Z105" s="9"/>
      <c r="AA105" s="9"/>
      <c r="AB105" s="9"/>
      <c r="AC105" s="9"/>
    </row>
    <row r="106" ht="26.25">
      <c r="A106" s="29" t="s">
        <v>1086</v>
      </c>
      <c r="B106" s="29" t="s">
        <v>255</v>
      </c>
      <c r="C106" s="29" t="s">
        <v>579</v>
      </c>
      <c r="D106" s="29" t="s">
        <v>555</v>
      </c>
      <c r="E106" s="57" t="s">
        <v>1083</v>
      </c>
      <c r="F106" s="29" t="s">
        <v>546</v>
      </c>
      <c r="G106" s="57" t="s">
        <v>963</v>
      </c>
      <c r="H106" s="32"/>
      <c r="I106" s="32"/>
      <c r="J106" s="32" t="s">
        <v>235</v>
      </c>
      <c r="K106" s="57" t="s">
        <v>126</v>
      </c>
      <c r="L106" s="9"/>
      <c r="M106" s="9"/>
      <c r="N106" s="9"/>
      <c r="O106" s="9"/>
      <c r="P106" s="9"/>
      <c r="Q106" s="9"/>
      <c r="R106" s="9"/>
      <c r="S106" s="9"/>
      <c r="T106" s="9"/>
      <c r="U106" s="9"/>
      <c r="V106" s="9"/>
      <c r="W106" s="9"/>
      <c r="X106" s="9"/>
      <c r="Y106" s="9"/>
      <c r="Z106" s="9"/>
      <c r="AA106" s="9"/>
      <c r="AB106" s="9"/>
      <c r="AC106" s="9"/>
    </row>
    <row r="107" ht="26.25">
      <c r="A107" s="29" t="s">
        <v>333</v>
      </c>
      <c r="B107" s="29" t="s">
        <v>255</v>
      </c>
      <c r="C107" s="29" t="s">
        <v>579</v>
      </c>
      <c r="D107" s="29" t="s">
        <v>549</v>
      </c>
      <c r="E107" s="57" t="s">
        <v>998</v>
      </c>
      <c r="F107" s="29" t="s">
        <v>546</v>
      </c>
      <c r="G107" s="57" t="s">
        <v>971</v>
      </c>
      <c r="H107" s="32"/>
      <c r="I107" s="32"/>
      <c r="J107" s="32" t="s">
        <v>235</v>
      </c>
      <c r="K107" s="57" t="s">
        <v>1087</v>
      </c>
      <c r="L107" s="9"/>
      <c r="M107" s="9"/>
      <c r="N107" s="9"/>
      <c r="O107" s="9"/>
      <c r="P107" s="9"/>
      <c r="Q107" s="9"/>
      <c r="R107" s="9"/>
      <c r="S107" s="9"/>
      <c r="T107" s="9"/>
      <c r="U107" s="9"/>
      <c r="V107" s="9"/>
      <c r="W107" s="9"/>
      <c r="X107" s="9"/>
      <c r="Y107" s="9"/>
      <c r="Z107" s="9"/>
      <c r="AA107" s="9"/>
      <c r="AB107" s="9"/>
      <c r="AC107" s="9"/>
    </row>
    <row r="108">
      <c r="A108" s="29" t="s">
        <v>1088</v>
      </c>
      <c r="B108" s="29" t="s">
        <v>255</v>
      </c>
      <c r="C108" s="29" t="s">
        <v>579</v>
      </c>
      <c r="D108" s="29"/>
      <c r="E108" s="57"/>
      <c r="F108" s="29"/>
      <c r="G108" s="57"/>
      <c r="H108" s="32"/>
      <c r="I108" s="32"/>
      <c r="J108" s="32" t="s">
        <v>235</v>
      </c>
      <c r="K108" s="57" t="s">
        <v>1089</v>
      </c>
      <c r="L108" s="9"/>
      <c r="M108" s="9"/>
      <c r="N108" s="9"/>
      <c r="O108" s="9"/>
      <c r="P108" s="9"/>
      <c r="Q108" s="9"/>
      <c r="R108" s="9"/>
      <c r="S108" s="9"/>
      <c r="T108" s="9"/>
      <c r="U108" s="9"/>
      <c r="V108" s="9"/>
      <c r="W108" s="9"/>
      <c r="X108" s="9"/>
      <c r="Y108" s="9"/>
      <c r="Z108" s="9"/>
      <c r="AA108" s="9"/>
      <c r="AB108" s="9"/>
      <c r="AC108" s="9"/>
    </row>
    <row r="109" ht="26.25">
      <c r="A109" s="29" t="s">
        <v>1090</v>
      </c>
      <c r="B109" s="29" t="s">
        <v>255</v>
      </c>
      <c r="C109" s="29" t="s">
        <v>583</v>
      </c>
      <c r="D109" s="29" t="s">
        <v>503</v>
      </c>
      <c r="E109" s="57" t="s">
        <v>969</v>
      </c>
      <c r="F109" s="32"/>
      <c r="G109" s="58"/>
      <c r="H109" s="32"/>
      <c r="I109" s="32"/>
      <c r="J109" s="32" t="s">
        <v>248</v>
      </c>
      <c r="K109" s="57" t="s">
        <v>1091</v>
      </c>
      <c r="L109" s="9"/>
      <c r="M109" s="9"/>
      <c r="N109" s="9"/>
      <c r="O109" s="9"/>
      <c r="P109" s="9"/>
      <c r="Q109" s="9"/>
      <c r="R109" s="9"/>
      <c r="S109" s="9"/>
      <c r="T109" s="9"/>
      <c r="U109" s="9"/>
      <c r="V109" s="9"/>
      <c r="W109" s="9"/>
      <c r="X109" s="9"/>
      <c r="Y109" s="9"/>
      <c r="Z109" s="9"/>
      <c r="AA109" s="9"/>
      <c r="AB109" s="9"/>
      <c r="AC109" s="9"/>
    </row>
    <row r="110" ht="26.25">
      <c r="A110" s="29" t="s">
        <v>1092</v>
      </c>
      <c r="B110" s="29" t="s">
        <v>255</v>
      </c>
      <c r="C110" s="29" t="s">
        <v>583</v>
      </c>
      <c r="D110" s="29" t="s">
        <v>503</v>
      </c>
      <c r="E110" s="57" t="s">
        <v>1001</v>
      </c>
      <c r="F110" s="32"/>
      <c r="G110" s="58"/>
      <c r="H110" s="32"/>
      <c r="I110" s="32"/>
      <c r="J110" s="32" t="s">
        <v>248</v>
      </c>
      <c r="K110" s="58"/>
      <c r="L110" s="9"/>
      <c r="M110" s="9"/>
      <c r="N110" s="9"/>
      <c r="O110" s="9"/>
      <c r="P110" s="9"/>
      <c r="Q110" s="9"/>
      <c r="R110" s="9"/>
      <c r="S110" s="9"/>
      <c r="T110" s="9"/>
      <c r="U110" s="9"/>
      <c r="V110" s="9"/>
      <c r="W110" s="9"/>
      <c r="X110" s="9"/>
      <c r="Y110" s="9"/>
      <c r="Z110" s="9"/>
      <c r="AA110" s="9"/>
      <c r="AB110" s="9"/>
      <c r="AC110" s="9"/>
    </row>
    <row r="111" ht="26.25">
      <c r="A111" s="29" t="s">
        <v>256</v>
      </c>
      <c r="B111" s="29" t="s">
        <v>255</v>
      </c>
      <c r="C111" s="29" t="s">
        <v>583</v>
      </c>
      <c r="D111" s="29" t="s">
        <v>503</v>
      </c>
      <c r="E111" s="57" t="s">
        <v>959</v>
      </c>
      <c r="F111" s="32"/>
      <c r="G111" s="58"/>
      <c r="H111" s="32"/>
      <c r="I111" s="32"/>
      <c r="J111" s="32" t="s">
        <v>248</v>
      </c>
      <c r="K111" s="58"/>
      <c r="L111" s="9"/>
      <c r="M111" s="9"/>
      <c r="N111" s="9"/>
      <c r="O111" s="9"/>
      <c r="P111" s="9"/>
      <c r="Q111" s="9"/>
      <c r="R111" s="9"/>
      <c r="S111" s="9"/>
      <c r="T111" s="9"/>
      <c r="U111" s="9"/>
      <c r="V111" s="9"/>
      <c r="W111" s="9"/>
      <c r="X111" s="9"/>
      <c r="Y111" s="9"/>
      <c r="Z111" s="9"/>
      <c r="AA111" s="9"/>
      <c r="AB111" s="9"/>
      <c r="AC111" s="9"/>
    </row>
    <row r="112" ht="26.25">
      <c r="A112" s="29" t="s">
        <v>1093</v>
      </c>
      <c r="B112" s="29" t="s">
        <v>255</v>
      </c>
      <c r="C112" s="29" t="s">
        <v>583</v>
      </c>
      <c r="D112" s="29" t="s">
        <v>503</v>
      </c>
      <c r="E112" s="57" t="s">
        <v>987</v>
      </c>
      <c r="F112" s="32"/>
      <c r="G112" s="58"/>
      <c r="H112" s="32"/>
      <c r="I112" s="32"/>
      <c r="J112" s="32" t="s">
        <v>248</v>
      </c>
      <c r="K112" s="58"/>
      <c r="L112" s="9"/>
      <c r="M112" s="9"/>
      <c r="N112" s="9"/>
      <c r="O112" s="9"/>
      <c r="P112" s="9"/>
      <c r="Q112" s="9"/>
      <c r="R112" s="9"/>
      <c r="S112" s="9"/>
      <c r="T112" s="9"/>
      <c r="U112" s="9"/>
      <c r="V112" s="9"/>
      <c r="W112" s="9"/>
      <c r="X112" s="9"/>
      <c r="Y112" s="9"/>
      <c r="Z112" s="9"/>
      <c r="AA112" s="9"/>
      <c r="AB112" s="9"/>
      <c r="AC112" s="9"/>
    </row>
    <row r="113" ht="37.5">
      <c r="A113" s="29" t="s">
        <v>308</v>
      </c>
      <c r="B113" s="29" t="s">
        <v>255</v>
      </c>
      <c r="C113" s="29" t="s">
        <v>583</v>
      </c>
      <c r="D113" s="29" t="s">
        <v>503</v>
      </c>
      <c r="E113" s="57" t="s">
        <v>959</v>
      </c>
      <c r="F113" s="29" t="s">
        <v>528</v>
      </c>
      <c r="G113" s="57" t="s">
        <v>955</v>
      </c>
      <c r="H113" s="32"/>
      <c r="I113" s="32"/>
      <c r="J113" s="32" t="s">
        <v>248</v>
      </c>
      <c r="K113" s="57" t="s">
        <v>1094</v>
      </c>
      <c r="L113" s="9"/>
      <c r="M113" s="9"/>
      <c r="N113" s="9"/>
      <c r="O113" s="9"/>
      <c r="P113" s="9"/>
      <c r="Q113" s="9"/>
      <c r="R113" s="9"/>
      <c r="S113" s="9"/>
      <c r="T113" s="9"/>
      <c r="U113" s="9"/>
      <c r="V113" s="9"/>
      <c r="W113" s="9"/>
      <c r="X113" s="9"/>
      <c r="Y113" s="9"/>
      <c r="Z113" s="9"/>
      <c r="AA113" s="9"/>
      <c r="AB113" s="9"/>
      <c r="AC113" s="9"/>
    </row>
    <row r="114" ht="26.25">
      <c r="A114" s="29" t="s">
        <v>1095</v>
      </c>
      <c r="B114" s="29" t="s">
        <v>255</v>
      </c>
      <c r="C114" s="29" t="s">
        <v>583</v>
      </c>
      <c r="D114" s="29" t="s">
        <v>503</v>
      </c>
      <c r="E114" s="57" t="s">
        <v>963</v>
      </c>
      <c r="F114" s="29" t="s">
        <v>508</v>
      </c>
      <c r="G114" s="57" t="s">
        <v>987</v>
      </c>
      <c r="H114" s="29" t="s">
        <v>514</v>
      </c>
      <c r="I114" s="29">
        <v>100.0</v>
      </c>
      <c r="J114" s="32" t="s">
        <v>248</v>
      </c>
      <c r="K114" s="5" t="s">
        <v>1050</v>
      </c>
      <c r="L114" s="9"/>
      <c r="M114" s="9"/>
      <c r="N114" s="9"/>
      <c r="O114" s="9"/>
      <c r="P114" s="9"/>
      <c r="Q114" s="9"/>
      <c r="R114" s="9"/>
      <c r="S114" s="9"/>
      <c r="T114" s="9"/>
      <c r="U114" s="9"/>
      <c r="V114" s="9"/>
      <c r="W114" s="9"/>
      <c r="X114" s="9"/>
      <c r="Y114" s="9"/>
      <c r="Z114" s="9"/>
      <c r="AA114" s="9"/>
      <c r="AB114" s="9"/>
      <c r="AC114" s="9"/>
    </row>
    <row r="115" ht="26.25">
      <c r="A115" s="29" t="s">
        <v>1096</v>
      </c>
      <c r="B115" s="29" t="s">
        <v>255</v>
      </c>
      <c r="C115" s="29" t="s">
        <v>583</v>
      </c>
      <c r="D115" s="29" t="s">
        <v>593</v>
      </c>
      <c r="E115" s="57" t="s">
        <v>987</v>
      </c>
      <c r="F115" s="29"/>
      <c r="G115" s="57"/>
      <c r="H115" s="29"/>
      <c r="I115" s="29"/>
      <c r="J115" s="32" t="s">
        <v>967</v>
      </c>
      <c r="K115" s="5"/>
      <c r="L115" s="9"/>
      <c r="M115" s="9"/>
      <c r="N115" s="9"/>
      <c r="O115" s="9"/>
      <c r="P115" s="9"/>
      <c r="Q115" s="9"/>
      <c r="R115" s="9"/>
      <c r="S115" s="9"/>
      <c r="T115" s="9"/>
      <c r="U115" s="9"/>
      <c r="V115" s="9"/>
      <c r="W115" s="9"/>
      <c r="X115" s="9"/>
      <c r="Y115" s="9"/>
      <c r="Z115" s="9"/>
      <c r="AA115" s="9"/>
      <c r="AB115" s="9"/>
      <c r="AC115" s="9"/>
    </row>
    <row r="116">
      <c r="A116" s="29" t="s">
        <v>1097</v>
      </c>
      <c r="B116" s="29" t="s">
        <v>255</v>
      </c>
      <c r="C116" s="29" t="s">
        <v>588</v>
      </c>
      <c r="D116" s="29" t="s">
        <v>514</v>
      </c>
      <c r="E116" s="57" t="s">
        <v>1006</v>
      </c>
      <c r="F116" s="32"/>
      <c r="G116" s="58"/>
      <c r="H116" s="32"/>
      <c r="I116" s="32"/>
      <c r="J116" s="32" t="s">
        <v>254</v>
      </c>
      <c r="K116" s="58"/>
      <c r="L116" s="9"/>
      <c r="M116" s="9"/>
      <c r="N116" s="9"/>
      <c r="O116" s="9"/>
      <c r="P116" s="9"/>
      <c r="Q116" s="9"/>
      <c r="R116" s="9"/>
      <c r="S116" s="9"/>
      <c r="T116" s="9"/>
      <c r="U116" s="9"/>
      <c r="V116" s="9"/>
      <c r="W116" s="9"/>
      <c r="X116" s="9"/>
      <c r="Y116" s="9"/>
      <c r="Z116" s="9"/>
      <c r="AA116" s="9"/>
      <c r="AB116" s="9"/>
      <c r="AC116" s="9"/>
    </row>
    <row r="117">
      <c r="A117" s="29" t="s">
        <v>1098</v>
      </c>
      <c r="B117" s="29" t="s">
        <v>255</v>
      </c>
      <c r="C117" s="29" t="s">
        <v>588</v>
      </c>
      <c r="D117" s="29" t="s">
        <v>514</v>
      </c>
      <c r="E117" s="57" t="s">
        <v>1008</v>
      </c>
      <c r="F117" s="32"/>
      <c r="G117" s="58"/>
      <c r="H117" s="32"/>
      <c r="I117" s="32"/>
      <c r="J117" s="32" t="s">
        <v>254</v>
      </c>
      <c r="K117" s="58"/>
      <c r="L117" s="9"/>
      <c r="M117" s="9"/>
      <c r="N117" s="9"/>
      <c r="O117" s="9"/>
      <c r="P117" s="9"/>
      <c r="Q117" s="9"/>
      <c r="R117" s="9"/>
      <c r="S117" s="9"/>
      <c r="T117" s="9"/>
      <c r="U117" s="9"/>
      <c r="V117" s="9"/>
      <c r="W117" s="9"/>
      <c r="X117" s="9"/>
      <c r="Y117" s="9"/>
      <c r="Z117" s="9"/>
      <c r="AA117" s="9"/>
      <c r="AB117" s="9"/>
      <c r="AC117" s="9"/>
    </row>
    <row r="118">
      <c r="A118" s="29" t="s">
        <v>253</v>
      </c>
      <c r="B118" s="29" t="s">
        <v>255</v>
      </c>
      <c r="C118" s="29" t="s">
        <v>588</v>
      </c>
      <c r="D118" s="29" t="s">
        <v>514</v>
      </c>
      <c r="E118" s="57" t="s">
        <v>1010</v>
      </c>
      <c r="F118" s="32"/>
      <c r="G118" s="58"/>
      <c r="H118" s="32"/>
      <c r="I118" s="32"/>
      <c r="J118" s="32" t="s">
        <v>254</v>
      </c>
      <c r="K118" s="58"/>
      <c r="L118" s="9"/>
      <c r="M118" s="9"/>
      <c r="N118" s="9"/>
      <c r="O118" s="9"/>
      <c r="P118" s="9"/>
      <c r="Q118" s="9"/>
      <c r="R118" s="9"/>
      <c r="S118" s="9"/>
      <c r="T118" s="9"/>
      <c r="U118" s="9"/>
      <c r="V118" s="9"/>
      <c r="W118" s="9"/>
      <c r="X118" s="9"/>
      <c r="Y118" s="9"/>
      <c r="Z118" s="9"/>
      <c r="AA118" s="9"/>
      <c r="AB118" s="9"/>
      <c r="AC118" s="9"/>
    </row>
    <row r="119" ht="26.25">
      <c r="A119" s="29" t="s">
        <v>326</v>
      </c>
      <c r="B119" s="29" t="s">
        <v>255</v>
      </c>
      <c r="C119" s="29" t="s">
        <v>588</v>
      </c>
      <c r="D119" s="29" t="s">
        <v>514</v>
      </c>
      <c r="E119" s="57" t="s">
        <v>1010</v>
      </c>
      <c r="F119" s="29" t="s">
        <v>503</v>
      </c>
      <c r="G119" s="57" t="s">
        <v>959</v>
      </c>
      <c r="H119" s="32"/>
      <c r="I119" s="32"/>
      <c r="J119" s="32" t="s">
        <v>254</v>
      </c>
      <c r="K119" s="57" t="s">
        <v>1094</v>
      </c>
      <c r="L119" s="9"/>
      <c r="M119" s="9"/>
      <c r="N119" s="9"/>
      <c r="O119" s="9"/>
      <c r="P119" s="9"/>
      <c r="Q119" s="9"/>
      <c r="R119" s="9"/>
      <c r="S119" s="9"/>
      <c r="T119" s="9"/>
      <c r="U119" s="9"/>
      <c r="V119" s="9"/>
      <c r="W119" s="9"/>
      <c r="X119" s="9"/>
      <c r="Y119" s="9"/>
      <c r="Z119" s="9"/>
      <c r="AA119" s="9"/>
      <c r="AB119" s="9"/>
      <c r="AC119" s="9"/>
    </row>
    <row r="120" ht="37.5">
      <c r="A120" s="29" t="s">
        <v>307</v>
      </c>
      <c r="B120" s="29" t="s">
        <v>255</v>
      </c>
      <c r="C120" s="29" t="s">
        <v>588</v>
      </c>
      <c r="D120" s="29" t="s">
        <v>514</v>
      </c>
      <c r="E120" s="57" t="s">
        <v>1099</v>
      </c>
      <c r="F120" s="29" t="s">
        <v>528</v>
      </c>
      <c r="G120" s="57" t="s">
        <v>1100</v>
      </c>
      <c r="H120" s="32"/>
      <c r="I120" s="32"/>
      <c r="J120" s="32" t="s">
        <v>254</v>
      </c>
      <c r="K120" s="5" t="s">
        <v>1050</v>
      </c>
      <c r="L120" s="9"/>
      <c r="M120" s="9"/>
      <c r="N120" s="9"/>
      <c r="O120" s="9"/>
      <c r="P120" s="9"/>
      <c r="Q120" s="9"/>
      <c r="R120" s="9"/>
      <c r="S120" s="9"/>
      <c r="T120" s="9"/>
      <c r="U120" s="9"/>
      <c r="V120" s="9"/>
      <c r="W120" s="9"/>
      <c r="X120" s="9"/>
      <c r="Y120" s="9"/>
      <c r="Z120" s="9"/>
      <c r="AA120" s="9"/>
      <c r="AB120" s="9"/>
      <c r="AC120" s="9"/>
    </row>
    <row r="121" ht="26.25">
      <c r="A121" s="29" t="s">
        <v>1101</v>
      </c>
      <c r="B121" s="29" t="s">
        <v>255</v>
      </c>
      <c r="C121" s="29" t="s">
        <v>588</v>
      </c>
      <c r="D121" s="29" t="s">
        <v>584</v>
      </c>
      <c r="E121" s="57" t="s">
        <v>987</v>
      </c>
      <c r="F121" s="29"/>
      <c r="G121" s="57"/>
      <c r="H121" s="32"/>
      <c r="I121" s="32"/>
      <c r="J121" s="32" t="s">
        <v>967</v>
      </c>
      <c r="K121" s="5"/>
      <c r="L121" s="9"/>
      <c r="M121" s="9"/>
      <c r="N121" s="9"/>
      <c r="O121" s="9"/>
      <c r="P121" s="9"/>
      <c r="Q121" s="9"/>
      <c r="R121" s="9"/>
      <c r="S121" s="9"/>
      <c r="T121" s="9"/>
      <c r="U121" s="9"/>
      <c r="V121" s="9"/>
      <c r="W121" s="9"/>
      <c r="X121" s="9"/>
      <c r="Y121" s="9"/>
      <c r="Z121" s="9"/>
      <c r="AA121" s="9"/>
      <c r="AB121" s="9"/>
      <c r="AC121" s="9"/>
    </row>
    <row r="122">
      <c r="A122" s="32"/>
      <c r="B122" s="32"/>
      <c r="C122" s="32"/>
      <c r="D122" s="32"/>
      <c r="E122" s="58"/>
      <c r="F122" s="32"/>
      <c r="G122" s="58"/>
      <c r="H122" s="32"/>
      <c r="I122" s="32"/>
      <c r="J122" s="32" t="s">
        <v>359</v>
      </c>
      <c r="K122" s="58"/>
      <c r="L122" s="9"/>
      <c r="M122" s="9"/>
      <c r="N122" s="9"/>
      <c r="O122" s="9"/>
      <c r="P122" s="9"/>
      <c r="Q122" s="9"/>
      <c r="R122" s="9"/>
      <c r="S122" s="9"/>
      <c r="T122" s="9"/>
      <c r="U122" s="9"/>
      <c r="V122" s="9"/>
      <c r="W122" s="9"/>
      <c r="X122" s="9"/>
      <c r="Y122" s="9"/>
      <c r="Z122" s="9"/>
      <c r="AA122" s="9"/>
      <c r="AB122" s="9"/>
      <c r="AC122" s="9"/>
    </row>
    <row r="123">
      <c r="A123" s="32"/>
      <c r="B123" s="32"/>
      <c r="C123" s="32"/>
      <c r="D123" s="32"/>
      <c r="E123" s="58"/>
      <c r="F123" s="32"/>
      <c r="G123" s="58"/>
      <c r="H123" s="32"/>
      <c r="I123" s="32"/>
      <c r="J123" s="32" t="s">
        <v>359</v>
      </c>
      <c r="K123" s="58"/>
      <c r="L123" s="9"/>
      <c r="M123" s="9"/>
      <c r="N123" s="9"/>
      <c r="O123" s="9"/>
      <c r="P123" s="9"/>
      <c r="Q123" s="9"/>
      <c r="R123" s="9"/>
      <c r="S123" s="9"/>
      <c r="T123" s="9"/>
      <c r="U123" s="9"/>
      <c r="V123" s="9"/>
      <c r="W123" s="9"/>
      <c r="X123" s="9"/>
      <c r="Y123" s="9"/>
      <c r="Z123" s="9"/>
      <c r="AA123" s="9"/>
      <c r="AB123" s="9"/>
      <c r="AC123" s="9"/>
    </row>
    <row r="124">
      <c r="A124" s="32"/>
      <c r="B124" s="32"/>
      <c r="C124" s="32"/>
      <c r="D124" s="32"/>
      <c r="E124" s="58"/>
      <c r="F124" s="32"/>
      <c r="G124" s="58"/>
      <c r="H124" s="32"/>
      <c r="I124" s="32"/>
      <c r="J124" s="32" t="s">
        <v>359</v>
      </c>
      <c r="K124" s="58"/>
      <c r="L124" s="9"/>
      <c r="M124" s="9"/>
      <c r="N124" s="9"/>
      <c r="O124" s="9"/>
      <c r="P124" s="9"/>
      <c r="Q124" s="9"/>
      <c r="R124" s="9"/>
      <c r="S124" s="9"/>
      <c r="T124" s="9"/>
      <c r="U124" s="9"/>
      <c r="V124" s="9"/>
      <c r="W124" s="9"/>
      <c r="X124" s="9"/>
      <c r="Y124" s="9"/>
      <c r="Z124" s="9"/>
      <c r="AA124" s="9"/>
      <c r="AB124" s="9"/>
      <c r="AC124" s="9"/>
    </row>
    <row r="125" ht="26.25">
      <c r="A125" s="29" t="s">
        <v>339</v>
      </c>
      <c r="B125" s="29" t="s">
        <v>223</v>
      </c>
      <c r="C125" s="29" t="s">
        <v>600</v>
      </c>
      <c r="D125" s="29" t="s">
        <v>533</v>
      </c>
      <c r="E125" s="57" t="s">
        <v>987</v>
      </c>
      <c r="F125" s="32"/>
      <c r="G125" s="58"/>
      <c r="H125" s="32"/>
      <c r="I125" s="32"/>
      <c r="J125" s="32" t="s">
        <v>222</v>
      </c>
      <c r="K125" s="58"/>
      <c r="L125" s="9"/>
      <c r="M125" s="9"/>
      <c r="N125" s="9"/>
      <c r="O125" s="9"/>
      <c r="P125" s="9"/>
      <c r="Q125" s="9"/>
      <c r="R125" s="9"/>
      <c r="S125" s="9"/>
      <c r="T125" s="9"/>
      <c r="U125" s="9"/>
      <c r="V125" s="9"/>
      <c r="W125" s="9"/>
      <c r="X125" s="9"/>
      <c r="Y125" s="9"/>
      <c r="Z125" s="9"/>
      <c r="AA125" s="9"/>
      <c r="AB125" s="9"/>
      <c r="AC125" s="9"/>
    </row>
    <row r="126" ht="26.25">
      <c r="A126" s="29" t="s">
        <v>221</v>
      </c>
      <c r="B126" s="29" t="s">
        <v>223</v>
      </c>
      <c r="C126" s="29" t="s">
        <v>600</v>
      </c>
      <c r="D126" s="29" t="s">
        <v>533</v>
      </c>
      <c r="E126" s="57" t="s">
        <v>996</v>
      </c>
      <c r="F126" s="32"/>
      <c r="G126" s="58"/>
      <c r="H126" s="32"/>
      <c r="I126" s="32"/>
      <c r="J126" s="32" t="s">
        <v>222</v>
      </c>
      <c r="K126" s="58"/>
      <c r="L126" s="9"/>
      <c r="M126" s="9"/>
      <c r="N126" s="9"/>
      <c r="O126" s="9"/>
      <c r="P126" s="9"/>
      <c r="Q126" s="9"/>
      <c r="R126" s="9"/>
      <c r="S126" s="9"/>
      <c r="T126" s="9"/>
      <c r="U126" s="9"/>
      <c r="V126" s="9"/>
      <c r="W126" s="9"/>
      <c r="X126" s="9"/>
      <c r="Y126" s="9"/>
      <c r="Z126" s="9"/>
      <c r="AA126" s="9"/>
      <c r="AB126" s="9"/>
      <c r="AC126" s="9"/>
    </row>
    <row r="127" ht="37.5">
      <c r="A127" s="29" t="s">
        <v>1102</v>
      </c>
      <c r="B127" s="29" t="s">
        <v>223</v>
      </c>
      <c r="C127" s="29" t="s">
        <v>600</v>
      </c>
      <c r="D127" s="29" t="s">
        <v>533</v>
      </c>
      <c r="E127" s="57" t="s">
        <v>996</v>
      </c>
      <c r="F127" s="29" t="s">
        <v>523</v>
      </c>
      <c r="G127" s="57" t="s">
        <v>1016</v>
      </c>
      <c r="H127" s="29"/>
      <c r="I127" s="29"/>
      <c r="J127" s="32" t="s">
        <v>222</v>
      </c>
      <c r="K127" s="57" t="s">
        <v>1103</v>
      </c>
      <c r="L127" s="9"/>
      <c r="M127" s="9"/>
      <c r="N127" s="9"/>
      <c r="O127" s="9"/>
      <c r="P127" s="9"/>
      <c r="Q127" s="9"/>
      <c r="R127" s="9"/>
      <c r="S127" s="9"/>
      <c r="T127" s="9"/>
      <c r="U127" s="9"/>
      <c r="V127" s="9"/>
      <c r="W127" s="9"/>
      <c r="X127" s="9"/>
      <c r="Y127" s="9"/>
      <c r="Z127" s="9"/>
      <c r="AA127" s="9"/>
      <c r="AB127" s="9"/>
      <c r="AC127" s="9"/>
    </row>
    <row r="128" ht="37.5">
      <c r="A128" s="29" t="s">
        <v>1104</v>
      </c>
      <c r="B128" s="29" t="s">
        <v>223</v>
      </c>
      <c r="C128" s="29" t="s">
        <v>600</v>
      </c>
      <c r="D128" s="29" t="s">
        <v>533</v>
      </c>
      <c r="E128" s="57" t="s">
        <v>998</v>
      </c>
      <c r="F128" s="29" t="s">
        <v>546</v>
      </c>
      <c r="G128" s="57" t="s">
        <v>987</v>
      </c>
      <c r="H128" s="29" t="s">
        <v>549</v>
      </c>
      <c r="I128" s="42">
        <v>0.15</v>
      </c>
      <c r="J128" s="32" t="s">
        <v>222</v>
      </c>
      <c r="K128" s="58"/>
      <c r="L128" s="9"/>
      <c r="M128" s="9"/>
      <c r="N128" s="9"/>
      <c r="O128" s="9"/>
      <c r="P128" s="9"/>
      <c r="Q128" s="9"/>
      <c r="R128" s="9"/>
      <c r="S128" s="9"/>
      <c r="T128" s="9"/>
      <c r="U128" s="9"/>
      <c r="V128" s="9"/>
      <c r="W128" s="9"/>
      <c r="X128" s="9"/>
      <c r="Y128" s="9"/>
      <c r="Z128" s="9"/>
      <c r="AA128" s="9"/>
      <c r="AB128" s="9"/>
      <c r="AC128" s="9"/>
    </row>
    <row r="129">
      <c r="A129" s="29" t="s">
        <v>1105</v>
      </c>
      <c r="B129" s="29" t="s">
        <v>223</v>
      </c>
      <c r="C129" s="29" t="s">
        <v>600</v>
      </c>
      <c r="D129" s="29" t="s">
        <v>749</v>
      </c>
      <c r="E129" s="57" t="s">
        <v>1052</v>
      </c>
      <c r="F129" s="29"/>
      <c r="G129" s="57"/>
      <c r="H129" s="29"/>
      <c r="I129" s="29"/>
      <c r="J129" s="32" t="s">
        <v>967</v>
      </c>
      <c r="K129" s="58"/>
      <c r="L129" s="9"/>
      <c r="M129" s="9"/>
      <c r="N129" s="9"/>
      <c r="O129" s="9"/>
      <c r="P129" s="9"/>
      <c r="Q129" s="9"/>
      <c r="R129" s="9"/>
      <c r="S129" s="9"/>
      <c r="T129" s="9"/>
      <c r="U129" s="9"/>
      <c r="V129" s="9"/>
      <c r="W129" s="9"/>
      <c r="X129" s="9"/>
      <c r="Y129" s="9"/>
      <c r="Z129" s="9"/>
      <c r="AA129" s="9"/>
      <c r="AB129" s="9"/>
      <c r="AC129" s="9"/>
    </row>
    <row r="130" ht="26.25">
      <c r="A130" s="29" t="s">
        <v>1106</v>
      </c>
      <c r="B130" s="29" t="s">
        <v>223</v>
      </c>
      <c r="C130" s="29" t="s">
        <v>604</v>
      </c>
      <c r="D130" s="29" t="s">
        <v>503</v>
      </c>
      <c r="E130" s="57" t="s">
        <v>969</v>
      </c>
      <c r="F130" s="32"/>
      <c r="G130" s="58"/>
      <c r="H130" s="32"/>
      <c r="I130" s="32"/>
      <c r="J130" s="32" t="s">
        <v>248</v>
      </c>
      <c r="K130" s="58"/>
      <c r="L130" s="9"/>
      <c r="M130" s="9"/>
      <c r="N130" s="9"/>
      <c r="O130" s="9"/>
      <c r="P130" s="9"/>
      <c r="Q130" s="9"/>
      <c r="R130" s="9"/>
      <c r="S130" s="9"/>
      <c r="T130" s="9"/>
      <c r="U130" s="9"/>
      <c r="V130" s="9"/>
      <c r="W130" s="9"/>
      <c r="X130" s="9"/>
      <c r="Y130" s="9"/>
      <c r="Z130" s="9"/>
      <c r="AA130" s="9"/>
      <c r="AB130" s="9"/>
      <c r="AC130" s="9"/>
    </row>
    <row r="131" ht="26.25">
      <c r="A131" s="29" t="s">
        <v>1107</v>
      </c>
      <c r="B131" s="29" t="s">
        <v>223</v>
      </c>
      <c r="C131" s="29" t="s">
        <v>604</v>
      </c>
      <c r="D131" s="29" t="s">
        <v>503</v>
      </c>
      <c r="E131" s="57" t="s">
        <v>1001</v>
      </c>
      <c r="F131" s="32"/>
      <c r="G131" s="58"/>
      <c r="H131" s="32"/>
      <c r="I131" s="32"/>
      <c r="J131" s="32" t="s">
        <v>248</v>
      </c>
      <c r="K131" s="58"/>
      <c r="L131" s="9"/>
      <c r="M131" s="9"/>
      <c r="N131" s="9"/>
      <c r="O131" s="9"/>
      <c r="P131" s="9"/>
      <c r="Q131" s="9"/>
      <c r="R131" s="9"/>
      <c r="S131" s="9"/>
      <c r="T131" s="9"/>
      <c r="U131" s="9"/>
      <c r="V131" s="9"/>
      <c r="W131" s="9"/>
      <c r="X131" s="9"/>
      <c r="Y131" s="9"/>
      <c r="Z131" s="9"/>
      <c r="AA131" s="9"/>
      <c r="AB131" s="9"/>
      <c r="AC131" s="9"/>
    </row>
    <row r="132" ht="26.25">
      <c r="A132" s="29" t="s">
        <v>1108</v>
      </c>
      <c r="B132" s="29" t="s">
        <v>223</v>
      </c>
      <c r="C132" s="29" t="s">
        <v>604</v>
      </c>
      <c r="D132" s="29" t="s">
        <v>503</v>
      </c>
      <c r="E132" s="57" t="s">
        <v>959</v>
      </c>
      <c r="F132" s="32"/>
      <c r="G132" s="58"/>
      <c r="H132" s="32"/>
      <c r="I132" s="32"/>
      <c r="J132" s="32" t="s">
        <v>248</v>
      </c>
      <c r="K132" s="58"/>
      <c r="L132" s="9"/>
      <c r="M132" s="9"/>
      <c r="N132" s="9"/>
      <c r="O132" s="9"/>
      <c r="P132" s="9"/>
      <c r="Q132" s="9"/>
      <c r="R132" s="9"/>
      <c r="S132" s="9"/>
      <c r="T132" s="9"/>
      <c r="U132" s="9"/>
      <c r="V132" s="9"/>
      <c r="W132" s="9"/>
      <c r="X132" s="9"/>
      <c r="Y132" s="9"/>
      <c r="Z132" s="9"/>
      <c r="AA132" s="9"/>
      <c r="AB132" s="9"/>
      <c r="AC132" s="9"/>
    </row>
    <row r="133" ht="26.25">
      <c r="A133" s="29" t="s">
        <v>1109</v>
      </c>
      <c r="B133" s="29" t="s">
        <v>223</v>
      </c>
      <c r="C133" s="29" t="s">
        <v>604</v>
      </c>
      <c r="D133" s="29" t="s">
        <v>503</v>
      </c>
      <c r="E133" s="57" t="s">
        <v>987</v>
      </c>
      <c r="F133" s="32"/>
      <c r="G133" s="58"/>
      <c r="H133" s="32"/>
      <c r="I133" s="32"/>
      <c r="J133" s="32" t="s">
        <v>248</v>
      </c>
      <c r="K133" s="58"/>
      <c r="L133" s="9"/>
      <c r="M133" s="9"/>
      <c r="N133" s="9"/>
      <c r="O133" s="9"/>
      <c r="P133" s="9"/>
      <c r="Q133" s="9"/>
      <c r="R133" s="9"/>
      <c r="S133" s="9"/>
      <c r="T133" s="9"/>
      <c r="U133" s="9"/>
      <c r="V133" s="9"/>
      <c r="W133" s="9"/>
      <c r="X133" s="9"/>
      <c r="Y133" s="9"/>
      <c r="Z133" s="9"/>
      <c r="AA133" s="9"/>
      <c r="AB133" s="9"/>
      <c r="AC133" s="9"/>
    </row>
    <row r="134" ht="26.25">
      <c r="A134" s="29" t="s">
        <v>1110</v>
      </c>
      <c r="B134" s="29" t="s">
        <v>223</v>
      </c>
      <c r="C134" s="29" t="s">
        <v>604</v>
      </c>
      <c r="D134" s="29" t="s">
        <v>503</v>
      </c>
      <c r="E134" s="57" t="s">
        <v>959</v>
      </c>
      <c r="F134" s="29" t="s">
        <v>571</v>
      </c>
      <c r="G134" s="57" t="s">
        <v>971</v>
      </c>
      <c r="H134" s="32"/>
      <c r="I134" s="32"/>
      <c r="J134" s="32" t="s">
        <v>248</v>
      </c>
      <c r="K134" s="58"/>
      <c r="L134" s="9"/>
      <c r="M134" s="9"/>
      <c r="N134" s="9"/>
      <c r="O134" s="9"/>
      <c r="P134" s="9"/>
      <c r="Q134" s="9"/>
      <c r="R134" s="9"/>
      <c r="S134" s="9"/>
      <c r="T134" s="9"/>
      <c r="U134" s="9"/>
      <c r="V134" s="9"/>
      <c r="W134" s="9"/>
      <c r="X134" s="9"/>
      <c r="Y134" s="9"/>
      <c r="Z134" s="9"/>
      <c r="AA134" s="9"/>
      <c r="AB134" s="9"/>
      <c r="AC134" s="9"/>
    </row>
    <row r="135" ht="26.25">
      <c r="A135" s="29" t="s">
        <v>1111</v>
      </c>
      <c r="B135" s="29" t="s">
        <v>223</v>
      </c>
      <c r="C135" s="29" t="s">
        <v>604</v>
      </c>
      <c r="D135" s="29" t="s">
        <v>503</v>
      </c>
      <c r="E135" s="57" t="s">
        <v>987</v>
      </c>
      <c r="F135" s="29" t="s">
        <v>567</v>
      </c>
      <c r="G135" s="57" t="s">
        <v>972</v>
      </c>
      <c r="H135" s="29" t="s">
        <v>508</v>
      </c>
      <c r="I135" s="42">
        <v>0.05</v>
      </c>
      <c r="J135" s="32" t="s">
        <v>248</v>
      </c>
      <c r="K135" s="58"/>
      <c r="L135" s="9"/>
      <c r="M135" s="9"/>
      <c r="N135" s="9"/>
      <c r="O135" s="9"/>
      <c r="P135" s="9"/>
      <c r="Q135" s="9"/>
      <c r="R135" s="9"/>
      <c r="S135" s="9"/>
      <c r="T135" s="9"/>
      <c r="U135" s="9"/>
      <c r="V135" s="9"/>
      <c r="W135" s="9"/>
      <c r="X135" s="9"/>
      <c r="Y135" s="9"/>
      <c r="Z135" s="9"/>
      <c r="AA135" s="9"/>
      <c r="AB135" s="9"/>
      <c r="AC135" s="9"/>
    </row>
    <row r="136">
      <c r="A136" s="29" t="s">
        <v>1112</v>
      </c>
      <c r="B136" s="29" t="s">
        <v>223</v>
      </c>
      <c r="C136" s="29" t="s">
        <v>604</v>
      </c>
      <c r="D136" s="29" t="s">
        <v>593</v>
      </c>
      <c r="E136" s="57" t="s">
        <v>987</v>
      </c>
      <c r="F136" s="32"/>
      <c r="G136" s="58"/>
      <c r="H136" s="32"/>
      <c r="I136" s="32"/>
      <c r="J136" s="32" t="s">
        <v>967</v>
      </c>
      <c r="K136" s="58"/>
      <c r="L136" s="9"/>
      <c r="M136" s="9"/>
      <c r="N136" s="9"/>
      <c r="O136" s="9"/>
      <c r="P136" s="9"/>
      <c r="Q136" s="9"/>
      <c r="R136" s="9"/>
      <c r="S136" s="9"/>
      <c r="T136" s="9"/>
      <c r="U136" s="9"/>
      <c r="V136" s="9"/>
      <c r="W136" s="9"/>
      <c r="X136" s="9"/>
      <c r="Y136" s="9"/>
      <c r="Z136" s="9"/>
      <c r="AA136" s="9"/>
      <c r="AB136" s="9"/>
      <c r="AC136" s="9"/>
    </row>
    <row r="137" ht="37.5">
      <c r="A137" s="29" t="s">
        <v>336</v>
      </c>
      <c r="B137" s="29" t="s">
        <v>223</v>
      </c>
      <c r="C137" s="29" t="s">
        <v>610</v>
      </c>
      <c r="D137" s="29" t="s">
        <v>528</v>
      </c>
      <c r="E137" s="57" t="s">
        <v>951</v>
      </c>
      <c r="F137" s="32"/>
      <c r="G137" s="58"/>
      <c r="H137" s="32"/>
      <c r="I137" s="32"/>
      <c r="J137" s="32" t="s">
        <v>214</v>
      </c>
      <c r="K137" s="58"/>
      <c r="L137" s="9"/>
      <c r="M137" s="9"/>
      <c r="N137" s="9"/>
      <c r="O137" s="9"/>
      <c r="P137" s="9"/>
      <c r="Q137" s="9"/>
      <c r="R137" s="9"/>
      <c r="S137" s="9"/>
      <c r="T137" s="9"/>
      <c r="U137" s="9"/>
      <c r="V137" s="9"/>
      <c r="W137" s="9"/>
      <c r="X137" s="9"/>
      <c r="Y137" s="9"/>
      <c r="Z137" s="9"/>
      <c r="AA137" s="9"/>
      <c r="AB137" s="9"/>
      <c r="AC137" s="9"/>
    </row>
    <row r="138" ht="26.25">
      <c r="A138" s="29" t="s">
        <v>341</v>
      </c>
      <c r="B138" s="29" t="s">
        <v>223</v>
      </c>
      <c r="C138" s="29" t="s">
        <v>610</v>
      </c>
      <c r="D138" s="29" t="s">
        <v>528</v>
      </c>
      <c r="E138" s="57" t="s">
        <v>953</v>
      </c>
      <c r="F138" s="32"/>
      <c r="G138" s="58"/>
      <c r="H138" s="32"/>
      <c r="I138" s="32"/>
      <c r="J138" s="32" t="s">
        <v>214</v>
      </c>
      <c r="K138" s="58"/>
      <c r="L138" s="9"/>
      <c r="M138" s="9"/>
      <c r="N138" s="9"/>
      <c r="O138" s="9"/>
      <c r="P138" s="9"/>
      <c r="Q138" s="9"/>
      <c r="R138" s="9"/>
      <c r="S138" s="9"/>
      <c r="T138" s="9"/>
      <c r="U138" s="9"/>
      <c r="V138" s="9"/>
      <c r="W138" s="9"/>
      <c r="X138" s="9"/>
      <c r="Y138" s="9"/>
      <c r="Z138" s="9"/>
      <c r="AA138" s="9"/>
      <c r="AB138" s="9"/>
      <c r="AC138" s="9"/>
    </row>
    <row r="139" ht="26.25">
      <c r="A139" s="29" t="s">
        <v>1113</v>
      </c>
      <c r="B139" s="29" t="s">
        <v>223</v>
      </c>
      <c r="C139" s="29" t="s">
        <v>610</v>
      </c>
      <c r="D139" s="29" t="s">
        <v>528</v>
      </c>
      <c r="E139" s="57" t="s">
        <v>955</v>
      </c>
      <c r="F139" s="32"/>
      <c r="G139" s="58"/>
      <c r="H139" s="32"/>
      <c r="I139" s="32"/>
      <c r="J139" s="32" t="s">
        <v>214</v>
      </c>
      <c r="K139" s="58"/>
      <c r="L139" s="9"/>
      <c r="M139" s="9"/>
      <c r="N139" s="9"/>
      <c r="O139" s="9"/>
      <c r="P139" s="9"/>
      <c r="Q139" s="9"/>
      <c r="R139" s="9"/>
      <c r="S139" s="9"/>
      <c r="T139" s="9"/>
      <c r="U139" s="9"/>
      <c r="V139" s="9"/>
      <c r="W139" s="9"/>
      <c r="X139" s="9"/>
      <c r="Y139" s="9"/>
      <c r="Z139" s="9"/>
      <c r="AA139" s="9"/>
      <c r="AB139" s="9"/>
      <c r="AC139" s="9"/>
    </row>
    <row r="140" ht="26.25">
      <c r="A140" s="29" t="s">
        <v>1114</v>
      </c>
      <c r="B140" s="29" t="s">
        <v>223</v>
      </c>
      <c r="C140" s="29" t="s">
        <v>610</v>
      </c>
      <c r="D140" s="29" t="s">
        <v>528</v>
      </c>
      <c r="E140" s="57" t="s">
        <v>957</v>
      </c>
      <c r="F140" s="29" t="s">
        <v>514</v>
      </c>
      <c r="G140" s="57" t="s">
        <v>1011</v>
      </c>
      <c r="H140" s="32"/>
      <c r="I140" s="32"/>
      <c r="J140" s="32" t="s">
        <v>214</v>
      </c>
      <c r="K140" s="58"/>
      <c r="L140" s="9"/>
      <c r="M140" s="9"/>
      <c r="N140" s="9"/>
      <c r="O140" s="9"/>
      <c r="P140" s="9"/>
      <c r="Q140" s="9"/>
      <c r="R140" s="9"/>
      <c r="S140" s="9"/>
      <c r="T140" s="9"/>
      <c r="U140" s="9"/>
      <c r="V140" s="9"/>
      <c r="W140" s="9"/>
      <c r="X140" s="9"/>
      <c r="Y140" s="9"/>
      <c r="Z140" s="9"/>
      <c r="AA140" s="9"/>
      <c r="AB140" s="9"/>
      <c r="AC140" s="9"/>
    </row>
    <row r="141" ht="26.25">
      <c r="A141" s="29" t="s">
        <v>1115</v>
      </c>
      <c r="B141" s="29" t="s">
        <v>223</v>
      </c>
      <c r="C141" s="29" t="s">
        <v>610</v>
      </c>
      <c r="D141" s="29" t="s">
        <v>528</v>
      </c>
      <c r="E141" s="57" t="s">
        <v>955</v>
      </c>
      <c r="F141" s="29" t="s">
        <v>571</v>
      </c>
      <c r="G141" s="57" t="s">
        <v>959</v>
      </c>
      <c r="H141" s="32"/>
      <c r="I141" s="32"/>
      <c r="J141" s="32" t="s">
        <v>214</v>
      </c>
      <c r="K141" s="57" t="s">
        <v>1116</v>
      </c>
      <c r="L141" s="9"/>
      <c r="M141" s="9"/>
      <c r="N141" s="9"/>
      <c r="O141" s="9"/>
      <c r="P141" s="9"/>
      <c r="Q141" s="9"/>
      <c r="R141" s="9"/>
      <c r="S141" s="9"/>
      <c r="T141" s="9"/>
      <c r="U141" s="9"/>
      <c r="V141" s="9"/>
      <c r="W141" s="9"/>
      <c r="X141" s="9"/>
      <c r="Y141" s="9"/>
      <c r="Z141" s="9"/>
      <c r="AA141" s="9"/>
      <c r="AB141" s="9"/>
      <c r="AC141" s="9"/>
    </row>
    <row r="142" ht="26.25">
      <c r="A142" s="29" t="s">
        <v>1117</v>
      </c>
      <c r="B142" s="29" t="s">
        <v>223</v>
      </c>
      <c r="C142" s="29" t="s">
        <v>610</v>
      </c>
      <c r="D142" s="29" t="s">
        <v>753</v>
      </c>
      <c r="E142" s="57" t="s">
        <v>966</v>
      </c>
      <c r="F142" s="29"/>
      <c r="G142" s="57"/>
      <c r="H142" s="32"/>
      <c r="I142" s="32"/>
      <c r="J142" s="32" t="s">
        <v>967</v>
      </c>
      <c r="K142" s="57"/>
      <c r="L142" s="9"/>
      <c r="M142" s="9"/>
      <c r="N142" s="9"/>
      <c r="O142" s="9"/>
      <c r="P142" s="9"/>
      <c r="Q142" s="9"/>
      <c r="R142" s="9"/>
      <c r="S142" s="9"/>
      <c r="T142" s="9"/>
      <c r="U142" s="9"/>
      <c r="V142" s="9"/>
      <c r="W142" s="9"/>
      <c r="X142" s="9"/>
      <c r="Y142" s="9"/>
      <c r="Z142" s="9"/>
      <c r="AA142" s="9"/>
      <c r="AB142" s="9"/>
      <c r="AC142" s="9"/>
    </row>
    <row r="143" ht="26.25">
      <c r="A143" s="29" t="s">
        <v>1118</v>
      </c>
      <c r="B143" s="29" t="s">
        <v>223</v>
      </c>
      <c r="C143" s="29" t="s">
        <v>613</v>
      </c>
      <c r="D143" s="29" t="s">
        <v>546</v>
      </c>
      <c r="E143" s="57" t="s">
        <v>1001</v>
      </c>
      <c r="F143" s="32"/>
      <c r="G143" s="58"/>
      <c r="H143" s="32"/>
      <c r="I143" s="32"/>
      <c r="J143" s="32" t="s">
        <v>217</v>
      </c>
      <c r="K143" s="58"/>
      <c r="L143" s="9"/>
      <c r="M143" s="9"/>
      <c r="N143" s="9"/>
      <c r="O143" s="9"/>
      <c r="P143" s="9"/>
      <c r="Q143" s="9"/>
      <c r="R143" s="9"/>
      <c r="S143" s="9"/>
      <c r="T143" s="9"/>
      <c r="U143" s="9"/>
      <c r="V143" s="9"/>
      <c r="W143" s="9"/>
      <c r="X143" s="9"/>
      <c r="Y143" s="9"/>
      <c r="Z143" s="9"/>
      <c r="AA143" s="9"/>
      <c r="AB143" s="9"/>
      <c r="AC143" s="9"/>
    </row>
    <row r="144" ht="26.25">
      <c r="A144" s="29" t="s">
        <v>1119</v>
      </c>
      <c r="B144" s="29" t="s">
        <v>223</v>
      </c>
      <c r="C144" s="29" t="s">
        <v>613</v>
      </c>
      <c r="D144" s="29" t="s">
        <v>546</v>
      </c>
      <c r="E144" s="57" t="s">
        <v>971</v>
      </c>
      <c r="F144" s="32"/>
      <c r="G144" s="58"/>
      <c r="H144" s="32"/>
      <c r="I144" s="32"/>
      <c r="J144" s="32" t="s">
        <v>217</v>
      </c>
      <c r="K144" s="58"/>
      <c r="L144" s="9"/>
      <c r="M144" s="9"/>
      <c r="N144" s="9"/>
      <c r="O144" s="9"/>
      <c r="P144" s="9"/>
      <c r="Q144" s="9"/>
      <c r="R144" s="9"/>
      <c r="S144" s="9"/>
      <c r="T144" s="9"/>
      <c r="U144" s="9"/>
      <c r="V144" s="9"/>
      <c r="W144" s="9"/>
      <c r="X144" s="9"/>
      <c r="Y144" s="9"/>
      <c r="Z144" s="9"/>
      <c r="AA144" s="9"/>
      <c r="AB144" s="9"/>
      <c r="AC144" s="9"/>
    </row>
    <row r="145" ht="26.25">
      <c r="A145" s="29" t="s">
        <v>1120</v>
      </c>
      <c r="B145" s="29" t="s">
        <v>223</v>
      </c>
      <c r="C145" s="29" t="s">
        <v>613</v>
      </c>
      <c r="D145" s="29" t="s">
        <v>546</v>
      </c>
      <c r="E145" s="57" t="s">
        <v>971</v>
      </c>
      <c r="F145" s="29" t="s">
        <v>555</v>
      </c>
      <c r="G145" s="57" t="s">
        <v>1027</v>
      </c>
      <c r="H145" s="32"/>
      <c r="I145" s="32"/>
      <c r="J145" s="32" t="s">
        <v>217</v>
      </c>
      <c r="K145" s="57" t="s">
        <v>1121</v>
      </c>
      <c r="L145" s="9"/>
      <c r="M145" s="9"/>
      <c r="N145" s="9"/>
      <c r="O145" s="9"/>
      <c r="P145" s="9"/>
      <c r="Q145" s="9"/>
      <c r="R145" s="9"/>
      <c r="S145" s="9"/>
      <c r="T145" s="9"/>
      <c r="U145" s="9"/>
      <c r="V145" s="9"/>
      <c r="W145" s="9"/>
      <c r="X145" s="9"/>
      <c r="Y145" s="9"/>
      <c r="Z145" s="9"/>
      <c r="AA145" s="9"/>
      <c r="AB145" s="9"/>
      <c r="AC145" s="9"/>
    </row>
    <row r="146" ht="37.5">
      <c r="A146" s="29" t="s">
        <v>1122</v>
      </c>
      <c r="B146" s="29" t="s">
        <v>223</v>
      </c>
      <c r="C146" s="29" t="s">
        <v>613</v>
      </c>
      <c r="D146" s="29" t="s">
        <v>546</v>
      </c>
      <c r="E146" s="57" t="s">
        <v>987</v>
      </c>
      <c r="F146" s="29" t="s">
        <v>523</v>
      </c>
      <c r="G146" s="57" t="s">
        <v>951</v>
      </c>
      <c r="H146" s="29" t="s">
        <v>559</v>
      </c>
      <c r="I146" s="42">
        <v>0.03</v>
      </c>
      <c r="J146" s="32" t="s">
        <v>217</v>
      </c>
      <c r="K146" s="57" t="s">
        <v>1123</v>
      </c>
      <c r="L146" s="9"/>
      <c r="M146" s="9"/>
      <c r="N146" s="9"/>
      <c r="O146" s="9"/>
      <c r="P146" s="9"/>
      <c r="Q146" s="9"/>
      <c r="R146" s="9"/>
      <c r="S146" s="9"/>
      <c r="T146" s="9"/>
      <c r="U146" s="9"/>
      <c r="V146" s="9"/>
      <c r="W146" s="9"/>
      <c r="X146" s="9"/>
      <c r="Y146" s="9"/>
      <c r="Z146" s="9"/>
      <c r="AA146" s="9"/>
      <c r="AB146" s="9"/>
      <c r="AC146" s="9"/>
    </row>
    <row r="147" ht="26.25">
      <c r="A147" s="29" t="s">
        <v>1124</v>
      </c>
      <c r="B147" s="29" t="s">
        <v>223</v>
      </c>
      <c r="C147" s="29" t="s">
        <v>613</v>
      </c>
      <c r="D147" s="29" t="s">
        <v>735</v>
      </c>
      <c r="E147" s="57" t="s">
        <v>993</v>
      </c>
      <c r="F147" s="29"/>
      <c r="G147" s="57"/>
      <c r="H147" s="29"/>
      <c r="I147" s="42"/>
      <c r="J147" s="32" t="s">
        <v>967</v>
      </c>
      <c r="K147" s="57"/>
      <c r="L147" s="9"/>
      <c r="M147" s="9"/>
      <c r="N147" s="9"/>
      <c r="O147" s="9"/>
      <c r="P147" s="9"/>
      <c r="Q147" s="9"/>
      <c r="R147" s="9"/>
      <c r="S147" s="9"/>
      <c r="T147" s="9"/>
      <c r="U147" s="9"/>
      <c r="V147" s="9"/>
      <c r="W147" s="9"/>
      <c r="X147" s="9"/>
      <c r="Y147" s="9"/>
      <c r="Z147" s="9"/>
      <c r="AA147" s="9"/>
      <c r="AB147" s="9"/>
      <c r="AC147" s="9"/>
    </row>
    <row r="148">
      <c r="A148" s="32"/>
      <c r="B148" s="32"/>
      <c r="C148" s="32"/>
      <c r="D148" s="32"/>
      <c r="E148" s="58"/>
      <c r="F148" s="32"/>
      <c r="G148" s="58"/>
      <c r="H148" s="32"/>
      <c r="I148" s="32"/>
      <c r="J148" s="32" t="s">
        <v>359</v>
      </c>
      <c r="K148" s="58"/>
      <c r="L148" s="9"/>
      <c r="M148" s="9"/>
      <c r="N148" s="9"/>
      <c r="O148" s="9"/>
      <c r="P148" s="9"/>
      <c r="Q148" s="9"/>
      <c r="R148" s="9"/>
      <c r="S148" s="9"/>
      <c r="T148" s="9"/>
      <c r="U148" s="9"/>
      <c r="V148" s="9"/>
      <c r="W148" s="9"/>
      <c r="X148" s="9"/>
      <c r="Y148" s="9"/>
      <c r="Z148" s="9"/>
      <c r="AA148" s="9"/>
      <c r="AB148" s="9"/>
      <c r="AC148" s="9"/>
    </row>
    <row r="149" ht="26.25">
      <c r="A149" s="29" t="s">
        <v>371</v>
      </c>
      <c r="B149" s="29" t="s">
        <v>232</v>
      </c>
      <c r="C149" s="29" t="s">
        <v>620</v>
      </c>
      <c r="D149" s="29" t="s">
        <v>555</v>
      </c>
      <c r="E149" s="57" t="s">
        <v>1027</v>
      </c>
      <c r="F149" s="32"/>
      <c r="G149" s="58"/>
      <c r="H149" s="32"/>
      <c r="I149" s="32"/>
      <c r="J149" s="32" t="s">
        <v>225</v>
      </c>
      <c r="K149" s="58"/>
      <c r="L149" s="9"/>
      <c r="M149" s="9"/>
      <c r="N149" s="9"/>
      <c r="O149" s="9"/>
      <c r="P149" s="9"/>
      <c r="Q149" s="9"/>
      <c r="R149" s="9"/>
      <c r="S149" s="9"/>
      <c r="T149" s="9"/>
      <c r="U149" s="9"/>
      <c r="V149" s="9"/>
      <c r="W149" s="9"/>
      <c r="X149" s="9"/>
      <c r="Y149" s="9"/>
      <c r="Z149" s="9"/>
      <c r="AA149" s="9"/>
      <c r="AB149" s="9"/>
      <c r="AC149" s="9"/>
    </row>
    <row r="150" ht="26.25">
      <c r="A150" s="29" t="s">
        <v>1125</v>
      </c>
      <c r="B150" s="29" t="s">
        <v>232</v>
      </c>
      <c r="C150" s="29" t="s">
        <v>620</v>
      </c>
      <c r="D150" s="29" t="s">
        <v>555</v>
      </c>
      <c r="E150" s="57" t="s">
        <v>969</v>
      </c>
      <c r="F150" s="32"/>
      <c r="G150" s="58"/>
      <c r="H150" s="32"/>
      <c r="I150" s="32"/>
      <c r="J150" s="32" t="s">
        <v>225</v>
      </c>
      <c r="K150" s="58"/>
      <c r="L150" s="9"/>
      <c r="M150" s="9"/>
      <c r="N150" s="9"/>
      <c r="O150" s="9"/>
      <c r="P150" s="9"/>
      <c r="Q150" s="9"/>
      <c r="R150" s="9"/>
      <c r="S150" s="9"/>
      <c r="T150" s="9"/>
      <c r="U150" s="9"/>
      <c r="V150" s="9"/>
      <c r="W150" s="9"/>
      <c r="X150" s="9"/>
      <c r="Y150" s="9"/>
      <c r="Z150" s="9"/>
      <c r="AA150" s="9"/>
      <c r="AB150" s="9"/>
      <c r="AC150" s="9"/>
    </row>
    <row r="151" ht="37.5">
      <c r="A151" s="29" t="s">
        <v>390</v>
      </c>
      <c r="B151" s="29" t="s">
        <v>232</v>
      </c>
      <c r="C151" s="29" t="s">
        <v>620</v>
      </c>
      <c r="D151" s="29" t="s">
        <v>555</v>
      </c>
      <c r="E151" s="57" t="s">
        <v>969</v>
      </c>
      <c r="F151" s="29" t="s">
        <v>523</v>
      </c>
      <c r="G151" s="57" t="s">
        <v>1018</v>
      </c>
      <c r="H151" s="32"/>
      <c r="I151" s="32"/>
      <c r="J151" s="32" t="s">
        <v>225</v>
      </c>
      <c r="K151" s="57" t="s">
        <v>1121</v>
      </c>
      <c r="L151" s="9"/>
      <c r="M151" s="9"/>
      <c r="N151" s="9"/>
      <c r="O151" s="9"/>
      <c r="P151" s="9"/>
      <c r="Q151" s="9"/>
      <c r="R151" s="9"/>
      <c r="S151" s="9"/>
      <c r="T151" s="9"/>
      <c r="U151" s="9"/>
      <c r="V151" s="9"/>
      <c r="W151" s="9"/>
      <c r="X151" s="9"/>
      <c r="Y151" s="9"/>
      <c r="Z151" s="9"/>
      <c r="AA151" s="9"/>
      <c r="AB151" s="9"/>
      <c r="AC151" s="9"/>
    </row>
    <row r="152" ht="37.5">
      <c r="A152" s="29" t="s">
        <v>358</v>
      </c>
      <c r="B152" s="29" t="s">
        <v>232</v>
      </c>
      <c r="C152" s="29" t="s">
        <v>620</v>
      </c>
      <c r="D152" s="29" t="s">
        <v>555</v>
      </c>
      <c r="E152" s="57" t="s">
        <v>1037</v>
      </c>
      <c r="F152" s="29" t="s">
        <v>523</v>
      </c>
      <c r="G152" s="57" t="s">
        <v>1022</v>
      </c>
      <c r="H152" s="29" t="s">
        <v>546</v>
      </c>
      <c r="I152" s="42">
        <v>0.08</v>
      </c>
      <c r="J152" s="32" t="s">
        <v>225</v>
      </c>
      <c r="K152" s="57" t="s">
        <v>1126</v>
      </c>
      <c r="L152" s="9"/>
      <c r="M152" s="5" t="s">
        <v>1127</v>
      </c>
      <c r="N152" s="9"/>
      <c r="O152" s="9"/>
      <c r="P152" s="9"/>
      <c r="Q152" s="9"/>
      <c r="R152" s="9"/>
      <c r="S152" s="9"/>
      <c r="T152" s="9"/>
      <c r="U152" s="9"/>
      <c r="V152" s="9"/>
      <c r="W152" s="9"/>
      <c r="X152" s="9"/>
      <c r="Y152" s="9"/>
      <c r="Z152" s="9"/>
      <c r="AA152" s="9"/>
      <c r="AB152" s="9"/>
      <c r="AC152" s="9"/>
    </row>
    <row r="153" ht="26.25">
      <c r="A153" s="29" t="s">
        <v>1128</v>
      </c>
      <c r="B153" s="29" t="s">
        <v>232</v>
      </c>
      <c r="C153" s="29" t="s">
        <v>620</v>
      </c>
      <c r="D153" s="29" t="s">
        <v>725</v>
      </c>
      <c r="E153" s="57" t="s">
        <v>1015</v>
      </c>
      <c r="F153" s="29"/>
      <c r="G153" s="57"/>
      <c r="H153" s="29"/>
      <c r="I153" s="42"/>
      <c r="J153" s="32" t="s">
        <v>967</v>
      </c>
      <c r="K153" s="57"/>
      <c r="L153" s="9"/>
      <c r="M153" s="9"/>
      <c r="N153" s="9"/>
      <c r="O153" s="9"/>
      <c r="P153" s="9"/>
      <c r="Q153" s="9"/>
      <c r="R153" s="9"/>
      <c r="S153" s="9"/>
      <c r="T153" s="9"/>
      <c r="U153" s="9"/>
      <c r="V153" s="9"/>
      <c r="W153" s="9"/>
      <c r="X153" s="9"/>
      <c r="Y153" s="9"/>
      <c r="Z153" s="9"/>
      <c r="AA153" s="9"/>
      <c r="AB153" s="9"/>
      <c r="AC153" s="9"/>
    </row>
    <row r="154" ht="26.25">
      <c r="A154" s="29" t="s">
        <v>230</v>
      </c>
      <c r="B154" s="29" t="s">
        <v>232</v>
      </c>
      <c r="C154" s="29" t="s">
        <v>624</v>
      </c>
      <c r="D154" s="29" t="s">
        <v>559</v>
      </c>
      <c r="E154" s="57" t="s">
        <v>1027</v>
      </c>
      <c r="F154" s="32"/>
      <c r="G154" s="58"/>
      <c r="H154" s="32"/>
      <c r="I154" s="32"/>
      <c r="J154" s="32" t="s">
        <v>231</v>
      </c>
      <c r="K154" s="58"/>
      <c r="L154" s="9"/>
      <c r="M154" s="9"/>
      <c r="N154" s="9"/>
      <c r="O154" s="9"/>
      <c r="P154" s="9"/>
      <c r="Q154" s="9"/>
      <c r="R154" s="9"/>
      <c r="S154" s="9"/>
      <c r="T154" s="9"/>
      <c r="U154" s="9"/>
      <c r="V154" s="9"/>
      <c r="W154" s="9"/>
      <c r="X154" s="9"/>
      <c r="Y154" s="9"/>
      <c r="Z154" s="9"/>
      <c r="AA154" s="9"/>
      <c r="AB154" s="9"/>
      <c r="AC154" s="9"/>
    </row>
    <row r="155" ht="26.25">
      <c r="A155" s="29" t="s">
        <v>1129</v>
      </c>
      <c r="B155" s="29" t="s">
        <v>232</v>
      </c>
      <c r="C155" s="29" t="s">
        <v>624</v>
      </c>
      <c r="D155" s="29" t="s">
        <v>559</v>
      </c>
      <c r="E155" s="57" t="s">
        <v>969</v>
      </c>
      <c r="F155" s="32"/>
      <c r="G155" s="58"/>
      <c r="H155" s="32"/>
      <c r="I155" s="32"/>
      <c r="J155" s="32" t="s">
        <v>231</v>
      </c>
      <c r="K155" s="58"/>
      <c r="L155" s="9"/>
      <c r="M155" s="9"/>
      <c r="N155" s="9"/>
      <c r="O155" s="9"/>
      <c r="P155" s="9"/>
      <c r="Q155" s="9"/>
      <c r="R155" s="9"/>
      <c r="S155" s="9"/>
      <c r="T155" s="9"/>
      <c r="U155" s="9"/>
      <c r="V155" s="9"/>
      <c r="W155" s="9"/>
      <c r="X155" s="9"/>
      <c r="Y155" s="9"/>
      <c r="Z155" s="9"/>
      <c r="AA155" s="9"/>
      <c r="AB155" s="9"/>
      <c r="AC155" s="9"/>
    </row>
    <row r="156" ht="26.25">
      <c r="A156" s="29" t="s">
        <v>1130</v>
      </c>
      <c r="B156" s="29" t="s">
        <v>232</v>
      </c>
      <c r="C156" s="29" t="s">
        <v>624</v>
      </c>
      <c r="D156" s="29" t="s">
        <v>559</v>
      </c>
      <c r="E156" s="57" t="s">
        <v>969</v>
      </c>
      <c r="F156" s="29" t="s">
        <v>555</v>
      </c>
      <c r="G156" s="57" t="s">
        <v>1020</v>
      </c>
      <c r="H156" s="32"/>
      <c r="I156" s="32"/>
      <c r="J156" s="32" t="s">
        <v>231</v>
      </c>
      <c r="K156" s="57" t="s">
        <v>1103</v>
      </c>
      <c r="L156" s="9"/>
      <c r="M156" s="9"/>
      <c r="N156" s="9"/>
      <c r="O156" s="9"/>
      <c r="P156" s="9"/>
      <c r="Q156" s="9"/>
      <c r="R156" s="9"/>
      <c r="S156" s="9"/>
      <c r="T156" s="9"/>
      <c r="U156" s="9"/>
      <c r="V156" s="9"/>
      <c r="W156" s="9"/>
      <c r="X156" s="9"/>
      <c r="Y156" s="9"/>
      <c r="Z156" s="9"/>
      <c r="AA156" s="9"/>
      <c r="AB156" s="9"/>
      <c r="AC156" s="9"/>
    </row>
    <row r="157" ht="26.25">
      <c r="A157" s="29" t="s">
        <v>1131</v>
      </c>
      <c r="B157" s="29" t="s">
        <v>232</v>
      </c>
      <c r="C157" s="29" t="s">
        <v>624</v>
      </c>
      <c r="D157" s="29" t="s">
        <v>559</v>
      </c>
      <c r="E157" s="57" t="s">
        <v>1001</v>
      </c>
      <c r="F157" s="29" t="s">
        <v>533</v>
      </c>
      <c r="G157" s="57" t="s">
        <v>996</v>
      </c>
      <c r="H157" s="29" t="s">
        <v>555</v>
      </c>
      <c r="I157" s="42">
        <v>0.03</v>
      </c>
      <c r="J157" s="32" t="s">
        <v>231</v>
      </c>
      <c r="K157" s="57" t="s">
        <v>1123</v>
      </c>
      <c r="L157" s="9"/>
      <c r="M157" s="9"/>
      <c r="N157" s="9"/>
      <c r="O157" s="9"/>
      <c r="P157" s="9"/>
      <c r="Q157" s="9"/>
      <c r="R157" s="9"/>
      <c r="S157" s="9"/>
      <c r="T157" s="9"/>
      <c r="U157" s="9"/>
      <c r="V157" s="9"/>
      <c r="W157" s="9"/>
      <c r="X157" s="9"/>
      <c r="Y157" s="9"/>
      <c r="Z157" s="9"/>
      <c r="AA157" s="9"/>
      <c r="AB157" s="9"/>
      <c r="AC157" s="9"/>
    </row>
    <row r="158" ht="26.25">
      <c r="A158" s="29" t="s">
        <v>1132</v>
      </c>
      <c r="B158" s="29" t="s">
        <v>232</v>
      </c>
      <c r="C158" s="29" t="s">
        <v>624</v>
      </c>
      <c r="D158" s="29" t="s">
        <v>593</v>
      </c>
      <c r="E158" s="57" t="s">
        <v>987</v>
      </c>
      <c r="F158" s="29"/>
      <c r="G158" s="57"/>
      <c r="H158" s="29"/>
      <c r="I158" s="42"/>
      <c r="J158" s="32" t="s">
        <v>967</v>
      </c>
      <c r="K158" s="57"/>
      <c r="L158" s="9"/>
      <c r="M158" s="9"/>
      <c r="N158" s="9"/>
      <c r="O158" s="9"/>
      <c r="P158" s="9"/>
      <c r="Q158" s="9"/>
      <c r="R158" s="9"/>
      <c r="S158" s="9"/>
      <c r="T158" s="9"/>
      <c r="U158" s="9"/>
      <c r="V158" s="9"/>
      <c r="W158" s="9"/>
      <c r="X158" s="9"/>
      <c r="Y158" s="9"/>
      <c r="Z158" s="9"/>
      <c r="AA158" s="9"/>
      <c r="AB158" s="9"/>
      <c r="AC158" s="9"/>
    </row>
    <row r="159" ht="26.25">
      <c r="A159" s="29" t="s">
        <v>1133</v>
      </c>
      <c r="B159" s="29" t="s">
        <v>232</v>
      </c>
      <c r="C159" s="29" t="s">
        <v>627</v>
      </c>
      <c r="D159" s="29" t="s">
        <v>549</v>
      </c>
      <c r="E159" s="57" t="s">
        <v>987</v>
      </c>
      <c r="F159" s="32"/>
      <c r="G159" s="58"/>
      <c r="H159" s="32"/>
      <c r="I159" s="32"/>
      <c r="J159" s="32" t="s">
        <v>235</v>
      </c>
      <c r="K159" s="58"/>
      <c r="L159" s="9"/>
      <c r="M159" s="9"/>
      <c r="N159" s="9"/>
      <c r="O159" s="9"/>
      <c r="P159" s="9"/>
      <c r="Q159" s="9"/>
      <c r="R159" s="9"/>
      <c r="S159" s="9"/>
      <c r="T159" s="9"/>
      <c r="U159" s="9"/>
      <c r="V159" s="9"/>
      <c r="W159" s="9"/>
      <c r="X159" s="9"/>
      <c r="Y159" s="9"/>
      <c r="Z159" s="9"/>
      <c r="AA159" s="9"/>
      <c r="AB159" s="9"/>
      <c r="AC159" s="9"/>
    </row>
    <row r="160" ht="26.25">
      <c r="A160" s="29" t="s">
        <v>1134</v>
      </c>
      <c r="B160" s="29" t="s">
        <v>232</v>
      </c>
      <c r="C160" s="29" t="s">
        <v>627</v>
      </c>
      <c r="D160" s="29" t="s">
        <v>549</v>
      </c>
      <c r="E160" s="57" t="s">
        <v>996</v>
      </c>
      <c r="F160" s="32"/>
      <c r="G160" s="58"/>
      <c r="H160" s="32"/>
      <c r="I160" s="32"/>
      <c r="J160" s="32" t="s">
        <v>235</v>
      </c>
      <c r="K160" s="58"/>
      <c r="L160" s="9"/>
      <c r="M160" s="9"/>
      <c r="N160" s="9"/>
      <c r="O160" s="9"/>
      <c r="P160" s="9"/>
      <c r="Q160" s="9"/>
      <c r="R160" s="9"/>
      <c r="S160" s="9"/>
      <c r="T160" s="9"/>
      <c r="U160" s="9"/>
      <c r="V160" s="9"/>
      <c r="W160" s="9"/>
      <c r="X160" s="9"/>
      <c r="Y160" s="9"/>
      <c r="Z160" s="9"/>
      <c r="AA160" s="9"/>
      <c r="AB160" s="9"/>
      <c r="AC160" s="9"/>
    </row>
    <row r="161" ht="26.25">
      <c r="A161" s="29" t="s">
        <v>327</v>
      </c>
      <c r="B161" s="29" t="s">
        <v>232</v>
      </c>
      <c r="C161" s="29" t="s">
        <v>627</v>
      </c>
      <c r="D161" s="29" t="s">
        <v>549</v>
      </c>
      <c r="E161" s="57" t="s">
        <v>998</v>
      </c>
      <c r="F161" s="32"/>
      <c r="G161" s="58"/>
      <c r="H161" s="32"/>
      <c r="I161" s="32"/>
      <c r="J161" s="32" t="s">
        <v>235</v>
      </c>
      <c r="K161" s="58"/>
      <c r="L161" s="9"/>
      <c r="M161" s="9"/>
      <c r="N161" s="9"/>
      <c r="O161" s="9"/>
      <c r="P161" s="9"/>
      <c r="Q161" s="9"/>
      <c r="R161" s="9"/>
      <c r="S161" s="9"/>
      <c r="T161" s="9"/>
      <c r="U161" s="9"/>
      <c r="V161" s="9"/>
      <c r="W161" s="9"/>
      <c r="X161" s="9"/>
      <c r="Y161" s="9"/>
      <c r="Z161" s="9"/>
      <c r="AA161" s="9"/>
      <c r="AB161" s="9"/>
      <c r="AC161" s="9"/>
    </row>
    <row r="162" ht="37.5">
      <c r="A162" s="29" t="s">
        <v>1135</v>
      </c>
      <c r="B162" s="29" t="s">
        <v>232</v>
      </c>
      <c r="C162" s="29" t="s">
        <v>627</v>
      </c>
      <c r="D162" s="29" t="s">
        <v>549</v>
      </c>
      <c r="E162" s="57" t="s">
        <v>996</v>
      </c>
      <c r="F162" s="29" t="s">
        <v>523</v>
      </c>
      <c r="G162" s="57" t="s">
        <v>1016</v>
      </c>
      <c r="H162" s="32"/>
      <c r="I162" s="32"/>
      <c r="J162" s="32" t="s">
        <v>235</v>
      </c>
      <c r="K162" s="57" t="s">
        <v>1103</v>
      </c>
      <c r="L162" s="9"/>
      <c r="M162" s="9"/>
      <c r="N162" s="9"/>
      <c r="O162" s="9"/>
      <c r="P162" s="9"/>
      <c r="Q162" s="9"/>
      <c r="R162" s="9"/>
      <c r="S162" s="9"/>
      <c r="T162" s="9"/>
      <c r="U162" s="9"/>
      <c r="V162" s="9"/>
      <c r="W162" s="9"/>
      <c r="X162" s="9"/>
      <c r="Y162" s="9"/>
      <c r="Z162" s="9"/>
      <c r="AA162" s="9"/>
      <c r="AB162" s="9"/>
      <c r="AC162" s="9"/>
    </row>
    <row r="163" ht="26.25">
      <c r="A163" s="29" t="s">
        <v>1136</v>
      </c>
      <c r="B163" s="29" t="s">
        <v>232</v>
      </c>
      <c r="C163" s="29" t="s">
        <v>627</v>
      </c>
      <c r="D163" s="29" t="s">
        <v>549</v>
      </c>
      <c r="E163" s="57" t="s">
        <v>974</v>
      </c>
      <c r="F163" s="29" t="s">
        <v>523</v>
      </c>
      <c r="G163" s="57" t="s">
        <v>951</v>
      </c>
      <c r="H163" s="29" t="s">
        <v>555</v>
      </c>
      <c r="I163" s="42">
        <v>0.03</v>
      </c>
      <c r="J163" s="32" t="s">
        <v>235</v>
      </c>
      <c r="K163" s="57" t="s">
        <v>1123</v>
      </c>
      <c r="L163" s="9"/>
      <c r="M163" s="9"/>
      <c r="N163" s="9"/>
      <c r="O163" s="9"/>
      <c r="P163" s="9"/>
      <c r="Q163" s="9"/>
      <c r="R163" s="9"/>
      <c r="S163" s="9"/>
      <c r="T163" s="9"/>
      <c r="U163" s="9"/>
      <c r="V163" s="9"/>
      <c r="W163" s="9"/>
      <c r="X163" s="9"/>
      <c r="Y163" s="9"/>
      <c r="Z163" s="9"/>
      <c r="AA163" s="9"/>
      <c r="AB163" s="9"/>
      <c r="AC163" s="9"/>
    </row>
    <row r="164">
      <c r="A164" s="29" t="s">
        <v>1137</v>
      </c>
      <c r="B164" s="29" t="s">
        <v>232</v>
      </c>
      <c r="C164" s="29" t="s">
        <v>627</v>
      </c>
      <c r="D164" s="29" t="s">
        <v>597</v>
      </c>
      <c r="E164" s="57" t="s">
        <v>987</v>
      </c>
      <c r="F164" s="29"/>
      <c r="G164" s="57"/>
      <c r="H164" s="29"/>
      <c r="I164" s="42"/>
      <c r="J164" s="32" t="s">
        <v>967</v>
      </c>
      <c r="K164" s="57"/>
      <c r="L164" s="9"/>
      <c r="M164" s="9"/>
      <c r="N164" s="9"/>
      <c r="O164" s="9"/>
      <c r="P164" s="9"/>
      <c r="Q164" s="9"/>
      <c r="R164" s="9"/>
      <c r="S164" s="9"/>
      <c r="T164" s="9"/>
      <c r="U164" s="9"/>
      <c r="V164" s="9"/>
      <c r="W164" s="9"/>
      <c r="X164" s="9"/>
      <c r="Y164" s="9"/>
      <c r="Z164" s="9"/>
      <c r="AA164" s="9"/>
      <c r="AB164" s="9"/>
      <c r="AC164" s="9"/>
    </row>
    <row r="165" ht="26.25">
      <c r="A165" s="29" t="s">
        <v>372</v>
      </c>
      <c r="B165" s="29" t="s">
        <v>232</v>
      </c>
      <c r="C165" s="29" t="s">
        <v>632</v>
      </c>
      <c r="D165" s="29" t="s">
        <v>571</v>
      </c>
      <c r="E165" s="57" t="s">
        <v>971</v>
      </c>
      <c r="F165" s="29"/>
      <c r="G165" s="57"/>
      <c r="H165" s="32"/>
      <c r="I165" s="32"/>
      <c r="J165" s="32" t="s">
        <v>216</v>
      </c>
      <c r="K165" s="57"/>
      <c r="L165" s="9"/>
      <c r="M165" s="9"/>
      <c r="N165" s="9"/>
      <c r="O165" s="9"/>
      <c r="P165" s="9"/>
      <c r="Q165" s="9"/>
      <c r="R165" s="9"/>
      <c r="S165" s="9"/>
      <c r="T165" s="9"/>
      <c r="U165" s="9"/>
      <c r="V165" s="9"/>
      <c r="W165" s="9"/>
      <c r="X165" s="9"/>
      <c r="Y165" s="9"/>
      <c r="Z165" s="9"/>
      <c r="AA165" s="9"/>
      <c r="AB165" s="9"/>
      <c r="AC165" s="9"/>
    </row>
    <row r="166" ht="26.25">
      <c r="A166" s="29" t="s">
        <v>1138</v>
      </c>
      <c r="B166" s="29" t="s">
        <v>232</v>
      </c>
      <c r="C166" s="29" t="s">
        <v>632</v>
      </c>
      <c r="D166" s="29" t="s">
        <v>571</v>
      </c>
      <c r="E166" s="57" t="s">
        <v>983</v>
      </c>
      <c r="F166" s="29"/>
      <c r="G166" s="57"/>
      <c r="H166" s="32"/>
      <c r="I166" s="32"/>
      <c r="J166" s="32" t="s">
        <v>216</v>
      </c>
      <c r="K166" s="57"/>
      <c r="L166" s="9"/>
      <c r="M166" s="9"/>
      <c r="N166" s="9"/>
      <c r="O166" s="9"/>
      <c r="P166" s="9"/>
      <c r="Q166" s="9"/>
      <c r="R166" s="9"/>
      <c r="S166" s="9"/>
      <c r="T166" s="9"/>
      <c r="U166" s="9"/>
      <c r="V166" s="9"/>
      <c r="W166" s="9"/>
      <c r="X166" s="9"/>
      <c r="Y166" s="9"/>
      <c r="Z166" s="9"/>
      <c r="AA166" s="9"/>
      <c r="AB166" s="9"/>
      <c r="AC166" s="9"/>
    </row>
    <row r="167" ht="26.25">
      <c r="A167" s="29" t="s">
        <v>385</v>
      </c>
      <c r="B167" s="29" t="s">
        <v>232</v>
      </c>
      <c r="C167" s="29" t="s">
        <v>632</v>
      </c>
      <c r="D167" s="29" t="s">
        <v>571</v>
      </c>
      <c r="E167" s="57" t="s">
        <v>983</v>
      </c>
      <c r="F167" s="29" t="s">
        <v>503</v>
      </c>
      <c r="G167" s="57" t="s">
        <v>1001</v>
      </c>
      <c r="H167" s="32"/>
      <c r="I167" s="32"/>
      <c r="J167" s="32" t="s">
        <v>216</v>
      </c>
      <c r="K167" s="57" t="s">
        <v>1121</v>
      </c>
      <c r="L167" s="9"/>
      <c r="M167" s="9"/>
      <c r="N167" s="9"/>
      <c r="O167" s="9"/>
      <c r="P167" s="9"/>
      <c r="Q167" s="9"/>
      <c r="R167" s="9"/>
      <c r="S167" s="9"/>
      <c r="T167" s="9"/>
      <c r="U167" s="9"/>
      <c r="V167" s="9"/>
      <c r="W167" s="9"/>
      <c r="X167" s="9"/>
      <c r="Y167" s="9"/>
      <c r="Z167" s="9"/>
      <c r="AA167" s="9"/>
      <c r="AB167" s="9"/>
      <c r="AC167" s="9"/>
    </row>
    <row r="168" ht="26.25">
      <c r="A168" s="29" t="s">
        <v>1139</v>
      </c>
      <c r="B168" s="29" t="s">
        <v>232</v>
      </c>
      <c r="C168" s="29" t="s">
        <v>632</v>
      </c>
      <c r="D168" s="29" t="s">
        <v>571</v>
      </c>
      <c r="E168" s="57" t="s">
        <v>986</v>
      </c>
      <c r="F168" s="29" t="s">
        <v>503</v>
      </c>
      <c r="G168" s="57" t="s">
        <v>1001</v>
      </c>
      <c r="H168" s="29" t="s">
        <v>567</v>
      </c>
      <c r="I168" s="42">
        <v>0.14</v>
      </c>
      <c r="J168" s="32" t="s">
        <v>216</v>
      </c>
      <c r="K168" s="57" t="s">
        <v>1123</v>
      </c>
      <c r="L168" s="9"/>
      <c r="M168" s="9"/>
      <c r="N168" s="9"/>
      <c r="O168" s="9"/>
      <c r="P168" s="9"/>
      <c r="Q168" s="9"/>
      <c r="R168" s="9"/>
      <c r="S168" s="9"/>
      <c r="T168" s="9"/>
      <c r="U168" s="9"/>
      <c r="V168" s="9"/>
      <c r="W168" s="9"/>
      <c r="X168" s="9"/>
      <c r="Y168" s="9"/>
      <c r="Z168" s="9"/>
      <c r="AA168" s="9"/>
      <c r="AB168" s="9"/>
      <c r="AC168" s="9"/>
    </row>
    <row r="169" ht="26.25">
      <c r="A169" s="29" t="s">
        <v>1140</v>
      </c>
      <c r="B169" s="29" t="s">
        <v>232</v>
      </c>
      <c r="C169" s="29" t="s">
        <v>632</v>
      </c>
      <c r="D169" s="29"/>
      <c r="E169" s="57"/>
      <c r="F169" s="29"/>
      <c r="G169" s="57"/>
      <c r="H169" s="29"/>
      <c r="I169" s="42"/>
      <c r="J169" s="32" t="s">
        <v>216</v>
      </c>
      <c r="K169" s="57" t="s">
        <v>1141</v>
      </c>
      <c r="L169" s="9"/>
      <c r="M169" s="9"/>
      <c r="N169" s="9"/>
      <c r="O169" s="9"/>
      <c r="P169" s="9"/>
      <c r="Q169" s="9"/>
      <c r="R169" s="9"/>
      <c r="S169" s="9"/>
      <c r="T169" s="9"/>
      <c r="U169" s="9"/>
      <c r="V169" s="9"/>
      <c r="W169" s="9"/>
      <c r="X169" s="9"/>
      <c r="Y169" s="9"/>
      <c r="Z169" s="9"/>
      <c r="AA169" s="9"/>
      <c r="AB169" s="9"/>
      <c r="AC169" s="9"/>
    </row>
    <row r="170">
      <c r="A170" s="29" t="s">
        <v>1142</v>
      </c>
      <c r="B170" s="29" t="s">
        <v>232</v>
      </c>
      <c r="C170" s="29" t="s">
        <v>632</v>
      </c>
      <c r="D170" s="29" t="s">
        <v>749</v>
      </c>
      <c r="E170" s="57" t="s">
        <v>1052</v>
      </c>
      <c r="F170" s="29"/>
      <c r="G170" s="57"/>
      <c r="H170" s="29"/>
      <c r="I170" s="42"/>
      <c r="J170" s="32" t="s">
        <v>967</v>
      </c>
      <c r="K170" s="57"/>
      <c r="L170" s="9"/>
      <c r="M170" s="9"/>
      <c r="N170" s="9"/>
      <c r="O170" s="9"/>
      <c r="P170" s="9"/>
      <c r="Q170" s="9"/>
      <c r="R170" s="9"/>
      <c r="S170" s="9"/>
      <c r="T170" s="9"/>
      <c r="U170" s="9"/>
      <c r="V170" s="9"/>
      <c r="W170" s="9"/>
      <c r="X170" s="9"/>
      <c r="Y170" s="9"/>
      <c r="Z170" s="9"/>
      <c r="AA170" s="9"/>
      <c r="AB170" s="9"/>
      <c r="AC170" s="9"/>
    </row>
    <row r="171" ht="26.25">
      <c r="A171" s="29" t="s">
        <v>285</v>
      </c>
      <c r="B171" s="29" t="s">
        <v>232</v>
      </c>
      <c r="C171" s="29" t="s">
        <v>636</v>
      </c>
      <c r="D171" s="29" t="s">
        <v>514</v>
      </c>
      <c r="E171" s="57" t="s">
        <v>1008</v>
      </c>
      <c r="F171" s="32"/>
      <c r="G171" s="58"/>
      <c r="H171" s="32"/>
      <c r="I171" s="32"/>
      <c r="J171" s="32" t="s">
        <v>254</v>
      </c>
      <c r="K171" s="58"/>
      <c r="L171" s="9"/>
      <c r="M171" s="9"/>
      <c r="N171" s="9"/>
      <c r="O171" s="9"/>
      <c r="P171" s="9"/>
      <c r="Q171" s="9"/>
      <c r="R171" s="9"/>
      <c r="S171" s="9"/>
      <c r="T171" s="9"/>
      <c r="U171" s="9"/>
      <c r="V171" s="9"/>
      <c r="W171" s="9"/>
      <c r="X171" s="9"/>
      <c r="Y171" s="9"/>
      <c r="Z171" s="9"/>
      <c r="AA171" s="9"/>
      <c r="AB171" s="9"/>
      <c r="AC171" s="9"/>
    </row>
    <row r="172" ht="26.25">
      <c r="A172" s="29" t="s">
        <v>267</v>
      </c>
      <c r="B172" s="29" t="s">
        <v>232</v>
      </c>
      <c r="C172" s="29" t="s">
        <v>636</v>
      </c>
      <c r="D172" s="29" t="s">
        <v>514</v>
      </c>
      <c r="E172" s="57" t="s">
        <v>1010</v>
      </c>
      <c r="F172" s="32"/>
      <c r="G172" s="58"/>
      <c r="H172" s="32"/>
      <c r="I172" s="32"/>
      <c r="J172" s="32" t="s">
        <v>254</v>
      </c>
      <c r="K172" s="58"/>
      <c r="L172" s="9"/>
      <c r="M172" s="9"/>
      <c r="N172" s="9"/>
      <c r="O172" s="9"/>
      <c r="P172" s="9"/>
      <c r="Q172" s="9"/>
      <c r="R172" s="9"/>
      <c r="S172" s="9"/>
      <c r="T172" s="9"/>
      <c r="U172" s="9"/>
      <c r="V172" s="9"/>
      <c r="W172" s="9"/>
      <c r="X172" s="9"/>
      <c r="Y172" s="9"/>
      <c r="Z172" s="9"/>
      <c r="AA172" s="9"/>
      <c r="AB172" s="9"/>
      <c r="AC172" s="9"/>
    </row>
    <row r="173" ht="26.25">
      <c r="A173" s="29" t="s">
        <v>1143</v>
      </c>
      <c r="B173" s="29" t="s">
        <v>232</v>
      </c>
      <c r="C173" s="29" t="s">
        <v>636</v>
      </c>
      <c r="D173" s="29" t="s">
        <v>514</v>
      </c>
      <c r="E173" s="57" t="s">
        <v>1011</v>
      </c>
      <c r="F173" s="32"/>
      <c r="G173" s="58"/>
      <c r="H173" s="32"/>
      <c r="I173" s="32"/>
      <c r="J173" s="32" t="s">
        <v>254</v>
      </c>
      <c r="K173" s="58"/>
      <c r="L173" s="9"/>
      <c r="M173" s="9"/>
      <c r="N173" s="9"/>
      <c r="O173" s="9"/>
      <c r="P173" s="9"/>
      <c r="Q173" s="9"/>
      <c r="R173" s="9"/>
      <c r="S173" s="9"/>
      <c r="T173" s="9"/>
      <c r="U173" s="9"/>
      <c r="V173" s="9"/>
      <c r="W173" s="9"/>
      <c r="X173" s="9"/>
      <c r="Y173" s="9"/>
      <c r="Z173" s="9"/>
      <c r="AA173" s="9"/>
      <c r="AB173" s="9"/>
      <c r="AC173" s="9"/>
    </row>
    <row r="174" ht="37.5">
      <c r="A174" s="29" t="s">
        <v>1144</v>
      </c>
      <c r="B174" s="29" t="s">
        <v>232</v>
      </c>
      <c r="C174" s="29" t="s">
        <v>636</v>
      </c>
      <c r="D174" s="29" t="s">
        <v>514</v>
      </c>
      <c r="E174" s="57" t="s">
        <v>1010</v>
      </c>
      <c r="F174" s="29" t="s">
        <v>528</v>
      </c>
      <c r="G174" s="57" t="s">
        <v>951</v>
      </c>
      <c r="H174" s="32"/>
      <c r="I174" s="32"/>
      <c r="J174" s="32" t="s">
        <v>254</v>
      </c>
      <c r="K174" s="57" t="s">
        <v>1116</v>
      </c>
      <c r="L174" s="9"/>
      <c r="M174" s="9"/>
      <c r="N174" s="9"/>
      <c r="O174" s="9"/>
      <c r="P174" s="9"/>
      <c r="Q174" s="9"/>
      <c r="R174" s="9"/>
      <c r="S174" s="9"/>
      <c r="T174" s="9"/>
      <c r="U174" s="9"/>
      <c r="V174" s="9"/>
      <c r="W174" s="9"/>
      <c r="X174" s="9"/>
      <c r="Y174" s="9"/>
      <c r="Z174" s="9"/>
      <c r="AA174" s="9"/>
      <c r="AB174" s="9"/>
      <c r="AC174" s="9"/>
    </row>
    <row r="175" ht="26.25">
      <c r="A175" s="29" t="s">
        <v>1145</v>
      </c>
      <c r="B175" s="29" t="s">
        <v>232</v>
      </c>
      <c r="C175" s="29" t="s">
        <v>636</v>
      </c>
      <c r="D175" s="29" t="s">
        <v>514</v>
      </c>
      <c r="E175" s="57" t="s">
        <v>1011</v>
      </c>
      <c r="F175" s="29" t="s">
        <v>567</v>
      </c>
      <c r="G175" s="57" t="s">
        <v>974</v>
      </c>
      <c r="H175" s="32"/>
      <c r="I175" s="32"/>
      <c r="J175" s="32" t="s">
        <v>254</v>
      </c>
      <c r="K175" s="57" t="s">
        <v>1146</v>
      </c>
      <c r="L175" s="9"/>
      <c r="M175" s="9"/>
      <c r="N175" s="9"/>
      <c r="O175" s="9"/>
      <c r="P175" s="9"/>
      <c r="Q175" s="9"/>
      <c r="R175" s="9"/>
      <c r="S175" s="9"/>
      <c r="T175" s="9"/>
      <c r="U175" s="9"/>
      <c r="V175" s="9"/>
      <c r="W175" s="9"/>
      <c r="X175" s="9"/>
      <c r="Y175" s="9"/>
      <c r="Z175" s="9"/>
      <c r="AA175" s="9"/>
      <c r="AB175" s="9"/>
      <c r="AC175" s="9"/>
    </row>
    <row r="176" ht="26.25">
      <c r="A176" s="29" t="s">
        <v>1147</v>
      </c>
      <c r="B176" s="29" t="s">
        <v>232</v>
      </c>
      <c r="C176" s="29" t="s">
        <v>636</v>
      </c>
      <c r="D176" s="29" t="s">
        <v>732</v>
      </c>
      <c r="E176" s="57" t="s">
        <v>987</v>
      </c>
      <c r="F176" s="29"/>
      <c r="G176" s="57"/>
      <c r="H176" s="32"/>
      <c r="I176" s="32"/>
      <c r="J176" s="32" t="s">
        <v>967</v>
      </c>
      <c r="K176" s="57"/>
      <c r="L176" s="9"/>
      <c r="M176" s="9"/>
      <c r="N176" s="9"/>
      <c r="O176" s="9"/>
      <c r="P176" s="9"/>
      <c r="Q176" s="9"/>
      <c r="R176" s="9"/>
      <c r="S176" s="9"/>
      <c r="T176" s="9"/>
      <c r="U176" s="9"/>
      <c r="V176" s="9"/>
      <c r="W176" s="9"/>
      <c r="X176" s="9"/>
      <c r="Y176" s="9"/>
      <c r="Z176" s="9"/>
      <c r="AA176" s="9"/>
      <c r="AB176" s="9"/>
      <c r="AC176" s="9"/>
    </row>
    <row r="177" ht="26.25">
      <c r="A177" s="29" t="s">
        <v>1148</v>
      </c>
      <c r="B177" s="29" t="s">
        <v>232</v>
      </c>
      <c r="C177" s="29" t="s">
        <v>640</v>
      </c>
      <c r="D177" s="29" t="s">
        <v>523</v>
      </c>
      <c r="E177" s="57" t="s">
        <v>1016</v>
      </c>
      <c r="F177" s="32"/>
      <c r="G177" s="58"/>
      <c r="H177" s="32"/>
      <c r="I177" s="32"/>
      <c r="J177" s="32" t="s">
        <v>241</v>
      </c>
      <c r="K177" s="58"/>
      <c r="L177" s="9"/>
      <c r="M177" s="9"/>
      <c r="N177" s="9"/>
      <c r="O177" s="9"/>
      <c r="P177" s="9"/>
      <c r="Q177" s="9"/>
      <c r="R177" s="9"/>
      <c r="S177" s="9"/>
      <c r="T177" s="9"/>
      <c r="U177" s="9"/>
      <c r="V177" s="9"/>
      <c r="W177" s="9"/>
      <c r="X177" s="9"/>
      <c r="Y177" s="9"/>
      <c r="Z177" s="9"/>
      <c r="AA177" s="9"/>
      <c r="AB177" s="9"/>
      <c r="AC177" s="9"/>
    </row>
    <row r="178" ht="26.25">
      <c r="A178" s="29" t="s">
        <v>325</v>
      </c>
      <c r="B178" s="29" t="s">
        <v>232</v>
      </c>
      <c r="C178" s="29" t="s">
        <v>640</v>
      </c>
      <c r="D178" s="29" t="s">
        <v>523</v>
      </c>
      <c r="E178" s="57" t="s">
        <v>951</v>
      </c>
      <c r="F178" s="32"/>
      <c r="G178" s="58"/>
      <c r="H178" s="32"/>
      <c r="I178" s="32"/>
      <c r="J178" s="32" t="s">
        <v>241</v>
      </c>
      <c r="K178" s="58"/>
      <c r="L178" s="9"/>
      <c r="M178" s="9"/>
      <c r="N178" s="9"/>
      <c r="O178" s="9"/>
      <c r="P178" s="9"/>
      <c r="Q178" s="9"/>
      <c r="R178" s="9"/>
      <c r="S178" s="9"/>
      <c r="T178" s="9"/>
      <c r="U178" s="9"/>
      <c r="V178" s="9"/>
      <c r="W178" s="9"/>
      <c r="X178" s="9"/>
      <c r="Y178" s="9"/>
      <c r="Z178" s="9"/>
      <c r="AA178" s="9"/>
      <c r="AB178" s="9"/>
      <c r="AC178" s="9"/>
    </row>
    <row r="179" ht="26.25">
      <c r="A179" s="29" t="s">
        <v>1149</v>
      </c>
      <c r="B179" s="29" t="s">
        <v>232</v>
      </c>
      <c r="C179" s="29" t="s">
        <v>640</v>
      </c>
      <c r="D179" s="29" t="s">
        <v>523</v>
      </c>
      <c r="E179" s="57" t="s">
        <v>951</v>
      </c>
      <c r="F179" s="29" t="s">
        <v>546</v>
      </c>
      <c r="G179" s="57" t="s">
        <v>971</v>
      </c>
      <c r="H179" s="32"/>
      <c r="I179" s="32"/>
      <c r="J179" s="32" t="s">
        <v>241</v>
      </c>
      <c r="K179" s="57" t="s">
        <v>1146</v>
      </c>
      <c r="L179" s="9"/>
      <c r="M179" s="9"/>
      <c r="N179" s="9"/>
      <c r="O179" s="9"/>
      <c r="P179" s="9"/>
      <c r="Q179" s="9"/>
      <c r="R179" s="9"/>
      <c r="S179" s="9"/>
      <c r="T179" s="9"/>
      <c r="U179" s="9"/>
      <c r="V179" s="9"/>
      <c r="W179" s="9"/>
      <c r="X179" s="9"/>
      <c r="Y179" s="9"/>
      <c r="Z179" s="9"/>
      <c r="AA179" s="9"/>
      <c r="AB179" s="9"/>
      <c r="AC179" s="9"/>
    </row>
    <row r="180" ht="26.25">
      <c r="A180" s="29" t="s">
        <v>1150</v>
      </c>
      <c r="B180" s="29" t="s">
        <v>232</v>
      </c>
      <c r="C180" s="29" t="s">
        <v>640</v>
      </c>
      <c r="D180" s="29" t="s">
        <v>538</v>
      </c>
      <c r="E180" s="57" t="s">
        <v>1058</v>
      </c>
      <c r="F180" s="29"/>
      <c r="G180" s="57"/>
      <c r="H180" s="32"/>
      <c r="I180" s="32"/>
      <c r="J180" s="32" t="s">
        <v>967</v>
      </c>
      <c r="K180" s="57"/>
      <c r="L180" s="9"/>
      <c r="M180" s="9"/>
      <c r="N180" s="9"/>
      <c r="O180" s="9"/>
      <c r="P180" s="9"/>
      <c r="Q180" s="9"/>
      <c r="R180" s="9"/>
      <c r="S180" s="9"/>
      <c r="T180" s="9"/>
      <c r="U180" s="9"/>
      <c r="V180" s="9"/>
      <c r="W180" s="9"/>
      <c r="X180" s="9"/>
      <c r="Y180" s="9"/>
      <c r="Z180" s="9"/>
      <c r="AA180" s="9"/>
      <c r="AB180" s="9"/>
      <c r="AC180" s="9"/>
    </row>
    <row r="181" ht="26.25">
      <c r="A181" s="29" t="s">
        <v>1151</v>
      </c>
      <c r="B181" s="29" t="s">
        <v>232</v>
      </c>
      <c r="C181" s="29" t="s">
        <v>644</v>
      </c>
      <c r="D181" s="29" t="s">
        <v>567</v>
      </c>
      <c r="E181" s="57" t="s">
        <v>969</v>
      </c>
      <c r="F181" s="32"/>
      <c r="G181" s="58"/>
      <c r="H181" s="32"/>
      <c r="I181" s="32"/>
      <c r="J181" s="32" t="s">
        <v>226</v>
      </c>
      <c r="K181" s="58"/>
      <c r="L181" s="9"/>
      <c r="M181" s="9"/>
      <c r="N181" s="9"/>
      <c r="O181" s="9"/>
      <c r="P181" s="9"/>
      <c r="Q181" s="9"/>
      <c r="R181" s="9"/>
      <c r="S181" s="9"/>
      <c r="T181" s="9"/>
      <c r="U181" s="9"/>
      <c r="V181" s="9"/>
      <c r="W181" s="9"/>
      <c r="X181" s="9"/>
      <c r="Y181" s="9"/>
      <c r="Z181" s="9"/>
      <c r="AA181" s="9"/>
      <c r="AB181" s="9"/>
      <c r="AC181" s="9"/>
    </row>
    <row r="182" ht="26.25">
      <c r="A182" s="29" t="s">
        <v>329</v>
      </c>
      <c r="B182" s="29" t="s">
        <v>232</v>
      </c>
      <c r="C182" s="29" t="s">
        <v>644</v>
      </c>
      <c r="D182" s="29" t="s">
        <v>567</v>
      </c>
      <c r="E182" s="57" t="s">
        <v>971</v>
      </c>
      <c r="F182" s="32"/>
      <c r="G182" s="58"/>
      <c r="H182" s="32"/>
      <c r="I182" s="32"/>
      <c r="J182" s="32" t="s">
        <v>226</v>
      </c>
      <c r="K182" s="58"/>
      <c r="L182" s="9"/>
      <c r="M182" s="9"/>
      <c r="N182" s="9"/>
      <c r="O182" s="9"/>
      <c r="P182" s="9"/>
      <c r="Q182" s="9"/>
      <c r="R182" s="9"/>
      <c r="S182" s="9"/>
      <c r="T182" s="9"/>
      <c r="U182" s="9"/>
      <c r="V182" s="9"/>
      <c r="W182" s="9"/>
      <c r="X182" s="9"/>
      <c r="Y182" s="9"/>
      <c r="Z182" s="9"/>
      <c r="AA182" s="9"/>
      <c r="AB182" s="9"/>
      <c r="AC182" s="9"/>
    </row>
    <row r="183" ht="26.25">
      <c r="A183" s="29" t="s">
        <v>362</v>
      </c>
      <c r="B183" s="29" t="s">
        <v>232</v>
      </c>
      <c r="C183" s="29" t="s">
        <v>644</v>
      </c>
      <c r="D183" s="29" t="s">
        <v>567</v>
      </c>
      <c r="E183" s="57" t="s">
        <v>972</v>
      </c>
      <c r="F183" s="32"/>
      <c r="G183" s="58"/>
      <c r="H183" s="32"/>
      <c r="I183" s="32"/>
      <c r="J183" s="32" t="s">
        <v>226</v>
      </c>
      <c r="K183" s="58"/>
      <c r="L183" s="9"/>
      <c r="M183" s="9"/>
      <c r="N183" s="9"/>
      <c r="O183" s="9"/>
      <c r="P183" s="9"/>
      <c r="Q183" s="9"/>
      <c r="R183" s="9"/>
      <c r="S183" s="9"/>
      <c r="T183" s="9"/>
      <c r="U183" s="9"/>
      <c r="V183" s="9"/>
      <c r="W183" s="9"/>
      <c r="X183" s="9"/>
      <c r="Y183" s="9"/>
      <c r="Z183" s="9"/>
      <c r="AA183" s="9"/>
      <c r="AB183" s="9"/>
      <c r="AC183" s="9"/>
    </row>
    <row r="184" ht="26.25">
      <c r="A184" s="29" t="s">
        <v>1152</v>
      </c>
      <c r="B184" s="29" t="s">
        <v>232</v>
      </c>
      <c r="C184" s="29" t="s">
        <v>644</v>
      </c>
      <c r="D184" s="29" t="s">
        <v>567</v>
      </c>
      <c r="E184" s="57" t="s">
        <v>974</v>
      </c>
      <c r="F184" s="32"/>
      <c r="G184" s="58"/>
      <c r="H184" s="32"/>
      <c r="I184" s="32"/>
      <c r="J184" s="32" t="s">
        <v>226</v>
      </c>
      <c r="K184" s="58"/>
      <c r="L184" s="9"/>
      <c r="M184" s="9"/>
      <c r="N184" s="9"/>
      <c r="O184" s="9"/>
      <c r="P184" s="9"/>
      <c r="Q184" s="9"/>
      <c r="R184" s="9"/>
      <c r="S184" s="9"/>
      <c r="T184" s="9"/>
      <c r="U184" s="9"/>
      <c r="V184" s="9"/>
      <c r="W184" s="9"/>
      <c r="X184" s="9"/>
      <c r="Y184" s="9"/>
      <c r="Z184" s="9"/>
      <c r="AA184" s="9"/>
      <c r="AB184" s="9"/>
      <c r="AC184" s="9"/>
    </row>
    <row r="185" ht="37.5">
      <c r="A185" s="29" t="s">
        <v>1153</v>
      </c>
      <c r="B185" s="29" t="s">
        <v>232</v>
      </c>
      <c r="C185" s="29" t="s">
        <v>644</v>
      </c>
      <c r="D185" s="29" t="s">
        <v>567</v>
      </c>
      <c r="E185" s="57" t="s">
        <v>972</v>
      </c>
      <c r="F185" s="29" t="s">
        <v>528</v>
      </c>
      <c r="G185" s="57" t="s">
        <v>951</v>
      </c>
      <c r="H185" s="32"/>
      <c r="I185" s="32"/>
      <c r="J185" s="32" t="s">
        <v>226</v>
      </c>
      <c r="K185" s="58"/>
      <c r="L185" s="9"/>
      <c r="M185" s="9"/>
      <c r="N185" s="9"/>
      <c r="O185" s="9"/>
      <c r="P185" s="9"/>
      <c r="Q185" s="9"/>
      <c r="R185" s="9"/>
      <c r="S185" s="9"/>
      <c r="T185" s="9"/>
      <c r="U185" s="9"/>
      <c r="V185" s="9"/>
      <c r="W185" s="9"/>
      <c r="X185" s="9"/>
      <c r="Y185" s="9"/>
      <c r="Z185" s="9"/>
      <c r="AA185" s="9"/>
      <c r="AB185" s="9"/>
      <c r="AC185" s="9"/>
    </row>
    <row r="186" ht="26.25">
      <c r="A186" s="29" t="s">
        <v>1154</v>
      </c>
      <c r="B186" s="29" t="s">
        <v>232</v>
      </c>
      <c r="C186" s="29" t="s">
        <v>644</v>
      </c>
      <c r="D186" s="29" t="s">
        <v>567</v>
      </c>
      <c r="E186" s="57" t="s">
        <v>1155</v>
      </c>
      <c r="F186" s="29" t="s">
        <v>503</v>
      </c>
      <c r="G186" s="57" t="s">
        <v>987</v>
      </c>
      <c r="H186" s="29" t="s">
        <v>514</v>
      </c>
      <c r="I186" s="29">
        <v>100.0</v>
      </c>
      <c r="J186" s="32" t="s">
        <v>226</v>
      </c>
      <c r="K186" s="58"/>
      <c r="L186" s="9"/>
      <c r="M186" s="9"/>
      <c r="N186" s="9"/>
      <c r="O186" s="9"/>
      <c r="P186" s="9"/>
      <c r="Q186" s="9"/>
      <c r="R186" s="9"/>
      <c r="S186" s="9"/>
      <c r="T186" s="9"/>
      <c r="U186" s="9"/>
      <c r="V186" s="9"/>
      <c r="W186" s="9"/>
      <c r="X186" s="9"/>
      <c r="Y186" s="9"/>
      <c r="Z186" s="9"/>
      <c r="AA186" s="9"/>
      <c r="AB186" s="9"/>
      <c r="AC186" s="9"/>
    </row>
    <row r="187" ht="26.25">
      <c r="A187" s="29" t="s">
        <v>1156</v>
      </c>
      <c r="B187" s="29" t="s">
        <v>232</v>
      </c>
      <c r="C187" s="29" t="s">
        <v>644</v>
      </c>
      <c r="D187" s="29" t="s">
        <v>728</v>
      </c>
      <c r="E187" s="57" t="s">
        <v>1001</v>
      </c>
      <c r="F187" s="32"/>
      <c r="G187" s="58"/>
      <c r="H187" s="32"/>
      <c r="I187" s="32"/>
      <c r="J187" s="32" t="s">
        <v>967</v>
      </c>
      <c r="K187" s="58"/>
      <c r="L187" s="9"/>
      <c r="M187" s="9"/>
      <c r="N187" s="9"/>
      <c r="O187" s="9"/>
      <c r="P187" s="9"/>
      <c r="Q187" s="9"/>
      <c r="R187" s="9"/>
      <c r="S187" s="9"/>
      <c r="T187" s="9"/>
      <c r="U187" s="9"/>
      <c r="V187" s="9"/>
      <c r="W187" s="9"/>
      <c r="X187" s="9"/>
      <c r="Y187" s="9"/>
      <c r="Z187" s="9"/>
      <c r="AA187" s="9"/>
      <c r="AB187" s="9"/>
      <c r="AC187" s="9"/>
    </row>
    <row r="188">
      <c r="A188" s="29" t="s">
        <v>1157</v>
      </c>
      <c r="B188" s="29" t="s">
        <v>232</v>
      </c>
      <c r="C188" s="29" t="s">
        <v>646</v>
      </c>
      <c r="D188" s="29" t="s">
        <v>508</v>
      </c>
      <c r="E188" s="57" t="s">
        <v>1001</v>
      </c>
      <c r="F188" s="32"/>
      <c r="G188" s="58"/>
      <c r="H188" s="32"/>
      <c r="I188" s="32"/>
      <c r="J188" s="32" t="s">
        <v>243</v>
      </c>
      <c r="K188" s="58"/>
      <c r="L188" s="9"/>
      <c r="M188" s="9"/>
      <c r="N188" s="9"/>
      <c r="O188" s="9"/>
      <c r="P188" s="9"/>
      <c r="Q188" s="9"/>
      <c r="R188" s="9"/>
      <c r="S188" s="9"/>
      <c r="T188" s="9"/>
      <c r="U188" s="9"/>
      <c r="V188" s="9"/>
      <c r="W188" s="9"/>
      <c r="X188" s="9"/>
      <c r="Y188" s="9"/>
      <c r="Z188" s="9"/>
      <c r="AA188" s="9"/>
      <c r="AB188" s="9"/>
      <c r="AC188" s="9"/>
    </row>
    <row r="189">
      <c r="A189" s="29" t="s">
        <v>263</v>
      </c>
      <c r="B189" s="29" t="s">
        <v>232</v>
      </c>
      <c r="C189" s="29" t="s">
        <v>646</v>
      </c>
      <c r="D189" s="29" t="s">
        <v>508</v>
      </c>
      <c r="E189" s="57" t="s">
        <v>959</v>
      </c>
      <c r="F189" s="32"/>
      <c r="G189" s="58"/>
      <c r="H189" s="32"/>
      <c r="I189" s="32"/>
      <c r="J189" s="32" t="s">
        <v>243</v>
      </c>
      <c r="K189" s="58"/>
      <c r="L189" s="9"/>
      <c r="M189" s="9"/>
      <c r="N189" s="9"/>
      <c r="O189" s="9"/>
      <c r="P189" s="9"/>
      <c r="Q189" s="9"/>
      <c r="R189" s="9"/>
      <c r="S189" s="9"/>
      <c r="T189" s="9"/>
      <c r="U189" s="9"/>
      <c r="V189" s="9"/>
      <c r="W189" s="9"/>
      <c r="X189" s="9"/>
      <c r="Y189" s="9"/>
      <c r="Z189" s="9"/>
      <c r="AA189" s="9"/>
      <c r="AB189" s="9"/>
      <c r="AC189" s="9"/>
    </row>
    <row r="190" ht="26.25">
      <c r="A190" s="29" t="s">
        <v>1158</v>
      </c>
      <c r="B190" s="29" t="s">
        <v>232</v>
      </c>
      <c r="C190" s="29" t="s">
        <v>646</v>
      </c>
      <c r="D190" s="29" t="s">
        <v>508</v>
      </c>
      <c r="E190" s="57" t="s">
        <v>959</v>
      </c>
      <c r="F190" s="29" t="s">
        <v>571</v>
      </c>
      <c r="G190" s="57" t="s">
        <v>983</v>
      </c>
      <c r="H190" s="32"/>
      <c r="I190" s="32"/>
      <c r="J190" s="32" t="s">
        <v>243</v>
      </c>
      <c r="K190" s="57" t="s">
        <v>1146</v>
      </c>
      <c r="L190" s="9"/>
      <c r="M190" s="9"/>
      <c r="N190" s="9"/>
      <c r="O190" s="9"/>
      <c r="P190" s="9"/>
      <c r="Q190" s="9"/>
      <c r="R190" s="9"/>
      <c r="S190" s="9"/>
      <c r="T190" s="9"/>
      <c r="U190" s="9"/>
      <c r="V190" s="9"/>
      <c r="W190" s="9"/>
      <c r="X190" s="9"/>
      <c r="Y190" s="9"/>
      <c r="Z190" s="9"/>
      <c r="AA190" s="9"/>
      <c r="AB190" s="9"/>
      <c r="AC190" s="9"/>
    </row>
    <row r="191" ht="26.25">
      <c r="A191" s="29" t="s">
        <v>389</v>
      </c>
      <c r="B191" s="29" t="s">
        <v>232</v>
      </c>
      <c r="C191" s="29" t="s">
        <v>646</v>
      </c>
      <c r="D191" s="29" t="s">
        <v>508</v>
      </c>
      <c r="E191" s="57" t="s">
        <v>963</v>
      </c>
      <c r="F191" s="29" t="s">
        <v>514</v>
      </c>
      <c r="G191" s="57" t="s">
        <v>1011</v>
      </c>
      <c r="H191" s="29" t="s">
        <v>567</v>
      </c>
      <c r="I191" s="42">
        <v>0.14</v>
      </c>
      <c r="J191" s="32" t="s">
        <v>243</v>
      </c>
      <c r="K191" s="57" t="s">
        <v>1126</v>
      </c>
      <c r="L191" s="9"/>
      <c r="M191" s="9"/>
      <c r="N191" s="9"/>
      <c r="O191" s="9"/>
      <c r="P191" s="9"/>
      <c r="Q191" s="9"/>
      <c r="R191" s="9"/>
      <c r="S191" s="9"/>
      <c r="T191" s="9"/>
      <c r="U191" s="9"/>
      <c r="V191" s="9"/>
      <c r="W191" s="9"/>
      <c r="X191" s="9"/>
      <c r="Y191" s="9"/>
      <c r="Z191" s="9"/>
      <c r="AA191" s="9"/>
      <c r="AB191" s="9"/>
      <c r="AC191" s="9"/>
    </row>
    <row r="192">
      <c r="A192" s="29" t="s">
        <v>1159</v>
      </c>
      <c r="B192" s="29" t="s">
        <v>232</v>
      </c>
      <c r="C192" s="29" t="s">
        <v>646</v>
      </c>
      <c r="D192" s="29" t="s">
        <v>593</v>
      </c>
      <c r="E192" s="57" t="s">
        <v>987</v>
      </c>
      <c r="F192" s="29"/>
      <c r="G192" s="57"/>
      <c r="H192" s="29"/>
      <c r="I192" s="42"/>
      <c r="J192" s="32" t="s">
        <v>967</v>
      </c>
      <c r="K192" s="57"/>
      <c r="L192" s="9"/>
      <c r="M192" s="9"/>
      <c r="N192" s="9"/>
      <c r="O192" s="9"/>
      <c r="P192" s="9"/>
      <c r="Q192" s="9"/>
      <c r="R192" s="9"/>
      <c r="S192" s="9"/>
      <c r="T192" s="9"/>
      <c r="U192" s="9"/>
      <c r="V192" s="9"/>
      <c r="W192" s="9"/>
      <c r="X192" s="9"/>
      <c r="Y192" s="9"/>
      <c r="Z192" s="9"/>
      <c r="AA192" s="9"/>
      <c r="AB192" s="9"/>
      <c r="AC192" s="9"/>
    </row>
    <row r="193" ht="26.25">
      <c r="A193" s="29" t="s">
        <v>1160</v>
      </c>
      <c r="B193" s="29" t="s">
        <v>232</v>
      </c>
      <c r="C193" s="29" t="s">
        <v>650</v>
      </c>
      <c r="D193" s="29" t="s">
        <v>523</v>
      </c>
      <c r="E193" s="57" t="s">
        <v>1018</v>
      </c>
      <c r="F193" s="32"/>
      <c r="G193" s="58"/>
      <c r="H193" s="32"/>
      <c r="I193" s="32"/>
      <c r="J193" s="32" t="s">
        <v>241</v>
      </c>
      <c r="K193" s="57" t="s">
        <v>1161</v>
      </c>
      <c r="L193" s="9"/>
      <c r="M193" s="9"/>
      <c r="N193" s="9"/>
      <c r="O193" s="9"/>
      <c r="P193" s="9"/>
      <c r="Q193" s="9"/>
      <c r="R193" s="9"/>
      <c r="S193" s="9"/>
      <c r="T193" s="9"/>
      <c r="U193" s="9"/>
      <c r="V193" s="9"/>
      <c r="W193" s="9"/>
      <c r="X193" s="9"/>
      <c r="Y193" s="9"/>
      <c r="Z193" s="9"/>
      <c r="AA193" s="9"/>
      <c r="AB193" s="9"/>
      <c r="AC193" s="9"/>
    </row>
    <row r="194" ht="26.25">
      <c r="A194" s="29" t="s">
        <v>1162</v>
      </c>
      <c r="B194" s="29" t="s">
        <v>232</v>
      </c>
      <c r="C194" s="29" t="s">
        <v>650</v>
      </c>
      <c r="D194" s="29" t="s">
        <v>523</v>
      </c>
      <c r="E194" s="57" t="s">
        <v>1018</v>
      </c>
      <c r="F194" s="32"/>
      <c r="G194" s="58"/>
      <c r="H194" s="32"/>
      <c r="I194" s="32"/>
      <c r="J194" s="32" t="s">
        <v>241</v>
      </c>
      <c r="K194" s="58"/>
      <c r="L194" s="9"/>
      <c r="M194" s="9"/>
      <c r="N194" s="9"/>
      <c r="O194" s="9"/>
      <c r="P194" s="9"/>
      <c r="Q194" s="9"/>
      <c r="R194" s="9"/>
      <c r="S194" s="9"/>
      <c r="T194" s="9"/>
      <c r="U194" s="9"/>
      <c r="V194" s="9"/>
      <c r="W194" s="9"/>
      <c r="X194" s="9"/>
      <c r="Y194" s="9"/>
      <c r="Z194" s="9"/>
      <c r="AA194" s="9"/>
      <c r="AB194" s="9"/>
      <c r="AC194" s="9"/>
    </row>
    <row r="195" ht="26.25">
      <c r="A195" s="29" t="s">
        <v>1163</v>
      </c>
      <c r="B195" s="29" t="s">
        <v>232</v>
      </c>
      <c r="C195" s="29" t="s">
        <v>655</v>
      </c>
      <c r="D195" s="29" t="s">
        <v>523</v>
      </c>
      <c r="E195" s="57" t="s">
        <v>951</v>
      </c>
      <c r="F195" s="29"/>
      <c r="G195" s="57"/>
      <c r="H195" s="29"/>
      <c r="I195" s="42"/>
      <c r="J195" s="32" t="s">
        <v>241</v>
      </c>
      <c r="K195" s="57" t="s">
        <v>1164</v>
      </c>
      <c r="L195" s="9"/>
      <c r="M195" s="9"/>
      <c r="N195" s="9"/>
      <c r="O195" s="9"/>
      <c r="P195" s="9"/>
      <c r="Q195" s="9"/>
      <c r="R195" s="9"/>
      <c r="S195" s="9"/>
      <c r="T195" s="9"/>
      <c r="U195" s="9"/>
      <c r="V195" s="9"/>
      <c r="W195" s="9"/>
      <c r="X195" s="9"/>
      <c r="Y195" s="9"/>
      <c r="Z195" s="9"/>
      <c r="AA195" s="9"/>
      <c r="AB195" s="9"/>
      <c r="AC195" s="9"/>
    </row>
    <row r="196" ht="37.5">
      <c r="A196" s="29" t="s">
        <v>1165</v>
      </c>
      <c r="B196" s="29" t="s">
        <v>232</v>
      </c>
      <c r="C196" s="29" t="s">
        <v>655</v>
      </c>
      <c r="D196" s="29" t="s">
        <v>523</v>
      </c>
      <c r="E196" s="57" t="s">
        <v>1022</v>
      </c>
      <c r="F196" s="29" t="s">
        <v>559</v>
      </c>
      <c r="G196" s="57" t="s">
        <v>969</v>
      </c>
      <c r="H196" s="29" t="s">
        <v>546</v>
      </c>
      <c r="I196" s="42">
        <v>0.05</v>
      </c>
      <c r="J196" s="32" t="s">
        <v>241</v>
      </c>
      <c r="K196" s="57" t="s">
        <v>1164</v>
      </c>
      <c r="L196" s="9"/>
      <c r="M196" s="9"/>
      <c r="N196" s="9"/>
      <c r="O196" s="9"/>
      <c r="P196" s="9"/>
      <c r="Q196" s="9"/>
      <c r="R196" s="9"/>
      <c r="S196" s="9"/>
      <c r="T196" s="9"/>
      <c r="U196" s="9"/>
      <c r="V196" s="9"/>
      <c r="W196" s="9"/>
      <c r="X196" s="9"/>
      <c r="Y196" s="9"/>
      <c r="Z196" s="9"/>
      <c r="AA196" s="9"/>
      <c r="AB196" s="9"/>
      <c r="AC196" s="9"/>
    </row>
    <row r="197" ht="37.5">
      <c r="A197" s="29" t="s">
        <v>1166</v>
      </c>
      <c r="B197" s="29" t="s">
        <v>232</v>
      </c>
      <c r="C197" s="29" t="s">
        <v>655</v>
      </c>
      <c r="D197" s="29" t="s">
        <v>523</v>
      </c>
      <c r="E197" s="57" t="s">
        <v>953</v>
      </c>
      <c r="F197" s="29" t="s">
        <v>549</v>
      </c>
      <c r="G197" s="57" t="s">
        <v>998</v>
      </c>
      <c r="H197" s="32"/>
      <c r="I197" s="32"/>
      <c r="J197" s="32" t="s">
        <v>241</v>
      </c>
      <c r="K197" s="57" t="s">
        <v>1164</v>
      </c>
      <c r="L197" s="9"/>
      <c r="M197" s="9"/>
      <c r="N197" s="9"/>
      <c r="O197" s="9"/>
      <c r="P197" s="9"/>
      <c r="Q197" s="9"/>
      <c r="R197" s="9"/>
      <c r="S197" s="9"/>
      <c r="T197" s="9"/>
      <c r="U197" s="9"/>
      <c r="V197" s="9"/>
      <c r="W197" s="9"/>
      <c r="X197" s="9"/>
      <c r="Y197" s="9"/>
      <c r="Z197" s="9"/>
      <c r="AA197" s="9"/>
      <c r="AB197" s="9"/>
      <c r="AC197" s="9"/>
    </row>
    <row r="198">
      <c r="A198" s="32"/>
      <c r="B198" s="32"/>
      <c r="C198" s="32"/>
      <c r="D198" s="32"/>
      <c r="E198" s="58"/>
      <c r="F198" s="32"/>
      <c r="G198" s="58"/>
      <c r="H198" s="32"/>
      <c r="I198" s="32"/>
      <c r="J198" s="32" t="s">
        <v>359</v>
      </c>
      <c r="K198" s="58"/>
      <c r="L198" s="9"/>
      <c r="M198" s="9"/>
      <c r="N198" s="9"/>
      <c r="O198" s="9"/>
      <c r="P198" s="9"/>
      <c r="Q198" s="9"/>
      <c r="R198" s="9"/>
      <c r="S198" s="9"/>
      <c r="T198" s="9"/>
      <c r="U198" s="9"/>
      <c r="V198" s="9"/>
      <c r="W198" s="9"/>
      <c r="X198" s="9"/>
      <c r="Y198" s="9"/>
      <c r="Z198" s="9"/>
      <c r="AA198" s="9"/>
      <c r="AB198" s="9"/>
      <c r="AC198" s="9"/>
    </row>
    <row r="199">
      <c r="A199" s="32"/>
      <c r="B199" s="32"/>
      <c r="C199" s="32"/>
      <c r="D199" s="32"/>
      <c r="E199" s="58"/>
      <c r="F199" s="32"/>
      <c r="G199" s="58"/>
      <c r="H199" s="32"/>
      <c r="I199" s="32"/>
      <c r="J199" s="32" t="s">
        <v>359</v>
      </c>
      <c r="K199" s="58"/>
      <c r="L199" s="9"/>
      <c r="M199" s="9"/>
      <c r="N199" s="9"/>
      <c r="O199" s="9"/>
      <c r="P199" s="9"/>
      <c r="Q199" s="9"/>
      <c r="R199" s="9"/>
      <c r="S199" s="9"/>
      <c r="T199" s="9"/>
      <c r="U199" s="9"/>
      <c r="V199" s="9"/>
      <c r="W199" s="9"/>
      <c r="X199" s="9"/>
      <c r="Y199" s="9"/>
      <c r="Z199" s="9"/>
      <c r="AA199" s="9"/>
      <c r="AB199" s="9"/>
      <c r="AC199" s="9"/>
    </row>
    <row r="200" ht="26.25">
      <c r="A200" s="29" t="s">
        <v>1167</v>
      </c>
      <c r="B200" s="29" t="s">
        <v>242</v>
      </c>
      <c r="C200" s="29" t="s">
        <v>664</v>
      </c>
      <c r="D200" s="29" t="s">
        <v>523</v>
      </c>
      <c r="E200" s="57" t="s">
        <v>1016</v>
      </c>
      <c r="F200" s="32"/>
      <c r="G200" s="58"/>
      <c r="H200" s="32"/>
      <c r="I200" s="32"/>
      <c r="J200" s="32" t="s">
        <v>241</v>
      </c>
      <c r="K200" s="58"/>
      <c r="L200" s="9"/>
      <c r="M200" s="9"/>
      <c r="N200" s="9"/>
      <c r="O200" s="9"/>
      <c r="P200" s="9"/>
      <c r="Q200" s="9"/>
      <c r="R200" s="9"/>
      <c r="S200" s="9"/>
      <c r="T200" s="9"/>
      <c r="U200" s="9"/>
      <c r="V200" s="9"/>
      <c r="W200" s="9"/>
      <c r="X200" s="9"/>
      <c r="Y200" s="9"/>
      <c r="Z200" s="9"/>
      <c r="AA200" s="9"/>
      <c r="AB200" s="9"/>
      <c r="AC200" s="9"/>
    </row>
    <row r="201" ht="26.25">
      <c r="A201" s="29" t="s">
        <v>1168</v>
      </c>
      <c r="B201" s="29" t="s">
        <v>242</v>
      </c>
      <c r="C201" s="29" t="s">
        <v>664</v>
      </c>
      <c r="D201" s="29" t="s">
        <v>523</v>
      </c>
      <c r="E201" s="57" t="s">
        <v>1018</v>
      </c>
      <c r="F201" s="32"/>
      <c r="G201" s="58"/>
      <c r="H201" s="32"/>
      <c r="I201" s="32"/>
      <c r="J201" s="32" t="s">
        <v>241</v>
      </c>
      <c r="K201" s="58"/>
      <c r="L201" s="9"/>
      <c r="M201" s="9"/>
      <c r="N201" s="9"/>
      <c r="O201" s="9"/>
      <c r="P201" s="9"/>
      <c r="Q201" s="9"/>
      <c r="R201" s="9"/>
      <c r="S201" s="9"/>
      <c r="T201" s="9"/>
      <c r="U201" s="9"/>
      <c r="V201" s="9"/>
      <c r="W201" s="9"/>
      <c r="X201" s="9"/>
      <c r="Y201" s="9"/>
      <c r="Z201" s="9"/>
      <c r="AA201" s="9"/>
      <c r="AB201" s="9"/>
      <c r="AC201" s="9"/>
    </row>
    <row r="202" ht="26.25">
      <c r="A202" s="29" t="s">
        <v>1169</v>
      </c>
      <c r="B202" s="29" t="s">
        <v>242</v>
      </c>
      <c r="C202" s="29" t="s">
        <v>664</v>
      </c>
      <c r="D202" s="29" t="s">
        <v>523</v>
      </c>
      <c r="E202" s="57" t="s">
        <v>951</v>
      </c>
      <c r="F202" s="32"/>
      <c r="G202" s="58"/>
      <c r="H202" s="32"/>
      <c r="I202" s="32"/>
      <c r="J202" s="32" t="s">
        <v>241</v>
      </c>
      <c r="K202" s="58"/>
      <c r="L202" s="9"/>
      <c r="M202" s="9"/>
      <c r="N202" s="9"/>
      <c r="O202" s="9"/>
      <c r="P202" s="9"/>
      <c r="Q202" s="9"/>
      <c r="R202" s="9"/>
      <c r="S202" s="9"/>
      <c r="T202" s="9"/>
      <c r="U202" s="9"/>
      <c r="V202" s="9"/>
      <c r="W202" s="9"/>
      <c r="X202" s="9"/>
      <c r="Y202" s="9"/>
      <c r="Z202" s="9"/>
      <c r="AA202" s="9"/>
      <c r="AB202" s="9"/>
      <c r="AC202" s="9"/>
    </row>
    <row r="203" ht="26.25">
      <c r="A203" s="29" t="s">
        <v>240</v>
      </c>
      <c r="B203" s="29" t="s">
        <v>242</v>
      </c>
      <c r="C203" s="29" t="s">
        <v>664</v>
      </c>
      <c r="D203" s="29" t="s">
        <v>523</v>
      </c>
      <c r="E203" s="57" t="s">
        <v>951</v>
      </c>
      <c r="F203" s="32"/>
      <c r="G203" s="58"/>
      <c r="H203" s="32"/>
      <c r="I203" s="32"/>
      <c r="J203" s="32" t="s">
        <v>241</v>
      </c>
      <c r="K203" s="58"/>
      <c r="L203" s="9"/>
      <c r="M203" s="9"/>
      <c r="N203" s="9"/>
      <c r="O203" s="9"/>
      <c r="P203" s="9"/>
      <c r="Q203" s="9"/>
      <c r="R203" s="9"/>
      <c r="S203" s="9"/>
      <c r="T203" s="9"/>
      <c r="U203" s="9"/>
      <c r="V203" s="9"/>
      <c r="W203" s="9"/>
      <c r="X203" s="9"/>
      <c r="Y203" s="9"/>
      <c r="Z203" s="9"/>
      <c r="AA203" s="9"/>
      <c r="AB203" s="9"/>
      <c r="AC203" s="9"/>
    </row>
    <row r="204" ht="37.5">
      <c r="A204" s="29" t="s">
        <v>386</v>
      </c>
      <c r="B204" s="29" t="s">
        <v>242</v>
      </c>
      <c r="C204" s="29" t="s">
        <v>664</v>
      </c>
      <c r="D204" s="29" t="s">
        <v>523</v>
      </c>
      <c r="E204" s="57" t="s">
        <v>951</v>
      </c>
      <c r="F204" s="29" t="s">
        <v>549</v>
      </c>
      <c r="G204" s="57" t="s">
        <v>996</v>
      </c>
      <c r="H204" s="32"/>
      <c r="I204" s="32"/>
      <c r="J204" s="32" t="s">
        <v>241</v>
      </c>
      <c r="K204" s="57" t="s">
        <v>1170</v>
      </c>
      <c r="L204" s="9"/>
      <c r="M204" s="9"/>
      <c r="N204" s="9"/>
      <c r="O204" s="9"/>
      <c r="P204" s="9"/>
      <c r="Q204" s="9"/>
      <c r="R204" s="9"/>
      <c r="S204" s="9"/>
      <c r="T204" s="9"/>
      <c r="U204" s="9"/>
      <c r="V204" s="9"/>
      <c r="W204" s="9"/>
      <c r="X204" s="9"/>
      <c r="Y204" s="9"/>
      <c r="Z204" s="9"/>
      <c r="AA204" s="9"/>
      <c r="AB204" s="9"/>
      <c r="AC204" s="9"/>
    </row>
    <row r="205" ht="26.25">
      <c r="A205" s="29" t="s">
        <v>1171</v>
      </c>
      <c r="B205" s="29" t="s">
        <v>242</v>
      </c>
      <c r="C205" s="29" t="s">
        <v>664</v>
      </c>
      <c r="D205" s="29" t="s">
        <v>523</v>
      </c>
      <c r="E205" s="57" t="s">
        <v>1022</v>
      </c>
      <c r="F205" s="29" t="s">
        <v>533</v>
      </c>
      <c r="G205" s="57" t="s">
        <v>996</v>
      </c>
      <c r="H205" s="29" t="s">
        <v>555</v>
      </c>
      <c r="I205" s="42">
        <v>0.03</v>
      </c>
      <c r="J205" s="32" t="s">
        <v>241</v>
      </c>
      <c r="K205" s="5" t="s">
        <v>1172</v>
      </c>
      <c r="L205" s="9"/>
      <c r="M205" s="9"/>
      <c r="N205" s="9"/>
      <c r="O205" s="9"/>
      <c r="P205" s="9"/>
      <c r="Q205" s="9"/>
      <c r="R205" s="9"/>
      <c r="S205" s="9"/>
      <c r="T205" s="9"/>
      <c r="U205" s="9"/>
      <c r="V205" s="9"/>
      <c r="W205" s="9"/>
      <c r="X205" s="9"/>
      <c r="Y205" s="9"/>
      <c r="Z205" s="9"/>
      <c r="AA205" s="9"/>
      <c r="AB205" s="9"/>
      <c r="AC205" s="9"/>
    </row>
    <row r="206">
      <c r="A206" s="29" t="s">
        <v>1173</v>
      </c>
      <c r="B206" s="29" t="s">
        <v>242</v>
      </c>
      <c r="C206" s="29" t="s">
        <v>664</v>
      </c>
      <c r="D206" s="29" t="s">
        <v>749</v>
      </c>
      <c r="E206" s="57" t="s">
        <v>1052</v>
      </c>
      <c r="F206" s="29"/>
      <c r="G206" s="57"/>
      <c r="H206" s="29"/>
      <c r="I206" s="42"/>
      <c r="J206" s="32" t="s">
        <v>967</v>
      </c>
      <c r="K206" s="5"/>
      <c r="L206" s="9"/>
      <c r="M206" s="9"/>
      <c r="N206" s="9"/>
      <c r="O206" s="9"/>
      <c r="P206" s="9"/>
      <c r="Q206" s="9"/>
      <c r="R206" s="9"/>
      <c r="S206" s="9"/>
      <c r="T206" s="9"/>
      <c r="U206" s="9"/>
      <c r="V206" s="9"/>
      <c r="W206" s="9"/>
      <c r="X206" s="9"/>
      <c r="Y206" s="9"/>
      <c r="Z206" s="9"/>
      <c r="AA206" s="9"/>
      <c r="AB206" s="9"/>
      <c r="AC206" s="9"/>
    </row>
    <row r="207" ht="26.25">
      <c r="A207" s="29" t="s">
        <v>1174</v>
      </c>
      <c r="B207" s="29" t="s">
        <v>242</v>
      </c>
      <c r="C207" s="29" t="s">
        <v>667</v>
      </c>
      <c r="D207" s="29" t="s">
        <v>571</v>
      </c>
      <c r="E207" s="57" t="s">
        <v>971</v>
      </c>
      <c r="F207" s="32"/>
      <c r="G207" s="58"/>
      <c r="H207" s="32"/>
      <c r="I207" s="32"/>
      <c r="J207" s="32" t="s">
        <v>216</v>
      </c>
      <c r="K207" s="58"/>
      <c r="L207" s="9"/>
      <c r="M207" s="9"/>
      <c r="N207" s="9"/>
      <c r="O207" s="9"/>
      <c r="P207" s="9"/>
      <c r="Q207" s="9"/>
      <c r="R207" s="9"/>
      <c r="S207" s="9"/>
      <c r="T207" s="9"/>
      <c r="U207" s="9"/>
      <c r="V207" s="9"/>
      <c r="W207" s="9"/>
      <c r="X207" s="9"/>
      <c r="Y207" s="9"/>
      <c r="Z207" s="9"/>
      <c r="AA207" s="9"/>
      <c r="AB207" s="9"/>
      <c r="AC207" s="9"/>
    </row>
    <row r="208" ht="26.25">
      <c r="A208" s="29" t="s">
        <v>1175</v>
      </c>
      <c r="B208" s="29" t="s">
        <v>242</v>
      </c>
      <c r="C208" s="29" t="s">
        <v>667</v>
      </c>
      <c r="D208" s="29" t="s">
        <v>571</v>
      </c>
      <c r="E208" s="57" t="s">
        <v>983</v>
      </c>
      <c r="F208" s="32"/>
      <c r="G208" s="58"/>
      <c r="H208" s="32"/>
      <c r="I208" s="32"/>
      <c r="J208" s="32" t="s">
        <v>216</v>
      </c>
      <c r="K208" s="58"/>
      <c r="L208" s="9"/>
      <c r="M208" s="9"/>
      <c r="N208" s="9"/>
      <c r="O208" s="9"/>
      <c r="P208" s="9"/>
      <c r="Q208" s="9"/>
      <c r="R208" s="9"/>
      <c r="S208" s="9"/>
      <c r="T208" s="9"/>
      <c r="U208" s="9"/>
      <c r="V208" s="9"/>
      <c r="W208" s="9"/>
      <c r="X208" s="9"/>
      <c r="Y208" s="9"/>
      <c r="Z208" s="9"/>
      <c r="AA208" s="9"/>
      <c r="AB208" s="9"/>
      <c r="AC208" s="9"/>
    </row>
    <row r="209" ht="26.25">
      <c r="A209" s="29" t="s">
        <v>316</v>
      </c>
      <c r="B209" s="29" t="s">
        <v>242</v>
      </c>
      <c r="C209" s="29" t="s">
        <v>667</v>
      </c>
      <c r="D209" s="29" t="s">
        <v>571</v>
      </c>
      <c r="E209" s="57" t="s">
        <v>986</v>
      </c>
      <c r="F209" s="32"/>
      <c r="G209" s="58"/>
      <c r="H209" s="32"/>
      <c r="I209" s="32"/>
      <c r="J209" s="32" t="s">
        <v>216</v>
      </c>
      <c r="K209" s="58"/>
      <c r="L209" s="9"/>
      <c r="M209" s="9"/>
      <c r="N209" s="9"/>
      <c r="O209" s="9"/>
      <c r="P209" s="9"/>
      <c r="Q209" s="9"/>
      <c r="R209" s="9"/>
      <c r="S209" s="9"/>
      <c r="T209" s="9"/>
      <c r="U209" s="9"/>
      <c r="V209" s="9"/>
      <c r="W209" s="9"/>
      <c r="X209" s="9"/>
      <c r="Y209" s="9"/>
      <c r="Z209" s="9"/>
      <c r="AA209" s="9"/>
      <c r="AB209" s="9"/>
      <c r="AC209" s="9"/>
    </row>
    <row r="210" ht="26.25">
      <c r="A210" s="29" t="s">
        <v>282</v>
      </c>
      <c r="B210" s="29" t="s">
        <v>242</v>
      </c>
      <c r="C210" s="29" t="s">
        <v>667</v>
      </c>
      <c r="D210" s="29" t="s">
        <v>571</v>
      </c>
      <c r="E210" s="57" t="s">
        <v>986</v>
      </c>
      <c r="F210" s="32"/>
      <c r="G210" s="58"/>
      <c r="H210" s="32"/>
      <c r="I210" s="32"/>
      <c r="J210" s="32" t="s">
        <v>216</v>
      </c>
      <c r="K210" s="58"/>
      <c r="L210" s="9"/>
      <c r="M210" s="9"/>
      <c r="N210" s="9"/>
      <c r="O210" s="9"/>
      <c r="P210" s="9"/>
      <c r="Q210" s="9"/>
      <c r="R210" s="9"/>
      <c r="S210" s="9"/>
      <c r="T210" s="9"/>
      <c r="U210" s="9"/>
      <c r="V210" s="9"/>
      <c r="W210" s="9"/>
      <c r="X210" s="9"/>
      <c r="Y210" s="9"/>
      <c r="Z210" s="9"/>
      <c r="AA210" s="9"/>
      <c r="AB210" s="9"/>
      <c r="AC210" s="9"/>
    </row>
    <row r="211" ht="26.25">
      <c r="A211" s="29" t="s">
        <v>1176</v>
      </c>
      <c r="B211" s="29" t="s">
        <v>242</v>
      </c>
      <c r="C211" s="29" t="s">
        <v>667</v>
      </c>
      <c r="D211" s="29" t="s">
        <v>571</v>
      </c>
      <c r="E211" s="57" t="s">
        <v>983</v>
      </c>
      <c r="F211" s="29" t="s">
        <v>514</v>
      </c>
      <c r="G211" s="57" t="s">
        <v>1008</v>
      </c>
      <c r="H211" s="29"/>
      <c r="I211" s="29"/>
      <c r="J211" s="32" t="s">
        <v>216</v>
      </c>
      <c r="K211" s="57" t="s">
        <v>1177</v>
      </c>
      <c r="L211" s="9"/>
      <c r="M211" s="9"/>
      <c r="N211" s="9"/>
      <c r="O211" s="9"/>
      <c r="P211" s="9"/>
      <c r="Q211" s="9"/>
      <c r="R211" s="9"/>
      <c r="S211" s="9"/>
      <c r="T211" s="9"/>
      <c r="U211" s="9"/>
      <c r="V211" s="9"/>
      <c r="W211" s="9"/>
      <c r="X211" s="9"/>
      <c r="Y211" s="9"/>
      <c r="Z211" s="9"/>
      <c r="AA211" s="9"/>
      <c r="AB211" s="9"/>
      <c r="AC211" s="9"/>
    </row>
    <row r="212" ht="37.5">
      <c r="A212" s="29" t="s">
        <v>1178</v>
      </c>
      <c r="B212" s="29" t="s">
        <v>242</v>
      </c>
      <c r="C212" s="29" t="s">
        <v>667</v>
      </c>
      <c r="D212" s="29" t="s">
        <v>571</v>
      </c>
      <c r="E212" s="57" t="s">
        <v>986</v>
      </c>
      <c r="F212" s="29" t="s">
        <v>514</v>
      </c>
      <c r="G212" s="57" t="s">
        <v>1010</v>
      </c>
      <c r="H212" s="29" t="s">
        <v>528</v>
      </c>
      <c r="I212" s="29" t="s">
        <v>953</v>
      </c>
      <c r="J212" s="32" t="s">
        <v>216</v>
      </c>
      <c r="K212" s="58"/>
      <c r="L212" s="9"/>
      <c r="M212" s="9"/>
      <c r="N212" s="9"/>
      <c r="O212" s="9"/>
      <c r="P212" s="9"/>
      <c r="Q212" s="9"/>
      <c r="R212" s="9"/>
      <c r="S212" s="9"/>
      <c r="T212" s="9"/>
      <c r="U212" s="9"/>
      <c r="V212" s="9"/>
      <c r="W212" s="9"/>
      <c r="X212" s="9"/>
      <c r="Y212" s="9"/>
      <c r="Z212" s="9"/>
      <c r="AA212" s="9"/>
      <c r="AB212" s="9"/>
      <c r="AC212" s="9"/>
    </row>
    <row r="213" ht="26.25">
      <c r="A213" s="29" t="s">
        <v>1179</v>
      </c>
      <c r="B213" s="29" t="s">
        <v>242</v>
      </c>
      <c r="C213" s="29" t="s">
        <v>667</v>
      </c>
      <c r="D213" s="29"/>
      <c r="E213" s="57"/>
      <c r="F213" s="29"/>
      <c r="G213" s="57"/>
      <c r="H213" s="29"/>
      <c r="I213" s="29"/>
      <c r="J213" s="32" t="s">
        <v>216</v>
      </c>
      <c r="K213" s="57" t="s">
        <v>1180</v>
      </c>
      <c r="L213" s="9"/>
      <c r="M213" s="9"/>
      <c r="N213" s="9"/>
      <c r="O213" s="9"/>
      <c r="P213" s="9"/>
      <c r="Q213" s="9"/>
      <c r="R213" s="9"/>
      <c r="S213" s="9"/>
      <c r="T213" s="9"/>
      <c r="U213" s="9"/>
      <c r="V213" s="9"/>
      <c r="W213" s="9"/>
      <c r="X213" s="9"/>
      <c r="Y213" s="9"/>
      <c r="Z213" s="9"/>
      <c r="AA213" s="9"/>
      <c r="AB213" s="9"/>
      <c r="AC213" s="9"/>
    </row>
    <row r="214" ht="26.25">
      <c r="A214" s="29" t="s">
        <v>1181</v>
      </c>
      <c r="B214" s="29" t="s">
        <v>242</v>
      </c>
      <c r="C214" s="29" t="s">
        <v>667</v>
      </c>
      <c r="D214" s="29" t="s">
        <v>732</v>
      </c>
      <c r="E214" s="57" t="s">
        <v>987</v>
      </c>
      <c r="F214" s="29"/>
      <c r="G214" s="57"/>
      <c r="H214" s="29"/>
      <c r="I214" s="29"/>
      <c r="J214" s="32" t="s">
        <v>967</v>
      </c>
      <c r="K214" s="58"/>
      <c r="L214" s="9"/>
      <c r="M214" s="9"/>
      <c r="N214" s="9"/>
      <c r="O214" s="9"/>
      <c r="P214" s="9"/>
      <c r="Q214" s="9"/>
      <c r="R214" s="9"/>
      <c r="S214" s="9"/>
      <c r="T214" s="9"/>
      <c r="U214" s="9"/>
      <c r="V214" s="9"/>
      <c r="W214" s="9"/>
      <c r="X214" s="9"/>
      <c r="Y214" s="9"/>
      <c r="Z214" s="9"/>
      <c r="AA214" s="9"/>
      <c r="AB214" s="9"/>
      <c r="AC214" s="9"/>
    </row>
    <row r="215" ht="26.25">
      <c r="A215" s="29" t="s">
        <v>1182</v>
      </c>
      <c r="B215" s="29" t="s">
        <v>242</v>
      </c>
      <c r="C215" s="29" t="s">
        <v>670</v>
      </c>
      <c r="D215" s="32"/>
      <c r="E215" s="58"/>
      <c r="F215" s="32"/>
      <c r="G215" s="58"/>
      <c r="H215" s="32"/>
      <c r="I215" s="32"/>
      <c r="J215" s="32" t="s">
        <v>552</v>
      </c>
      <c r="K215" s="58"/>
      <c r="L215" s="9"/>
      <c r="M215" s="9"/>
      <c r="N215" s="9"/>
      <c r="O215" s="9"/>
      <c r="P215" s="9"/>
      <c r="Q215" s="9"/>
      <c r="R215" s="9"/>
      <c r="S215" s="9"/>
      <c r="T215" s="9"/>
      <c r="U215" s="9"/>
      <c r="V215" s="9"/>
      <c r="W215" s="9"/>
      <c r="X215" s="9"/>
      <c r="Y215" s="9"/>
      <c r="Z215" s="9"/>
      <c r="AA215" s="9"/>
      <c r="AB215" s="9"/>
      <c r="AC215" s="9"/>
    </row>
    <row r="216" ht="26.25">
      <c r="A216" s="29" t="s">
        <v>1183</v>
      </c>
      <c r="B216" s="29" t="s">
        <v>242</v>
      </c>
      <c r="C216" s="29" t="s">
        <v>670</v>
      </c>
      <c r="D216" s="32"/>
      <c r="E216" s="58"/>
      <c r="F216" s="32"/>
      <c r="G216" s="58"/>
      <c r="H216" s="32"/>
      <c r="I216" s="32"/>
      <c r="J216" s="32" t="s">
        <v>552</v>
      </c>
      <c r="K216" s="58"/>
      <c r="L216" s="9"/>
      <c r="M216" s="9"/>
      <c r="N216" s="9"/>
      <c r="O216" s="9"/>
      <c r="P216" s="9"/>
      <c r="Q216" s="9"/>
      <c r="R216" s="9"/>
      <c r="S216" s="9"/>
      <c r="T216" s="9"/>
      <c r="U216" s="9"/>
      <c r="V216" s="9"/>
      <c r="W216" s="9"/>
      <c r="X216" s="9"/>
      <c r="Y216" s="9"/>
      <c r="Z216" s="9"/>
      <c r="AA216" s="9"/>
      <c r="AB216" s="9"/>
      <c r="AC216" s="9"/>
    </row>
    <row r="217" ht="26.25">
      <c r="A217" s="29" t="s">
        <v>1184</v>
      </c>
      <c r="B217" s="29" t="s">
        <v>242</v>
      </c>
      <c r="C217" s="29" t="s">
        <v>673</v>
      </c>
      <c r="D217" s="29" t="s">
        <v>546</v>
      </c>
      <c r="E217" s="57" t="s">
        <v>1001</v>
      </c>
      <c r="F217" s="32"/>
      <c r="G217" s="58"/>
      <c r="H217" s="32"/>
      <c r="I217" s="32"/>
      <c r="J217" s="32" t="s">
        <v>217</v>
      </c>
      <c r="K217" s="58"/>
      <c r="L217" s="9"/>
      <c r="M217" s="9"/>
      <c r="N217" s="9"/>
      <c r="O217" s="9"/>
      <c r="P217" s="9"/>
      <c r="Q217" s="9"/>
      <c r="R217" s="9"/>
      <c r="S217" s="9"/>
      <c r="T217" s="9"/>
      <c r="U217" s="9"/>
      <c r="V217" s="9"/>
      <c r="W217" s="9"/>
      <c r="X217" s="9"/>
      <c r="Y217" s="9"/>
      <c r="Z217" s="9"/>
      <c r="AA217" s="9"/>
      <c r="AB217" s="9"/>
      <c r="AC217" s="9"/>
    </row>
    <row r="218" ht="26.25">
      <c r="A218" s="29" t="s">
        <v>1185</v>
      </c>
      <c r="B218" s="29" t="s">
        <v>242</v>
      </c>
      <c r="C218" s="29" t="s">
        <v>673</v>
      </c>
      <c r="D218" s="29" t="s">
        <v>546</v>
      </c>
      <c r="E218" s="57" t="s">
        <v>971</v>
      </c>
      <c r="F218" s="32"/>
      <c r="G218" s="58"/>
      <c r="H218" s="32"/>
      <c r="I218" s="32"/>
      <c r="J218" s="32" t="s">
        <v>217</v>
      </c>
      <c r="K218" s="58"/>
      <c r="L218" s="9"/>
      <c r="M218" s="9"/>
      <c r="N218" s="9"/>
      <c r="O218" s="9"/>
      <c r="P218" s="9"/>
      <c r="Q218" s="9"/>
      <c r="R218" s="9"/>
      <c r="S218" s="9"/>
      <c r="T218" s="9"/>
      <c r="U218" s="9"/>
      <c r="V218" s="9"/>
      <c r="W218" s="9"/>
      <c r="X218" s="9"/>
      <c r="Y218" s="9"/>
      <c r="Z218" s="9"/>
      <c r="AA218" s="9"/>
      <c r="AB218" s="9"/>
      <c r="AC218" s="9"/>
    </row>
    <row r="219" ht="26.25">
      <c r="A219" s="29" t="s">
        <v>1186</v>
      </c>
      <c r="B219" s="29" t="s">
        <v>242</v>
      </c>
      <c r="C219" s="29" t="s">
        <v>673</v>
      </c>
      <c r="D219" s="29" t="s">
        <v>546</v>
      </c>
      <c r="E219" s="57" t="s">
        <v>971</v>
      </c>
      <c r="F219" s="29" t="s">
        <v>559</v>
      </c>
      <c r="G219" s="57" t="s">
        <v>1020</v>
      </c>
      <c r="H219" s="32"/>
      <c r="I219" s="32"/>
      <c r="J219" s="32" t="s">
        <v>217</v>
      </c>
      <c r="K219" s="57" t="s">
        <v>1187</v>
      </c>
      <c r="L219" s="9"/>
      <c r="M219" s="9"/>
      <c r="N219" s="9"/>
      <c r="O219" s="9"/>
      <c r="P219" s="9"/>
      <c r="Q219" s="9"/>
      <c r="R219" s="9"/>
      <c r="S219" s="9"/>
      <c r="T219" s="9"/>
      <c r="U219" s="9"/>
      <c r="V219" s="9"/>
      <c r="W219" s="9"/>
      <c r="X219" s="9"/>
      <c r="Y219" s="9"/>
      <c r="Z219" s="9"/>
      <c r="AA219" s="9"/>
      <c r="AB219" s="9"/>
      <c r="AC219" s="9"/>
    </row>
    <row r="220" ht="26.25">
      <c r="A220" s="29" t="s">
        <v>288</v>
      </c>
      <c r="B220" s="29" t="s">
        <v>242</v>
      </c>
      <c r="C220" s="29" t="s">
        <v>673</v>
      </c>
      <c r="D220" s="29" t="s">
        <v>546</v>
      </c>
      <c r="E220" s="57" t="s">
        <v>987</v>
      </c>
      <c r="F220" s="29" t="s">
        <v>559</v>
      </c>
      <c r="G220" s="57" t="s">
        <v>969</v>
      </c>
      <c r="H220" s="29" t="s">
        <v>555</v>
      </c>
      <c r="I220" s="42">
        <v>0.03</v>
      </c>
      <c r="J220" s="32" t="s">
        <v>217</v>
      </c>
      <c r="K220" s="57" t="s">
        <v>1188</v>
      </c>
      <c r="L220" s="9"/>
      <c r="M220" s="9"/>
      <c r="N220" s="9"/>
      <c r="O220" s="9"/>
      <c r="P220" s="9"/>
      <c r="Q220" s="9"/>
      <c r="R220" s="9"/>
      <c r="S220" s="9"/>
      <c r="T220" s="9"/>
      <c r="U220" s="9"/>
      <c r="V220" s="9"/>
      <c r="W220" s="9"/>
      <c r="X220" s="9"/>
      <c r="Y220" s="9"/>
      <c r="Z220" s="9"/>
      <c r="AA220" s="9"/>
      <c r="AB220" s="9"/>
      <c r="AC220" s="9"/>
    </row>
    <row r="221" ht="26.25">
      <c r="A221" s="29" t="s">
        <v>1189</v>
      </c>
      <c r="B221" s="29" t="s">
        <v>242</v>
      </c>
      <c r="C221" s="29" t="s">
        <v>673</v>
      </c>
      <c r="D221" s="29" t="s">
        <v>753</v>
      </c>
      <c r="E221" s="57" t="s">
        <v>966</v>
      </c>
      <c r="F221" s="29"/>
      <c r="G221" s="57"/>
      <c r="H221" s="29"/>
      <c r="I221" s="42"/>
      <c r="J221" s="32" t="s">
        <v>967</v>
      </c>
      <c r="K221" s="57"/>
      <c r="L221" s="9"/>
      <c r="M221" s="9"/>
      <c r="N221" s="9"/>
      <c r="O221" s="9"/>
      <c r="P221" s="9"/>
      <c r="Q221" s="9"/>
      <c r="R221" s="9"/>
      <c r="S221" s="9"/>
      <c r="T221" s="9"/>
      <c r="U221" s="9"/>
      <c r="V221" s="9"/>
      <c r="W221" s="9"/>
      <c r="X221" s="9"/>
      <c r="Y221" s="9"/>
      <c r="Z221" s="9"/>
      <c r="AA221" s="9"/>
      <c r="AB221" s="9"/>
      <c r="AC221" s="9"/>
    </row>
    <row r="222" ht="26.25">
      <c r="A222" s="29" t="s">
        <v>1190</v>
      </c>
      <c r="B222" s="29" t="s">
        <v>242</v>
      </c>
      <c r="C222" s="29" t="s">
        <v>675</v>
      </c>
      <c r="D222" s="29" t="s">
        <v>555</v>
      </c>
      <c r="E222" s="57" t="s">
        <v>1027</v>
      </c>
      <c r="F222" s="32"/>
      <c r="G222" s="58"/>
      <c r="H222" s="32"/>
      <c r="I222" s="32"/>
      <c r="J222" s="32" t="s">
        <v>225</v>
      </c>
      <c r="K222" s="58"/>
      <c r="L222" s="9"/>
      <c r="M222" s="9"/>
      <c r="N222" s="9"/>
      <c r="O222" s="9"/>
      <c r="P222" s="9"/>
      <c r="Q222" s="9"/>
      <c r="R222" s="9"/>
      <c r="S222" s="9"/>
      <c r="T222" s="9"/>
      <c r="U222" s="9"/>
      <c r="V222" s="9"/>
      <c r="W222" s="9"/>
      <c r="X222" s="9"/>
      <c r="Y222" s="9"/>
      <c r="Z222" s="9"/>
      <c r="AA222" s="9"/>
      <c r="AB222" s="9"/>
      <c r="AC222" s="9"/>
    </row>
    <row r="223" ht="26.25">
      <c r="A223" s="29" t="s">
        <v>1191</v>
      </c>
      <c r="B223" s="29" t="s">
        <v>242</v>
      </c>
      <c r="C223" s="29" t="s">
        <v>675</v>
      </c>
      <c r="D223" s="29" t="s">
        <v>555</v>
      </c>
      <c r="E223" s="57" t="s">
        <v>969</v>
      </c>
      <c r="F223" s="32"/>
      <c r="G223" s="58"/>
      <c r="H223" s="32"/>
      <c r="I223" s="32"/>
      <c r="J223" s="32" t="s">
        <v>225</v>
      </c>
      <c r="K223" s="58"/>
      <c r="L223" s="9"/>
      <c r="M223" s="9"/>
      <c r="N223" s="9"/>
      <c r="O223" s="9"/>
      <c r="P223" s="9"/>
      <c r="Q223" s="9"/>
      <c r="R223" s="9"/>
      <c r="S223" s="9"/>
      <c r="T223" s="9"/>
      <c r="U223" s="9"/>
      <c r="V223" s="9"/>
      <c r="W223" s="9"/>
      <c r="X223" s="9"/>
      <c r="Y223" s="9"/>
      <c r="Z223" s="9"/>
      <c r="AA223" s="9"/>
      <c r="AB223" s="9"/>
      <c r="AC223" s="9"/>
    </row>
    <row r="224" ht="26.25">
      <c r="A224" s="29" t="s">
        <v>1192</v>
      </c>
      <c r="B224" s="29" t="s">
        <v>242</v>
      </c>
      <c r="C224" s="29" t="s">
        <v>675</v>
      </c>
      <c r="D224" s="29" t="s">
        <v>555</v>
      </c>
      <c r="E224" s="57" t="s">
        <v>1001</v>
      </c>
      <c r="F224" s="32"/>
      <c r="G224" s="58"/>
      <c r="H224" s="32"/>
      <c r="I224" s="32"/>
      <c r="J224" s="32" t="s">
        <v>225</v>
      </c>
      <c r="K224" s="58"/>
      <c r="L224" s="9"/>
      <c r="M224" s="9"/>
      <c r="N224" s="9"/>
      <c r="O224" s="9"/>
      <c r="P224" s="9"/>
      <c r="Q224" s="9"/>
      <c r="R224" s="9"/>
      <c r="S224" s="9"/>
      <c r="T224" s="9"/>
      <c r="U224" s="9"/>
      <c r="V224" s="9"/>
      <c r="W224" s="9"/>
      <c r="X224" s="9"/>
      <c r="Y224" s="9"/>
      <c r="Z224" s="9"/>
      <c r="AA224" s="9"/>
      <c r="AB224" s="9"/>
      <c r="AC224" s="9"/>
    </row>
    <row r="225" ht="26.25">
      <c r="A225" s="29" t="s">
        <v>374</v>
      </c>
      <c r="B225" s="29" t="s">
        <v>242</v>
      </c>
      <c r="C225" s="29" t="s">
        <v>675</v>
      </c>
      <c r="D225" s="29" t="s">
        <v>555</v>
      </c>
      <c r="E225" s="57" t="s">
        <v>1001</v>
      </c>
      <c r="F225" s="32"/>
      <c r="G225" s="58"/>
      <c r="H225" s="32"/>
      <c r="I225" s="32"/>
      <c r="J225" s="32" t="s">
        <v>225</v>
      </c>
      <c r="K225" s="58"/>
      <c r="L225" s="9"/>
      <c r="M225" s="9"/>
      <c r="N225" s="9"/>
      <c r="O225" s="9"/>
      <c r="P225" s="9"/>
      <c r="Q225" s="9"/>
      <c r="R225" s="9"/>
      <c r="S225" s="9"/>
      <c r="T225" s="9"/>
      <c r="U225" s="9"/>
      <c r="V225" s="9"/>
      <c r="W225" s="9"/>
      <c r="X225" s="9"/>
      <c r="Y225" s="9"/>
      <c r="Z225" s="9"/>
      <c r="AA225" s="9"/>
      <c r="AB225" s="9"/>
      <c r="AC225" s="9"/>
    </row>
    <row r="226" ht="26.25">
      <c r="A226" s="29" t="s">
        <v>1193</v>
      </c>
      <c r="B226" s="29" t="s">
        <v>242</v>
      </c>
      <c r="C226" s="29" t="s">
        <v>675</v>
      </c>
      <c r="D226" s="29" t="s">
        <v>555</v>
      </c>
      <c r="E226" s="57" t="s">
        <v>969</v>
      </c>
      <c r="F226" s="29" t="s">
        <v>559</v>
      </c>
      <c r="G226" s="57" t="s">
        <v>1020</v>
      </c>
      <c r="H226" s="32"/>
      <c r="I226" s="32"/>
      <c r="J226" s="32" t="s">
        <v>225</v>
      </c>
      <c r="K226" s="58"/>
      <c r="L226" s="9"/>
      <c r="M226" s="9"/>
      <c r="N226" s="9"/>
      <c r="O226" s="9"/>
      <c r="P226" s="9"/>
      <c r="Q226" s="9"/>
      <c r="R226" s="9"/>
      <c r="S226" s="9"/>
      <c r="T226" s="9"/>
      <c r="U226" s="9"/>
      <c r="V226" s="9"/>
      <c r="W226" s="9"/>
      <c r="X226" s="9"/>
      <c r="Y226" s="9"/>
      <c r="Z226" s="9"/>
      <c r="AA226" s="9"/>
      <c r="AB226" s="9"/>
      <c r="AC226" s="9"/>
    </row>
    <row r="227" ht="26.25">
      <c r="A227" s="29" t="s">
        <v>1194</v>
      </c>
      <c r="B227" s="29" t="s">
        <v>242</v>
      </c>
      <c r="C227" s="29" t="s">
        <v>675</v>
      </c>
      <c r="D227" s="29" t="s">
        <v>555</v>
      </c>
      <c r="E227" s="57" t="s">
        <v>1001</v>
      </c>
      <c r="F227" s="29" t="s">
        <v>546</v>
      </c>
      <c r="G227" s="57" t="s">
        <v>987</v>
      </c>
      <c r="H227" s="32"/>
      <c r="I227" s="32"/>
      <c r="J227" s="32" t="s">
        <v>225</v>
      </c>
      <c r="K227" s="58"/>
      <c r="L227" s="9"/>
      <c r="M227" s="9"/>
      <c r="N227" s="9"/>
      <c r="O227" s="9"/>
      <c r="P227" s="9"/>
      <c r="Q227" s="9"/>
      <c r="R227" s="9"/>
      <c r="S227" s="9"/>
      <c r="T227" s="9"/>
      <c r="U227" s="9"/>
      <c r="V227" s="9"/>
      <c r="W227" s="9"/>
      <c r="X227" s="9"/>
      <c r="Y227" s="9"/>
      <c r="Z227" s="9"/>
      <c r="AA227" s="9"/>
      <c r="AB227" s="9"/>
      <c r="AC227" s="9"/>
    </row>
    <row r="228" ht="26.25">
      <c r="A228" s="29" t="s">
        <v>1195</v>
      </c>
      <c r="B228" s="29" t="s">
        <v>242</v>
      </c>
      <c r="C228" s="29" t="s">
        <v>675</v>
      </c>
      <c r="D228" s="29" t="s">
        <v>742</v>
      </c>
      <c r="E228" s="57" t="s">
        <v>979</v>
      </c>
      <c r="F228" s="29"/>
      <c r="G228" s="57"/>
      <c r="H228" s="32"/>
      <c r="I228" s="32"/>
      <c r="J228" s="32" t="s">
        <v>967</v>
      </c>
      <c r="K228" s="57" t="s">
        <v>1196</v>
      </c>
      <c r="L228" s="9"/>
      <c r="M228" s="9"/>
      <c r="N228" s="9"/>
      <c r="O228" s="9"/>
      <c r="P228" s="9"/>
      <c r="Q228" s="9"/>
      <c r="R228" s="9"/>
      <c r="S228" s="9"/>
      <c r="T228" s="9"/>
      <c r="U228" s="9"/>
      <c r="V228" s="9"/>
      <c r="W228" s="9"/>
      <c r="X228" s="9"/>
      <c r="Y228" s="9"/>
      <c r="Z228" s="9"/>
      <c r="AA228" s="9"/>
      <c r="AB228" s="9"/>
      <c r="AC228" s="9"/>
    </row>
    <row r="229" ht="26.25">
      <c r="A229" s="29" t="s">
        <v>1197</v>
      </c>
      <c r="B229" s="29" t="s">
        <v>242</v>
      </c>
      <c r="C229" s="29" t="s">
        <v>678</v>
      </c>
      <c r="D229" s="29" t="s">
        <v>559</v>
      </c>
      <c r="E229" s="57" t="s">
        <v>969</v>
      </c>
      <c r="F229" s="32"/>
      <c r="G229" s="58"/>
      <c r="H229" s="32"/>
      <c r="I229" s="32"/>
      <c r="J229" s="32" t="s">
        <v>231</v>
      </c>
      <c r="K229" s="58"/>
      <c r="L229" s="9"/>
      <c r="M229" s="9"/>
      <c r="N229" s="9"/>
      <c r="O229" s="9"/>
      <c r="P229" s="9"/>
      <c r="Q229" s="9"/>
      <c r="R229" s="9"/>
      <c r="S229" s="9"/>
      <c r="T229" s="9"/>
      <c r="U229" s="9"/>
      <c r="V229" s="9"/>
      <c r="W229" s="9"/>
      <c r="X229" s="9"/>
      <c r="Y229" s="9"/>
      <c r="Z229" s="9"/>
      <c r="AA229" s="9"/>
      <c r="AB229" s="9"/>
      <c r="AC229" s="9"/>
    </row>
    <row r="230" ht="26.25">
      <c r="A230" s="29" t="s">
        <v>266</v>
      </c>
      <c r="B230" s="29" t="s">
        <v>242</v>
      </c>
      <c r="C230" s="29" t="s">
        <v>678</v>
      </c>
      <c r="D230" s="29" t="s">
        <v>559</v>
      </c>
      <c r="E230" s="57" t="s">
        <v>1001</v>
      </c>
      <c r="F230" s="32"/>
      <c r="G230" s="58"/>
      <c r="H230" s="32"/>
      <c r="I230" s="32"/>
      <c r="J230" s="32" t="s">
        <v>231</v>
      </c>
      <c r="K230" s="58"/>
      <c r="L230" s="9"/>
      <c r="M230" s="9"/>
      <c r="N230" s="9"/>
      <c r="O230" s="9"/>
      <c r="P230" s="9"/>
      <c r="Q230" s="9"/>
      <c r="R230" s="9"/>
      <c r="S230" s="9"/>
      <c r="T230" s="9"/>
      <c r="U230" s="9"/>
      <c r="V230" s="9"/>
      <c r="W230" s="9"/>
      <c r="X230" s="9"/>
      <c r="Y230" s="9"/>
      <c r="Z230" s="9"/>
      <c r="AA230" s="9"/>
      <c r="AB230" s="9"/>
      <c r="AC230" s="9"/>
    </row>
    <row r="231" ht="37.5">
      <c r="A231" s="29" t="s">
        <v>1198</v>
      </c>
      <c r="B231" s="29" t="s">
        <v>242</v>
      </c>
      <c r="C231" s="29" t="s">
        <v>678</v>
      </c>
      <c r="D231" s="29" t="s">
        <v>559</v>
      </c>
      <c r="E231" s="57" t="s">
        <v>969</v>
      </c>
      <c r="F231" s="29" t="s">
        <v>523</v>
      </c>
      <c r="G231" s="57" t="s">
        <v>1018</v>
      </c>
      <c r="H231" s="32"/>
      <c r="I231" s="32"/>
      <c r="J231" s="32" t="s">
        <v>231</v>
      </c>
      <c r="K231" s="57" t="s">
        <v>1199</v>
      </c>
      <c r="L231" s="9"/>
      <c r="M231" s="9"/>
      <c r="N231" s="9"/>
      <c r="O231" s="9"/>
      <c r="P231" s="9"/>
      <c r="Q231" s="9"/>
      <c r="R231" s="9"/>
      <c r="S231" s="9"/>
      <c r="T231" s="9"/>
      <c r="U231" s="9"/>
      <c r="V231" s="9"/>
      <c r="W231" s="9"/>
      <c r="X231" s="9"/>
      <c r="Y231" s="9"/>
      <c r="Z231" s="9"/>
      <c r="AA231" s="9"/>
      <c r="AB231" s="9"/>
      <c r="AC231" s="9"/>
    </row>
    <row r="232" ht="37.5">
      <c r="A232" s="29" t="s">
        <v>284</v>
      </c>
      <c r="B232" s="29" t="s">
        <v>242</v>
      </c>
      <c r="C232" s="29" t="s">
        <v>678</v>
      </c>
      <c r="D232" s="29" t="s">
        <v>559</v>
      </c>
      <c r="E232" s="57" t="s">
        <v>1037</v>
      </c>
      <c r="F232" s="29" t="s">
        <v>523</v>
      </c>
      <c r="G232" s="57" t="s">
        <v>1022</v>
      </c>
      <c r="H232" s="29" t="s">
        <v>546</v>
      </c>
      <c r="I232" s="42">
        <v>0.08</v>
      </c>
      <c r="J232" s="32" t="s">
        <v>231</v>
      </c>
      <c r="K232" s="5" t="s">
        <v>1172</v>
      </c>
      <c r="L232" s="9"/>
      <c r="M232" s="9"/>
      <c r="N232" s="9"/>
      <c r="O232" s="9"/>
      <c r="P232" s="9"/>
      <c r="Q232" s="9"/>
      <c r="R232" s="9"/>
      <c r="S232" s="9"/>
      <c r="T232" s="9"/>
      <c r="U232" s="9"/>
      <c r="V232" s="9"/>
      <c r="W232" s="9"/>
      <c r="X232" s="9"/>
      <c r="Y232" s="9"/>
      <c r="Z232" s="9"/>
      <c r="AA232" s="9"/>
      <c r="AB232" s="9"/>
      <c r="AC232" s="9"/>
    </row>
    <row r="233" ht="26.25">
      <c r="A233" s="29" t="s">
        <v>1200</v>
      </c>
      <c r="B233" s="29" t="s">
        <v>242</v>
      </c>
      <c r="C233" s="29" t="s">
        <v>678</v>
      </c>
      <c r="D233" s="29" t="s">
        <v>742</v>
      </c>
      <c r="E233" s="57" t="s">
        <v>979</v>
      </c>
      <c r="F233" s="29"/>
      <c r="G233" s="57"/>
      <c r="H233" s="29"/>
      <c r="I233" s="42"/>
      <c r="J233" s="32" t="s">
        <v>967</v>
      </c>
      <c r="K233" s="5"/>
      <c r="L233" s="9"/>
      <c r="M233" s="9"/>
      <c r="N233" s="9"/>
      <c r="O233" s="9"/>
      <c r="P233" s="9"/>
      <c r="Q233" s="9"/>
      <c r="R233" s="9"/>
      <c r="S233" s="9"/>
      <c r="T233" s="9"/>
      <c r="U233" s="9"/>
      <c r="V233" s="9"/>
      <c r="W233" s="9"/>
      <c r="X233" s="9"/>
      <c r="Y233" s="9"/>
      <c r="Z233" s="9"/>
      <c r="AA233" s="9"/>
      <c r="AB233" s="9"/>
      <c r="AC233" s="9"/>
    </row>
    <row r="234" ht="26.25">
      <c r="A234" s="29" t="s">
        <v>330</v>
      </c>
      <c r="B234" s="29" t="s">
        <v>242</v>
      </c>
      <c r="C234" s="29" t="s">
        <v>682</v>
      </c>
      <c r="D234" s="29" t="s">
        <v>567</v>
      </c>
      <c r="E234" s="57" t="s">
        <v>971</v>
      </c>
      <c r="F234" s="32"/>
      <c r="G234" s="58"/>
      <c r="H234" s="32"/>
      <c r="I234" s="32"/>
      <c r="J234" s="32" t="s">
        <v>226</v>
      </c>
      <c r="K234" s="58"/>
      <c r="L234" s="9"/>
      <c r="M234" s="9"/>
      <c r="N234" s="9"/>
      <c r="O234" s="9"/>
      <c r="P234" s="9"/>
      <c r="Q234" s="9"/>
      <c r="R234" s="9"/>
      <c r="S234" s="9"/>
      <c r="T234" s="9"/>
      <c r="U234" s="9"/>
      <c r="V234" s="9"/>
      <c r="W234" s="9"/>
      <c r="X234" s="9"/>
      <c r="Y234" s="9"/>
      <c r="Z234" s="9"/>
      <c r="AA234" s="9"/>
      <c r="AB234" s="9"/>
      <c r="AC234" s="9"/>
    </row>
    <row r="235" ht="26.25">
      <c r="A235" s="29" t="s">
        <v>391</v>
      </c>
      <c r="B235" s="29" t="s">
        <v>242</v>
      </c>
      <c r="C235" s="29" t="s">
        <v>682</v>
      </c>
      <c r="D235" s="29" t="s">
        <v>567</v>
      </c>
      <c r="E235" s="57" t="s">
        <v>972</v>
      </c>
      <c r="F235" s="32"/>
      <c r="G235" s="58"/>
      <c r="H235" s="32"/>
      <c r="I235" s="32"/>
      <c r="J235" s="32" t="s">
        <v>226</v>
      </c>
      <c r="K235" s="58"/>
      <c r="L235" s="9"/>
      <c r="M235" s="9"/>
      <c r="N235" s="9"/>
      <c r="O235" s="9"/>
      <c r="P235" s="9"/>
      <c r="Q235" s="9"/>
      <c r="R235" s="9"/>
      <c r="S235" s="9"/>
      <c r="T235" s="9"/>
      <c r="U235" s="9"/>
      <c r="V235" s="9"/>
      <c r="W235" s="9"/>
      <c r="X235" s="9"/>
      <c r="Y235" s="9"/>
      <c r="Z235" s="9"/>
      <c r="AA235" s="9"/>
      <c r="AB235" s="9"/>
      <c r="AC235" s="9"/>
    </row>
    <row r="236" ht="26.25">
      <c r="A236" s="29" t="s">
        <v>1201</v>
      </c>
      <c r="B236" s="29" t="s">
        <v>242</v>
      </c>
      <c r="C236" s="29" t="s">
        <v>682</v>
      </c>
      <c r="D236" s="29" t="s">
        <v>567</v>
      </c>
      <c r="E236" s="57" t="s">
        <v>974</v>
      </c>
      <c r="F236" s="32"/>
      <c r="G236" s="58"/>
      <c r="H236" s="32"/>
      <c r="I236" s="32"/>
      <c r="J236" s="32" t="s">
        <v>226</v>
      </c>
      <c r="K236" s="58"/>
      <c r="L236" s="9"/>
      <c r="M236" s="9"/>
      <c r="N236" s="9"/>
      <c r="O236" s="9"/>
      <c r="P236" s="9"/>
      <c r="Q236" s="9"/>
      <c r="R236" s="9"/>
      <c r="S236" s="9"/>
      <c r="T236" s="9"/>
      <c r="U236" s="9"/>
      <c r="V236" s="9"/>
      <c r="W236" s="9"/>
      <c r="X236" s="9"/>
      <c r="Y236" s="9"/>
      <c r="Z236" s="9"/>
      <c r="AA236" s="9"/>
      <c r="AB236" s="9"/>
      <c r="AC236" s="9"/>
    </row>
    <row r="237" ht="26.25">
      <c r="A237" s="29" t="s">
        <v>1202</v>
      </c>
      <c r="B237" s="29" t="s">
        <v>242</v>
      </c>
      <c r="C237" s="29" t="s">
        <v>682</v>
      </c>
      <c r="D237" s="29" t="s">
        <v>567</v>
      </c>
      <c r="E237" s="57" t="s">
        <v>1155</v>
      </c>
      <c r="F237" s="32"/>
      <c r="G237" s="58"/>
      <c r="H237" s="32"/>
      <c r="I237" s="32"/>
      <c r="J237" s="32" t="s">
        <v>226</v>
      </c>
      <c r="K237" s="58"/>
      <c r="L237" s="9"/>
      <c r="M237" s="9"/>
      <c r="N237" s="9"/>
      <c r="O237" s="9"/>
      <c r="P237" s="9"/>
      <c r="Q237" s="9"/>
      <c r="R237" s="9"/>
      <c r="S237" s="9"/>
      <c r="T237" s="9"/>
      <c r="U237" s="9"/>
      <c r="V237" s="9"/>
      <c r="W237" s="9"/>
      <c r="X237" s="9"/>
      <c r="Y237" s="9"/>
      <c r="Z237" s="9"/>
      <c r="AA237" s="9"/>
      <c r="AB237" s="9"/>
      <c r="AC237" s="9"/>
    </row>
    <row r="238" ht="26.25">
      <c r="A238" s="29" t="s">
        <v>1203</v>
      </c>
      <c r="B238" s="29" t="s">
        <v>242</v>
      </c>
      <c r="C238" s="29" t="s">
        <v>682</v>
      </c>
      <c r="D238" s="29" t="s">
        <v>567</v>
      </c>
      <c r="E238" s="57" t="s">
        <v>972</v>
      </c>
      <c r="F238" s="29" t="s">
        <v>514</v>
      </c>
      <c r="G238" s="57" t="s">
        <v>1008</v>
      </c>
      <c r="H238" s="32"/>
      <c r="I238" s="32"/>
      <c r="J238" s="32" t="s">
        <v>226</v>
      </c>
      <c r="K238" s="57" t="s">
        <v>1199</v>
      </c>
      <c r="L238" s="9"/>
      <c r="M238" s="9"/>
      <c r="N238" s="9"/>
      <c r="O238" s="9"/>
      <c r="P238" s="9"/>
      <c r="Q238" s="9"/>
      <c r="R238" s="9"/>
      <c r="S238" s="9"/>
      <c r="T238" s="9"/>
      <c r="U238" s="9"/>
      <c r="V238" s="9"/>
      <c r="W238" s="9"/>
      <c r="X238" s="9"/>
      <c r="Y238" s="9"/>
      <c r="Z238" s="9"/>
      <c r="AA238" s="9"/>
      <c r="AB238" s="9"/>
      <c r="AC238" s="9"/>
    </row>
    <row r="239" ht="26.25">
      <c r="A239" s="29" t="s">
        <v>1204</v>
      </c>
      <c r="B239" s="29" t="s">
        <v>242</v>
      </c>
      <c r="C239" s="29" t="s">
        <v>682</v>
      </c>
      <c r="D239" s="29" t="s">
        <v>567</v>
      </c>
      <c r="E239" s="57" t="s">
        <v>1205</v>
      </c>
      <c r="F239" s="29" t="s">
        <v>571</v>
      </c>
      <c r="G239" s="57" t="s">
        <v>974</v>
      </c>
      <c r="H239" s="32"/>
      <c r="I239" s="32"/>
      <c r="J239" s="32" t="s">
        <v>226</v>
      </c>
      <c r="K239" s="5" t="s">
        <v>1172</v>
      </c>
      <c r="L239" s="9"/>
      <c r="M239" s="9"/>
      <c r="N239" s="9"/>
      <c r="O239" s="9"/>
      <c r="P239" s="9"/>
      <c r="Q239" s="9"/>
      <c r="R239" s="9"/>
      <c r="S239" s="9"/>
      <c r="T239" s="9"/>
      <c r="U239" s="9"/>
      <c r="V239" s="9"/>
      <c r="W239" s="9"/>
      <c r="X239" s="9"/>
      <c r="Y239" s="9"/>
      <c r="Z239" s="9"/>
      <c r="AA239" s="9"/>
      <c r="AB239" s="9"/>
      <c r="AC239" s="9"/>
    </row>
    <row r="240" ht="26.25">
      <c r="A240" s="29" t="s">
        <v>1206</v>
      </c>
      <c r="B240" s="29" t="s">
        <v>242</v>
      </c>
      <c r="C240" s="29" t="s">
        <v>682</v>
      </c>
      <c r="D240" s="29" t="s">
        <v>597</v>
      </c>
      <c r="E240" s="57" t="s">
        <v>987</v>
      </c>
      <c r="F240" s="29"/>
      <c r="G240" s="57"/>
      <c r="H240" s="32"/>
      <c r="I240" s="32"/>
      <c r="J240" s="32" t="s">
        <v>967</v>
      </c>
      <c r="K240" s="5"/>
      <c r="L240" s="9"/>
      <c r="M240" s="9"/>
      <c r="N240" s="9"/>
      <c r="O240" s="9"/>
      <c r="P240" s="9"/>
      <c r="Q240" s="9"/>
      <c r="R240" s="9"/>
      <c r="S240" s="9"/>
      <c r="T240" s="9"/>
      <c r="U240" s="9"/>
      <c r="V240" s="9"/>
      <c r="W240" s="9"/>
      <c r="X240" s="9"/>
      <c r="Y240" s="9"/>
      <c r="Z240" s="9"/>
      <c r="AA240" s="9"/>
      <c r="AB240" s="9"/>
      <c r="AC240" s="9"/>
    </row>
    <row r="241">
      <c r="A241" s="29" t="s">
        <v>1207</v>
      </c>
      <c r="B241" s="29" t="s">
        <v>242</v>
      </c>
      <c r="C241" s="29" t="s">
        <v>685</v>
      </c>
      <c r="D241" s="29" t="s">
        <v>508</v>
      </c>
      <c r="E241" s="57" t="s">
        <v>1001</v>
      </c>
      <c r="F241" s="32"/>
      <c r="G241" s="58"/>
      <c r="H241" s="32"/>
      <c r="I241" s="32"/>
      <c r="J241" s="32" t="s">
        <v>243</v>
      </c>
      <c r="K241" s="58"/>
      <c r="L241" s="9"/>
      <c r="M241" s="9"/>
      <c r="N241" s="9"/>
      <c r="O241" s="9"/>
      <c r="P241" s="9"/>
      <c r="Q241" s="9"/>
      <c r="R241" s="9"/>
      <c r="S241" s="9"/>
      <c r="T241" s="9"/>
      <c r="U241" s="9"/>
      <c r="V241" s="9"/>
      <c r="W241" s="9"/>
      <c r="X241" s="9"/>
      <c r="Y241" s="9"/>
      <c r="Z241" s="9"/>
      <c r="AA241" s="9"/>
      <c r="AB241" s="9"/>
      <c r="AC241" s="9"/>
    </row>
    <row r="242">
      <c r="A242" s="29" t="s">
        <v>344</v>
      </c>
      <c r="B242" s="29" t="s">
        <v>242</v>
      </c>
      <c r="C242" s="29" t="s">
        <v>685</v>
      </c>
      <c r="D242" s="29" t="s">
        <v>508</v>
      </c>
      <c r="E242" s="57" t="s">
        <v>959</v>
      </c>
      <c r="F242" s="32"/>
      <c r="G242" s="58"/>
      <c r="H242" s="32"/>
      <c r="I242" s="32"/>
      <c r="J242" s="32" t="s">
        <v>243</v>
      </c>
      <c r="K242" s="58"/>
      <c r="L242" s="9"/>
      <c r="M242" s="9"/>
      <c r="N242" s="9"/>
      <c r="O242" s="9"/>
      <c r="P242" s="9"/>
      <c r="Q242" s="9"/>
      <c r="R242" s="9"/>
      <c r="S242" s="9"/>
      <c r="T242" s="9"/>
      <c r="U242" s="9"/>
      <c r="V242" s="9"/>
      <c r="W242" s="9"/>
      <c r="X242" s="9"/>
      <c r="Y242" s="9"/>
      <c r="Z242" s="9"/>
      <c r="AA242" s="9"/>
      <c r="AB242" s="9"/>
      <c r="AC242" s="9"/>
    </row>
    <row r="243">
      <c r="A243" s="29" t="s">
        <v>366</v>
      </c>
      <c r="B243" s="29" t="s">
        <v>242</v>
      </c>
      <c r="C243" s="29" t="s">
        <v>685</v>
      </c>
      <c r="D243" s="29" t="s">
        <v>508</v>
      </c>
      <c r="E243" s="57" t="s">
        <v>987</v>
      </c>
      <c r="F243" s="32"/>
      <c r="G243" s="58"/>
      <c r="H243" s="32"/>
      <c r="I243" s="32"/>
      <c r="J243" s="32" t="s">
        <v>243</v>
      </c>
      <c r="K243" s="58"/>
      <c r="L243" s="9"/>
      <c r="M243" s="9"/>
      <c r="N243" s="9"/>
      <c r="O243" s="9"/>
      <c r="P243" s="9"/>
      <c r="Q243" s="9"/>
      <c r="R243" s="9"/>
      <c r="S243" s="9"/>
      <c r="T243" s="9"/>
      <c r="U243" s="9"/>
      <c r="V243" s="9"/>
      <c r="W243" s="9"/>
      <c r="X243" s="9"/>
      <c r="Y243" s="9"/>
      <c r="Z243" s="9"/>
      <c r="AA243" s="9"/>
      <c r="AB243" s="9"/>
      <c r="AC243" s="9"/>
    </row>
    <row r="244" ht="26.25">
      <c r="A244" s="29" t="s">
        <v>322</v>
      </c>
      <c r="B244" s="29" t="s">
        <v>242</v>
      </c>
      <c r="C244" s="29" t="s">
        <v>685</v>
      </c>
      <c r="D244" s="29" t="s">
        <v>508</v>
      </c>
      <c r="E244" s="57" t="s">
        <v>959</v>
      </c>
      <c r="F244" s="29" t="s">
        <v>503</v>
      </c>
      <c r="G244" s="57" t="s">
        <v>969</v>
      </c>
      <c r="H244" s="32"/>
      <c r="I244" s="32"/>
      <c r="J244" s="32" t="s">
        <v>243</v>
      </c>
      <c r="K244" s="57" t="s">
        <v>1187</v>
      </c>
      <c r="L244" s="9"/>
      <c r="M244" s="9"/>
      <c r="N244" s="9"/>
      <c r="O244" s="9"/>
      <c r="P244" s="9"/>
      <c r="Q244" s="9"/>
      <c r="R244" s="9"/>
      <c r="S244" s="9"/>
      <c r="T244" s="9"/>
      <c r="U244" s="9"/>
      <c r="V244" s="9"/>
      <c r="W244" s="9"/>
      <c r="X244" s="9"/>
      <c r="Y244" s="9"/>
      <c r="Z244" s="9"/>
      <c r="AA244" s="9"/>
      <c r="AB244" s="9"/>
      <c r="AC244" s="9"/>
    </row>
    <row r="245" ht="26.25">
      <c r="A245" s="29" t="s">
        <v>1208</v>
      </c>
      <c r="B245" s="29" t="s">
        <v>242</v>
      </c>
      <c r="C245" s="29" t="s">
        <v>685</v>
      </c>
      <c r="D245" s="29" t="s">
        <v>508</v>
      </c>
      <c r="E245" s="57" t="s">
        <v>987</v>
      </c>
      <c r="F245" s="29" t="s">
        <v>514</v>
      </c>
      <c r="G245" s="57" t="s">
        <v>1011</v>
      </c>
      <c r="H245" s="32"/>
      <c r="I245" s="32"/>
      <c r="J245" s="32" t="s">
        <v>243</v>
      </c>
      <c r="K245" s="57" t="s">
        <v>1170</v>
      </c>
      <c r="L245" s="9"/>
      <c r="M245" s="9"/>
      <c r="N245" s="9"/>
      <c r="O245" s="9"/>
      <c r="P245" s="9"/>
      <c r="Q245" s="9"/>
      <c r="R245" s="9"/>
      <c r="S245" s="9"/>
      <c r="T245" s="9"/>
      <c r="U245" s="9"/>
      <c r="V245" s="9"/>
      <c r="W245" s="9"/>
      <c r="X245" s="9"/>
      <c r="Y245" s="9"/>
      <c r="Z245" s="9"/>
      <c r="AA245" s="9"/>
      <c r="AB245" s="9"/>
      <c r="AC245" s="9"/>
    </row>
    <row r="246" ht="26.25">
      <c r="A246" s="29" t="s">
        <v>1209</v>
      </c>
      <c r="B246" s="29" t="s">
        <v>242</v>
      </c>
      <c r="C246" s="29" t="s">
        <v>685</v>
      </c>
      <c r="D246" s="29" t="s">
        <v>538</v>
      </c>
      <c r="E246" s="57" t="s">
        <v>1058</v>
      </c>
      <c r="F246" s="29"/>
      <c r="G246" s="57"/>
      <c r="H246" s="32"/>
      <c r="I246" s="32"/>
      <c r="J246" s="32" t="s">
        <v>967</v>
      </c>
      <c r="K246" s="57"/>
      <c r="L246" s="9"/>
      <c r="M246" s="9"/>
      <c r="N246" s="9"/>
      <c r="O246" s="9"/>
      <c r="P246" s="9"/>
      <c r="Q246" s="9"/>
      <c r="R246" s="9"/>
      <c r="S246" s="9"/>
      <c r="T246" s="9"/>
      <c r="U246" s="9"/>
      <c r="V246" s="9"/>
      <c r="W246" s="9"/>
      <c r="X246" s="9"/>
      <c r="Y246" s="9"/>
      <c r="Z246" s="9"/>
      <c r="AA246" s="9"/>
      <c r="AB246" s="9"/>
      <c r="AC246" s="9"/>
    </row>
    <row r="247" ht="37.5">
      <c r="A247" s="29" t="s">
        <v>1210</v>
      </c>
      <c r="B247" s="29" t="s">
        <v>242</v>
      </c>
      <c r="C247" s="29" t="s">
        <v>690</v>
      </c>
      <c r="D247" s="29" t="s">
        <v>528</v>
      </c>
      <c r="E247" s="57" t="s">
        <v>953</v>
      </c>
      <c r="F247" s="32"/>
      <c r="G247" s="58"/>
      <c r="H247" s="32"/>
      <c r="I247" s="32"/>
      <c r="J247" s="32" t="s">
        <v>214</v>
      </c>
      <c r="K247" s="58"/>
      <c r="L247" s="9"/>
      <c r="M247" s="9"/>
      <c r="N247" s="9"/>
      <c r="O247" s="9"/>
      <c r="P247" s="9"/>
      <c r="Q247" s="9"/>
      <c r="R247" s="9"/>
      <c r="S247" s="9"/>
      <c r="T247" s="9"/>
      <c r="U247" s="9"/>
      <c r="V247" s="9"/>
      <c r="W247" s="9"/>
      <c r="X247" s="9"/>
      <c r="Y247" s="9"/>
      <c r="Z247" s="9"/>
      <c r="AA247" s="9"/>
      <c r="AB247" s="9"/>
      <c r="AC247" s="9"/>
    </row>
    <row r="248" ht="26.25">
      <c r="A248" s="29" t="s">
        <v>350</v>
      </c>
      <c r="B248" s="29" t="s">
        <v>242</v>
      </c>
      <c r="C248" s="29" t="s">
        <v>690</v>
      </c>
      <c r="D248" s="29" t="s">
        <v>528</v>
      </c>
      <c r="E248" s="57" t="s">
        <v>955</v>
      </c>
      <c r="F248" s="32"/>
      <c r="G248" s="58"/>
      <c r="H248" s="32"/>
      <c r="I248" s="32"/>
      <c r="J248" s="32" t="s">
        <v>214</v>
      </c>
      <c r="K248" s="58"/>
      <c r="L248" s="9"/>
      <c r="M248" s="9"/>
      <c r="N248" s="9"/>
      <c r="O248" s="9"/>
      <c r="P248" s="9"/>
      <c r="Q248" s="9"/>
      <c r="R248" s="9"/>
      <c r="S248" s="9"/>
      <c r="T248" s="9"/>
      <c r="U248" s="9"/>
      <c r="V248" s="9"/>
      <c r="W248" s="9"/>
      <c r="X248" s="9"/>
      <c r="Y248" s="9"/>
      <c r="Z248" s="9"/>
      <c r="AA248" s="9"/>
      <c r="AB248" s="9"/>
      <c r="AC248" s="9"/>
    </row>
    <row r="249" ht="26.25">
      <c r="A249" s="29" t="s">
        <v>303</v>
      </c>
      <c r="B249" s="29" t="s">
        <v>242</v>
      </c>
      <c r="C249" s="29" t="s">
        <v>690</v>
      </c>
      <c r="D249" s="29" t="s">
        <v>528</v>
      </c>
      <c r="E249" s="57" t="s">
        <v>957</v>
      </c>
      <c r="F249" s="32"/>
      <c r="G249" s="58"/>
      <c r="H249" s="32"/>
      <c r="I249" s="32"/>
      <c r="J249" s="32" t="s">
        <v>214</v>
      </c>
      <c r="K249" s="58"/>
      <c r="L249" s="9"/>
      <c r="M249" s="9"/>
      <c r="N249" s="9"/>
      <c r="O249" s="9"/>
      <c r="P249" s="9"/>
      <c r="Q249" s="9"/>
      <c r="R249" s="9"/>
      <c r="S249" s="9"/>
      <c r="T249" s="9"/>
      <c r="U249" s="9"/>
      <c r="V249" s="9"/>
      <c r="W249" s="9"/>
      <c r="X249" s="9"/>
      <c r="Y249" s="9"/>
      <c r="Z249" s="9"/>
      <c r="AA249" s="9"/>
      <c r="AB249" s="9"/>
      <c r="AC249" s="9"/>
    </row>
    <row r="250" ht="26.25">
      <c r="A250" s="29" t="s">
        <v>301</v>
      </c>
      <c r="B250" s="29" t="s">
        <v>242</v>
      </c>
      <c r="C250" s="29" t="s">
        <v>690</v>
      </c>
      <c r="D250" s="29" t="s">
        <v>528</v>
      </c>
      <c r="E250" s="57" t="s">
        <v>1100</v>
      </c>
      <c r="F250" s="32"/>
      <c r="G250" s="58"/>
      <c r="H250" s="32"/>
      <c r="I250" s="32"/>
      <c r="J250" s="32" t="s">
        <v>214</v>
      </c>
      <c r="K250" s="58"/>
      <c r="L250" s="9"/>
      <c r="M250" s="9"/>
      <c r="N250" s="9"/>
      <c r="O250" s="9"/>
      <c r="P250" s="9"/>
      <c r="Q250" s="9"/>
      <c r="R250" s="9"/>
      <c r="S250" s="9"/>
      <c r="T250" s="9"/>
      <c r="U250" s="9"/>
      <c r="V250" s="9"/>
      <c r="W250" s="9"/>
      <c r="X250" s="9"/>
      <c r="Y250" s="9"/>
      <c r="Z250" s="9"/>
      <c r="AA250" s="9"/>
      <c r="AB250" s="9"/>
      <c r="AC250" s="9"/>
    </row>
    <row r="251" ht="26.25">
      <c r="A251" s="29" t="s">
        <v>1211</v>
      </c>
      <c r="B251" s="29" t="s">
        <v>242</v>
      </c>
      <c r="C251" s="29" t="s">
        <v>690</v>
      </c>
      <c r="D251" s="29" t="s">
        <v>528</v>
      </c>
      <c r="E251" s="57" t="s">
        <v>955</v>
      </c>
      <c r="F251" s="29" t="s">
        <v>503</v>
      </c>
      <c r="G251" s="57" t="s">
        <v>969</v>
      </c>
      <c r="H251" s="32"/>
      <c r="I251" s="32"/>
      <c r="J251" s="32" t="s">
        <v>214</v>
      </c>
      <c r="K251" s="57" t="s">
        <v>1187</v>
      </c>
      <c r="L251" s="9"/>
      <c r="M251" s="9"/>
      <c r="N251" s="9"/>
      <c r="O251" s="9"/>
      <c r="P251" s="9"/>
      <c r="Q251" s="9"/>
      <c r="R251" s="9"/>
      <c r="S251" s="9"/>
      <c r="T251" s="9"/>
      <c r="U251" s="9"/>
      <c r="V251" s="9"/>
      <c r="W251" s="9"/>
      <c r="X251" s="9"/>
      <c r="Y251" s="9"/>
      <c r="Z251" s="9"/>
      <c r="AA251" s="9"/>
      <c r="AB251" s="9"/>
      <c r="AC251" s="9"/>
    </row>
    <row r="252" ht="26.25">
      <c r="A252" s="29" t="s">
        <v>1212</v>
      </c>
      <c r="B252" s="29" t="s">
        <v>242</v>
      </c>
      <c r="C252" s="29" t="s">
        <v>690</v>
      </c>
      <c r="D252" s="29" t="s">
        <v>528</v>
      </c>
      <c r="E252" s="57" t="s">
        <v>957</v>
      </c>
      <c r="F252" s="29" t="s">
        <v>503</v>
      </c>
      <c r="G252" s="57" t="s">
        <v>1001</v>
      </c>
      <c r="H252" s="29" t="s">
        <v>567</v>
      </c>
      <c r="I252" s="42">
        <v>0.14</v>
      </c>
      <c r="J252" s="32" t="s">
        <v>214</v>
      </c>
      <c r="K252" s="57" t="s">
        <v>1188</v>
      </c>
      <c r="L252" s="9"/>
      <c r="M252" s="9"/>
      <c r="N252" s="9"/>
      <c r="O252" s="9"/>
      <c r="P252" s="9"/>
      <c r="Q252" s="9"/>
      <c r="R252" s="9"/>
      <c r="S252" s="9"/>
      <c r="T252" s="9"/>
      <c r="U252" s="9"/>
      <c r="V252" s="9"/>
      <c r="W252" s="9"/>
      <c r="X252" s="9"/>
      <c r="Y252" s="9"/>
      <c r="Z252" s="9"/>
      <c r="AA252" s="9"/>
      <c r="AB252" s="9"/>
      <c r="AC252" s="9"/>
    </row>
    <row r="253" ht="26.25">
      <c r="A253" s="29" t="s">
        <v>1213</v>
      </c>
      <c r="B253" s="29" t="s">
        <v>242</v>
      </c>
      <c r="C253" s="29" t="s">
        <v>690</v>
      </c>
      <c r="D253" s="29" t="s">
        <v>725</v>
      </c>
      <c r="E253" s="57" t="s">
        <v>1015</v>
      </c>
      <c r="F253" s="32"/>
      <c r="G253" s="58"/>
      <c r="H253" s="32"/>
      <c r="I253" s="32"/>
      <c r="J253" s="32" t="s">
        <v>967</v>
      </c>
      <c r="K253" s="58"/>
      <c r="L253" s="9"/>
      <c r="M253" s="9"/>
      <c r="N253" s="9"/>
      <c r="O253" s="9"/>
      <c r="P253" s="9"/>
      <c r="Q253" s="9"/>
      <c r="R253" s="9"/>
      <c r="S253" s="9"/>
      <c r="T253" s="9"/>
      <c r="U253" s="9"/>
      <c r="V253" s="9"/>
      <c r="W253" s="9"/>
      <c r="X253" s="9"/>
      <c r="Y253" s="9"/>
      <c r="Z253" s="9"/>
      <c r="AA253" s="9"/>
      <c r="AB253" s="9"/>
      <c r="AC253" s="9"/>
    </row>
    <row r="254">
      <c r="A254" s="32"/>
      <c r="B254" s="32"/>
      <c r="C254" s="32"/>
      <c r="D254" s="32"/>
      <c r="E254" s="58"/>
      <c r="F254" s="32"/>
      <c r="G254" s="58"/>
      <c r="H254" s="32"/>
      <c r="I254" s="32"/>
      <c r="J254" s="32" t="s">
        <v>359</v>
      </c>
      <c r="K254" s="58"/>
      <c r="L254" s="9"/>
      <c r="M254" s="9"/>
      <c r="N254" s="9"/>
      <c r="O254" s="9"/>
      <c r="P254" s="9"/>
      <c r="Q254" s="9"/>
      <c r="R254" s="9"/>
      <c r="S254" s="9"/>
      <c r="T254" s="9"/>
      <c r="U254" s="9"/>
      <c r="V254" s="9"/>
      <c r="W254" s="9"/>
      <c r="X254" s="9"/>
      <c r="Y254" s="9"/>
      <c r="Z254" s="9"/>
      <c r="AA254" s="9"/>
      <c r="AB254" s="9"/>
      <c r="AC254" s="9"/>
    </row>
    <row r="255">
      <c r="A255" s="32"/>
      <c r="B255" s="32"/>
      <c r="C255" s="32"/>
      <c r="D255" s="32"/>
      <c r="E255" s="58"/>
      <c r="F255" s="32"/>
      <c r="G255" s="58"/>
      <c r="H255" s="32"/>
      <c r="I255" s="32"/>
      <c r="J255" s="32" t="s">
        <v>359</v>
      </c>
      <c r="K255" s="58"/>
      <c r="L255" s="9"/>
      <c r="M255" s="9"/>
      <c r="N255" s="9"/>
      <c r="O255" s="9"/>
      <c r="P255" s="9"/>
      <c r="Q255" s="9"/>
      <c r="R255" s="9"/>
      <c r="S255" s="9"/>
      <c r="T255" s="9"/>
      <c r="U255" s="9"/>
      <c r="V255" s="9"/>
      <c r="W255" s="9"/>
      <c r="X255" s="9"/>
      <c r="Y255" s="9"/>
      <c r="Z255" s="9"/>
      <c r="AA255" s="9"/>
      <c r="AB255" s="9"/>
      <c r="AC255" s="9"/>
    </row>
    <row r="256">
      <c r="A256" s="29" t="s">
        <v>1214</v>
      </c>
      <c r="B256" s="29" t="s">
        <v>275</v>
      </c>
      <c r="C256" s="29" t="s">
        <v>698</v>
      </c>
      <c r="D256" s="29" t="s">
        <v>508</v>
      </c>
      <c r="E256" s="57" t="s">
        <v>959</v>
      </c>
      <c r="F256" s="32"/>
      <c r="G256" s="58"/>
      <c r="H256" s="32"/>
      <c r="I256" s="32"/>
      <c r="J256" s="32" t="s">
        <v>243</v>
      </c>
      <c r="K256" s="58"/>
      <c r="L256" s="9"/>
      <c r="M256" s="9"/>
      <c r="N256" s="9"/>
      <c r="O256" s="9"/>
      <c r="P256" s="9"/>
      <c r="Q256" s="9"/>
      <c r="R256" s="9"/>
      <c r="S256" s="9"/>
      <c r="T256" s="9"/>
      <c r="U256" s="9"/>
      <c r="V256" s="9"/>
      <c r="W256" s="9"/>
      <c r="X256" s="9"/>
      <c r="Y256" s="9"/>
      <c r="Z256" s="9"/>
      <c r="AA256" s="9"/>
      <c r="AB256" s="9"/>
      <c r="AC256" s="9"/>
    </row>
    <row r="257">
      <c r="A257" s="29" t="s">
        <v>274</v>
      </c>
      <c r="B257" s="29" t="s">
        <v>275</v>
      </c>
      <c r="C257" s="29" t="s">
        <v>698</v>
      </c>
      <c r="D257" s="29" t="s">
        <v>508</v>
      </c>
      <c r="E257" s="57" t="s">
        <v>987</v>
      </c>
      <c r="F257" s="32"/>
      <c r="G257" s="58"/>
      <c r="H257" s="32"/>
      <c r="I257" s="32"/>
      <c r="J257" s="32" t="s">
        <v>243</v>
      </c>
      <c r="K257" s="58"/>
      <c r="L257" s="9"/>
      <c r="M257" s="9"/>
      <c r="N257" s="9"/>
      <c r="O257" s="9"/>
      <c r="P257" s="9"/>
      <c r="Q257" s="9"/>
      <c r="R257" s="9"/>
      <c r="S257" s="9"/>
      <c r="T257" s="9"/>
      <c r="U257" s="9"/>
      <c r="V257" s="9"/>
      <c r="W257" s="9"/>
      <c r="X257" s="9"/>
      <c r="Y257" s="9"/>
      <c r="Z257" s="9"/>
      <c r="AA257" s="9"/>
      <c r="AB257" s="9"/>
      <c r="AC257" s="9"/>
    </row>
    <row r="258" ht="26.25">
      <c r="A258" s="29" t="s">
        <v>1215</v>
      </c>
      <c r="B258" s="29" t="s">
        <v>275</v>
      </c>
      <c r="C258" s="29" t="s">
        <v>698</v>
      </c>
      <c r="D258" s="29" t="s">
        <v>508</v>
      </c>
      <c r="E258" s="57" t="s">
        <v>959</v>
      </c>
      <c r="F258" s="29" t="s">
        <v>567</v>
      </c>
      <c r="G258" s="57" t="s">
        <v>971</v>
      </c>
      <c r="H258" s="32"/>
      <c r="I258" s="32"/>
      <c r="J258" s="32" t="s">
        <v>243</v>
      </c>
      <c r="K258" s="58"/>
      <c r="L258" s="9"/>
      <c r="M258" s="9"/>
      <c r="N258" s="9"/>
      <c r="O258" s="9"/>
      <c r="P258" s="9"/>
      <c r="Q258" s="9"/>
      <c r="R258" s="9"/>
      <c r="S258" s="9"/>
      <c r="T258" s="9"/>
      <c r="U258" s="9"/>
      <c r="V258" s="9"/>
      <c r="W258" s="9"/>
      <c r="X258" s="9"/>
      <c r="Y258" s="9"/>
      <c r="Z258" s="9"/>
      <c r="AA258" s="9"/>
      <c r="AB258" s="9"/>
      <c r="AC258" s="9"/>
    </row>
    <row r="259" ht="37.5">
      <c r="A259" s="29" t="s">
        <v>1216</v>
      </c>
      <c r="B259" s="29" t="s">
        <v>275</v>
      </c>
      <c r="C259" s="29" t="s">
        <v>698</v>
      </c>
      <c r="D259" s="29" t="s">
        <v>508</v>
      </c>
      <c r="E259" s="57" t="s">
        <v>987</v>
      </c>
      <c r="F259" s="29" t="s">
        <v>528</v>
      </c>
      <c r="G259" s="57" t="s">
        <v>955</v>
      </c>
      <c r="H259" s="29" t="s">
        <v>571</v>
      </c>
      <c r="I259" s="42">
        <v>0.08</v>
      </c>
      <c r="J259" s="32" t="s">
        <v>243</v>
      </c>
      <c r="K259" s="58"/>
      <c r="L259" s="9"/>
      <c r="M259" s="9"/>
      <c r="N259" s="9"/>
      <c r="O259" s="9"/>
      <c r="P259" s="9"/>
      <c r="Q259" s="9"/>
      <c r="R259" s="9"/>
      <c r="S259" s="9"/>
      <c r="T259" s="9"/>
      <c r="U259" s="9"/>
      <c r="V259" s="9"/>
      <c r="W259" s="9"/>
      <c r="X259" s="9"/>
      <c r="Y259" s="9"/>
      <c r="Z259" s="9"/>
      <c r="AA259" s="9"/>
      <c r="AB259" s="9"/>
      <c r="AC259" s="9"/>
    </row>
    <row r="260">
      <c r="A260" s="29" t="s">
        <v>1217</v>
      </c>
      <c r="B260" s="29" t="s">
        <v>275</v>
      </c>
      <c r="C260" s="29" t="s">
        <v>698</v>
      </c>
      <c r="D260" s="29" t="s">
        <v>745</v>
      </c>
      <c r="E260" s="57" t="s">
        <v>993</v>
      </c>
      <c r="F260" s="29"/>
      <c r="G260" s="57"/>
      <c r="H260" s="29"/>
      <c r="I260" s="29"/>
      <c r="J260" s="32" t="s">
        <v>967</v>
      </c>
      <c r="K260" s="58"/>
      <c r="L260" s="9"/>
      <c r="M260" s="9"/>
      <c r="N260" s="9"/>
      <c r="O260" s="9"/>
      <c r="P260" s="9"/>
      <c r="Q260" s="9"/>
      <c r="R260" s="9"/>
      <c r="S260" s="9"/>
      <c r="T260" s="9"/>
      <c r="U260" s="9"/>
      <c r="V260" s="9"/>
      <c r="W260" s="9"/>
      <c r="X260" s="9"/>
      <c r="Y260" s="9"/>
      <c r="Z260" s="9"/>
      <c r="AA260" s="9"/>
      <c r="AB260" s="9"/>
      <c r="AC260" s="9"/>
    </row>
    <row r="261" ht="26.25">
      <c r="A261" s="29" t="s">
        <v>1218</v>
      </c>
      <c r="B261" s="29" t="s">
        <v>275</v>
      </c>
      <c r="C261" s="29" t="s">
        <v>702</v>
      </c>
      <c r="D261" s="29" t="s">
        <v>503</v>
      </c>
      <c r="E261" s="57" t="s">
        <v>1001</v>
      </c>
      <c r="F261" s="32"/>
      <c r="G261" s="58"/>
      <c r="H261" s="32"/>
      <c r="I261" s="32"/>
      <c r="J261" s="32" t="s">
        <v>248</v>
      </c>
      <c r="K261" s="58"/>
      <c r="L261" s="9"/>
      <c r="M261" s="9"/>
      <c r="N261" s="9"/>
      <c r="O261" s="9"/>
      <c r="P261" s="9"/>
      <c r="Q261" s="9"/>
      <c r="R261" s="9"/>
      <c r="S261" s="9"/>
      <c r="T261" s="9"/>
      <c r="U261" s="9"/>
      <c r="V261" s="9"/>
      <c r="W261" s="9"/>
      <c r="X261" s="9"/>
      <c r="Y261" s="9"/>
      <c r="Z261" s="9"/>
      <c r="AA261" s="9"/>
      <c r="AB261" s="9"/>
      <c r="AC261" s="9"/>
    </row>
    <row r="262" ht="26.25">
      <c r="A262" s="29" t="s">
        <v>1219</v>
      </c>
      <c r="B262" s="29" t="s">
        <v>275</v>
      </c>
      <c r="C262" s="29" t="s">
        <v>702</v>
      </c>
      <c r="D262" s="29" t="s">
        <v>503</v>
      </c>
      <c r="E262" s="57" t="s">
        <v>959</v>
      </c>
      <c r="F262" s="32"/>
      <c r="G262" s="58"/>
      <c r="H262" s="32"/>
      <c r="I262" s="32"/>
      <c r="J262" s="32" t="s">
        <v>248</v>
      </c>
      <c r="K262" s="58"/>
      <c r="L262" s="9"/>
      <c r="M262" s="9"/>
      <c r="N262" s="9"/>
      <c r="O262" s="9"/>
      <c r="P262" s="9"/>
      <c r="Q262" s="9"/>
      <c r="R262" s="9"/>
      <c r="S262" s="9"/>
      <c r="T262" s="9"/>
      <c r="U262" s="9"/>
      <c r="V262" s="9"/>
      <c r="W262" s="9"/>
      <c r="X262" s="9"/>
      <c r="Y262" s="9"/>
      <c r="Z262" s="9"/>
      <c r="AA262" s="9"/>
      <c r="AB262" s="9"/>
      <c r="AC262" s="9"/>
    </row>
    <row r="263" ht="26.25">
      <c r="A263" s="29" t="s">
        <v>1220</v>
      </c>
      <c r="B263" s="29" t="s">
        <v>275</v>
      </c>
      <c r="C263" s="29" t="s">
        <v>702</v>
      </c>
      <c r="D263" s="29" t="s">
        <v>503</v>
      </c>
      <c r="E263" s="57" t="s">
        <v>987</v>
      </c>
      <c r="F263" s="32"/>
      <c r="G263" s="58"/>
      <c r="H263" s="32"/>
      <c r="I263" s="32"/>
      <c r="J263" s="32" t="s">
        <v>248</v>
      </c>
      <c r="K263" s="58"/>
      <c r="L263" s="9"/>
      <c r="M263" s="9"/>
      <c r="N263" s="9"/>
      <c r="O263" s="9"/>
      <c r="P263" s="9"/>
      <c r="Q263" s="9"/>
      <c r="R263" s="9"/>
      <c r="S263" s="9"/>
      <c r="T263" s="9"/>
      <c r="U263" s="9"/>
      <c r="V263" s="9"/>
      <c r="W263" s="9"/>
      <c r="X263" s="9"/>
      <c r="Y263" s="9"/>
      <c r="Z263" s="9"/>
      <c r="AA263" s="9"/>
      <c r="AB263" s="9"/>
      <c r="AC263" s="9"/>
    </row>
    <row r="264" ht="26.25">
      <c r="A264" s="29" t="s">
        <v>369</v>
      </c>
      <c r="B264" s="29" t="s">
        <v>275</v>
      </c>
      <c r="C264" s="29" t="s">
        <v>702</v>
      </c>
      <c r="D264" s="29" t="s">
        <v>503</v>
      </c>
      <c r="E264" s="57" t="s">
        <v>963</v>
      </c>
      <c r="F264" s="32"/>
      <c r="G264" s="58"/>
      <c r="H264" s="32"/>
      <c r="I264" s="32"/>
      <c r="J264" s="32" t="s">
        <v>248</v>
      </c>
      <c r="K264" s="58"/>
      <c r="L264" s="9"/>
      <c r="M264" s="9"/>
      <c r="N264" s="9"/>
      <c r="O264" s="9"/>
      <c r="P264" s="9"/>
      <c r="Q264" s="9"/>
      <c r="R264" s="9"/>
      <c r="S264" s="9"/>
      <c r="T264" s="9"/>
      <c r="U264" s="9"/>
      <c r="V264" s="9"/>
      <c r="W264" s="9"/>
      <c r="X264" s="9"/>
      <c r="Y264" s="9"/>
      <c r="Z264" s="9"/>
      <c r="AA264" s="9"/>
      <c r="AB264" s="9"/>
      <c r="AC264" s="9"/>
    </row>
    <row r="265" ht="26.25">
      <c r="A265" s="29" t="s">
        <v>1221</v>
      </c>
      <c r="B265" s="29" t="s">
        <v>275</v>
      </c>
      <c r="C265" s="6" t="s">
        <v>702</v>
      </c>
      <c r="D265" s="29" t="s">
        <v>503</v>
      </c>
      <c r="E265" s="57" t="s">
        <v>959</v>
      </c>
      <c r="F265" s="29" t="s">
        <v>514</v>
      </c>
      <c r="G265" s="57" t="s">
        <v>1006</v>
      </c>
      <c r="H265" s="32"/>
      <c r="I265" s="32"/>
      <c r="J265" s="32" t="s">
        <v>248</v>
      </c>
      <c r="K265" s="57" t="s">
        <v>1222</v>
      </c>
      <c r="L265" s="9"/>
      <c r="M265" s="9"/>
      <c r="N265" s="9"/>
      <c r="O265" s="9"/>
      <c r="P265" s="9"/>
      <c r="Q265" s="9"/>
      <c r="R265" s="9"/>
      <c r="S265" s="9"/>
      <c r="T265" s="9"/>
      <c r="U265" s="9"/>
      <c r="V265" s="9"/>
      <c r="W265" s="9"/>
      <c r="X265" s="9"/>
      <c r="Y265" s="9"/>
      <c r="Z265" s="9"/>
      <c r="AA265" s="9"/>
      <c r="AB265" s="9"/>
      <c r="AC265" s="9"/>
    </row>
    <row r="266" ht="26.25">
      <c r="A266" s="29" t="s">
        <v>1223</v>
      </c>
      <c r="B266" s="29" t="s">
        <v>275</v>
      </c>
      <c r="C266" s="29" t="s">
        <v>702</v>
      </c>
      <c r="D266" s="29" t="s">
        <v>503</v>
      </c>
      <c r="E266" s="57" t="s">
        <v>987</v>
      </c>
      <c r="F266" s="29" t="s">
        <v>567</v>
      </c>
      <c r="G266" s="57" t="s">
        <v>974</v>
      </c>
      <c r="H266" s="32"/>
      <c r="I266" s="32"/>
      <c r="J266" s="32" t="s">
        <v>248</v>
      </c>
      <c r="K266" s="57" t="s">
        <v>1224</v>
      </c>
      <c r="L266" s="9"/>
      <c r="M266" s="9"/>
      <c r="N266" s="9"/>
      <c r="O266" s="9"/>
      <c r="P266" s="9"/>
      <c r="Q266" s="9"/>
      <c r="R266" s="9"/>
      <c r="S266" s="9"/>
      <c r="T266" s="9"/>
      <c r="U266" s="9"/>
      <c r="V266" s="9"/>
      <c r="W266" s="9"/>
      <c r="X266" s="9"/>
      <c r="Y266" s="9"/>
      <c r="Z266" s="9"/>
      <c r="AA266" s="9"/>
      <c r="AB266" s="9"/>
      <c r="AC266" s="9"/>
    </row>
    <row r="267">
      <c r="A267" s="29" t="s">
        <v>1225</v>
      </c>
      <c r="B267" s="29" t="s">
        <v>275</v>
      </c>
      <c r="C267" s="29" t="s">
        <v>702</v>
      </c>
      <c r="D267" s="29" t="s">
        <v>749</v>
      </c>
      <c r="E267" s="57" t="s">
        <v>1052</v>
      </c>
      <c r="F267" s="29"/>
      <c r="G267" s="57"/>
      <c r="H267" s="32"/>
      <c r="I267" s="32"/>
      <c r="J267" s="32" t="s">
        <v>967</v>
      </c>
      <c r="K267" s="57"/>
      <c r="L267" s="9"/>
      <c r="M267" s="9"/>
      <c r="N267" s="9"/>
      <c r="O267" s="9"/>
      <c r="P267" s="9"/>
      <c r="Q267" s="9"/>
      <c r="R267" s="9"/>
      <c r="S267" s="9"/>
      <c r="T267" s="9"/>
      <c r="U267" s="9"/>
      <c r="V267" s="9"/>
      <c r="W267" s="9"/>
      <c r="X267" s="9"/>
      <c r="Y267" s="9"/>
      <c r="Z267" s="9"/>
      <c r="AA267" s="9"/>
      <c r="AB267" s="9"/>
      <c r="AC267" s="9"/>
    </row>
    <row r="268" ht="26.25">
      <c r="A268" s="29" t="s">
        <v>1226</v>
      </c>
      <c r="B268" s="29" t="s">
        <v>275</v>
      </c>
      <c r="C268" s="29" t="s">
        <v>707</v>
      </c>
      <c r="D268" s="29" t="s">
        <v>555</v>
      </c>
      <c r="E268" s="57" t="s">
        <v>1020</v>
      </c>
      <c r="F268" s="32"/>
      <c r="G268" s="58"/>
      <c r="H268" s="32"/>
      <c r="I268" s="32"/>
      <c r="J268" s="32" t="s">
        <v>225</v>
      </c>
      <c r="K268" s="58"/>
      <c r="L268" s="9"/>
      <c r="M268" s="9"/>
      <c r="N268" s="9"/>
      <c r="O268" s="9"/>
      <c r="P268" s="9"/>
      <c r="Q268" s="9"/>
      <c r="R268" s="9"/>
      <c r="S268" s="9"/>
      <c r="T268" s="9"/>
      <c r="U268" s="9"/>
      <c r="V268" s="9"/>
      <c r="W268" s="9"/>
      <c r="X268" s="9"/>
      <c r="Y268" s="9"/>
      <c r="Z268" s="9"/>
      <c r="AA268" s="9"/>
      <c r="AB268" s="9"/>
      <c r="AC268" s="9"/>
    </row>
    <row r="269" ht="26.25">
      <c r="A269" s="29" t="s">
        <v>1227</v>
      </c>
      <c r="B269" s="29" t="s">
        <v>275</v>
      </c>
      <c r="C269" s="29" t="s">
        <v>707</v>
      </c>
      <c r="D269" s="29" t="s">
        <v>555</v>
      </c>
      <c r="E269" s="57" t="s">
        <v>1027</v>
      </c>
      <c r="F269" s="32"/>
      <c r="G269" s="58"/>
      <c r="H269" s="32"/>
      <c r="I269" s="32"/>
      <c r="J269" s="32" t="s">
        <v>225</v>
      </c>
      <c r="K269" s="58"/>
      <c r="L269" s="9"/>
      <c r="M269" s="9"/>
      <c r="N269" s="9"/>
      <c r="O269" s="9"/>
      <c r="P269" s="9"/>
      <c r="Q269" s="9"/>
      <c r="R269" s="9"/>
      <c r="S269" s="9"/>
      <c r="T269" s="9"/>
      <c r="U269" s="9"/>
      <c r="V269" s="9"/>
      <c r="W269" s="9"/>
      <c r="X269" s="9"/>
      <c r="Y269" s="9"/>
      <c r="Z269" s="9"/>
      <c r="AA269" s="9"/>
      <c r="AB269" s="9"/>
      <c r="AC269" s="9"/>
    </row>
    <row r="270" ht="26.25">
      <c r="A270" s="29" t="s">
        <v>1228</v>
      </c>
      <c r="B270" s="29" t="s">
        <v>275</v>
      </c>
      <c r="C270" s="29" t="s">
        <v>707</v>
      </c>
      <c r="D270" s="29" t="s">
        <v>555</v>
      </c>
      <c r="E270" s="57" t="s">
        <v>969</v>
      </c>
      <c r="F270" s="32"/>
      <c r="G270" s="58"/>
      <c r="H270" s="32"/>
      <c r="I270" s="32"/>
      <c r="J270" s="32" t="s">
        <v>225</v>
      </c>
      <c r="K270" s="58"/>
      <c r="L270" s="9"/>
      <c r="M270" s="9"/>
      <c r="N270" s="9"/>
      <c r="O270" s="9"/>
      <c r="P270" s="9"/>
      <c r="Q270" s="9"/>
      <c r="R270" s="9"/>
      <c r="S270" s="9"/>
      <c r="T270" s="9"/>
      <c r="U270" s="9"/>
      <c r="V270" s="9"/>
      <c r="W270" s="9"/>
      <c r="X270" s="9"/>
      <c r="Y270" s="9"/>
      <c r="Z270" s="9"/>
      <c r="AA270" s="9"/>
      <c r="AB270" s="9"/>
      <c r="AC270" s="9"/>
    </row>
    <row r="271" ht="26.25">
      <c r="A271" s="29" t="s">
        <v>332</v>
      </c>
      <c r="B271" s="29" t="s">
        <v>275</v>
      </c>
      <c r="C271" s="29" t="s">
        <v>707</v>
      </c>
      <c r="D271" s="29" t="s">
        <v>555</v>
      </c>
      <c r="E271" s="57" t="s">
        <v>1001</v>
      </c>
      <c r="F271" s="32"/>
      <c r="G271" s="58"/>
      <c r="H271" s="32"/>
      <c r="I271" s="32"/>
      <c r="J271" s="32" t="s">
        <v>225</v>
      </c>
      <c r="K271" s="58"/>
      <c r="L271" s="9"/>
      <c r="M271" s="9"/>
      <c r="N271" s="9"/>
      <c r="O271" s="9"/>
      <c r="P271" s="9"/>
      <c r="Q271" s="9"/>
      <c r="R271" s="9"/>
      <c r="S271" s="9"/>
      <c r="T271" s="9"/>
      <c r="U271" s="9"/>
      <c r="V271" s="9"/>
      <c r="W271" s="9"/>
      <c r="X271" s="9"/>
      <c r="Y271" s="9"/>
      <c r="Z271" s="9"/>
      <c r="AA271" s="9"/>
      <c r="AB271" s="9"/>
      <c r="AC271" s="9"/>
    </row>
    <row r="272" ht="37.5">
      <c r="A272" s="29" t="s">
        <v>1229</v>
      </c>
      <c r="B272" s="29" t="s">
        <v>275</v>
      </c>
      <c r="C272" s="29" t="s">
        <v>707</v>
      </c>
      <c r="D272" s="29" t="s">
        <v>555</v>
      </c>
      <c r="E272" s="57" t="s">
        <v>969</v>
      </c>
      <c r="F272" s="29" t="s">
        <v>549</v>
      </c>
      <c r="G272" s="57" t="s">
        <v>971</v>
      </c>
      <c r="H272" s="32"/>
      <c r="I272" s="32"/>
      <c r="J272" s="32" t="s">
        <v>225</v>
      </c>
      <c r="K272" s="57" t="s">
        <v>1222</v>
      </c>
      <c r="L272" s="9"/>
      <c r="M272" s="9"/>
      <c r="N272" s="9"/>
      <c r="O272" s="9"/>
      <c r="P272" s="9"/>
      <c r="Q272" s="9"/>
      <c r="R272" s="9"/>
      <c r="S272" s="9"/>
      <c r="T272" s="9"/>
      <c r="U272" s="9"/>
      <c r="V272" s="9"/>
      <c r="W272" s="9"/>
      <c r="X272" s="9"/>
      <c r="Y272" s="9"/>
      <c r="Z272" s="9"/>
      <c r="AA272" s="9"/>
      <c r="AB272" s="9"/>
      <c r="AC272" s="9"/>
    </row>
    <row r="273" ht="37.5">
      <c r="A273" s="29" t="s">
        <v>1230</v>
      </c>
      <c r="B273" s="29" t="s">
        <v>275</v>
      </c>
      <c r="C273" s="29" t="s">
        <v>707</v>
      </c>
      <c r="D273" s="29" t="s">
        <v>555</v>
      </c>
      <c r="E273" s="57" t="s">
        <v>1001</v>
      </c>
      <c r="F273" s="29" t="s">
        <v>523</v>
      </c>
      <c r="G273" s="57" t="s">
        <v>1022</v>
      </c>
      <c r="H273" s="32"/>
      <c r="I273" s="32"/>
      <c r="J273" s="32" t="s">
        <v>225</v>
      </c>
      <c r="K273" s="57" t="s">
        <v>1224</v>
      </c>
      <c r="L273" s="9"/>
      <c r="M273" s="9"/>
      <c r="N273" s="9"/>
      <c r="O273" s="9"/>
      <c r="P273" s="9"/>
      <c r="Q273" s="9"/>
      <c r="R273" s="9"/>
      <c r="S273" s="9"/>
      <c r="T273" s="9"/>
      <c r="U273" s="9"/>
      <c r="V273" s="9"/>
      <c r="W273" s="9"/>
      <c r="X273" s="9"/>
      <c r="Y273" s="9"/>
      <c r="Z273" s="9"/>
      <c r="AA273" s="9"/>
      <c r="AB273" s="9"/>
      <c r="AC273" s="9"/>
    </row>
    <row r="274" ht="26.25">
      <c r="A274" s="29" t="s">
        <v>1231</v>
      </c>
      <c r="B274" s="29" t="s">
        <v>275</v>
      </c>
      <c r="C274" s="29" t="s">
        <v>707</v>
      </c>
      <c r="D274" s="29" t="s">
        <v>732</v>
      </c>
      <c r="E274" s="57" t="s">
        <v>987</v>
      </c>
      <c r="F274" s="29"/>
      <c r="G274" s="57"/>
      <c r="H274" s="32"/>
      <c r="I274" s="32"/>
      <c r="J274" s="32" t="s">
        <v>967</v>
      </c>
      <c r="K274" s="57"/>
      <c r="L274" s="9"/>
      <c r="M274" s="9"/>
      <c r="N274" s="9"/>
      <c r="O274" s="9"/>
      <c r="P274" s="9"/>
      <c r="Q274" s="9"/>
      <c r="R274" s="9"/>
      <c r="S274" s="9"/>
      <c r="T274" s="9"/>
      <c r="U274" s="9"/>
      <c r="V274" s="9"/>
      <c r="W274" s="9"/>
      <c r="X274" s="9"/>
      <c r="Y274" s="9"/>
      <c r="Z274" s="9"/>
      <c r="AA274" s="9"/>
      <c r="AB274" s="9"/>
      <c r="AC274" s="9"/>
    </row>
    <row r="275" ht="26.25">
      <c r="A275" s="29" t="s">
        <v>1232</v>
      </c>
      <c r="B275" s="29" t="s">
        <v>275</v>
      </c>
      <c r="C275" s="29" t="s">
        <v>712</v>
      </c>
      <c r="D275" s="29" t="s">
        <v>546</v>
      </c>
      <c r="E275" s="57" t="s">
        <v>1001</v>
      </c>
      <c r="F275" s="32"/>
      <c r="G275" s="58"/>
      <c r="H275" s="32"/>
      <c r="I275" s="32"/>
      <c r="J275" s="32" t="s">
        <v>217</v>
      </c>
      <c r="K275" s="58"/>
      <c r="L275" s="9"/>
      <c r="M275" s="9"/>
      <c r="N275" s="9"/>
      <c r="O275" s="9"/>
      <c r="P275" s="9"/>
      <c r="Q275" s="9"/>
      <c r="R275" s="9"/>
      <c r="S275" s="9"/>
      <c r="T275" s="9"/>
      <c r="U275" s="9"/>
      <c r="V275" s="9"/>
      <c r="W275" s="9"/>
      <c r="X275" s="9"/>
      <c r="Y275" s="9"/>
      <c r="Z275" s="9"/>
      <c r="AA275" s="9"/>
      <c r="AB275" s="9"/>
      <c r="AC275" s="9"/>
    </row>
    <row r="276" ht="26.25">
      <c r="A276" s="29" t="s">
        <v>1233</v>
      </c>
      <c r="B276" s="29" t="s">
        <v>275</v>
      </c>
      <c r="C276" s="29" t="s">
        <v>712</v>
      </c>
      <c r="D276" s="29" t="s">
        <v>546</v>
      </c>
      <c r="E276" s="57" t="s">
        <v>971</v>
      </c>
      <c r="F276" s="32"/>
      <c r="G276" s="58"/>
      <c r="H276" s="32"/>
      <c r="I276" s="32"/>
      <c r="J276" s="32" t="s">
        <v>217</v>
      </c>
      <c r="K276" s="58"/>
      <c r="L276" s="9"/>
      <c r="M276" s="9"/>
      <c r="N276" s="9"/>
      <c r="O276" s="9"/>
      <c r="P276" s="9"/>
      <c r="Q276" s="9"/>
      <c r="R276" s="9"/>
      <c r="S276" s="9"/>
      <c r="T276" s="9"/>
      <c r="U276" s="9"/>
      <c r="V276" s="9"/>
      <c r="W276" s="9"/>
      <c r="X276" s="9"/>
      <c r="Y276" s="9"/>
      <c r="Z276" s="9"/>
      <c r="AA276" s="9"/>
      <c r="AB276" s="9"/>
      <c r="AC276" s="9"/>
    </row>
    <row r="277" ht="26.25">
      <c r="A277" s="29" t="s">
        <v>382</v>
      </c>
      <c r="B277" s="29" t="s">
        <v>275</v>
      </c>
      <c r="C277" s="29" t="s">
        <v>712</v>
      </c>
      <c r="D277" s="29" t="s">
        <v>546</v>
      </c>
      <c r="E277" s="57" t="s">
        <v>987</v>
      </c>
      <c r="F277" s="32"/>
      <c r="G277" s="58"/>
      <c r="H277" s="32"/>
      <c r="I277" s="32"/>
      <c r="J277" s="32" t="s">
        <v>217</v>
      </c>
      <c r="K277" s="58"/>
      <c r="L277" s="9"/>
      <c r="M277" s="9"/>
      <c r="N277" s="9"/>
      <c r="O277" s="9"/>
      <c r="P277" s="9"/>
      <c r="Q277" s="9"/>
      <c r="R277" s="9"/>
      <c r="S277" s="9"/>
      <c r="T277" s="9"/>
      <c r="U277" s="9"/>
      <c r="V277" s="9"/>
      <c r="W277" s="9"/>
      <c r="X277" s="9"/>
      <c r="Y277" s="9"/>
      <c r="Z277" s="9"/>
      <c r="AA277" s="9"/>
      <c r="AB277" s="9"/>
      <c r="AC277" s="9"/>
    </row>
    <row r="278" ht="37.5">
      <c r="A278" s="29" t="s">
        <v>1234</v>
      </c>
      <c r="B278" s="29" t="s">
        <v>275</v>
      </c>
      <c r="C278" s="29" t="s">
        <v>712</v>
      </c>
      <c r="D278" s="29" t="s">
        <v>546</v>
      </c>
      <c r="E278" s="57" t="s">
        <v>971</v>
      </c>
      <c r="F278" s="29" t="s">
        <v>523</v>
      </c>
      <c r="G278" s="57" t="s">
        <v>1016</v>
      </c>
      <c r="H278" s="32"/>
      <c r="I278" s="32"/>
      <c r="J278" s="32" t="s">
        <v>217</v>
      </c>
      <c r="K278" s="57" t="s">
        <v>1222</v>
      </c>
      <c r="L278" s="9"/>
      <c r="M278" s="9"/>
      <c r="N278" s="9"/>
      <c r="O278" s="9"/>
      <c r="P278" s="9"/>
      <c r="Q278" s="9"/>
      <c r="R278" s="9"/>
      <c r="S278" s="9"/>
      <c r="T278" s="9"/>
      <c r="U278" s="9"/>
      <c r="V278" s="9"/>
      <c r="W278" s="9"/>
      <c r="X278" s="9"/>
      <c r="Y278" s="9"/>
      <c r="Z278" s="9"/>
      <c r="AA278" s="9"/>
      <c r="AB278" s="9"/>
      <c r="AC278" s="9"/>
    </row>
    <row r="279" ht="26.25">
      <c r="A279" s="29" t="s">
        <v>278</v>
      </c>
      <c r="B279" s="29" t="s">
        <v>275</v>
      </c>
      <c r="C279" s="29" t="s">
        <v>712</v>
      </c>
      <c r="D279" s="29" t="s">
        <v>546</v>
      </c>
      <c r="E279" s="57" t="s">
        <v>963</v>
      </c>
      <c r="F279" s="29" t="s">
        <v>555</v>
      </c>
      <c r="G279" s="57" t="s">
        <v>1001</v>
      </c>
      <c r="H279" s="29" t="s">
        <v>533</v>
      </c>
      <c r="I279" s="42">
        <v>0.15</v>
      </c>
      <c r="J279" s="32" t="s">
        <v>217</v>
      </c>
      <c r="K279" s="57" t="s">
        <v>1235</v>
      </c>
      <c r="L279" s="9"/>
      <c r="M279" s="9"/>
      <c r="N279" s="9"/>
      <c r="O279" s="9"/>
      <c r="P279" s="9"/>
      <c r="Q279" s="9"/>
      <c r="R279" s="9"/>
      <c r="S279" s="9"/>
      <c r="T279" s="9"/>
      <c r="U279" s="9"/>
      <c r="V279" s="9"/>
      <c r="W279" s="9"/>
      <c r="X279" s="9"/>
      <c r="Y279" s="9"/>
      <c r="Z279" s="9"/>
      <c r="AA279" s="9"/>
      <c r="AB279" s="9"/>
      <c r="AC279" s="9"/>
    </row>
    <row r="280" ht="26.25">
      <c r="A280" s="29" t="s">
        <v>1236</v>
      </c>
      <c r="B280" s="29" t="s">
        <v>275</v>
      </c>
      <c r="C280" s="29" t="s">
        <v>712</v>
      </c>
      <c r="D280" s="29" t="s">
        <v>593</v>
      </c>
      <c r="E280" s="57" t="s">
        <v>987</v>
      </c>
      <c r="F280" s="29"/>
      <c r="G280" s="57"/>
      <c r="H280" s="29"/>
      <c r="I280" s="42"/>
      <c r="J280" s="32" t="s">
        <v>967</v>
      </c>
      <c r="K280" s="57"/>
      <c r="L280" s="9"/>
      <c r="M280" s="9"/>
      <c r="N280" s="9"/>
      <c r="O280" s="9"/>
      <c r="P280" s="9"/>
      <c r="Q280" s="9"/>
      <c r="R280" s="9"/>
      <c r="S280" s="9"/>
      <c r="T280" s="9"/>
      <c r="U280" s="9"/>
      <c r="V280" s="9"/>
      <c r="W280" s="9"/>
      <c r="X280" s="9"/>
      <c r="Y280" s="9"/>
      <c r="Z280" s="9"/>
      <c r="AA280" s="9"/>
      <c r="AB280" s="9"/>
      <c r="AC280" s="9"/>
    </row>
    <row r="281" ht="26.25">
      <c r="A281" s="29" t="s">
        <v>1237</v>
      </c>
      <c r="B281" s="29" t="s">
        <v>275</v>
      </c>
      <c r="C281" s="29" t="s">
        <v>716</v>
      </c>
      <c r="D281" s="29" t="s">
        <v>559</v>
      </c>
      <c r="E281" s="57" t="s">
        <v>969</v>
      </c>
      <c r="F281" s="32"/>
      <c r="G281" s="58"/>
      <c r="H281" s="32"/>
      <c r="I281" s="32"/>
      <c r="J281" s="32" t="s">
        <v>231</v>
      </c>
      <c r="K281" s="58"/>
      <c r="L281" s="9"/>
      <c r="M281" s="9"/>
      <c r="N281" s="9"/>
      <c r="O281" s="9"/>
      <c r="P281" s="9"/>
      <c r="Q281" s="9"/>
      <c r="R281" s="9"/>
      <c r="S281" s="9"/>
      <c r="T281" s="9"/>
      <c r="U281" s="9"/>
      <c r="V281" s="9"/>
      <c r="W281" s="9"/>
      <c r="X281" s="9"/>
      <c r="Y281" s="9"/>
      <c r="Z281" s="9"/>
      <c r="AA281" s="9"/>
      <c r="AB281" s="9"/>
      <c r="AC281" s="9"/>
    </row>
    <row r="282" ht="26.25">
      <c r="A282" s="29" t="s">
        <v>1238</v>
      </c>
      <c r="B282" s="29" t="s">
        <v>275</v>
      </c>
      <c r="C282" s="29" t="s">
        <v>716</v>
      </c>
      <c r="D282" s="29" t="s">
        <v>559</v>
      </c>
      <c r="E282" s="57" t="s">
        <v>1001</v>
      </c>
      <c r="F282" s="32"/>
      <c r="G282" s="58"/>
      <c r="H282" s="32"/>
      <c r="I282" s="32"/>
      <c r="J282" s="32" t="s">
        <v>231</v>
      </c>
      <c r="K282" s="58"/>
      <c r="L282" s="9"/>
      <c r="M282" s="9"/>
      <c r="N282" s="9"/>
      <c r="O282" s="9"/>
      <c r="P282" s="9"/>
      <c r="Q282" s="9"/>
      <c r="R282" s="9"/>
      <c r="S282" s="9"/>
      <c r="T282" s="9"/>
      <c r="U282" s="9"/>
      <c r="V282" s="9"/>
      <c r="W282" s="9"/>
      <c r="X282" s="9"/>
      <c r="Y282" s="9"/>
      <c r="Z282" s="9"/>
      <c r="AA282" s="9"/>
      <c r="AB282" s="9"/>
      <c r="AC282" s="9"/>
    </row>
    <row r="283" ht="26.25">
      <c r="A283" s="29" t="s">
        <v>1239</v>
      </c>
      <c r="B283" s="29" t="s">
        <v>275</v>
      </c>
      <c r="C283" s="29" t="s">
        <v>716</v>
      </c>
      <c r="D283" s="29" t="s">
        <v>559</v>
      </c>
      <c r="E283" s="57" t="s">
        <v>1001</v>
      </c>
      <c r="F283" s="29" t="s">
        <v>555</v>
      </c>
      <c r="G283" s="57" t="s">
        <v>1001</v>
      </c>
      <c r="H283" s="32"/>
      <c r="I283" s="32"/>
      <c r="J283" s="32" t="s">
        <v>231</v>
      </c>
      <c r="K283" s="58"/>
      <c r="L283" s="9"/>
      <c r="M283" s="9"/>
      <c r="N283" s="9"/>
      <c r="O283" s="9"/>
      <c r="P283" s="9"/>
      <c r="Q283" s="9"/>
      <c r="R283" s="9"/>
      <c r="S283" s="9"/>
      <c r="T283" s="9"/>
      <c r="U283" s="9"/>
      <c r="V283" s="9"/>
      <c r="W283" s="9"/>
      <c r="X283" s="9"/>
      <c r="Y283" s="9"/>
      <c r="Z283" s="9"/>
      <c r="AA283" s="9"/>
      <c r="AB283" s="9"/>
      <c r="AC283" s="9"/>
    </row>
    <row r="284" ht="37.5">
      <c r="A284" s="29" t="s">
        <v>1240</v>
      </c>
      <c r="B284" s="29" t="s">
        <v>275</v>
      </c>
      <c r="C284" s="29" t="s">
        <v>716</v>
      </c>
      <c r="D284" s="29" t="s">
        <v>559</v>
      </c>
      <c r="E284" s="57" t="s">
        <v>1037</v>
      </c>
      <c r="F284" s="29" t="s">
        <v>555</v>
      </c>
      <c r="G284" s="57" t="s">
        <v>1001</v>
      </c>
      <c r="H284" s="29" t="s">
        <v>549</v>
      </c>
      <c r="I284" s="42">
        <v>0.15</v>
      </c>
      <c r="J284" s="32" t="s">
        <v>231</v>
      </c>
      <c r="K284" s="58"/>
      <c r="L284" s="9"/>
      <c r="M284" s="9"/>
      <c r="N284" s="9"/>
      <c r="O284" s="9"/>
      <c r="P284" s="9"/>
      <c r="Q284" s="9"/>
      <c r="R284" s="9"/>
      <c r="S284" s="9"/>
      <c r="T284" s="9"/>
      <c r="U284" s="9"/>
      <c r="V284" s="9"/>
      <c r="W284" s="9"/>
      <c r="X284" s="9"/>
      <c r="Y284" s="9"/>
      <c r="Z284" s="9"/>
      <c r="AA284" s="9"/>
      <c r="AB284" s="9"/>
      <c r="AC284" s="9"/>
    </row>
    <row r="285" ht="26.25">
      <c r="A285" s="29" t="s">
        <v>378</v>
      </c>
      <c r="B285" s="29" t="s">
        <v>275</v>
      </c>
      <c r="C285" s="29" t="s">
        <v>716</v>
      </c>
      <c r="D285" s="29" t="s">
        <v>559</v>
      </c>
      <c r="E285" s="57" t="s">
        <v>969</v>
      </c>
      <c r="F285" s="29" t="s">
        <v>533</v>
      </c>
      <c r="G285" s="57" t="s">
        <v>987</v>
      </c>
      <c r="H285" s="29"/>
      <c r="I285" s="29"/>
      <c r="J285" s="32" t="s">
        <v>231</v>
      </c>
      <c r="K285" s="5" t="s">
        <v>1241</v>
      </c>
      <c r="L285" s="9"/>
      <c r="M285" s="9"/>
      <c r="N285" s="9"/>
      <c r="O285" s="9"/>
      <c r="P285" s="9"/>
      <c r="Q285" s="9"/>
      <c r="R285" s="9"/>
      <c r="S285" s="9"/>
      <c r="T285" s="9"/>
      <c r="U285" s="9"/>
      <c r="V285" s="9"/>
      <c r="W285" s="9"/>
      <c r="X285" s="9"/>
      <c r="Y285" s="9"/>
      <c r="Z285" s="9"/>
      <c r="AA285" s="9"/>
      <c r="AB285" s="9"/>
      <c r="AC285" s="9"/>
    </row>
    <row r="286" ht="26.25">
      <c r="A286" s="29" t="s">
        <v>1242</v>
      </c>
      <c r="B286" s="29" t="s">
        <v>275</v>
      </c>
      <c r="C286" s="29" t="s">
        <v>716</v>
      </c>
      <c r="D286" s="29" t="s">
        <v>728</v>
      </c>
      <c r="E286" s="57" t="s">
        <v>1001</v>
      </c>
      <c r="F286" s="32"/>
      <c r="G286" s="58"/>
      <c r="H286" s="32"/>
      <c r="I286" s="32"/>
      <c r="J286" s="32" t="s">
        <v>967</v>
      </c>
      <c r="K286" s="58"/>
      <c r="L286" s="9"/>
      <c r="M286" s="9"/>
      <c r="N286" s="9"/>
      <c r="O286" s="9"/>
      <c r="P286" s="9"/>
      <c r="Q286" s="9"/>
      <c r="R286" s="9"/>
      <c r="S286" s="9"/>
      <c r="T286" s="9"/>
      <c r="U286" s="9"/>
      <c r="V286" s="9"/>
      <c r="W286" s="9"/>
      <c r="X286" s="9"/>
      <c r="Y286" s="9"/>
      <c r="Z286" s="9"/>
      <c r="AA286" s="9"/>
      <c r="AB286" s="9"/>
      <c r="AC286" s="9"/>
    </row>
    <row r="287" ht="37.5">
      <c r="A287" s="29" t="s">
        <v>1243</v>
      </c>
      <c r="B287" s="29" t="s">
        <v>275</v>
      </c>
      <c r="C287" s="29" t="s">
        <v>721</v>
      </c>
      <c r="D287" s="29" t="s">
        <v>503</v>
      </c>
      <c r="E287" s="57" t="s">
        <v>1001</v>
      </c>
      <c r="F287" s="29" t="s">
        <v>528</v>
      </c>
      <c r="G287" s="57" t="s">
        <v>951</v>
      </c>
      <c r="H287" s="32"/>
      <c r="I287" s="32"/>
      <c r="J287" s="32" t="s">
        <v>248</v>
      </c>
      <c r="K287" s="57" t="s">
        <v>1244</v>
      </c>
      <c r="L287" s="9"/>
      <c r="M287" s="9"/>
      <c r="N287" s="9"/>
      <c r="O287" s="9"/>
      <c r="P287" s="9"/>
      <c r="Q287" s="9"/>
      <c r="R287" s="9"/>
      <c r="S287" s="9"/>
      <c r="T287" s="9"/>
      <c r="U287" s="9"/>
      <c r="V287" s="9"/>
      <c r="W287" s="9"/>
      <c r="X287" s="9"/>
      <c r="Y287" s="9"/>
      <c r="Z287" s="9"/>
      <c r="AA287" s="9"/>
      <c r="AB287" s="9"/>
      <c r="AC287" s="9"/>
    </row>
    <row r="288" ht="26.25">
      <c r="A288" s="29" t="s">
        <v>387</v>
      </c>
      <c r="B288" s="29" t="s">
        <v>275</v>
      </c>
      <c r="C288" s="29" t="s">
        <v>721</v>
      </c>
      <c r="D288" s="29" t="s">
        <v>503</v>
      </c>
      <c r="E288" s="57" t="s">
        <v>959</v>
      </c>
      <c r="F288" s="29" t="s">
        <v>571</v>
      </c>
      <c r="G288" s="57" t="s">
        <v>971</v>
      </c>
      <c r="H288" s="32"/>
      <c r="I288" s="32"/>
      <c r="J288" s="32" t="s">
        <v>248</v>
      </c>
      <c r="K288" s="57" t="s">
        <v>1245</v>
      </c>
      <c r="L288" s="9"/>
      <c r="M288" s="9"/>
      <c r="N288" s="9"/>
      <c r="O288" s="9"/>
      <c r="P288" s="9"/>
      <c r="Q288" s="9"/>
      <c r="R288" s="9"/>
      <c r="S288" s="9"/>
      <c r="T288" s="9"/>
      <c r="U288" s="9"/>
      <c r="V288" s="9"/>
      <c r="W288" s="9"/>
      <c r="X288" s="9"/>
      <c r="Y288" s="9"/>
      <c r="Z288" s="9"/>
      <c r="AA288" s="9"/>
      <c r="AB288" s="9"/>
      <c r="AC288" s="9"/>
    </row>
    <row r="289" ht="37.5">
      <c r="A289" s="29" t="s">
        <v>1246</v>
      </c>
      <c r="B289" s="29" t="s">
        <v>275</v>
      </c>
      <c r="C289" s="29" t="s">
        <v>721</v>
      </c>
      <c r="D289" s="29" t="s">
        <v>503</v>
      </c>
      <c r="E289" s="57" t="s">
        <v>987</v>
      </c>
      <c r="F289" s="29" t="s">
        <v>528</v>
      </c>
      <c r="G289" s="57" t="s">
        <v>955</v>
      </c>
      <c r="H289" s="32"/>
      <c r="I289" s="32"/>
      <c r="J289" s="32" t="s">
        <v>248</v>
      </c>
      <c r="K289" s="57" t="s">
        <v>1245</v>
      </c>
      <c r="L289" s="9"/>
      <c r="M289" s="9"/>
      <c r="N289" s="9"/>
      <c r="O289" s="9"/>
      <c r="P289" s="9"/>
      <c r="Q289" s="9"/>
      <c r="R289" s="9"/>
      <c r="S289" s="9"/>
      <c r="T289" s="9"/>
      <c r="U289" s="9"/>
      <c r="V289" s="9"/>
      <c r="W289" s="9"/>
      <c r="X289" s="9"/>
      <c r="Y289" s="9"/>
      <c r="Z289" s="9"/>
      <c r="AA289" s="9"/>
      <c r="AB289" s="9"/>
      <c r="AC289" s="9"/>
    </row>
    <row r="290">
      <c r="A290" s="29"/>
      <c r="B290" s="29"/>
      <c r="C290" s="29"/>
      <c r="D290" s="32"/>
      <c r="E290" s="58"/>
      <c r="F290" s="32"/>
      <c r="G290" s="58"/>
      <c r="H290" s="32"/>
      <c r="I290" s="32"/>
      <c r="J290" s="32" t="s">
        <v>359</v>
      </c>
      <c r="K290" s="58"/>
      <c r="L290" s="9"/>
      <c r="M290" s="9"/>
      <c r="N290" s="9"/>
      <c r="O290" s="9"/>
      <c r="P290" s="9"/>
      <c r="Q290" s="9"/>
      <c r="R290" s="9"/>
      <c r="S290" s="9"/>
      <c r="T290" s="9"/>
      <c r="U290" s="9"/>
      <c r="V290" s="9"/>
      <c r="W290" s="9"/>
      <c r="X290" s="9"/>
      <c r="Y290" s="9"/>
      <c r="Z290" s="9"/>
      <c r="AA290" s="9"/>
      <c r="AB290" s="9"/>
      <c r="AC290" s="9"/>
    </row>
    <row r="291">
      <c r="A291" s="32"/>
      <c r="B291" s="32"/>
      <c r="C291" s="32"/>
      <c r="D291" s="32"/>
      <c r="E291" s="58"/>
      <c r="F291" s="32"/>
      <c r="G291" s="58"/>
      <c r="H291" s="32"/>
      <c r="I291" s="32"/>
      <c r="J291" s="32" t="s">
        <v>359</v>
      </c>
      <c r="K291" s="58"/>
      <c r="L291" s="9"/>
      <c r="M291" s="9"/>
      <c r="N291" s="9"/>
      <c r="O291" s="9"/>
      <c r="P291" s="9"/>
      <c r="Q291" s="9"/>
      <c r="R291" s="9"/>
      <c r="S291" s="9"/>
      <c r="T291" s="9"/>
      <c r="U291" s="9"/>
      <c r="V291" s="9"/>
      <c r="W291" s="9"/>
      <c r="X291" s="9"/>
      <c r="Y291" s="9"/>
      <c r="Z291" s="9"/>
      <c r="AA291" s="9"/>
      <c r="AB291" s="9"/>
      <c r="AC291" s="9"/>
    </row>
    <row r="292" ht="26.25">
      <c r="A292" s="29" t="s">
        <v>1247</v>
      </c>
      <c r="B292" s="29" t="s">
        <v>293</v>
      </c>
      <c r="C292" s="29" t="s">
        <v>731</v>
      </c>
      <c r="D292" s="29" t="s">
        <v>523</v>
      </c>
      <c r="E292" s="57" t="s">
        <v>1018</v>
      </c>
      <c r="F292" s="32"/>
      <c r="G292" s="58"/>
      <c r="H292" s="32"/>
      <c r="I292" s="32"/>
      <c r="J292" s="32" t="s">
        <v>241</v>
      </c>
      <c r="K292" s="57" t="s">
        <v>1248</v>
      </c>
      <c r="L292" s="9"/>
      <c r="M292" s="9"/>
      <c r="N292" s="9"/>
      <c r="O292" s="9"/>
      <c r="P292" s="9"/>
      <c r="Q292" s="9"/>
      <c r="R292" s="9"/>
      <c r="S292" s="9"/>
      <c r="T292" s="9"/>
      <c r="U292" s="9"/>
      <c r="V292" s="9"/>
      <c r="W292" s="9"/>
      <c r="X292" s="9"/>
      <c r="Y292" s="9"/>
      <c r="Z292" s="9"/>
      <c r="AA292" s="9"/>
      <c r="AB292" s="9"/>
      <c r="AC292" s="9"/>
    </row>
    <row r="293" ht="26.25">
      <c r="A293" s="29" t="s">
        <v>311</v>
      </c>
      <c r="B293" s="29" t="s">
        <v>293</v>
      </c>
      <c r="C293" s="29" t="s">
        <v>734</v>
      </c>
      <c r="D293" s="29" t="s">
        <v>555</v>
      </c>
      <c r="E293" s="57" t="s">
        <v>1027</v>
      </c>
      <c r="F293" s="32"/>
      <c r="G293" s="58"/>
      <c r="H293" s="32"/>
      <c r="I293" s="32"/>
      <c r="J293" s="32" t="s">
        <v>225</v>
      </c>
      <c r="K293" s="58"/>
      <c r="L293" s="9"/>
      <c r="M293" s="9"/>
      <c r="N293" s="9"/>
      <c r="O293" s="9"/>
      <c r="P293" s="9"/>
      <c r="Q293" s="9"/>
      <c r="R293" s="9"/>
      <c r="S293" s="9"/>
      <c r="T293" s="9"/>
      <c r="U293" s="9"/>
      <c r="V293" s="9"/>
      <c r="W293" s="9"/>
      <c r="X293" s="9"/>
      <c r="Y293" s="9"/>
      <c r="Z293" s="9"/>
      <c r="AA293" s="9"/>
      <c r="AB293" s="9"/>
      <c r="AC293" s="9"/>
    </row>
    <row r="294" ht="26.25">
      <c r="A294" s="29" t="s">
        <v>1125</v>
      </c>
      <c r="B294" s="29" t="s">
        <v>293</v>
      </c>
      <c r="C294" s="29" t="s">
        <v>734</v>
      </c>
      <c r="D294" s="29" t="s">
        <v>555</v>
      </c>
      <c r="E294" s="57" t="s">
        <v>969</v>
      </c>
      <c r="F294" s="32"/>
      <c r="G294" s="58"/>
      <c r="H294" s="32"/>
      <c r="I294" s="32"/>
      <c r="J294" s="32" t="s">
        <v>225</v>
      </c>
      <c r="K294" s="58"/>
      <c r="L294" s="9"/>
      <c r="M294" s="9"/>
      <c r="N294" s="9"/>
      <c r="O294" s="9"/>
      <c r="P294" s="9"/>
      <c r="Q294" s="9"/>
      <c r="R294" s="9"/>
      <c r="S294" s="9"/>
      <c r="T294" s="9"/>
      <c r="U294" s="9"/>
      <c r="V294" s="9"/>
      <c r="W294" s="9"/>
      <c r="X294" s="9"/>
      <c r="Y294" s="9"/>
      <c r="Z294" s="9"/>
      <c r="AA294" s="9"/>
      <c r="AB294" s="9"/>
      <c r="AC294" s="9"/>
    </row>
    <row r="295" ht="26.25">
      <c r="A295" s="29" t="s">
        <v>1191</v>
      </c>
      <c r="B295" s="29" t="s">
        <v>293</v>
      </c>
      <c r="C295" s="29" t="s">
        <v>734</v>
      </c>
      <c r="D295" s="29" t="s">
        <v>555</v>
      </c>
      <c r="E295" s="57" t="s">
        <v>969</v>
      </c>
      <c r="F295" s="32"/>
      <c r="G295" s="58"/>
      <c r="H295" s="32"/>
      <c r="I295" s="32"/>
      <c r="J295" s="32" t="s">
        <v>225</v>
      </c>
      <c r="K295" s="58"/>
      <c r="L295" s="9"/>
      <c r="M295" s="9"/>
      <c r="N295" s="9"/>
      <c r="O295" s="9"/>
      <c r="P295" s="9"/>
      <c r="Q295" s="9"/>
      <c r="R295" s="9"/>
      <c r="S295" s="9"/>
      <c r="T295" s="9"/>
      <c r="U295" s="9"/>
      <c r="V295" s="9"/>
      <c r="W295" s="9"/>
      <c r="X295" s="9"/>
      <c r="Y295" s="9"/>
      <c r="Z295" s="9"/>
      <c r="AA295" s="9"/>
      <c r="AB295" s="9"/>
      <c r="AC295" s="9"/>
    </row>
    <row r="296" ht="26.25">
      <c r="A296" s="29" t="s">
        <v>368</v>
      </c>
      <c r="B296" s="29" t="s">
        <v>293</v>
      </c>
      <c r="C296" s="29" t="s">
        <v>738</v>
      </c>
      <c r="D296" s="29" t="s">
        <v>549</v>
      </c>
      <c r="E296" s="57" t="s">
        <v>971</v>
      </c>
      <c r="F296" s="32"/>
      <c r="G296" s="58"/>
      <c r="H296" s="32"/>
      <c r="I296" s="32"/>
      <c r="J296" s="32" t="s">
        <v>235</v>
      </c>
      <c r="K296" s="58"/>
      <c r="L296" s="9"/>
      <c r="M296" s="9"/>
      <c r="N296" s="9"/>
      <c r="O296" s="9"/>
      <c r="P296" s="9"/>
      <c r="Q296" s="9"/>
      <c r="R296" s="9"/>
      <c r="S296" s="9"/>
      <c r="T296" s="9"/>
      <c r="U296" s="9"/>
      <c r="V296" s="9"/>
      <c r="W296" s="9"/>
      <c r="X296" s="9"/>
      <c r="Y296" s="9"/>
      <c r="Z296" s="9"/>
      <c r="AA296" s="9"/>
      <c r="AB296" s="9"/>
      <c r="AC296" s="9"/>
    </row>
    <row r="297" ht="26.25">
      <c r="A297" s="29" t="s">
        <v>1060</v>
      </c>
      <c r="B297" s="29" t="s">
        <v>293</v>
      </c>
      <c r="C297" s="29" t="s">
        <v>738</v>
      </c>
      <c r="D297" s="29" t="s">
        <v>549</v>
      </c>
      <c r="E297" s="57" t="s">
        <v>987</v>
      </c>
      <c r="F297" s="32"/>
      <c r="G297" s="58"/>
      <c r="H297" s="32"/>
      <c r="I297" s="32"/>
      <c r="J297" s="32" t="s">
        <v>235</v>
      </c>
      <c r="K297" s="58"/>
      <c r="L297" s="9"/>
      <c r="M297" s="9"/>
      <c r="N297" s="9"/>
      <c r="O297" s="9"/>
      <c r="P297" s="9"/>
      <c r="Q297" s="9"/>
      <c r="R297" s="9"/>
      <c r="S297" s="9"/>
      <c r="T297" s="9"/>
      <c r="U297" s="9"/>
      <c r="V297" s="9"/>
      <c r="W297" s="9"/>
      <c r="X297" s="9"/>
      <c r="Y297" s="9"/>
      <c r="Z297" s="9"/>
      <c r="AA297" s="9"/>
      <c r="AB297" s="9"/>
      <c r="AC297" s="9"/>
    </row>
    <row r="298" ht="26.25">
      <c r="A298" s="29" t="s">
        <v>1133</v>
      </c>
      <c r="B298" s="29" t="s">
        <v>293</v>
      </c>
      <c r="C298" s="29" t="s">
        <v>738</v>
      </c>
      <c r="D298" s="29" t="s">
        <v>549</v>
      </c>
      <c r="E298" s="57" t="s">
        <v>987</v>
      </c>
      <c r="F298" s="32"/>
      <c r="G298" s="58"/>
      <c r="H298" s="32"/>
      <c r="I298" s="32"/>
      <c r="J298" s="32" t="s">
        <v>235</v>
      </c>
      <c r="K298" s="58"/>
      <c r="L298" s="9"/>
      <c r="M298" s="9"/>
      <c r="N298" s="9"/>
      <c r="O298" s="9"/>
      <c r="P298" s="9"/>
      <c r="Q298" s="9"/>
      <c r="R298" s="9"/>
      <c r="S298" s="9"/>
      <c r="T298" s="9"/>
      <c r="U298" s="9"/>
      <c r="V298" s="9"/>
      <c r="W298" s="9"/>
      <c r="X298" s="9"/>
      <c r="Y298" s="9"/>
      <c r="Z298" s="9"/>
      <c r="AA298" s="9"/>
      <c r="AB298" s="9"/>
      <c r="AC298" s="9"/>
    </row>
    <row r="299" ht="26.25">
      <c r="A299" s="29" t="s">
        <v>256</v>
      </c>
      <c r="B299" s="29" t="s">
        <v>293</v>
      </c>
      <c r="C299" s="29" t="s">
        <v>741</v>
      </c>
      <c r="D299" s="29" t="s">
        <v>503</v>
      </c>
      <c r="E299" s="57" t="s">
        <v>959</v>
      </c>
      <c r="F299" s="32"/>
      <c r="G299" s="58"/>
      <c r="H299" s="32"/>
      <c r="I299" s="32"/>
      <c r="J299" s="32" t="s">
        <v>248</v>
      </c>
      <c r="K299" s="58"/>
      <c r="L299" s="9"/>
      <c r="M299" s="9"/>
      <c r="N299" s="9"/>
      <c r="O299" s="9"/>
      <c r="P299" s="9"/>
      <c r="Q299" s="9"/>
      <c r="R299" s="9"/>
      <c r="S299" s="9"/>
      <c r="T299" s="9"/>
      <c r="U299" s="9"/>
      <c r="V299" s="9"/>
      <c r="W299" s="9"/>
      <c r="X299" s="9"/>
      <c r="Y299" s="9"/>
      <c r="Z299" s="9"/>
      <c r="AA299" s="9"/>
      <c r="AB299" s="9"/>
      <c r="AC299" s="9"/>
    </row>
    <row r="300" ht="26.25">
      <c r="A300" s="29" t="s">
        <v>1109</v>
      </c>
      <c r="B300" s="29" t="s">
        <v>293</v>
      </c>
      <c r="C300" s="29" t="s">
        <v>741</v>
      </c>
      <c r="D300" s="29" t="s">
        <v>503</v>
      </c>
      <c r="E300" s="57" t="s">
        <v>987</v>
      </c>
      <c r="F300" s="32"/>
      <c r="G300" s="58"/>
      <c r="H300" s="32"/>
      <c r="I300" s="32"/>
      <c r="J300" s="32" t="s">
        <v>248</v>
      </c>
      <c r="K300" s="58"/>
      <c r="L300" s="9"/>
      <c r="M300" s="9"/>
      <c r="N300" s="9"/>
      <c r="O300" s="9"/>
      <c r="P300" s="9"/>
      <c r="Q300" s="9"/>
      <c r="R300" s="9"/>
      <c r="S300" s="9"/>
      <c r="T300" s="9"/>
      <c r="U300" s="9"/>
      <c r="V300" s="9"/>
      <c r="W300" s="9"/>
      <c r="X300" s="9"/>
      <c r="Y300" s="9"/>
      <c r="Z300" s="9"/>
      <c r="AA300" s="9"/>
      <c r="AB300" s="9"/>
      <c r="AC300" s="9"/>
    </row>
    <row r="301" ht="26.25">
      <c r="A301" s="29" t="s">
        <v>372</v>
      </c>
      <c r="B301" s="29" t="s">
        <v>293</v>
      </c>
      <c r="C301" s="29" t="s">
        <v>744</v>
      </c>
      <c r="D301" s="29" t="s">
        <v>571</v>
      </c>
      <c r="E301" s="57" t="s">
        <v>971</v>
      </c>
      <c r="F301" s="32"/>
      <c r="G301" s="58"/>
      <c r="H301" s="32"/>
      <c r="I301" s="32"/>
      <c r="J301" s="32" t="s">
        <v>216</v>
      </c>
      <c r="K301" s="58"/>
      <c r="L301" s="9"/>
      <c r="M301" s="9"/>
      <c r="N301" s="9"/>
      <c r="O301" s="9"/>
      <c r="P301" s="9"/>
      <c r="Q301" s="9"/>
      <c r="R301" s="9"/>
      <c r="S301" s="9"/>
      <c r="T301" s="9"/>
      <c r="U301" s="9"/>
      <c r="V301" s="9"/>
      <c r="W301" s="9"/>
      <c r="X301" s="9"/>
      <c r="Y301" s="9"/>
      <c r="Z301" s="9"/>
      <c r="AA301" s="9"/>
      <c r="AB301" s="9"/>
      <c r="AC301" s="9"/>
    </row>
    <row r="302" ht="26.25">
      <c r="A302" s="29" t="s">
        <v>982</v>
      </c>
      <c r="B302" s="29" t="s">
        <v>293</v>
      </c>
      <c r="C302" s="29" t="s">
        <v>744</v>
      </c>
      <c r="D302" s="29" t="s">
        <v>571</v>
      </c>
      <c r="E302" s="57" t="s">
        <v>983</v>
      </c>
      <c r="F302" s="32"/>
      <c r="G302" s="58"/>
      <c r="H302" s="32"/>
      <c r="I302" s="32"/>
      <c r="J302" s="32" t="s">
        <v>216</v>
      </c>
      <c r="K302" s="58"/>
      <c r="L302" s="9"/>
      <c r="M302" s="9"/>
      <c r="N302" s="9"/>
      <c r="O302" s="9"/>
      <c r="P302" s="9"/>
      <c r="Q302" s="9"/>
      <c r="R302" s="9"/>
      <c r="S302" s="9"/>
      <c r="T302" s="9"/>
      <c r="U302" s="9"/>
      <c r="V302" s="9"/>
      <c r="W302" s="9"/>
      <c r="X302" s="9"/>
      <c r="Y302" s="9"/>
      <c r="Z302" s="9"/>
      <c r="AA302" s="9"/>
      <c r="AB302" s="9"/>
      <c r="AC302" s="9"/>
    </row>
    <row r="303">
      <c r="A303" s="29" t="s">
        <v>1068</v>
      </c>
      <c r="B303" s="29" t="s">
        <v>293</v>
      </c>
      <c r="C303" s="29" t="s">
        <v>748</v>
      </c>
      <c r="D303" s="29" t="s">
        <v>508</v>
      </c>
      <c r="E303" s="57" t="s">
        <v>969</v>
      </c>
      <c r="F303" s="32"/>
      <c r="G303" s="58"/>
      <c r="H303" s="32"/>
      <c r="I303" s="32"/>
      <c r="J303" s="32" t="s">
        <v>243</v>
      </c>
      <c r="K303" s="58"/>
      <c r="L303" s="9"/>
      <c r="M303" s="9"/>
      <c r="N303" s="9"/>
      <c r="O303" s="9"/>
      <c r="P303" s="9"/>
      <c r="Q303" s="9"/>
      <c r="R303" s="9"/>
      <c r="S303" s="9"/>
      <c r="T303" s="9"/>
      <c r="U303" s="9"/>
      <c r="V303" s="9"/>
      <c r="W303" s="9"/>
      <c r="X303" s="9"/>
      <c r="Y303" s="9"/>
      <c r="Z303" s="9"/>
      <c r="AA303" s="9"/>
      <c r="AB303" s="9"/>
      <c r="AC303" s="9"/>
    </row>
    <row r="304">
      <c r="A304" s="29" t="s">
        <v>263</v>
      </c>
      <c r="B304" s="29" t="s">
        <v>293</v>
      </c>
      <c r="C304" s="29" t="s">
        <v>748</v>
      </c>
      <c r="D304" s="29" t="s">
        <v>508</v>
      </c>
      <c r="E304" s="57" t="s">
        <v>959</v>
      </c>
      <c r="F304" s="32"/>
      <c r="G304" s="58"/>
      <c r="H304" s="32"/>
      <c r="I304" s="32"/>
      <c r="J304" s="32" t="s">
        <v>243</v>
      </c>
      <c r="K304" s="58"/>
      <c r="L304" s="9"/>
      <c r="M304" s="9"/>
      <c r="N304" s="9"/>
      <c r="O304" s="9"/>
      <c r="P304" s="9"/>
      <c r="Q304" s="9"/>
      <c r="R304" s="9"/>
      <c r="S304" s="9"/>
      <c r="T304" s="9"/>
      <c r="U304" s="9"/>
      <c r="V304" s="9"/>
      <c r="W304" s="9"/>
      <c r="X304" s="9"/>
      <c r="Y304" s="9"/>
      <c r="Z304" s="9"/>
      <c r="AA304" s="9"/>
      <c r="AB304" s="9"/>
      <c r="AC304" s="9"/>
    </row>
    <row r="305" ht="26.25">
      <c r="A305" s="29" t="s">
        <v>1249</v>
      </c>
      <c r="B305" s="29" t="s">
        <v>293</v>
      </c>
      <c r="C305" s="29" t="s">
        <v>752</v>
      </c>
      <c r="D305" s="29" t="s">
        <v>533</v>
      </c>
      <c r="E305" s="57" t="s">
        <v>987</v>
      </c>
      <c r="F305" s="32"/>
      <c r="G305" s="58"/>
      <c r="H305" s="32"/>
      <c r="I305" s="32"/>
      <c r="J305" s="32" t="s">
        <v>222</v>
      </c>
      <c r="K305" s="58"/>
      <c r="L305" s="9"/>
      <c r="M305" s="9"/>
      <c r="N305" s="9"/>
      <c r="O305" s="9"/>
      <c r="P305" s="9"/>
      <c r="Q305" s="9"/>
      <c r="R305" s="9"/>
      <c r="S305" s="9"/>
      <c r="T305" s="9"/>
      <c r="U305" s="9"/>
      <c r="V305" s="9"/>
      <c r="W305" s="9"/>
      <c r="X305" s="9"/>
      <c r="Y305" s="9"/>
      <c r="Z305" s="9"/>
      <c r="AA305" s="9"/>
      <c r="AB305" s="9"/>
      <c r="AC305" s="9"/>
    </row>
    <row r="306" ht="26.25">
      <c r="A306" s="29" t="s">
        <v>346</v>
      </c>
      <c r="B306" s="29" t="s">
        <v>293</v>
      </c>
      <c r="C306" s="29" t="s">
        <v>752</v>
      </c>
      <c r="D306" s="29" t="s">
        <v>533</v>
      </c>
      <c r="E306" s="57" t="s">
        <v>996</v>
      </c>
      <c r="F306" s="32"/>
      <c r="G306" s="58"/>
      <c r="H306" s="32"/>
      <c r="I306" s="32"/>
      <c r="J306" s="32" t="s">
        <v>222</v>
      </c>
      <c r="K306" s="58"/>
      <c r="L306" s="9"/>
      <c r="M306" s="9"/>
      <c r="N306" s="9"/>
      <c r="O306" s="9"/>
      <c r="P306" s="9"/>
      <c r="Q306" s="9"/>
      <c r="R306" s="9"/>
      <c r="S306" s="9"/>
      <c r="T306" s="9"/>
      <c r="U306" s="9"/>
      <c r="V306" s="9"/>
      <c r="W306" s="9"/>
      <c r="X306" s="9"/>
      <c r="Y306" s="9"/>
      <c r="Z306" s="9"/>
      <c r="AA306" s="9"/>
      <c r="AB306" s="9"/>
      <c r="AC306" s="9"/>
    </row>
    <row r="307" ht="26.25">
      <c r="A307" s="29" t="s">
        <v>292</v>
      </c>
      <c r="B307" s="29" t="s">
        <v>293</v>
      </c>
      <c r="C307" s="29" t="s">
        <v>752</v>
      </c>
      <c r="D307" s="29" t="s">
        <v>533</v>
      </c>
      <c r="E307" s="57" t="s">
        <v>974</v>
      </c>
      <c r="F307" s="32"/>
      <c r="G307" s="58"/>
      <c r="H307" s="32"/>
      <c r="I307" s="32"/>
      <c r="J307" s="32" t="s">
        <v>222</v>
      </c>
      <c r="K307" s="58"/>
      <c r="L307" s="9"/>
      <c r="M307" s="9"/>
      <c r="N307" s="9"/>
      <c r="O307" s="9"/>
      <c r="P307" s="9"/>
      <c r="Q307" s="9"/>
      <c r="R307" s="9"/>
      <c r="S307" s="9"/>
      <c r="T307" s="9"/>
      <c r="U307" s="9"/>
      <c r="V307" s="9"/>
      <c r="W307" s="9"/>
      <c r="X307" s="9"/>
      <c r="Y307" s="9"/>
      <c r="Z307" s="9"/>
      <c r="AA307" s="9"/>
      <c r="AB307" s="9"/>
      <c r="AC307" s="9"/>
    </row>
    <row r="308" ht="26.25">
      <c r="A308" s="29" t="s">
        <v>1250</v>
      </c>
      <c r="B308" s="29" t="s">
        <v>293</v>
      </c>
      <c r="C308" s="29" t="s">
        <v>752</v>
      </c>
      <c r="D308" s="29" t="s">
        <v>533</v>
      </c>
      <c r="E308" s="57" t="s">
        <v>996</v>
      </c>
      <c r="F308" s="29" t="s">
        <v>555</v>
      </c>
      <c r="G308" s="57" t="s">
        <v>1027</v>
      </c>
      <c r="H308" s="32"/>
      <c r="I308" s="32"/>
      <c r="J308" s="32" t="s">
        <v>222</v>
      </c>
      <c r="K308" s="5" t="s">
        <v>1241</v>
      </c>
      <c r="L308" s="9"/>
      <c r="M308" s="9"/>
      <c r="N308" s="9"/>
      <c r="O308" s="9"/>
      <c r="P308" s="9"/>
      <c r="Q308" s="9"/>
      <c r="R308" s="9"/>
      <c r="S308" s="9"/>
      <c r="T308" s="9"/>
      <c r="U308" s="9"/>
      <c r="V308" s="9"/>
      <c r="W308" s="9"/>
      <c r="X308" s="9"/>
      <c r="Y308" s="9"/>
      <c r="Z308" s="9"/>
      <c r="AA308" s="9"/>
      <c r="AB308" s="9"/>
      <c r="AC308" s="9"/>
    </row>
    <row r="309" ht="26.25">
      <c r="A309" s="29" t="s">
        <v>388</v>
      </c>
      <c r="B309" s="29" t="s">
        <v>293</v>
      </c>
      <c r="C309" s="29" t="s">
        <v>752</v>
      </c>
      <c r="D309" s="29" t="s">
        <v>533</v>
      </c>
      <c r="E309" s="57" t="s">
        <v>974</v>
      </c>
      <c r="F309" s="29" t="s">
        <v>555</v>
      </c>
      <c r="G309" s="57" t="s">
        <v>1027</v>
      </c>
      <c r="H309" s="29" t="s">
        <v>559</v>
      </c>
      <c r="I309" s="42">
        <v>0.04</v>
      </c>
      <c r="J309" s="32" t="s">
        <v>222</v>
      </c>
      <c r="K309" s="5" t="s">
        <v>1251</v>
      </c>
      <c r="L309" s="9"/>
      <c r="M309" s="9"/>
      <c r="N309" s="9"/>
      <c r="O309" s="9"/>
      <c r="P309" s="9"/>
      <c r="Q309" s="9"/>
      <c r="R309" s="9"/>
      <c r="S309" s="9"/>
      <c r="T309" s="9"/>
      <c r="U309" s="9"/>
      <c r="V309" s="9"/>
      <c r="W309" s="9"/>
      <c r="X309" s="9"/>
      <c r="Y309" s="9"/>
      <c r="Z309" s="9"/>
      <c r="AA309" s="9"/>
      <c r="AB309" s="9"/>
      <c r="AC309" s="9"/>
    </row>
    <row r="310" ht="26.25">
      <c r="A310" s="29" t="s">
        <v>1252</v>
      </c>
      <c r="B310" s="29" t="s">
        <v>293</v>
      </c>
      <c r="C310" s="29" t="s">
        <v>752</v>
      </c>
      <c r="D310" s="29" t="s">
        <v>753</v>
      </c>
      <c r="E310" s="57" t="s">
        <v>966</v>
      </c>
      <c r="F310" s="32"/>
      <c r="G310" s="58"/>
      <c r="H310" s="32"/>
      <c r="I310" s="32"/>
      <c r="J310" s="32" t="s">
        <v>967</v>
      </c>
      <c r="K310" s="58"/>
      <c r="L310" s="9"/>
      <c r="M310" s="9"/>
      <c r="N310" s="9"/>
      <c r="O310" s="9"/>
      <c r="P310" s="9"/>
      <c r="Q310" s="9"/>
      <c r="R310" s="9"/>
      <c r="S310" s="9"/>
      <c r="T310" s="9"/>
      <c r="U310" s="9"/>
      <c r="V310" s="9"/>
      <c r="W310" s="9"/>
      <c r="X310" s="9"/>
      <c r="Y310" s="9"/>
      <c r="Z310" s="9"/>
      <c r="AA310" s="9"/>
      <c r="AB310" s="9"/>
      <c r="AC310" s="9"/>
    </row>
    <row r="311">
      <c r="A311" s="32"/>
      <c r="B311" s="32"/>
      <c r="C311" s="32"/>
      <c r="D311" s="32"/>
      <c r="E311" s="58"/>
      <c r="F311" s="32"/>
      <c r="G311" s="58"/>
      <c r="H311" s="32"/>
      <c r="I311" s="32"/>
      <c r="J311" s="32" t="s">
        <v>359</v>
      </c>
      <c r="K311" s="58"/>
      <c r="L311" s="9"/>
      <c r="M311" s="9"/>
      <c r="N311" s="9"/>
      <c r="O311" s="9"/>
      <c r="P311" s="9"/>
      <c r="Q311" s="9"/>
      <c r="R311" s="9"/>
      <c r="S311" s="9"/>
      <c r="T311" s="9"/>
      <c r="U311" s="9"/>
      <c r="V311" s="9"/>
      <c r="W311" s="9"/>
      <c r="X311" s="9"/>
      <c r="Y311" s="9"/>
      <c r="Z311" s="9"/>
      <c r="AA311" s="9"/>
      <c r="AB311" s="9"/>
      <c r="AC311" s="9"/>
    </row>
    <row r="312" ht="26.25">
      <c r="A312" s="29" t="s">
        <v>276</v>
      </c>
      <c r="B312" s="29" t="s">
        <v>249</v>
      </c>
      <c r="C312" s="29" t="s">
        <v>760</v>
      </c>
      <c r="D312" s="29" t="s">
        <v>549</v>
      </c>
      <c r="E312" s="57" t="s">
        <v>996</v>
      </c>
      <c r="F312" s="32"/>
      <c r="G312" s="58"/>
      <c r="H312" s="32"/>
      <c r="I312" s="32"/>
      <c r="J312" s="32" t="s">
        <v>235</v>
      </c>
      <c r="K312" s="58"/>
      <c r="L312" s="9"/>
      <c r="M312" s="9"/>
      <c r="N312" s="9"/>
      <c r="O312" s="9"/>
      <c r="P312" s="9"/>
      <c r="Q312" s="9"/>
      <c r="R312" s="9"/>
      <c r="S312" s="9"/>
      <c r="T312" s="9"/>
      <c r="U312" s="9"/>
      <c r="V312" s="9"/>
      <c r="W312" s="9"/>
      <c r="X312" s="9"/>
      <c r="Y312" s="9"/>
      <c r="Z312" s="9"/>
      <c r="AA312" s="9"/>
      <c r="AB312" s="9"/>
      <c r="AC312" s="9"/>
    </row>
    <row r="313" ht="26.25">
      <c r="A313" s="29" t="s">
        <v>384</v>
      </c>
      <c r="B313" s="29" t="s">
        <v>249</v>
      </c>
      <c r="C313" s="29" t="s">
        <v>760</v>
      </c>
      <c r="D313" s="29" t="s">
        <v>549</v>
      </c>
      <c r="E313" s="57" t="s">
        <v>974</v>
      </c>
      <c r="F313" s="32"/>
      <c r="G313" s="58"/>
      <c r="H313" s="32"/>
      <c r="I313" s="32"/>
      <c r="J313" s="32" t="s">
        <v>235</v>
      </c>
      <c r="K313" s="58"/>
      <c r="L313" s="9"/>
      <c r="M313" s="9"/>
      <c r="N313" s="9"/>
      <c r="O313" s="9"/>
      <c r="P313" s="9"/>
      <c r="Q313" s="9"/>
      <c r="R313" s="9"/>
      <c r="S313" s="9"/>
      <c r="T313" s="9"/>
      <c r="U313" s="9"/>
      <c r="V313" s="9"/>
      <c r="W313" s="9"/>
      <c r="X313" s="9"/>
      <c r="Y313" s="9"/>
      <c r="Z313" s="9"/>
      <c r="AA313" s="9"/>
      <c r="AB313" s="9"/>
      <c r="AC313" s="9"/>
    </row>
    <row r="314" ht="26.25">
      <c r="A314" s="29" t="s">
        <v>270</v>
      </c>
      <c r="B314" s="29" t="s">
        <v>249</v>
      </c>
      <c r="C314" s="29" t="s">
        <v>760</v>
      </c>
      <c r="D314" s="29" t="s">
        <v>549</v>
      </c>
      <c r="E314" s="57" t="s">
        <v>974</v>
      </c>
      <c r="F314" s="32"/>
      <c r="G314" s="58"/>
      <c r="H314" s="32"/>
      <c r="I314" s="32"/>
      <c r="J314" s="32" t="s">
        <v>235</v>
      </c>
      <c r="K314" s="58"/>
      <c r="L314" s="9"/>
      <c r="M314" s="9"/>
      <c r="N314" s="9"/>
      <c r="O314" s="9"/>
      <c r="P314" s="9"/>
      <c r="Q314" s="9"/>
      <c r="R314" s="9"/>
      <c r="S314" s="9"/>
      <c r="T314" s="9"/>
      <c r="U314" s="9"/>
      <c r="V314" s="9"/>
      <c r="W314" s="9"/>
      <c r="X314" s="9"/>
      <c r="Y314" s="9"/>
      <c r="Z314" s="9"/>
      <c r="AA314" s="9"/>
      <c r="AB314" s="9"/>
      <c r="AC314" s="9"/>
    </row>
    <row r="315" ht="26.25">
      <c r="A315" s="29" t="s">
        <v>297</v>
      </c>
      <c r="B315" s="29" t="s">
        <v>249</v>
      </c>
      <c r="C315" s="29" t="s">
        <v>760</v>
      </c>
      <c r="D315" s="29" t="s">
        <v>549</v>
      </c>
      <c r="E315" s="57" t="s">
        <v>996</v>
      </c>
      <c r="F315" s="29" t="s">
        <v>533</v>
      </c>
      <c r="G315" s="57" t="s">
        <v>971</v>
      </c>
      <c r="H315" s="32"/>
      <c r="I315" s="32"/>
      <c r="J315" s="32" t="s">
        <v>235</v>
      </c>
      <c r="K315" s="57" t="s">
        <v>1253</v>
      </c>
      <c r="L315" s="9"/>
      <c r="M315" s="9"/>
      <c r="N315" s="9"/>
      <c r="O315" s="9"/>
      <c r="P315" s="9"/>
      <c r="Q315" s="9"/>
      <c r="R315" s="9"/>
      <c r="S315" s="9"/>
      <c r="T315" s="9"/>
      <c r="U315" s="9"/>
      <c r="V315" s="9"/>
      <c r="W315" s="9"/>
      <c r="X315" s="9"/>
      <c r="Y315" s="9"/>
      <c r="Z315" s="9"/>
      <c r="AA315" s="9"/>
      <c r="AB315" s="9"/>
      <c r="AC315" s="9"/>
    </row>
    <row r="316" ht="37.5">
      <c r="A316" s="29" t="s">
        <v>1254</v>
      </c>
      <c r="B316" s="29" t="s">
        <v>249</v>
      </c>
      <c r="C316" s="29" t="s">
        <v>760</v>
      </c>
      <c r="D316" s="29" t="s">
        <v>549</v>
      </c>
      <c r="E316" s="57" t="s">
        <v>974</v>
      </c>
      <c r="F316" s="29" t="s">
        <v>559</v>
      </c>
      <c r="G316" s="57" t="s">
        <v>969</v>
      </c>
      <c r="H316" s="29" t="s">
        <v>523</v>
      </c>
      <c r="I316" s="29" t="s">
        <v>1018</v>
      </c>
      <c r="J316" s="32" t="s">
        <v>235</v>
      </c>
      <c r="K316" s="57" t="s">
        <v>1255</v>
      </c>
      <c r="L316" s="9"/>
      <c r="M316" s="9"/>
      <c r="N316" s="9"/>
      <c r="O316" s="9"/>
      <c r="P316" s="9"/>
      <c r="Q316" s="9"/>
      <c r="R316" s="9"/>
      <c r="S316" s="9"/>
      <c r="T316" s="9"/>
      <c r="U316" s="9"/>
      <c r="V316" s="9"/>
      <c r="W316" s="9"/>
      <c r="X316" s="9"/>
      <c r="Y316" s="9"/>
      <c r="Z316" s="9"/>
      <c r="AA316" s="9"/>
      <c r="AB316" s="9"/>
      <c r="AC316" s="9"/>
    </row>
    <row r="317" ht="26.25">
      <c r="A317" s="29" t="s">
        <v>1256</v>
      </c>
      <c r="B317" s="29" t="s">
        <v>249</v>
      </c>
      <c r="C317" s="29" t="s">
        <v>760</v>
      </c>
      <c r="D317" s="29" t="s">
        <v>538</v>
      </c>
      <c r="E317" s="57" t="s">
        <v>1058</v>
      </c>
      <c r="F317" s="29"/>
      <c r="G317" s="57"/>
      <c r="H317" s="29"/>
      <c r="I317" s="29"/>
      <c r="J317" s="32" t="s">
        <v>967</v>
      </c>
      <c r="K317" s="57"/>
      <c r="L317" s="9"/>
      <c r="M317" s="9"/>
      <c r="N317" s="9"/>
      <c r="O317" s="9"/>
      <c r="P317" s="9"/>
      <c r="Q317" s="9"/>
      <c r="R317" s="9"/>
      <c r="S317" s="9"/>
      <c r="T317" s="9"/>
      <c r="U317" s="9"/>
      <c r="V317" s="9"/>
      <c r="W317" s="9"/>
      <c r="X317" s="9"/>
      <c r="Y317" s="9"/>
      <c r="Z317" s="9"/>
      <c r="AA317" s="9"/>
      <c r="AB317" s="9"/>
      <c r="AC317" s="9"/>
    </row>
    <row r="318" ht="26.25">
      <c r="A318" s="29" t="s">
        <v>347</v>
      </c>
      <c r="B318" s="29" t="s">
        <v>249</v>
      </c>
      <c r="C318" s="29" t="s">
        <v>762</v>
      </c>
      <c r="D318" s="29" t="s">
        <v>546</v>
      </c>
      <c r="E318" s="57" t="s">
        <v>987</v>
      </c>
      <c r="F318" s="32"/>
      <c r="G318" s="58"/>
      <c r="H318" s="32"/>
      <c r="I318" s="32"/>
      <c r="J318" s="32" t="s">
        <v>217</v>
      </c>
      <c r="K318" s="58"/>
      <c r="L318" s="9"/>
      <c r="M318" s="9"/>
      <c r="N318" s="9"/>
      <c r="O318" s="9"/>
      <c r="P318" s="9"/>
      <c r="Q318" s="9"/>
      <c r="R318" s="9"/>
      <c r="S318" s="9"/>
      <c r="T318" s="9"/>
      <c r="U318" s="9"/>
      <c r="V318" s="9"/>
      <c r="W318" s="9"/>
      <c r="X318" s="9"/>
      <c r="Y318" s="9"/>
      <c r="Z318" s="9"/>
      <c r="AA318" s="9"/>
      <c r="AB318" s="9"/>
      <c r="AC318" s="9"/>
    </row>
    <row r="319" ht="26.25">
      <c r="A319" s="29" t="s">
        <v>376</v>
      </c>
      <c r="B319" s="29" t="s">
        <v>249</v>
      </c>
      <c r="C319" s="29" t="s">
        <v>762</v>
      </c>
      <c r="D319" s="29" t="s">
        <v>546</v>
      </c>
      <c r="E319" s="57" t="s">
        <v>963</v>
      </c>
      <c r="F319" s="32"/>
      <c r="G319" s="58"/>
      <c r="H319" s="32"/>
      <c r="I319" s="32"/>
      <c r="J319" s="32" t="s">
        <v>217</v>
      </c>
      <c r="K319" s="58"/>
      <c r="L319" s="9"/>
      <c r="M319" s="9"/>
      <c r="N319" s="9"/>
      <c r="O319" s="9"/>
      <c r="P319" s="9"/>
      <c r="Q319" s="9"/>
      <c r="R319" s="9"/>
      <c r="S319" s="9"/>
      <c r="T319" s="9"/>
      <c r="U319" s="9"/>
      <c r="V319" s="9"/>
      <c r="W319" s="9"/>
      <c r="X319" s="9"/>
      <c r="Y319" s="9"/>
      <c r="Z319" s="9"/>
      <c r="AA319" s="9"/>
      <c r="AB319" s="9"/>
      <c r="AC319" s="9"/>
    </row>
    <row r="320" ht="37.5">
      <c r="A320" s="29" t="s">
        <v>351</v>
      </c>
      <c r="B320" s="29" t="s">
        <v>249</v>
      </c>
      <c r="C320" s="29" t="s">
        <v>762</v>
      </c>
      <c r="D320" s="29" t="s">
        <v>546</v>
      </c>
      <c r="E320" s="57" t="s">
        <v>996</v>
      </c>
      <c r="F320" s="29" t="s">
        <v>549</v>
      </c>
      <c r="G320" s="57" t="s">
        <v>998</v>
      </c>
      <c r="H320" s="32"/>
      <c r="I320" s="32"/>
      <c r="J320" s="32" t="s">
        <v>217</v>
      </c>
      <c r="K320" s="58"/>
      <c r="L320" s="9"/>
      <c r="M320" s="9"/>
      <c r="N320" s="9"/>
      <c r="O320" s="9"/>
      <c r="P320" s="9"/>
      <c r="Q320" s="9"/>
      <c r="R320" s="9"/>
      <c r="S320" s="9"/>
      <c r="T320" s="9"/>
      <c r="U320" s="9"/>
      <c r="V320" s="9"/>
      <c r="W320" s="9"/>
      <c r="X320" s="9"/>
      <c r="Y320" s="9"/>
      <c r="Z320" s="9"/>
      <c r="AA320" s="9"/>
      <c r="AB320" s="9"/>
      <c r="AC320" s="9"/>
    </row>
    <row r="321" ht="26.25">
      <c r="A321" s="29" t="s">
        <v>338</v>
      </c>
      <c r="B321" s="29" t="s">
        <v>249</v>
      </c>
      <c r="C321" s="29" t="s">
        <v>762</v>
      </c>
      <c r="D321" s="29" t="s">
        <v>546</v>
      </c>
      <c r="E321" s="57" t="s">
        <v>971</v>
      </c>
      <c r="F321" s="29" t="s">
        <v>533</v>
      </c>
      <c r="G321" s="57" t="s">
        <v>987</v>
      </c>
      <c r="H321" s="29"/>
      <c r="I321" s="42"/>
      <c r="J321" s="32" t="s">
        <v>217</v>
      </c>
      <c r="K321" s="57" t="s">
        <v>1257</v>
      </c>
      <c r="L321" s="9"/>
      <c r="M321" s="9"/>
      <c r="N321" s="9"/>
      <c r="O321" s="9"/>
      <c r="P321" s="9"/>
      <c r="Q321" s="9"/>
      <c r="R321" s="9"/>
      <c r="S321" s="9"/>
      <c r="T321" s="9"/>
      <c r="U321" s="9"/>
      <c r="V321" s="9"/>
      <c r="W321" s="9"/>
      <c r="X321" s="9"/>
      <c r="Y321" s="9"/>
      <c r="Z321" s="9"/>
      <c r="AA321" s="9"/>
      <c r="AB321" s="9"/>
      <c r="AC321" s="9"/>
    </row>
    <row r="322" ht="37.5">
      <c r="A322" s="29" t="s">
        <v>1258</v>
      </c>
      <c r="B322" s="29" t="s">
        <v>249</v>
      </c>
      <c r="C322" s="29" t="s">
        <v>762</v>
      </c>
      <c r="D322" s="29" t="s">
        <v>546</v>
      </c>
      <c r="E322" s="57" t="s">
        <v>963</v>
      </c>
      <c r="F322" s="29" t="s">
        <v>533</v>
      </c>
      <c r="G322" s="57" t="s">
        <v>974</v>
      </c>
      <c r="H322" s="29" t="s">
        <v>549</v>
      </c>
      <c r="I322" s="42">
        <v>0.15</v>
      </c>
      <c r="J322" s="32" t="s">
        <v>217</v>
      </c>
      <c r="K322" s="58"/>
      <c r="L322" s="9"/>
      <c r="M322" s="9"/>
      <c r="N322" s="9"/>
      <c r="O322" s="9"/>
      <c r="P322" s="9"/>
      <c r="Q322" s="9"/>
      <c r="R322" s="9"/>
      <c r="S322" s="9"/>
      <c r="T322" s="9"/>
      <c r="U322" s="9"/>
      <c r="V322" s="9"/>
      <c r="W322" s="9"/>
      <c r="X322" s="9"/>
      <c r="Y322" s="9"/>
      <c r="Z322" s="9"/>
      <c r="AA322" s="9"/>
      <c r="AB322" s="9"/>
      <c r="AC322" s="9"/>
    </row>
    <row r="323" ht="26.25">
      <c r="A323" s="29" t="s">
        <v>1259</v>
      </c>
      <c r="B323" s="29" t="s">
        <v>249</v>
      </c>
      <c r="C323" s="29" t="s">
        <v>762</v>
      </c>
      <c r="D323" s="29" t="s">
        <v>584</v>
      </c>
      <c r="E323" s="57" t="s">
        <v>987</v>
      </c>
      <c r="F323" s="29"/>
      <c r="G323" s="57"/>
      <c r="H323" s="29"/>
      <c r="I323" s="42"/>
      <c r="J323" s="32" t="s">
        <v>967</v>
      </c>
      <c r="K323" s="58"/>
      <c r="L323" s="9"/>
      <c r="M323" s="9"/>
      <c r="N323" s="9"/>
      <c r="O323" s="9"/>
      <c r="P323" s="9"/>
      <c r="Q323" s="9"/>
      <c r="R323" s="9"/>
      <c r="S323" s="9"/>
      <c r="T323" s="9"/>
      <c r="U323" s="9"/>
      <c r="V323" s="9"/>
      <c r="W323" s="9"/>
      <c r="X323" s="9"/>
      <c r="Y323" s="9"/>
      <c r="Z323" s="9"/>
      <c r="AA323" s="9"/>
      <c r="AB323" s="9"/>
      <c r="AC323" s="9"/>
    </row>
    <row r="324" ht="26.25">
      <c r="A324" s="29" t="s">
        <v>1260</v>
      </c>
      <c r="B324" s="29" t="s">
        <v>249</v>
      </c>
      <c r="C324" s="29" t="s">
        <v>765</v>
      </c>
      <c r="D324" s="29" t="s">
        <v>523</v>
      </c>
      <c r="E324" s="57" t="s">
        <v>1016</v>
      </c>
      <c r="F324" s="32"/>
      <c r="G324" s="58"/>
      <c r="H324" s="32"/>
      <c r="I324" s="32"/>
      <c r="J324" s="32" t="s">
        <v>241</v>
      </c>
      <c r="K324" s="58"/>
      <c r="L324" s="9"/>
      <c r="M324" s="9"/>
      <c r="N324" s="9"/>
      <c r="O324" s="9"/>
      <c r="P324" s="9"/>
      <c r="Q324" s="9"/>
      <c r="R324" s="9"/>
      <c r="S324" s="9"/>
      <c r="T324" s="9"/>
      <c r="U324" s="9"/>
      <c r="V324" s="9"/>
      <c r="W324" s="9"/>
      <c r="X324" s="9"/>
      <c r="Y324" s="9"/>
      <c r="Z324" s="9"/>
      <c r="AA324" s="9"/>
      <c r="AB324" s="9"/>
      <c r="AC324" s="9"/>
    </row>
    <row r="325" ht="26.25">
      <c r="A325" s="29" t="s">
        <v>269</v>
      </c>
      <c r="B325" s="29" t="s">
        <v>249</v>
      </c>
      <c r="C325" s="29" t="s">
        <v>765</v>
      </c>
      <c r="D325" s="29" t="s">
        <v>523</v>
      </c>
      <c r="E325" s="57" t="s">
        <v>1018</v>
      </c>
      <c r="F325" s="32"/>
      <c r="G325" s="58"/>
      <c r="H325" s="32"/>
      <c r="I325" s="32"/>
      <c r="J325" s="32" t="s">
        <v>241</v>
      </c>
      <c r="K325" s="58"/>
      <c r="L325" s="9"/>
      <c r="M325" s="9"/>
      <c r="N325" s="9"/>
      <c r="O325" s="9"/>
      <c r="P325" s="9"/>
      <c r="Q325" s="9"/>
      <c r="R325" s="9"/>
      <c r="S325" s="9"/>
      <c r="T325" s="9"/>
      <c r="U325" s="9"/>
      <c r="V325" s="9"/>
      <c r="W325" s="9"/>
      <c r="X325" s="9"/>
      <c r="Y325" s="9"/>
      <c r="Z325" s="9"/>
      <c r="AA325" s="9"/>
      <c r="AB325" s="9"/>
      <c r="AC325" s="9"/>
    </row>
    <row r="326" ht="26.25">
      <c r="A326" s="29" t="s">
        <v>1261</v>
      </c>
      <c r="B326" s="29" t="s">
        <v>249</v>
      </c>
      <c r="C326" s="29" t="s">
        <v>765</v>
      </c>
      <c r="D326" s="29" t="s">
        <v>523</v>
      </c>
      <c r="E326" s="57" t="s">
        <v>951</v>
      </c>
      <c r="F326" s="32"/>
      <c r="G326" s="58"/>
      <c r="H326" s="32"/>
      <c r="I326" s="32"/>
      <c r="J326" s="32" t="s">
        <v>241</v>
      </c>
      <c r="K326" s="58"/>
      <c r="L326" s="9"/>
      <c r="M326" s="9"/>
      <c r="N326" s="9"/>
      <c r="O326" s="9"/>
      <c r="P326" s="9"/>
      <c r="Q326" s="9"/>
      <c r="R326" s="9"/>
      <c r="S326" s="9"/>
      <c r="T326" s="9"/>
      <c r="U326" s="9"/>
      <c r="V326" s="9"/>
      <c r="W326" s="9"/>
      <c r="X326" s="9"/>
      <c r="Y326" s="9"/>
      <c r="Z326" s="9"/>
      <c r="AA326" s="9"/>
      <c r="AB326" s="9"/>
      <c r="AC326" s="9"/>
    </row>
    <row r="327" ht="26.25">
      <c r="A327" s="29" t="s">
        <v>343</v>
      </c>
      <c r="B327" s="29" t="s">
        <v>249</v>
      </c>
      <c r="C327" s="29" t="s">
        <v>765</v>
      </c>
      <c r="D327" s="29" t="s">
        <v>523</v>
      </c>
      <c r="E327" s="57" t="s">
        <v>1022</v>
      </c>
      <c r="F327" s="32"/>
      <c r="G327" s="58"/>
      <c r="H327" s="32"/>
      <c r="I327" s="32"/>
      <c r="J327" s="32" t="s">
        <v>241</v>
      </c>
      <c r="K327" s="58"/>
      <c r="L327" s="9"/>
      <c r="M327" s="9"/>
      <c r="N327" s="9"/>
      <c r="O327" s="9"/>
      <c r="P327" s="9"/>
      <c r="Q327" s="9"/>
      <c r="R327" s="9"/>
      <c r="S327" s="9"/>
      <c r="T327" s="9"/>
      <c r="U327" s="9"/>
      <c r="V327" s="9"/>
      <c r="W327" s="9"/>
      <c r="X327" s="9"/>
      <c r="Y327" s="9"/>
      <c r="Z327" s="9"/>
      <c r="AA327" s="9"/>
      <c r="AB327" s="9"/>
      <c r="AC327" s="9"/>
    </row>
    <row r="328" ht="26.25">
      <c r="A328" s="29" t="s">
        <v>1262</v>
      </c>
      <c r="B328" s="29" t="s">
        <v>249</v>
      </c>
      <c r="C328" s="29" t="s">
        <v>765</v>
      </c>
      <c r="D328" s="29" t="s">
        <v>523</v>
      </c>
      <c r="E328" s="57" t="s">
        <v>1018</v>
      </c>
      <c r="F328" s="29" t="s">
        <v>533</v>
      </c>
      <c r="G328" s="57" t="s">
        <v>971</v>
      </c>
      <c r="H328" s="32"/>
      <c r="I328" s="32"/>
      <c r="J328" s="32" t="s">
        <v>241</v>
      </c>
      <c r="K328" s="57" t="s">
        <v>1257</v>
      </c>
      <c r="L328" s="9"/>
      <c r="M328" s="9"/>
      <c r="N328" s="9"/>
      <c r="O328" s="9"/>
      <c r="P328" s="9"/>
      <c r="Q328" s="9"/>
      <c r="R328" s="9"/>
      <c r="S328" s="9"/>
      <c r="T328" s="9"/>
      <c r="U328" s="9"/>
      <c r="V328" s="9"/>
      <c r="W328" s="9"/>
      <c r="X328" s="9"/>
      <c r="Y328" s="9"/>
      <c r="Z328" s="9"/>
      <c r="AA328" s="9"/>
      <c r="AB328" s="9"/>
      <c r="AC328" s="9"/>
    </row>
    <row r="329" ht="37.5">
      <c r="A329" s="29" t="s">
        <v>310</v>
      </c>
      <c r="B329" s="29" t="s">
        <v>249</v>
      </c>
      <c r="C329" s="29" t="s">
        <v>765</v>
      </c>
      <c r="D329" s="29" t="s">
        <v>523</v>
      </c>
      <c r="E329" s="57" t="s">
        <v>951</v>
      </c>
      <c r="F329" s="29" t="s">
        <v>546</v>
      </c>
      <c r="G329" s="57" t="s">
        <v>1001</v>
      </c>
      <c r="H329" s="29" t="s">
        <v>549</v>
      </c>
      <c r="I329" s="42">
        <v>0.08</v>
      </c>
      <c r="J329" s="32" t="s">
        <v>241</v>
      </c>
      <c r="K329" s="57" t="s">
        <v>1257</v>
      </c>
      <c r="L329" s="9"/>
      <c r="M329" s="9"/>
      <c r="N329" s="9"/>
      <c r="O329" s="9"/>
      <c r="P329" s="9"/>
      <c r="Q329" s="9"/>
      <c r="R329" s="9"/>
      <c r="S329" s="9"/>
      <c r="T329" s="9"/>
      <c r="U329" s="9"/>
      <c r="V329" s="9"/>
      <c r="W329" s="9"/>
      <c r="X329" s="9"/>
      <c r="Y329" s="9"/>
      <c r="Z329" s="9"/>
      <c r="AA329" s="9"/>
      <c r="AB329" s="9"/>
      <c r="AC329" s="9"/>
    </row>
    <row r="330">
      <c r="A330" s="29" t="s">
        <v>1263</v>
      </c>
      <c r="B330" s="29" t="s">
        <v>249</v>
      </c>
      <c r="C330" s="29" t="s">
        <v>765</v>
      </c>
      <c r="D330" s="29" t="s">
        <v>739</v>
      </c>
      <c r="E330" s="57" t="s">
        <v>979</v>
      </c>
      <c r="F330" s="29"/>
      <c r="G330" s="57"/>
      <c r="H330" s="29"/>
      <c r="I330" s="42"/>
      <c r="J330" s="32" t="s">
        <v>967</v>
      </c>
      <c r="K330" s="57"/>
      <c r="L330" s="9"/>
      <c r="M330" s="9"/>
      <c r="N330" s="9"/>
      <c r="O330" s="9"/>
      <c r="P330" s="9"/>
      <c r="Q330" s="9"/>
      <c r="R330" s="9"/>
      <c r="S330" s="9"/>
      <c r="T330" s="9"/>
      <c r="U330" s="9"/>
      <c r="V330" s="9"/>
      <c r="W330" s="9"/>
      <c r="X330" s="9"/>
      <c r="Y330" s="9"/>
      <c r="Z330" s="9"/>
      <c r="AA330" s="9"/>
      <c r="AB330" s="9"/>
      <c r="AC330" s="9"/>
    </row>
    <row r="331" ht="26.25">
      <c r="A331" s="29" t="s">
        <v>296</v>
      </c>
      <c r="B331" s="29" t="s">
        <v>249</v>
      </c>
      <c r="C331" s="29" t="s">
        <v>768</v>
      </c>
      <c r="D331" s="29" t="s">
        <v>559</v>
      </c>
      <c r="E331" s="57" t="s">
        <v>1001</v>
      </c>
      <c r="F331" s="32"/>
      <c r="G331" s="58"/>
      <c r="H331" s="32"/>
      <c r="I331" s="32"/>
      <c r="J331" s="32" t="s">
        <v>231</v>
      </c>
      <c r="K331" s="58"/>
      <c r="L331" s="9"/>
      <c r="M331" s="9"/>
      <c r="N331" s="9"/>
      <c r="O331" s="9"/>
      <c r="P331" s="9"/>
      <c r="Q331" s="9"/>
      <c r="R331" s="9"/>
      <c r="S331" s="9"/>
      <c r="T331" s="9"/>
      <c r="U331" s="9"/>
      <c r="V331" s="9"/>
      <c r="W331" s="9"/>
      <c r="X331" s="9"/>
      <c r="Y331" s="9"/>
      <c r="Z331" s="9"/>
      <c r="AA331" s="9"/>
      <c r="AB331" s="9"/>
      <c r="AC331" s="9"/>
    </row>
    <row r="332" ht="26.25">
      <c r="A332" s="29" t="s">
        <v>259</v>
      </c>
      <c r="B332" s="29" t="s">
        <v>249</v>
      </c>
      <c r="C332" s="29" t="s">
        <v>768</v>
      </c>
      <c r="D332" s="29" t="s">
        <v>559</v>
      </c>
      <c r="E332" s="57" t="s">
        <v>1037</v>
      </c>
      <c r="F332" s="32"/>
      <c r="G332" s="58"/>
      <c r="H332" s="32"/>
      <c r="I332" s="32"/>
      <c r="J332" s="32" t="s">
        <v>231</v>
      </c>
      <c r="K332" s="58"/>
      <c r="L332" s="9"/>
      <c r="M332" s="9"/>
      <c r="N332" s="9"/>
      <c r="O332" s="9"/>
      <c r="P332" s="9"/>
      <c r="Q332" s="9"/>
      <c r="R332" s="9"/>
      <c r="S332" s="9"/>
      <c r="T332" s="9"/>
      <c r="U332" s="9"/>
      <c r="V332" s="9"/>
      <c r="W332" s="9"/>
      <c r="X332" s="9"/>
      <c r="Y332" s="9"/>
      <c r="Z332" s="9"/>
      <c r="AA332" s="9"/>
      <c r="AB332" s="9"/>
      <c r="AC332" s="9"/>
    </row>
    <row r="333" ht="37.5">
      <c r="A333" s="29" t="s">
        <v>1264</v>
      </c>
      <c r="B333" s="29" t="s">
        <v>249</v>
      </c>
      <c r="C333" s="29" t="s">
        <v>768</v>
      </c>
      <c r="D333" s="29" t="s">
        <v>559</v>
      </c>
      <c r="E333" s="57" t="s">
        <v>969</v>
      </c>
      <c r="F333" s="29" t="s">
        <v>549</v>
      </c>
      <c r="G333" s="57" t="s">
        <v>971</v>
      </c>
      <c r="H333" s="32"/>
      <c r="I333" s="32"/>
      <c r="J333" s="32" t="s">
        <v>231</v>
      </c>
      <c r="K333" s="57" t="s">
        <v>1253</v>
      </c>
      <c r="L333" s="9"/>
      <c r="M333" s="9"/>
      <c r="N333" s="9"/>
      <c r="O333" s="9"/>
      <c r="P333" s="9"/>
      <c r="Q333" s="9"/>
      <c r="R333" s="9"/>
      <c r="S333" s="9"/>
      <c r="T333" s="9"/>
      <c r="U333" s="9"/>
      <c r="V333" s="9"/>
      <c r="W333" s="9"/>
      <c r="X333" s="9"/>
      <c r="Y333" s="9"/>
      <c r="Z333" s="9"/>
      <c r="AA333" s="9"/>
      <c r="AB333" s="9"/>
      <c r="AC333" s="9"/>
    </row>
    <row r="334" ht="26.25">
      <c r="A334" s="29" t="s">
        <v>1265</v>
      </c>
      <c r="B334" s="29" t="s">
        <v>249</v>
      </c>
      <c r="C334" s="29" t="s">
        <v>768</v>
      </c>
      <c r="D334" s="29" t="s">
        <v>559</v>
      </c>
      <c r="E334" s="57" t="s">
        <v>1001</v>
      </c>
      <c r="F334" s="29" t="s">
        <v>546</v>
      </c>
      <c r="G334" s="57" t="s">
        <v>987</v>
      </c>
      <c r="H334" s="32"/>
      <c r="I334" s="32"/>
      <c r="J334" s="32" t="s">
        <v>231</v>
      </c>
      <c r="K334" s="5" t="s">
        <v>1266</v>
      </c>
      <c r="L334" s="9"/>
      <c r="M334" s="9"/>
      <c r="N334" s="9"/>
      <c r="O334" s="9"/>
      <c r="P334" s="9"/>
      <c r="Q334" s="9"/>
      <c r="R334" s="9"/>
      <c r="S334" s="9"/>
      <c r="T334" s="9"/>
      <c r="U334" s="9"/>
      <c r="V334" s="9"/>
      <c r="W334" s="9"/>
      <c r="X334" s="9"/>
      <c r="Y334" s="9"/>
      <c r="Z334" s="9"/>
      <c r="AA334" s="9"/>
      <c r="AB334" s="9"/>
      <c r="AC334" s="9"/>
    </row>
    <row r="335" ht="26.25">
      <c r="A335" s="29" t="s">
        <v>1267</v>
      </c>
      <c r="B335" s="29" t="s">
        <v>249</v>
      </c>
      <c r="C335" s="29" t="s">
        <v>768</v>
      </c>
      <c r="D335" s="29" t="s">
        <v>584</v>
      </c>
      <c r="E335" s="57" t="s">
        <v>987</v>
      </c>
      <c r="F335" s="29"/>
      <c r="G335" s="57"/>
      <c r="H335" s="32"/>
      <c r="I335" s="32"/>
      <c r="J335" s="32" t="s">
        <v>967</v>
      </c>
      <c r="K335" s="5"/>
      <c r="L335" s="9"/>
      <c r="M335" s="9"/>
      <c r="N335" s="9"/>
      <c r="O335" s="9"/>
      <c r="P335" s="9"/>
      <c r="Q335" s="9"/>
      <c r="R335" s="9"/>
      <c r="S335" s="9"/>
      <c r="T335" s="9"/>
      <c r="U335" s="9"/>
      <c r="V335" s="9"/>
      <c r="W335" s="9"/>
      <c r="X335" s="9"/>
      <c r="Y335" s="9"/>
      <c r="Z335" s="9"/>
      <c r="AA335" s="9"/>
      <c r="AB335" s="9"/>
      <c r="AC335" s="9"/>
    </row>
    <row r="336" ht="26.25">
      <c r="A336" s="29" t="s">
        <v>1268</v>
      </c>
      <c r="B336" s="29" t="s">
        <v>249</v>
      </c>
      <c r="C336" s="29" t="s">
        <v>771</v>
      </c>
      <c r="D336" s="29" t="s">
        <v>571</v>
      </c>
      <c r="E336" s="57" t="s">
        <v>971</v>
      </c>
      <c r="F336" s="32"/>
      <c r="G336" s="58"/>
      <c r="H336" s="32"/>
      <c r="I336" s="32"/>
      <c r="J336" s="32" t="s">
        <v>216</v>
      </c>
      <c r="K336" s="58"/>
      <c r="L336" s="9"/>
      <c r="M336" s="9"/>
      <c r="N336" s="9"/>
      <c r="O336" s="9"/>
      <c r="P336" s="9"/>
      <c r="Q336" s="9"/>
      <c r="R336" s="9"/>
      <c r="S336" s="9"/>
      <c r="T336" s="9"/>
      <c r="U336" s="9"/>
      <c r="V336" s="9"/>
      <c r="W336" s="9"/>
      <c r="X336" s="9"/>
      <c r="Y336" s="9"/>
      <c r="Z336" s="9"/>
      <c r="AA336" s="9"/>
      <c r="AB336" s="9"/>
      <c r="AC336" s="9"/>
    </row>
    <row r="337" ht="26.25">
      <c r="A337" s="29" t="s">
        <v>1269</v>
      </c>
      <c r="B337" s="29" t="s">
        <v>249</v>
      </c>
      <c r="C337" s="29" t="s">
        <v>771</v>
      </c>
      <c r="D337" s="29" t="s">
        <v>571</v>
      </c>
      <c r="E337" s="57" t="s">
        <v>983</v>
      </c>
      <c r="F337" s="32"/>
      <c r="G337" s="58"/>
      <c r="H337" s="32"/>
      <c r="I337" s="32"/>
      <c r="J337" s="32" t="s">
        <v>216</v>
      </c>
      <c r="K337" s="58"/>
      <c r="L337" s="9"/>
      <c r="M337" s="9"/>
      <c r="N337" s="9"/>
      <c r="O337" s="9"/>
      <c r="P337" s="9"/>
      <c r="Q337" s="9"/>
      <c r="R337" s="9"/>
      <c r="S337" s="9"/>
      <c r="T337" s="9"/>
      <c r="U337" s="9"/>
      <c r="V337" s="9"/>
      <c r="W337" s="9"/>
      <c r="X337" s="9"/>
      <c r="Y337" s="9"/>
      <c r="Z337" s="9"/>
      <c r="AA337" s="9"/>
      <c r="AB337" s="9"/>
      <c r="AC337" s="9"/>
    </row>
    <row r="338" ht="26.25">
      <c r="A338" s="29" t="s">
        <v>379</v>
      </c>
      <c r="B338" s="29" t="s">
        <v>249</v>
      </c>
      <c r="C338" s="29" t="s">
        <v>771</v>
      </c>
      <c r="D338" s="29" t="s">
        <v>571</v>
      </c>
      <c r="E338" s="57" t="s">
        <v>986</v>
      </c>
      <c r="F338" s="32"/>
      <c r="G338" s="58"/>
      <c r="H338" s="32"/>
      <c r="I338" s="32"/>
      <c r="J338" s="32" t="s">
        <v>216</v>
      </c>
      <c r="K338" s="58"/>
      <c r="L338" s="9"/>
      <c r="M338" s="9"/>
      <c r="N338" s="9"/>
      <c r="O338" s="9"/>
      <c r="P338" s="9"/>
      <c r="Q338" s="9"/>
      <c r="R338" s="9"/>
      <c r="S338" s="9"/>
      <c r="T338" s="9"/>
      <c r="U338" s="9"/>
      <c r="V338" s="9"/>
      <c r="W338" s="9"/>
      <c r="X338" s="9"/>
      <c r="Y338" s="9"/>
      <c r="Z338" s="9"/>
      <c r="AA338" s="9"/>
      <c r="AB338" s="9"/>
      <c r="AC338" s="9"/>
    </row>
    <row r="339" ht="26.25">
      <c r="A339" s="29" t="s">
        <v>1270</v>
      </c>
      <c r="B339" s="29" t="s">
        <v>249</v>
      </c>
      <c r="C339" s="29" t="s">
        <v>771</v>
      </c>
      <c r="D339" s="29" t="s">
        <v>571</v>
      </c>
      <c r="E339" s="57" t="s">
        <v>974</v>
      </c>
      <c r="F339" s="32"/>
      <c r="G339" s="58"/>
      <c r="H339" s="32"/>
      <c r="I339" s="32"/>
      <c r="J339" s="32" t="s">
        <v>216</v>
      </c>
      <c r="K339" s="58"/>
      <c r="L339" s="9"/>
      <c r="M339" s="9"/>
      <c r="N339" s="9"/>
      <c r="O339" s="9"/>
      <c r="P339" s="9"/>
      <c r="Q339" s="9"/>
      <c r="R339" s="9"/>
      <c r="S339" s="9"/>
      <c r="T339" s="9"/>
      <c r="U339" s="9"/>
      <c r="V339" s="9"/>
      <c r="W339" s="9"/>
      <c r="X339" s="9"/>
      <c r="Y339" s="9"/>
      <c r="Z339" s="9"/>
      <c r="AA339" s="9"/>
      <c r="AB339" s="9"/>
      <c r="AC339" s="9"/>
    </row>
    <row r="340" ht="26.25">
      <c r="A340" s="29" t="s">
        <v>381</v>
      </c>
      <c r="B340" s="29" t="s">
        <v>249</v>
      </c>
      <c r="C340" s="29" t="s">
        <v>771</v>
      </c>
      <c r="D340" s="29" t="s">
        <v>571</v>
      </c>
      <c r="E340" s="57" t="s">
        <v>983</v>
      </c>
      <c r="F340" s="29" t="s">
        <v>567</v>
      </c>
      <c r="G340" s="57" t="s">
        <v>971</v>
      </c>
      <c r="H340" s="32"/>
      <c r="I340" s="32"/>
      <c r="J340" s="32" t="s">
        <v>216</v>
      </c>
      <c r="K340" s="57" t="s">
        <v>1257</v>
      </c>
      <c r="L340" s="9"/>
      <c r="M340" s="9"/>
      <c r="N340" s="9"/>
      <c r="O340" s="9"/>
      <c r="P340" s="9"/>
      <c r="Q340" s="9"/>
      <c r="R340" s="9"/>
      <c r="S340" s="9"/>
      <c r="T340" s="9"/>
      <c r="U340" s="9"/>
      <c r="V340" s="9"/>
      <c r="W340" s="9"/>
      <c r="X340" s="9"/>
      <c r="Y340" s="9"/>
      <c r="Z340" s="9"/>
      <c r="AA340" s="9"/>
      <c r="AB340" s="9"/>
      <c r="AC340" s="9"/>
    </row>
    <row r="341" ht="26.25">
      <c r="A341" s="29" t="s">
        <v>324</v>
      </c>
      <c r="B341" s="29" t="s">
        <v>249</v>
      </c>
      <c r="C341" s="29" t="s">
        <v>771</v>
      </c>
      <c r="D341" s="29" t="s">
        <v>571</v>
      </c>
      <c r="E341" s="57" t="s">
        <v>1271</v>
      </c>
      <c r="F341" s="29" t="s">
        <v>508</v>
      </c>
      <c r="G341" s="57" t="s">
        <v>963</v>
      </c>
      <c r="H341" s="32"/>
      <c r="I341" s="32"/>
      <c r="J341" s="32" t="s">
        <v>216</v>
      </c>
      <c r="K341" s="57" t="s">
        <v>1272</v>
      </c>
      <c r="L341" s="9"/>
      <c r="M341" s="9"/>
      <c r="N341" s="9"/>
      <c r="O341" s="9"/>
      <c r="P341" s="9"/>
      <c r="Q341" s="9"/>
      <c r="R341" s="9"/>
      <c r="S341" s="9"/>
      <c r="T341" s="9"/>
      <c r="U341" s="9"/>
      <c r="V341" s="9"/>
      <c r="W341" s="9"/>
      <c r="X341" s="9"/>
      <c r="Y341" s="9"/>
      <c r="Z341" s="9"/>
      <c r="AA341" s="9"/>
      <c r="AB341" s="9"/>
      <c r="AC341" s="9"/>
    </row>
    <row r="342" ht="26.25">
      <c r="A342" s="29" t="s">
        <v>1273</v>
      </c>
      <c r="B342" s="29" t="s">
        <v>249</v>
      </c>
      <c r="C342" s="29" t="s">
        <v>771</v>
      </c>
      <c r="D342" s="29" t="s">
        <v>571</v>
      </c>
      <c r="E342" s="57" t="s">
        <v>983</v>
      </c>
      <c r="F342" s="29"/>
      <c r="G342" s="57"/>
      <c r="H342" s="32"/>
      <c r="I342" s="32"/>
      <c r="J342" s="32" t="s">
        <v>216</v>
      </c>
      <c r="K342" s="57" t="s">
        <v>1274</v>
      </c>
      <c r="L342" s="9"/>
      <c r="M342" s="9"/>
      <c r="N342" s="9"/>
      <c r="O342" s="9"/>
      <c r="P342" s="9"/>
      <c r="Q342" s="9"/>
      <c r="R342" s="9"/>
      <c r="S342" s="9"/>
      <c r="T342" s="9"/>
      <c r="U342" s="9"/>
      <c r="V342" s="9"/>
      <c r="W342" s="9"/>
      <c r="X342" s="9"/>
      <c r="Y342" s="9"/>
      <c r="Z342" s="9"/>
      <c r="AA342" s="9"/>
      <c r="AB342" s="9"/>
      <c r="AC342" s="9"/>
    </row>
    <row r="343" ht="26.25">
      <c r="A343" s="29" t="s">
        <v>1275</v>
      </c>
      <c r="B343" s="29" t="s">
        <v>249</v>
      </c>
      <c r="C343" s="29" t="s">
        <v>771</v>
      </c>
      <c r="D343" s="29"/>
      <c r="E343" s="57"/>
      <c r="F343" s="29"/>
      <c r="G343" s="57"/>
      <c r="H343" s="32"/>
      <c r="I343" s="32"/>
      <c r="J343" s="32" t="s">
        <v>216</v>
      </c>
      <c r="K343" s="57" t="s">
        <v>1276</v>
      </c>
      <c r="L343" s="9"/>
      <c r="M343" s="9"/>
      <c r="N343" s="9"/>
      <c r="O343" s="9"/>
      <c r="P343" s="9"/>
      <c r="Q343" s="9"/>
      <c r="R343" s="9"/>
      <c r="S343" s="9"/>
      <c r="T343" s="9"/>
      <c r="U343" s="9"/>
      <c r="V343" s="9"/>
      <c r="W343" s="9"/>
      <c r="X343" s="9"/>
      <c r="Y343" s="9"/>
      <c r="Z343" s="9"/>
      <c r="AA343" s="9"/>
      <c r="AB343" s="9"/>
      <c r="AC343" s="9"/>
    </row>
    <row r="344">
      <c r="A344" s="29" t="s">
        <v>1277</v>
      </c>
      <c r="B344" s="29" t="s">
        <v>249</v>
      </c>
      <c r="C344" s="29" t="s">
        <v>771</v>
      </c>
      <c r="D344" s="29" t="s">
        <v>728</v>
      </c>
      <c r="E344" s="57" t="s">
        <v>1001</v>
      </c>
      <c r="F344" s="29"/>
      <c r="G344" s="57"/>
      <c r="H344" s="32"/>
      <c r="I344" s="32"/>
      <c r="J344" s="32" t="s">
        <v>967</v>
      </c>
      <c r="K344" s="57"/>
      <c r="L344" s="9"/>
      <c r="M344" s="9"/>
      <c r="N344" s="9"/>
      <c r="O344" s="9"/>
      <c r="P344" s="9"/>
      <c r="Q344" s="9"/>
      <c r="R344" s="9"/>
      <c r="S344" s="9"/>
      <c r="T344" s="9"/>
      <c r="U344" s="9"/>
      <c r="V344" s="9"/>
      <c r="W344" s="9"/>
      <c r="X344" s="9"/>
      <c r="Y344" s="9"/>
      <c r="Z344" s="9"/>
      <c r="AA344" s="9"/>
      <c r="AB344" s="9"/>
      <c r="AC344" s="9"/>
    </row>
    <row r="345" ht="26.25">
      <c r="A345" s="29" t="s">
        <v>383</v>
      </c>
      <c r="B345" s="29" t="s">
        <v>249</v>
      </c>
      <c r="C345" s="29" t="s">
        <v>774</v>
      </c>
      <c r="D345" s="29" t="s">
        <v>503</v>
      </c>
      <c r="E345" s="57" t="s">
        <v>1001</v>
      </c>
      <c r="F345" s="32"/>
      <c r="G345" s="58"/>
      <c r="H345" s="32"/>
      <c r="I345" s="32"/>
      <c r="J345" s="32" t="s">
        <v>248</v>
      </c>
      <c r="K345" s="58"/>
      <c r="L345" s="9"/>
      <c r="M345" s="9"/>
      <c r="N345" s="9"/>
      <c r="O345" s="9"/>
      <c r="P345" s="9"/>
      <c r="Q345" s="9"/>
      <c r="R345" s="9"/>
      <c r="S345" s="9"/>
      <c r="T345" s="9"/>
      <c r="U345" s="9"/>
      <c r="V345" s="9"/>
      <c r="W345" s="9"/>
      <c r="X345" s="9"/>
      <c r="Y345" s="9"/>
      <c r="Z345" s="9"/>
      <c r="AA345" s="9"/>
      <c r="AB345" s="9"/>
      <c r="AC345" s="9"/>
    </row>
    <row r="346" ht="26.25">
      <c r="A346" s="29" t="s">
        <v>1278</v>
      </c>
      <c r="B346" s="29" t="s">
        <v>249</v>
      </c>
      <c r="C346" s="29" t="s">
        <v>774</v>
      </c>
      <c r="D346" s="29" t="s">
        <v>503</v>
      </c>
      <c r="E346" s="57" t="s">
        <v>959</v>
      </c>
      <c r="F346" s="32"/>
      <c r="G346" s="58"/>
      <c r="H346" s="32"/>
      <c r="I346" s="32"/>
      <c r="J346" s="32" t="s">
        <v>248</v>
      </c>
      <c r="K346" s="58"/>
      <c r="L346" s="9"/>
      <c r="M346" s="9"/>
      <c r="N346" s="9"/>
      <c r="O346" s="9"/>
      <c r="P346" s="9"/>
      <c r="Q346" s="9"/>
      <c r="R346" s="9"/>
      <c r="S346" s="9"/>
      <c r="T346" s="9"/>
      <c r="U346" s="9"/>
      <c r="V346" s="9"/>
      <c r="W346" s="9"/>
      <c r="X346" s="9"/>
      <c r="Y346" s="9"/>
      <c r="Z346" s="9"/>
      <c r="AA346" s="9"/>
      <c r="AB346" s="9"/>
      <c r="AC346" s="9"/>
    </row>
    <row r="347" ht="26.25">
      <c r="A347" s="29" t="s">
        <v>247</v>
      </c>
      <c r="B347" s="29" t="s">
        <v>249</v>
      </c>
      <c r="C347" s="29" t="s">
        <v>774</v>
      </c>
      <c r="D347" s="29" t="s">
        <v>503</v>
      </c>
      <c r="E347" s="57" t="s">
        <v>987</v>
      </c>
      <c r="F347" s="32"/>
      <c r="G347" s="58"/>
      <c r="H347" s="32"/>
      <c r="I347" s="32"/>
      <c r="J347" s="32" t="s">
        <v>248</v>
      </c>
      <c r="K347" s="58"/>
      <c r="L347" s="9"/>
      <c r="M347" s="9"/>
      <c r="N347" s="9"/>
      <c r="O347" s="9"/>
      <c r="P347" s="9"/>
      <c r="Q347" s="9"/>
      <c r="R347" s="9"/>
      <c r="S347" s="9"/>
      <c r="T347" s="9"/>
      <c r="U347" s="9"/>
      <c r="V347" s="9"/>
      <c r="W347" s="9"/>
      <c r="X347" s="9"/>
      <c r="Y347" s="9"/>
      <c r="Z347" s="9"/>
      <c r="AA347" s="9"/>
      <c r="AB347" s="9"/>
      <c r="AC347" s="9"/>
    </row>
    <row r="348" ht="26.25">
      <c r="A348" s="29" t="s">
        <v>1279</v>
      </c>
      <c r="B348" s="29" t="s">
        <v>249</v>
      </c>
      <c r="C348" s="29" t="s">
        <v>774</v>
      </c>
      <c r="D348" s="29" t="s">
        <v>503</v>
      </c>
      <c r="E348" s="57" t="s">
        <v>963</v>
      </c>
      <c r="F348" s="32"/>
      <c r="G348" s="58"/>
      <c r="H348" s="32"/>
      <c r="I348" s="32"/>
      <c r="J348" s="32" t="s">
        <v>248</v>
      </c>
      <c r="K348" s="58"/>
      <c r="L348" s="9"/>
      <c r="M348" s="9"/>
      <c r="N348" s="9"/>
      <c r="O348" s="9"/>
      <c r="P348" s="9"/>
      <c r="Q348" s="9"/>
      <c r="R348" s="9"/>
      <c r="S348" s="9"/>
      <c r="T348" s="9"/>
      <c r="U348" s="9"/>
      <c r="V348" s="9"/>
      <c r="W348" s="9"/>
      <c r="X348" s="9"/>
      <c r="Y348" s="9"/>
      <c r="Z348" s="9"/>
      <c r="AA348" s="9"/>
      <c r="AB348" s="9"/>
      <c r="AC348" s="9"/>
    </row>
    <row r="349" ht="26.25">
      <c r="A349" s="29" t="s">
        <v>1280</v>
      </c>
      <c r="B349" s="29" t="s">
        <v>249</v>
      </c>
      <c r="C349" s="29" t="s">
        <v>774</v>
      </c>
      <c r="D349" s="29" t="s">
        <v>503</v>
      </c>
      <c r="E349" s="57" t="s">
        <v>959</v>
      </c>
      <c r="F349" s="29" t="s">
        <v>508</v>
      </c>
      <c r="G349" s="57" t="s">
        <v>959</v>
      </c>
      <c r="H349" s="32"/>
      <c r="I349" s="32"/>
      <c r="J349" s="32" t="s">
        <v>248</v>
      </c>
      <c r="K349" s="5" t="s">
        <v>1266</v>
      </c>
      <c r="L349" s="9"/>
      <c r="M349" s="9"/>
      <c r="N349" s="9"/>
      <c r="O349" s="9"/>
      <c r="P349" s="9"/>
      <c r="Q349" s="9"/>
      <c r="R349" s="9"/>
      <c r="S349" s="9"/>
      <c r="T349" s="9"/>
      <c r="U349" s="9"/>
      <c r="V349" s="9"/>
      <c r="W349" s="9"/>
      <c r="X349" s="9"/>
      <c r="Y349" s="9"/>
      <c r="Z349" s="9"/>
      <c r="AA349" s="9"/>
      <c r="AB349" s="9"/>
      <c r="AC349" s="9"/>
    </row>
    <row r="350" ht="37.5">
      <c r="A350" s="29" t="s">
        <v>356</v>
      </c>
      <c r="B350" s="29" t="s">
        <v>249</v>
      </c>
      <c r="C350" s="29" t="s">
        <v>774</v>
      </c>
      <c r="D350" s="29" t="s">
        <v>503</v>
      </c>
      <c r="E350" s="57" t="s">
        <v>963</v>
      </c>
      <c r="F350" s="29" t="s">
        <v>528</v>
      </c>
      <c r="G350" s="57" t="s">
        <v>957</v>
      </c>
      <c r="H350" s="29" t="s">
        <v>571</v>
      </c>
      <c r="I350" s="42">
        <v>0.12</v>
      </c>
      <c r="J350" s="32" t="s">
        <v>248</v>
      </c>
      <c r="K350" s="5" t="s">
        <v>1272</v>
      </c>
      <c r="L350" s="9"/>
      <c r="M350" s="9"/>
      <c r="N350" s="9"/>
      <c r="O350" s="9"/>
      <c r="P350" s="9"/>
      <c r="Q350" s="9"/>
      <c r="R350" s="9"/>
      <c r="S350" s="9"/>
      <c r="T350" s="9"/>
      <c r="U350" s="9"/>
      <c r="V350" s="9"/>
      <c r="W350" s="9"/>
      <c r="X350" s="9"/>
      <c r="Y350" s="9"/>
      <c r="Z350" s="9"/>
      <c r="AA350" s="9"/>
      <c r="AB350" s="9"/>
      <c r="AC350" s="9"/>
    </row>
    <row r="351" ht="26.25">
      <c r="A351" s="29" t="s">
        <v>1281</v>
      </c>
      <c r="B351" s="29" t="s">
        <v>249</v>
      </c>
      <c r="C351" s="29" t="s">
        <v>774</v>
      </c>
      <c r="D351" s="29" t="s">
        <v>584</v>
      </c>
      <c r="E351" s="57" t="s">
        <v>987</v>
      </c>
      <c r="F351" s="29"/>
      <c r="G351" s="57"/>
      <c r="H351" s="32"/>
      <c r="I351" s="32"/>
      <c r="J351" s="32" t="s">
        <v>967</v>
      </c>
      <c r="K351" s="5"/>
      <c r="L351" s="9"/>
      <c r="M351" s="9"/>
      <c r="N351" s="9"/>
      <c r="O351" s="9"/>
      <c r="P351" s="9"/>
      <c r="Q351" s="9"/>
      <c r="R351" s="9"/>
      <c r="S351" s="9"/>
      <c r="T351" s="9"/>
      <c r="U351" s="9"/>
      <c r="V351" s="9"/>
      <c r="W351" s="9"/>
      <c r="X351" s="9"/>
      <c r="Y351" s="9"/>
      <c r="Z351" s="9"/>
      <c r="AA351" s="9"/>
      <c r="AB351" s="9"/>
      <c r="AC351" s="9"/>
    </row>
    <row r="352" ht="26.25">
      <c r="A352" s="29" t="s">
        <v>1282</v>
      </c>
      <c r="B352" s="29" t="s">
        <v>249</v>
      </c>
      <c r="C352" s="29" t="s">
        <v>777</v>
      </c>
      <c r="D352" s="29" t="s">
        <v>514</v>
      </c>
      <c r="E352" s="57" t="s">
        <v>1010</v>
      </c>
      <c r="F352" s="32"/>
      <c r="G352" s="58"/>
      <c r="H352" s="32"/>
      <c r="I352" s="32"/>
      <c r="J352" s="32" t="s">
        <v>254</v>
      </c>
      <c r="K352" s="58"/>
      <c r="L352" s="9"/>
      <c r="M352" s="9"/>
      <c r="N352" s="9"/>
      <c r="O352" s="9"/>
      <c r="P352" s="9"/>
      <c r="Q352" s="9"/>
      <c r="R352" s="9"/>
      <c r="S352" s="9"/>
      <c r="T352" s="9"/>
      <c r="U352" s="9"/>
      <c r="V352" s="9"/>
      <c r="W352" s="9"/>
      <c r="X352" s="9"/>
      <c r="Y352" s="9"/>
      <c r="Z352" s="9"/>
      <c r="AA352" s="9"/>
      <c r="AB352" s="9"/>
      <c r="AC352" s="9"/>
    </row>
    <row r="353" ht="26.25">
      <c r="A353" s="29" t="s">
        <v>1283</v>
      </c>
      <c r="B353" s="29" t="s">
        <v>249</v>
      </c>
      <c r="C353" s="29" t="s">
        <v>777</v>
      </c>
      <c r="D353" s="29" t="s">
        <v>514</v>
      </c>
      <c r="E353" s="57" t="s">
        <v>1011</v>
      </c>
      <c r="F353" s="32"/>
      <c r="G353" s="58"/>
      <c r="H353" s="32"/>
      <c r="I353" s="32"/>
      <c r="J353" s="32" t="s">
        <v>254</v>
      </c>
      <c r="K353" s="58"/>
      <c r="L353" s="9"/>
      <c r="M353" s="9"/>
      <c r="N353" s="9"/>
      <c r="O353" s="9"/>
      <c r="P353" s="9"/>
      <c r="Q353" s="9"/>
      <c r="R353" s="9"/>
      <c r="S353" s="9"/>
      <c r="T353" s="9"/>
      <c r="U353" s="9"/>
      <c r="V353" s="9"/>
      <c r="W353" s="9"/>
      <c r="X353" s="9"/>
      <c r="Y353" s="9"/>
      <c r="Z353" s="9"/>
      <c r="AA353" s="9"/>
      <c r="AB353" s="9"/>
      <c r="AC353" s="9"/>
    </row>
    <row r="354" ht="26.25">
      <c r="A354" s="29" t="s">
        <v>273</v>
      </c>
      <c r="B354" s="29" t="s">
        <v>249</v>
      </c>
      <c r="C354" s="29" t="s">
        <v>777</v>
      </c>
      <c r="D354" s="29" t="s">
        <v>514</v>
      </c>
      <c r="E354" s="57" t="s">
        <v>1284</v>
      </c>
      <c r="F354" s="32"/>
      <c r="G354" s="58"/>
      <c r="H354" s="32"/>
      <c r="I354" s="32"/>
      <c r="J354" s="32" t="s">
        <v>254</v>
      </c>
      <c r="K354" s="58"/>
      <c r="L354" s="9"/>
      <c r="M354" s="9"/>
      <c r="N354" s="9"/>
      <c r="O354" s="9"/>
      <c r="P354" s="9"/>
      <c r="Q354" s="9"/>
      <c r="R354" s="9"/>
      <c r="S354" s="9"/>
      <c r="T354" s="9"/>
      <c r="U354" s="9"/>
      <c r="V354" s="9"/>
      <c r="W354" s="9"/>
      <c r="X354" s="9"/>
      <c r="Y354" s="9"/>
      <c r="Z354" s="9"/>
      <c r="AA354" s="9"/>
      <c r="AB354" s="9"/>
      <c r="AC354" s="9"/>
    </row>
    <row r="355" ht="26.25">
      <c r="A355" s="29" t="s">
        <v>1285</v>
      </c>
      <c r="B355" s="29" t="s">
        <v>249</v>
      </c>
      <c r="C355" s="29" t="s">
        <v>777</v>
      </c>
      <c r="D355" s="29" t="s">
        <v>514</v>
      </c>
      <c r="E355" s="57" t="s">
        <v>1010</v>
      </c>
      <c r="F355" s="29" t="s">
        <v>567</v>
      </c>
      <c r="G355" s="57" t="s">
        <v>969</v>
      </c>
      <c r="H355" s="32"/>
      <c r="I355" s="32"/>
      <c r="J355" s="32" t="s">
        <v>254</v>
      </c>
      <c r="K355" s="58"/>
      <c r="L355" s="9"/>
      <c r="M355" s="9"/>
      <c r="N355" s="9"/>
      <c r="O355" s="9"/>
      <c r="P355" s="9"/>
      <c r="Q355" s="9"/>
      <c r="R355" s="9"/>
      <c r="S355" s="9"/>
      <c r="T355" s="9"/>
      <c r="U355" s="9"/>
      <c r="V355" s="9"/>
      <c r="W355" s="9"/>
      <c r="X355" s="9"/>
      <c r="Y355" s="9"/>
      <c r="Z355" s="9"/>
      <c r="AA355" s="9"/>
      <c r="AB355" s="9"/>
      <c r="AC355" s="9"/>
    </row>
    <row r="356" ht="26.25">
      <c r="A356" s="29" t="s">
        <v>1286</v>
      </c>
      <c r="B356" s="29" t="s">
        <v>249</v>
      </c>
      <c r="C356" s="29" t="s">
        <v>777</v>
      </c>
      <c r="D356" s="29" t="s">
        <v>514</v>
      </c>
      <c r="E356" s="57" t="s">
        <v>1011</v>
      </c>
      <c r="F356" s="29" t="s">
        <v>508</v>
      </c>
      <c r="G356" s="57" t="s">
        <v>959</v>
      </c>
      <c r="H356" s="29" t="s">
        <v>571</v>
      </c>
      <c r="I356" s="42">
        <v>0.08</v>
      </c>
      <c r="J356" s="32" t="s">
        <v>254</v>
      </c>
      <c r="K356" s="58"/>
      <c r="L356" s="9"/>
      <c r="M356" s="9"/>
      <c r="N356" s="9"/>
      <c r="O356" s="9"/>
      <c r="P356" s="9"/>
      <c r="Q356" s="9"/>
      <c r="R356" s="9"/>
      <c r="S356" s="9"/>
      <c r="T356" s="9"/>
      <c r="U356" s="9"/>
      <c r="V356" s="9"/>
      <c r="W356" s="9"/>
      <c r="X356" s="9"/>
      <c r="Y356" s="9"/>
      <c r="Z356" s="9"/>
      <c r="AA356" s="9"/>
      <c r="AB356" s="9"/>
      <c r="AC356" s="9"/>
    </row>
    <row r="357" ht="26.25">
      <c r="A357" s="29" t="s">
        <v>1287</v>
      </c>
      <c r="B357" s="29" t="s">
        <v>249</v>
      </c>
      <c r="C357" s="29" t="s">
        <v>777</v>
      </c>
      <c r="D357" s="29" t="s">
        <v>739</v>
      </c>
      <c r="E357" s="57" t="s">
        <v>979</v>
      </c>
      <c r="F357" s="32"/>
      <c r="G357" s="58"/>
      <c r="H357" s="32"/>
      <c r="I357" s="32"/>
      <c r="J357" s="32" t="s">
        <v>967</v>
      </c>
      <c r="K357" s="58"/>
      <c r="L357" s="9"/>
      <c r="M357" s="9"/>
      <c r="N357" s="9"/>
      <c r="O357" s="9"/>
      <c r="P357" s="9"/>
      <c r="Q357" s="9"/>
      <c r="R357" s="9"/>
      <c r="S357" s="9"/>
      <c r="T357" s="9"/>
      <c r="U357" s="9"/>
      <c r="V357" s="9"/>
      <c r="W357" s="9"/>
      <c r="X357" s="9"/>
      <c r="Y357" s="9"/>
      <c r="Z357" s="9"/>
      <c r="AA357" s="9"/>
      <c r="AB357" s="9"/>
      <c r="AC357" s="9"/>
    </row>
    <row r="358">
      <c r="A358" s="29" t="s">
        <v>1288</v>
      </c>
      <c r="B358" s="29" t="s">
        <v>249</v>
      </c>
      <c r="C358" s="29" t="s">
        <v>780</v>
      </c>
      <c r="D358" s="29" t="s">
        <v>508</v>
      </c>
      <c r="E358" s="57" t="s">
        <v>959</v>
      </c>
      <c r="F358" s="32"/>
      <c r="G358" s="58"/>
      <c r="H358" s="32"/>
      <c r="I358" s="32"/>
      <c r="J358" s="32" t="s">
        <v>243</v>
      </c>
      <c r="K358" s="58"/>
      <c r="L358" s="9"/>
      <c r="M358" s="9"/>
      <c r="N358" s="9"/>
      <c r="O358" s="9"/>
      <c r="P358" s="9"/>
      <c r="Q358" s="9"/>
      <c r="R358" s="9"/>
      <c r="S358" s="9"/>
      <c r="T358" s="9"/>
      <c r="U358" s="9"/>
      <c r="V358" s="9"/>
      <c r="W358" s="9"/>
      <c r="X358" s="9"/>
      <c r="Y358" s="9"/>
      <c r="Z358" s="9"/>
      <c r="AA358" s="9"/>
      <c r="AB358" s="9"/>
      <c r="AC358" s="9"/>
    </row>
    <row r="359">
      <c r="A359" s="29" t="s">
        <v>377</v>
      </c>
      <c r="B359" s="29" t="s">
        <v>249</v>
      </c>
      <c r="C359" s="29" t="s">
        <v>780</v>
      </c>
      <c r="D359" s="29" t="s">
        <v>508</v>
      </c>
      <c r="E359" s="57" t="s">
        <v>987</v>
      </c>
      <c r="F359" s="32"/>
      <c r="G359" s="58"/>
      <c r="H359" s="32"/>
      <c r="I359" s="32"/>
      <c r="J359" s="32" t="s">
        <v>243</v>
      </c>
      <c r="K359" s="58"/>
      <c r="L359" s="9"/>
      <c r="M359" s="9"/>
      <c r="N359" s="9"/>
      <c r="O359" s="9"/>
      <c r="P359" s="9"/>
      <c r="Q359" s="9"/>
      <c r="R359" s="9"/>
      <c r="S359" s="9"/>
      <c r="T359" s="9"/>
      <c r="U359" s="9"/>
      <c r="V359" s="9"/>
      <c r="W359" s="9"/>
      <c r="X359" s="9"/>
      <c r="Y359" s="9"/>
      <c r="Z359" s="9"/>
      <c r="AA359" s="9"/>
      <c r="AB359" s="9"/>
      <c r="AC359" s="9"/>
    </row>
    <row r="360">
      <c r="A360" s="29" t="s">
        <v>357</v>
      </c>
      <c r="B360" s="29" t="s">
        <v>249</v>
      </c>
      <c r="C360" s="29" t="s">
        <v>780</v>
      </c>
      <c r="D360" s="29" t="s">
        <v>508</v>
      </c>
      <c r="E360" s="57" t="s">
        <v>963</v>
      </c>
      <c r="F360" s="32"/>
      <c r="G360" s="58"/>
      <c r="H360" s="32"/>
      <c r="I360" s="32"/>
      <c r="J360" s="32" t="s">
        <v>243</v>
      </c>
      <c r="K360" s="58"/>
      <c r="L360" s="9"/>
      <c r="M360" s="9"/>
      <c r="N360" s="9"/>
      <c r="O360" s="9"/>
      <c r="P360" s="9"/>
      <c r="Q360" s="9"/>
      <c r="R360" s="9"/>
      <c r="S360" s="9"/>
      <c r="T360" s="9"/>
      <c r="U360" s="9"/>
      <c r="V360" s="9"/>
      <c r="W360" s="9"/>
      <c r="X360" s="9"/>
      <c r="Y360" s="9"/>
      <c r="Z360" s="9"/>
      <c r="AA360" s="9"/>
      <c r="AB360" s="9"/>
      <c r="AC360" s="9"/>
    </row>
    <row r="361">
      <c r="A361" s="29" t="s">
        <v>1068</v>
      </c>
      <c r="B361" s="29" t="s">
        <v>249</v>
      </c>
      <c r="C361" s="29" t="s">
        <v>780</v>
      </c>
      <c r="D361" s="29" t="s">
        <v>508</v>
      </c>
      <c r="E361" s="57" t="s">
        <v>969</v>
      </c>
      <c r="F361" s="32"/>
      <c r="G361" s="58"/>
      <c r="H361" s="32"/>
      <c r="I361" s="32"/>
      <c r="J361" s="32" t="s">
        <v>243</v>
      </c>
      <c r="K361" s="57" t="s">
        <v>1289</v>
      </c>
      <c r="L361" s="9"/>
      <c r="M361" s="9"/>
      <c r="N361" s="9"/>
      <c r="O361" s="9"/>
      <c r="P361" s="9"/>
      <c r="Q361" s="9"/>
      <c r="R361" s="9"/>
      <c r="S361" s="9"/>
      <c r="T361" s="9"/>
      <c r="U361" s="9"/>
      <c r="V361" s="9"/>
      <c r="W361" s="9"/>
      <c r="X361" s="9"/>
      <c r="Y361" s="9"/>
      <c r="Z361" s="9"/>
      <c r="AA361" s="9"/>
      <c r="AB361" s="9"/>
      <c r="AC361" s="9"/>
    </row>
    <row r="362">
      <c r="A362" s="29" t="s">
        <v>263</v>
      </c>
      <c r="B362" s="29" t="s">
        <v>249</v>
      </c>
      <c r="C362" s="29" t="s">
        <v>780</v>
      </c>
      <c r="D362" s="29" t="s">
        <v>508</v>
      </c>
      <c r="E362" s="57" t="s">
        <v>959</v>
      </c>
      <c r="F362" s="32"/>
      <c r="G362" s="58"/>
      <c r="H362" s="32"/>
      <c r="I362" s="32"/>
      <c r="J362" s="32" t="s">
        <v>243</v>
      </c>
      <c r="K362" s="57" t="s">
        <v>1289</v>
      </c>
      <c r="L362" s="9"/>
      <c r="M362" s="9"/>
      <c r="N362" s="9"/>
      <c r="O362" s="9"/>
      <c r="P362" s="9"/>
      <c r="Q362" s="9"/>
      <c r="R362" s="9"/>
      <c r="S362" s="9"/>
      <c r="T362" s="9"/>
      <c r="U362" s="9"/>
      <c r="V362" s="9"/>
      <c r="W362" s="9"/>
      <c r="X362" s="9"/>
      <c r="Y362" s="9"/>
      <c r="Z362" s="9"/>
      <c r="AA362" s="9"/>
      <c r="AB362" s="9"/>
      <c r="AC362" s="9"/>
    </row>
    <row r="363" ht="26.25">
      <c r="A363" s="29" t="s">
        <v>1290</v>
      </c>
      <c r="B363" s="29" t="s">
        <v>249</v>
      </c>
      <c r="C363" s="29" t="s">
        <v>780</v>
      </c>
      <c r="D363" s="29" t="s">
        <v>753</v>
      </c>
      <c r="E363" s="57" t="s">
        <v>966</v>
      </c>
      <c r="F363" s="32"/>
      <c r="G363" s="58"/>
      <c r="H363" s="32"/>
      <c r="I363" s="32"/>
      <c r="J363" s="32" t="s">
        <v>967</v>
      </c>
      <c r="K363" s="58"/>
      <c r="L363" s="9"/>
      <c r="M363" s="9"/>
      <c r="N363" s="9"/>
      <c r="O363" s="9"/>
      <c r="P363" s="9"/>
      <c r="Q363" s="9"/>
      <c r="R363" s="9"/>
      <c r="S363" s="9"/>
      <c r="T363" s="9"/>
      <c r="U363" s="9"/>
      <c r="V363" s="9"/>
      <c r="W363" s="9"/>
      <c r="X363" s="9"/>
      <c r="Y363" s="9"/>
      <c r="Z363" s="9"/>
      <c r="AA363" s="9"/>
      <c r="AB363" s="9"/>
      <c r="AC363" s="9"/>
    </row>
    <row r="364" ht="26.25">
      <c r="A364" s="29" t="s">
        <v>1291</v>
      </c>
      <c r="B364" s="29" t="s">
        <v>249</v>
      </c>
      <c r="C364" s="29" t="s">
        <v>782</v>
      </c>
      <c r="D364" s="29" t="s">
        <v>567</v>
      </c>
      <c r="E364" s="57" t="s">
        <v>972</v>
      </c>
      <c r="F364" s="32"/>
      <c r="G364" s="58"/>
      <c r="H364" s="32"/>
      <c r="I364" s="32"/>
      <c r="J364" s="32" t="s">
        <v>226</v>
      </c>
      <c r="K364" s="58"/>
      <c r="L364" s="9"/>
      <c r="M364" s="9"/>
      <c r="N364" s="9"/>
      <c r="O364" s="9"/>
      <c r="P364" s="9"/>
      <c r="Q364" s="9"/>
      <c r="R364" s="9"/>
      <c r="S364" s="9"/>
      <c r="T364" s="9"/>
      <c r="U364" s="9"/>
      <c r="V364" s="9"/>
      <c r="W364" s="9"/>
      <c r="X364" s="9"/>
      <c r="Y364" s="9"/>
      <c r="Z364" s="9"/>
      <c r="AA364" s="9"/>
      <c r="AB364" s="9"/>
      <c r="AC364" s="9"/>
    </row>
    <row r="365" ht="26.25">
      <c r="A365" s="29" t="s">
        <v>1292</v>
      </c>
      <c r="B365" s="29" t="s">
        <v>249</v>
      </c>
      <c r="C365" s="29" t="s">
        <v>782</v>
      </c>
      <c r="D365" s="29" t="s">
        <v>567</v>
      </c>
      <c r="E365" s="57" t="s">
        <v>974</v>
      </c>
      <c r="F365" s="32"/>
      <c r="G365" s="58"/>
      <c r="H365" s="32"/>
      <c r="I365" s="32"/>
      <c r="J365" s="32" t="s">
        <v>226</v>
      </c>
      <c r="K365" s="58"/>
      <c r="L365" s="9"/>
      <c r="M365" s="9"/>
      <c r="N365" s="9"/>
      <c r="O365" s="9"/>
      <c r="P365" s="9"/>
      <c r="Q365" s="9"/>
      <c r="R365" s="9"/>
      <c r="S365" s="9"/>
      <c r="T365" s="9"/>
      <c r="U365" s="9"/>
      <c r="V365" s="9"/>
      <c r="W365" s="9"/>
      <c r="X365" s="9"/>
      <c r="Y365" s="9"/>
      <c r="Z365" s="9"/>
      <c r="AA365" s="9"/>
      <c r="AB365" s="9"/>
      <c r="AC365" s="9"/>
    </row>
    <row r="366" ht="26.25">
      <c r="A366" s="29" t="s">
        <v>1293</v>
      </c>
      <c r="B366" s="29" t="s">
        <v>249</v>
      </c>
      <c r="C366" s="29" t="s">
        <v>782</v>
      </c>
      <c r="D366" s="29" t="s">
        <v>567</v>
      </c>
      <c r="E366" s="57" t="s">
        <v>1155</v>
      </c>
      <c r="F366" s="32"/>
      <c r="G366" s="58"/>
      <c r="H366" s="32"/>
      <c r="I366" s="32"/>
      <c r="J366" s="32" t="s">
        <v>226</v>
      </c>
      <c r="K366" s="58"/>
      <c r="L366" s="9"/>
      <c r="M366" s="9"/>
      <c r="N366" s="9"/>
      <c r="O366" s="9"/>
      <c r="P366" s="9"/>
      <c r="Q366" s="9"/>
      <c r="R366" s="9"/>
      <c r="S366" s="9"/>
      <c r="T366" s="9"/>
      <c r="U366" s="9"/>
      <c r="V366" s="9"/>
      <c r="W366" s="9"/>
      <c r="X366" s="9"/>
      <c r="Y366" s="9"/>
      <c r="Z366" s="9"/>
      <c r="AA366" s="9"/>
      <c r="AB366" s="9"/>
      <c r="AC366" s="9"/>
    </row>
    <row r="367" ht="37.5">
      <c r="A367" s="29" t="s">
        <v>262</v>
      </c>
      <c r="B367" s="29" t="s">
        <v>249</v>
      </c>
      <c r="C367" s="29" t="s">
        <v>782</v>
      </c>
      <c r="D367" s="29" t="s">
        <v>567</v>
      </c>
      <c r="E367" s="57" t="s">
        <v>972</v>
      </c>
      <c r="F367" s="29" t="s">
        <v>528</v>
      </c>
      <c r="G367" s="57" t="s">
        <v>951</v>
      </c>
      <c r="H367" s="32"/>
      <c r="I367" s="32"/>
      <c r="J367" s="32" t="s">
        <v>226</v>
      </c>
      <c r="K367" s="57" t="s">
        <v>1253</v>
      </c>
      <c r="L367" s="9"/>
      <c r="M367" s="9"/>
      <c r="N367" s="9"/>
      <c r="O367" s="9"/>
      <c r="P367" s="9"/>
      <c r="Q367" s="9"/>
      <c r="R367" s="9"/>
      <c r="S367" s="9"/>
      <c r="T367" s="9"/>
      <c r="U367" s="9"/>
      <c r="V367" s="9"/>
      <c r="W367" s="9"/>
      <c r="X367" s="9"/>
      <c r="Y367" s="9"/>
      <c r="Z367" s="9"/>
      <c r="AA367" s="9"/>
      <c r="AB367" s="9"/>
      <c r="AC367" s="9"/>
    </row>
    <row r="368" ht="37.5">
      <c r="A368" s="29" t="s">
        <v>321</v>
      </c>
      <c r="B368" s="29" t="s">
        <v>249</v>
      </c>
      <c r="C368" s="29" t="s">
        <v>782</v>
      </c>
      <c r="D368" s="29" t="s">
        <v>567</v>
      </c>
      <c r="E368" s="57" t="s">
        <v>974</v>
      </c>
      <c r="F368" s="29" t="s">
        <v>508</v>
      </c>
      <c r="G368" s="57" t="s">
        <v>987</v>
      </c>
      <c r="H368" s="29" t="s">
        <v>503</v>
      </c>
      <c r="I368" s="42">
        <v>0.0</v>
      </c>
      <c r="J368" s="32" t="s">
        <v>226</v>
      </c>
      <c r="K368" s="5" t="s">
        <v>1266</v>
      </c>
      <c r="L368" s="9"/>
      <c r="M368" s="9"/>
      <c r="N368" s="9"/>
      <c r="O368" s="9"/>
      <c r="P368" s="9"/>
      <c r="Q368" s="9"/>
      <c r="R368" s="9"/>
      <c r="S368" s="9"/>
      <c r="T368" s="9"/>
      <c r="U368" s="9"/>
      <c r="V368" s="9"/>
      <c r="W368" s="9"/>
      <c r="X368" s="9"/>
      <c r="Y368" s="9"/>
      <c r="Z368" s="9"/>
      <c r="AA368" s="9"/>
      <c r="AB368" s="9"/>
      <c r="AC368" s="9"/>
    </row>
    <row r="369">
      <c r="A369" s="29" t="s">
        <v>1294</v>
      </c>
      <c r="B369" s="29" t="s">
        <v>249</v>
      </c>
      <c r="C369" s="29" t="s">
        <v>782</v>
      </c>
      <c r="D369" s="29" t="s">
        <v>597</v>
      </c>
      <c r="E369" s="57" t="s">
        <v>987</v>
      </c>
      <c r="F369" s="32"/>
      <c r="G369" s="58"/>
      <c r="H369" s="32"/>
      <c r="I369" s="32"/>
      <c r="J369" s="32" t="s">
        <v>967</v>
      </c>
      <c r="K369" s="58"/>
      <c r="L369" s="9"/>
      <c r="M369" s="9"/>
      <c r="N369" s="9"/>
      <c r="O369" s="9"/>
      <c r="P369" s="9"/>
      <c r="Q369" s="9"/>
      <c r="R369" s="9"/>
      <c r="S369" s="9"/>
      <c r="T369" s="9"/>
      <c r="U369" s="9"/>
      <c r="V369" s="9"/>
      <c r="W369" s="9"/>
      <c r="X369" s="9"/>
      <c r="Y369" s="9"/>
      <c r="Z369" s="9"/>
      <c r="AA369" s="9"/>
      <c r="AB369" s="9"/>
      <c r="AC369" s="9"/>
    </row>
    <row r="370">
      <c r="A370" s="32"/>
      <c r="B370" s="32"/>
      <c r="C370" s="32"/>
      <c r="D370" s="32"/>
      <c r="E370" s="58"/>
      <c r="F370" s="32"/>
      <c r="G370" s="58"/>
      <c r="H370" s="32"/>
      <c r="I370" s="32"/>
      <c r="J370" s="32" t="s">
        <v>359</v>
      </c>
      <c r="K370" s="58"/>
      <c r="L370" s="9"/>
      <c r="M370" s="9"/>
      <c r="N370" s="9"/>
      <c r="O370" s="9"/>
      <c r="P370" s="9"/>
      <c r="Q370" s="9"/>
      <c r="R370" s="9"/>
      <c r="S370" s="9"/>
      <c r="T370" s="9"/>
      <c r="U370" s="9"/>
      <c r="V370" s="9"/>
      <c r="W370" s="9"/>
      <c r="X370" s="9"/>
      <c r="Y370" s="9"/>
      <c r="Z370" s="9"/>
      <c r="AA370" s="9"/>
      <c r="AB370" s="9"/>
      <c r="AC370" s="9"/>
    </row>
    <row r="371">
      <c r="A371" s="32"/>
      <c r="B371" s="32"/>
      <c r="C371" s="32"/>
      <c r="D371" s="32"/>
      <c r="E371" s="58"/>
      <c r="F371" s="32"/>
      <c r="G371" s="58"/>
      <c r="H371" s="32"/>
      <c r="I371" s="32"/>
      <c r="J371" s="32" t="s">
        <v>359</v>
      </c>
      <c r="K371" s="58"/>
      <c r="L371" s="9"/>
      <c r="M371" s="9"/>
      <c r="N371" s="9"/>
      <c r="O371" s="9"/>
      <c r="P371" s="9"/>
      <c r="Q371" s="9"/>
      <c r="R371" s="9"/>
      <c r="S371" s="9"/>
      <c r="T371" s="9"/>
      <c r="U371" s="9"/>
      <c r="V371" s="9"/>
      <c r="W371" s="9"/>
      <c r="X371" s="9"/>
      <c r="Y371" s="9"/>
      <c r="Z371" s="9"/>
      <c r="AA371" s="9"/>
      <c r="AB371" s="9"/>
      <c r="AC371" s="9"/>
    </row>
    <row r="372">
      <c r="A372" s="32"/>
      <c r="B372" s="32"/>
      <c r="C372" s="32"/>
      <c r="D372" s="32"/>
      <c r="E372" s="58"/>
      <c r="F372" s="32"/>
      <c r="G372" s="58"/>
      <c r="H372" s="32"/>
      <c r="I372" s="32"/>
      <c r="J372" s="32" t="s">
        <v>359</v>
      </c>
      <c r="K372" s="58"/>
      <c r="L372" s="9"/>
      <c r="M372" s="9"/>
      <c r="N372" s="9"/>
      <c r="O372" s="9"/>
      <c r="P372" s="9"/>
      <c r="Q372" s="9"/>
      <c r="R372" s="9"/>
      <c r="S372" s="9"/>
      <c r="T372" s="9"/>
      <c r="U372" s="9"/>
      <c r="V372" s="9"/>
      <c r="W372" s="9"/>
      <c r="X372" s="9"/>
      <c r="Y372" s="9"/>
      <c r="Z372" s="9"/>
      <c r="AA372" s="9"/>
      <c r="AB372" s="9"/>
      <c r="AC372" s="9"/>
    </row>
    <row r="373">
      <c r="A373" s="32"/>
      <c r="B373" s="32"/>
      <c r="C373" s="32"/>
      <c r="D373" s="32"/>
      <c r="E373" s="58"/>
      <c r="F373" s="32"/>
      <c r="G373" s="58"/>
      <c r="H373" s="32"/>
      <c r="I373" s="32"/>
      <c r="J373" s="32" t="s">
        <v>359</v>
      </c>
      <c r="K373" s="58"/>
      <c r="L373" s="9"/>
      <c r="M373" s="9"/>
      <c r="N373" s="9"/>
      <c r="O373" s="9"/>
      <c r="P373" s="9"/>
      <c r="Q373" s="9"/>
      <c r="R373" s="9"/>
      <c r="S373" s="9"/>
      <c r="T373" s="9"/>
      <c r="U373" s="9"/>
      <c r="V373" s="9"/>
      <c r="W373" s="9"/>
      <c r="X373" s="9"/>
      <c r="Y373" s="9"/>
      <c r="Z373" s="9"/>
      <c r="AA373" s="9"/>
      <c r="AB373" s="9"/>
      <c r="AC373" s="9"/>
    </row>
    <row r="374">
      <c r="A374" s="32"/>
      <c r="B374" s="32"/>
      <c r="C374" s="32"/>
      <c r="D374" s="32"/>
      <c r="E374" s="58"/>
      <c r="F374" s="32"/>
      <c r="G374" s="58"/>
      <c r="H374" s="32"/>
      <c r="I374" s="32"/>
      <c r="J374" s="32" t="s">
        <v>359</v>
      </c>
      <c r="K374" s="58"/>
      <c r="L374" s="9"/>
      <c r="M374" s="9"/>
      <c r="N374" s="9"/>
      <c r="O374" s="9"/>
      <c r="P374" s="9"/>
      <c r="Q374" s="9"/>
      <c r="R374" s="9"/>
      <c r="S374" s="9"/>
      <c r="T374" s="9"/>
      <c r="U374" s="9"/>
      <c r="V374" s="9"/>
      <c r="W374" s="9"/>
      <c r="X374" s="9"/>
      <c r="Y374" s="9"/>
      <c r="Z374" s="9"/>
      <c r="AA374" s="9"/>
      <c r="AB374" s="9"/>
      <c r="AC374" s="9"/>
    </row>
    <row r="375">
      <c r="A375" s="32"/>
      <c r="B375" s="32"/>
      <c r="C375" s="32"/>
      <c r="D375" s="32"/>
      <c r="E375" s="58"/>
      <c r="F375" s="32"/>
      <c r="G375" s="58"/>
      <c r="H375" s="32"/>
      <c r="I375" s="32"/>
      <c r="J375" s="32" t="s">
        <v>359</v>
      </c>
      <c r="K375" s="58"/>
      <c r="L375" s="9"/>
      <c r="M375" s="9"/>
      <c r="N375" s="9"/>
      <c r="O375" s="9"/>
      <c r="P375" s="9"/>
      <c r="Q375" s="9"/>
      <c r="R375" s="9"/>
      <c r="S375" s="9"/>
      <c r="T375" s="9"/>
      <c r="U375" s="9"/>
      <c r="V375" s="9"/>
      <c r="W375" s="9"/>
      <c r="X375" s="9"/>
      <c r="Y375" s="9"/>
      <c r="Z375" s="9"/>
      <c r="AA375" s="9"/>
      <c r="AB375" s="9"/>
      <c r="AC375" s="9"/>
    </row>
    <row r="376">
      <c r="A376" s="32"/>
      <c r="B376" s="32"/>
      <c r="C376" s="32"/>
      <c r="D376" s="32"/>
      <c r="E376" s="58"/>
      <c r="F376" s="32"/>
      <c r="G376" s="58"/>
      <c r="H376" s="32"/>
      <c r="I376" s="32"/>
      <c r="J376" s="32" t="s">
        <v>359</v>
      </c>
      <c r="K376" s="58"/>
      <c r="L376" s="9"/>
      <c r="M376" s="9"/>
      <c r="N376" s="9"/>
      <c r="O376" s="9"/>
      <c r="P376" s="9"/>
      <c r="Q376" s="9"/>
      <c r="R376" s="9"/>
      <c r="S376" s="9"/>
      <c r="T376" s="9"/>
      <c r="U376" s="9"/>
      <c r="V376" s="9"/>
      <c r="W376" s="9"/>
      <c r="X376" s="9"/>
      <c r="Y376" s="9"/>
      <c r="Z376" s="9"/>
      <c r="AA376" s="9"/>
      <c r="AB376" s="9"/>
      <c r="AC376" s="9"/>
    </row>
    <row r="377">
      <c r="A377" s="32"/>
      <c r="B377" s="32"/>
      <c r="C377" s="32"/>
      <c r="D377" s="32"/>
      <c r="E377" s="58"/>
      <c r="F377" s="32"/>
      <c r="G377" s="58"/>
      <c r="H377" s="32"/>
      <c r="I377" s="32"/>
      <c r="J377" s="32" t="s">
        <v>359</v>
      </c>
      <c r="K377" s="58"/>
      <c r="L377" s="9"/>
      <c r="M377" s="9"/>
      <c r="N377" s="9"/>
      <c r="O377" s="9"/>
      <c r="P377" s="9"/>
      <c r="Q377" s="9"/>
      <c r="R377" s="9"/>
      <c r="S377" s="9"/>
      <c r="T377" s="9"/>
      <c r="U377" s="9"/>
      <c r="V377" s="9"/>
      <c r="W377" s="9"/>
      <c r="X377" s="9"/>
      <c r="Y377" s="9"/>
      <c r="Z377" s="9"/>
      <c r="AA377" s="9"/>
      <c r="AB377" s="9"/>
      <c r="AC377" s="9"/>
    </row>
    <row r="378">
      <c r="A378" s="32"/>
      <c r="B378" s="32"/>
      <c r="C378" s="32"/>
      <c r="D378" s="32"/>
      <c r="E378" s="58"/>
      <c r="F378" s="32"/>
      <c r="G378" s="58"/>
      <c r="H378" s="32"/>
      <c r="I378" s="32"/>
      <c r="J378" s="32" t="s">
        <v>359</v>
      </c>
      <c r="K378" s="58"/>
      <c r="L378" s="9"/>
      <c r="M378" s="9"/>
      <c r="N378" s="9"/>
      <c r="O378" s="9"/>
      <c r="P378" s="9"/>
      <c r="Q378" s="9"/>
      <c r="R378" s="9"/>
      <c r="S378" s="9"/>
      <c r="T378" s="9"/>
      <c r="U378" s="9"/>
      <c r="V378" s="9"/>
      <c r="W378" s="9"/>
      <c r="X378" s="9"/>
      <c r="Y378" s="9"/>
      <c r="Z378" s="9"/>
      <c r="AA378" s="9"/>
      <c r="AB378" s="9"/>
      <c r="AC378" s="9"/>
    </row>
    <row r="379">
      <c r="A379" s="32"/>
      <c r="B379" s="32"/>
      <c r="C379" s="32"/>
      <c r="D379" s="32"/>
      <c r="E379" s="58"/>
      <c r="F379" s="32"/>
      <c r="G379" s="58"/>
      <c r="H379" s="32"/>
      <c r="I379" s="32"/>
      <c r="J379" s="32" t="s">
        <v>359</v>
      </c>
      <c r="K379" s="58"/>
      <c r="L379" s="9"/>
      <c r="M379" s="9"/>
      <c r="N379" s="9"/>
      <c r="O379" s="9"/>
      <c r="P379" s="9"/>
      <c r="Q379" s="9"/>
      <c r="R379" s="9"/>
      <c r="S379" s="9"/>
      <c r="T379" s="9"/>
      <c r="U379" s="9"/>
      <c r="V379" s="9"/>
      <c r="W379" s="9"/>
      <c r="X379" s="9"/>
      <c r="Y379" s="9"/>
      <c r="Z379" s="9"/>
      <c r="AA379" s="9"/>
      <c r="AB379" s="9"/>
      <c r="AC379" s="9"/>
    </row>
    <row r="380">
      <c r="A380" s="32"/>
      <c r="B380" s="32"/>
      <c r="C380" s="32"/>
      <c r="D380" s="32"/>
      <c r="E380" s="58"/>
      <c r="F380" s="32"/>
      <c r="G380" s="58"/>
      <c r="H380" s="32"/>
      <c r="I380" s="32"/>
      <c r="J380" s="32" t="s">
        <v>359</v>
      </c>
      <c r="K380" s="58"/>
      <c r="L380" s="9"/>
      <c r="M380" s="9"/>
      <c r="N380" s="9"/>
      <c r="O380" s="9"/>
      <c r="P380" s="9"/>
      <c r="Q380" s="9"/>
      <c r="R380" s="9"/>
      <c r="S380" s="9"/>
      <c r="T380" s="9"/>
      <c r="U380" s="9"/>
      <c r="V380" s="9"/>
      <c r="W380" s="9"/>
      <c r="X380" s="9"/>
      <c r="Y380" s="9"/>
      <c r="Z380" s="9"/>
      <c r="AA380" s="9"/>
      <c r="AB380" s="9"/>
      <c r="AC380" s="9"/>
    </row>
    <row r="381">
      <c r="A381" s="32"/>
      <c r="B381" s="32"/>
      <c r="C381" s="32"/>
      <c r="D381" s="32"/>
      <c r="E381" s="58"/>
      <c r="F381" s="32"/>
      <c r="G381" s="58"/>
      <c r="H381" s="32"/>
      <c r="I381" s="32"/>
      <c r="J381" s="32" t="s">
        <v>359</v>
      </c>
      <c r="K381" s="58"/>
      <c r="L381" s="9"/>
      <c r="M381" s="9"/>
      <c r="N381" s="9"/>
      <c r="O381" s="9"/>
      <c r="P381" s="9"/>
      <c r="Q381" s="9"/>
      <c r="R381" s="9"/>
      <c r="S381" s="9"/>
      <c r="T381" s="9"/>
      <c r="U381" s="9"/>
      <c r="V381" s="9"/>
      <c r="W381" s="9"/>
      <c r="X381" s="9"/>
      <c r="Y381" s="9"/>
      <c r="Z381" s="9"/>
      <c r="AA381" s="9"/>
      <c r="AB381" s="9"/>
      <c r="AC381" s="9"/>
    </row>
    <row r="382">
      <c r="A382" s="32"/>
      <c r="B382" s="32"/>
      <c r="C382" s="32"/>
      <c r="D382" s="32"/>
      <c r="E382" s="58"/>
      <c r="F382" s="32"/>
      <c r="G382" s="58"/>
      <c r="H382" s="32"/>
      <c r="I382" s="32"/>
      <c r="J382" s="32" t="s">
        <v>359</v>
      </c>
      <c r="K382" s="58"/>
      <c r="L382" s="9"/>
      <c r="M382" s="9"/>
      <c r="N382" s="9"/>
      <c r="O382" s="9"/>
      <c r="P382" s="9"/>
      <c r="Q382" s="9"/>
      <c r="R382" s="9"/>
      <c r="S382" s="9"/>
      <c r="T382" s="9"/>
      <c r="U382" s="9"/>
      <c r="V382" s="9"/>
      <c r="W382" s="9"/>
      <c r="X382" s="9"/>
      <c r="Y382" s="9"/>
      <c r="Z382" s="9"/>
      <c r="AA382" s="9"/>
      <c r="AB382" s="9"/>
      <c r="AC382" s="9"/>
    </row>
    <row r="383">
      <c r="A383" s="32"/>
      <c r="B383" s="32"/>
      <c r="C383" s="32"/>
      <c r="D383" s="32"/>
      <c r="E383" s="58"/>
      <c r="F383" s="32"/>
      <c r="G383" s="58"/>
      <c r="H383" s="32"/>
      <c r="I383" s="32"/>
      <c r="J383" s="32" t="s">
        <v>359</v>
      </c>
      <c r="K383" s="58"/>
      <c r="L383" s="9"/>
      <c r="M383" s="9"/>
      <c r="N383" s="9"/>
      <c r="O383" s="9"/>
      <c r="P383" s="9"/>
      <c r="Q383" s="9"/>
      <c r="R383" s="9"/>
      <c r="S383" s="9"/>
      <c r="T383" s="9"/>
      <c r="U383" s="9"/>
      <c r="V383" s="9"/>
      <c r="W383" s="9"/>
      <c r="X383" s="9"/>
      <c r="Y383" s="9"/>
      <c r="Z383" s="9"/>
      <c r="AA383" s="9"/>
      <c r="AB383" s="9"/>
      <c r="AC383" s="9"/>
    </row>
    <row r="384">
      <c r="A384" s="32"/>
      <c r="B384" s="32"/>
      <c r="C384" s="32"/>
      <c r="D384" s="32"/>
      <c r="E384" s="58"/>
      <c r="F384" s="32"/>
      <c r="G384" s="58"/>
      <c r="H384" s="32"/>
      <c r="I384" s="32"/>
      <c r="J384" s="32" t="s">
        <v>359</v>
      </c>
      <c r="K384" s="58"/>
      <c r="L384" s="9"/>
      <c r="M384" s="9"/>
      <c r="N384" s="9"/>
      <c r="O384" s="9"/>
      <c r="P384" s="9"/>
      <c r="Q384" s="9"/>
      <c r="R384" s="9"/>
      <c r="S384" s="9"/>
      <c r="T384" s="9"/>
      <c r="U384" s="9"/>
      <c r="V384" s="9"/>
      <c r="W384" s="9"/>
      <c r="X384" s="9"/>
      <c r="Y384" s="9"/>
      <c r="Z384" s="9"/>
      <c r="AA384" s="9"/>
      <c r="AB384" s="9"/>
      <c r="AC384" s="9"/>
    </row>
    <row r="385">
      <c r="A385" s="32"/>
      <c r="B385" s="32"/>
      <c r="C385" s="32"/>
      <c r="D385" s="32"/>
      <c r="E385" s="58"/>
      <c r="F385" s="32"/>
      <c r="G385" s="58"/>
      <c r="H385" s="32"/>
      <c r="I385" s="32"/>
      <c r="J385" s="32" t="s">
        <v>359</v>
      </c>
      <c r="K385" s="58"/>
      <c r="L385" s="9"/>
      <c r="M385" s="9"/>
      <c r="N385" s="9"/>
      <c r="O385" s="9"/>
      <c r="P385" s="9"/>
      <c r="Q385" s="9"/>
      <c r="R385" s="9"/>
      <c r="S385" s="9"/>
      <c r="T385" s="9"/>
      <c r="U385" s="9"/>
      <c r="V385" s="9"/>
      <c r="W385" s="9"/>
      <c r="X385" s="9"/>
      <c r="Y385" s="9"/>
      <c r="Z385" s="9"/>
      <c r="AA385" s="9"/>
      <c r="AB385" s="9"/>
      <c r="AC385" s="9"/>
    </row>
    <row r="386">
      <c r="A386" s="32"/>
      <c r="B386" s="32"/>
      <c r="C386" s="32"/>
      <c r="D386" s="32"/>
      <c r="E386" s="58"/>
      <c r="F386" s="32"/>
      <c r="G386" s="58"/>
      <c r="H386" s="32"/>
      <c r="I386" s="32"/>
      <c r="J386" s="32" t="s">
        <v>359</v>
      </c>
      <c r="K386" s="58"/>
      <c r="L386" s="9"/>
      <c r="M386" s="9"/>
      <c r="N386" s="9"/>
      <c r="O386" s="9"/>
      <c r="P386" s="9"/>
      <c r="Q386" s="9"/>
      <c r="R386" s="9"/>
      <c r="S386" s="9"/>
      <c r="T386" s="9"/>
      <c r="U386" s="9"/>
      <c r="V386" s="9"/>
      <c r="W386" s="9"/>
      <c r="X386" s="9"/>
      <c r="Y386" s="9"/>
      <c r="Z386" s="9"/>
      <c r="AA386" s="9"/>
      <c r="AB386" s="9"/>
      <c r="AC386" s="9"/>
    </row>
    <row r="387">
      <c r="A387" s="32"/>
      <c r="B387" s="32"/>
      <c r="C387" s="32"/>
      <c r="D387" s="32"/>
      <c r="E387" s="58"/>
      <c r="F387" s="32"/>
      <c r="G387" s="58"/>
      <c r="H387" s="32"/>
      <c r="I387" s="32"/>
      <c r="J387" s="32" t="s">
        <v>359</v>
      </c>
      <c r="K387" s="58"/>
      <c r="L387" s="9"/>
      <c r="M387" s="9"/>
      <c r="N387" s="9"/>
      <c r="O387" s="9"/>
      <c r="P387" s="9"/>
      <c r="Q387" s="9"/>
      <c r="R387" s="9"/>
      <c r="S387" s="9"/>
      <c r="T387" s="9"/>
      <c r="U387" s="9"/>
      <c r="V387" s="9"/>
      <c r="W387" s="9"/>
      <c r="X387" s="9"/>
      <c r="Y387" s="9"/>
      <c r="Z387" s="9"/>
      <c r="AA387" s="9"/>
      <c r="AB387" s="9"/>
      <c r="AC387" s="9"/>
    </row>
    <row r="388">
      <c r="A388" s="32"/>
      <c r="B388" s="32"/>
      <c r="C388" s="32"/>
      <c r="D388" s="32"/>
      <c r="E388" s="58"/>
      <c r="F388" s="32"/>
      <c r="G388" s="58"/>
      <c r="H388" s="32"/>
      <c r="I388" s="32"/>
      <c r="J388" s="32" t="s">
        <v>359</v>
      </c>
      <c r="K388" s="58"/>
      <c r="L388" s="9"/>
      <c r="M388" s="9"/>
      <c r="N388" s="9"/>
      <c r="O388" s="9"/>
      <c r="P388" s="9"/>
      <c r="Q388" s="9"/>
      <c r="R388" s="9"/>
      <c r="S388" s="9"/>
      <c r="T388" s="9"/>
      <c r="U388" s="9"/>
      <c r="V388" s="9"/>
      <c r="W388" s="9"/>
      <c r="X388" s="9"/>
      <c r="Y388" s="9"/>
      <c r="Z388" s="9"/>
      <c r="AA388" s="9"/>
      <c r="AB388" s="9"/>
      <c r="AC388" s="9"/>
    </row>
    <row r="389">
      <c r="A389" s="32"/>
      <c r="B389" s="32"/>
      <c r="C389" s="32"/>
      <c r="D389" s="32"/>
      <c r="E389" s="58"/>
      <c r="F389" s="32"/>
      <c r="G389" s="58"/>
      <c r="H389" s="32"/>
      <c r="I389" s="32"/>
      <c r="J389" s="32" t="s">
        <v>359</v>
      </c>
      <c r="K389" s="58"/>
      <c r="L389" s="9"/>
      <c r="M389" s="9"/>
      <c r="N389" s="9"/>
      <c r="O389" s="9"/>
      <c r="P389" s="9"/>
      <c r="Q389" s="9"/>
      <c r="R389" s="9"/>
      <c r="S389" s="9"/>
      <c r="T389" s="9"/>
      <c r="U389" s="9"/>
      <c r="V389" s="9"/>
      <c r="W389" s="9"/>
      <c r="X389" s="9"/>
      <c r="Y389" s="9"/>
      <c r="Z389" s="9"/>
      <c r="AA389" s="9"/>
      <c r="AB389" s="9"/>
      <c r="AC389" s="9"/>
    </row>
    <row r="390">
      <c r="A390" s="32"/>
      <c r="B390" s="32"/>
      <c r="C390" s="32"/>
      <c r="D390" s="32"/>
      <c r="E390" s="58"/>
      <c r="F390" s="32"/>
      <c r="G390" s="58"/>
      <c r="H390" s="32"/>
      <c r="I390" s="32"/>
      <c r="J390" s="32" t="s">
        <v>359</v>
      </c>
      <c r="K390" s="58"/>
      <c r="L390" s="9"/>
      <c r="M390" s="9"/>
      <c r="N390" s="9"/>
      <c r="O390" s="9"/>
      <c r="P390" s="9"/>
      <c r="Q390" s="9"/>
      <c r="R390" s="9"/>
      <c r="S390" s="9"/>
      <c r="T390" s="9"/>
      <c r="U390" s="9"/>
      <c r="V390" s="9"/>
      <c r="W390" s="9"/>
      <c r="X390" s="9"/>
      <c r="Y390" s="9"/>
      <c r="Z390" s="9"/>
      <c r="AA390" s="9"/>
      <c r="AB390" s="9"/>
      <c r="AC390" s="9"/>
    </row>
    <row r="391">
      <c r="A391" s="32"/>
      <c r="B391" s="32"/>
      <c r="C391" s="32"/>
      <c r="D391" s="32"/>
      <c r="E391" s="58"/>
      <c r="F391" s="32"/>
      <c r="G391" s="58"/>
      <c r="H391" s="32"/>
      <c r="I391" s="32"/>
      <c r="J391" s="32" t="s">
        <v>359</v>
      </c>
      <c r="K391" s="58"/>
      <c r="L391" s="9"/>
      <c r="M391" s="9"/>
      <c r="N391" s="9"/>
      <c r="O391" s="9"/>
      <c r="P391" s="9"/>
      <c r="Q391" s="9"/>
      <c r="R391" s="9"/>
      <c r="S391" s="9"/>
      <c r="T391" s="9"/>
      <c r="U391" s="9"/>
      <c r="V391" s="9"/>
      <c r="W391" s="9"/>
      <c r="X391" s="9"/>
      <c r="Y391" s="9"/>
      <c r="Z391" s="9"/>
      <c r="AA391" s="9"/>
      <c r="AB391" s="9"/>
      <c r="AC391" s="9"/>
    </row>
    <row r="392">
      <c r="A392" s="32"/>
      <c r="B392" s="32"/>
      <c r="C392" s="32"/>
      <c r="D392" s="32"/>
      <c r="E392" s="58"/>
      <c r="F392" s="32"/>
      <c r="G392" s="58"/>
      <c r="H392" s="32"/>
      <c r="I392" s="32"/>
      <c r="J392" s="32" t="s">
        <v>359</v>
      </c>
      <c r="K392" s="58"/>
      <c r="L392" s="9"/>
      <c r="M392" s="9"/>
      <c r="N392" s="9"/>
      <c r="O392" s="9"/>
      <c r="P392" s="9"/>
      <c r="Q392" s="9"/>
      <c r="R392" s="9"/>
      <c r="S392" s="9"/>
      <c r="T392" s="9"/>
      <c r="U392" s="9"/>
      <c r="V392" s="9"/>
      <c r="W392" s="9"/>
      <c r="X392" s="9"/>
      <c r="Y392" s="9"/>
      <c r="Z392" s="9"/>
      <c r="AA392" s="9"/>
      <c r="AB392" s="9"/>
      <c r="AC392" s="9"/>
    </row>
    <row r="393">
      <c r="A393" s="32"/>
      <c r="B393" s="32"/>
      <c r="C393" s="32"/>
      <c r="D393" s="32"/>
      <c r="E393" s="58"/>
      <c r="F393" s="32"/>
      <c r="G393" s="58"/>
      <c r="H393" s="32"/>
      <c r="I393" s="32"/>
      <c r="J393" s="32" t="s">
        <v>359</v>
      </c>
      <c r="K393" s="58"/>
      <c r="L393" s="9"/>
      <c r="M393" s="9"/>
      <c r="N393" s="9"/>
      <c r="O393" s="9"/>
      <c r="P393" s="9"/>
      <c r="Q393" s="9"/>
      <c r="R393" s="9"/>
      <c r="S393" s="9"/>
      <c r="T393" s="9"/>
      <c r="U393" s="9"/>
      <c r="V393" s="9"/>
      <c r="W393" s="9"/>
      <c r="X393" s="9"/>
      <c r="Y393" s="9"/>
      <c r="Z393" s="9"/>
      <c r="AA393" s="9"/>
      <c r="AB393" s="9"/>
      <c r="AC393" s="9"/>
    </row>
    <row r="394">
      <c r="A394" s="32"/>
      <c r="B394" s="32"/>
      <c r="C394" s="32"/>
      <c r="D394" s="32"/>
      <c r="E394" s="58"/>
      <c r="F394" s="32"/>
      <c r="G394" s="58"/>
      <c r="H394" s="32"/>
      <c r="I394" s="32"/>
      <c r="J394" s="32" t="s">
        <v>359</v>
      </c>
      <c r="K394" s="58"/>
      <c r="L394" s="9"/>
      <c r="M394" s="9"/>
      <c r="N394" s="9"/>
      <c r="O394" s="9"/>
      <c r="P394" s="9"/>
      <c r="Q394" s="9"/>
      <c r="R394" s="9"/>
      <c r="S394" s="9"/>
      <c r="T394" s="9"/>
      <c r="U394" s="9"/>
      <c r="V394" s="9"/>
      <c r="W394" s="9"/>
      <c r="X394" s="9"/>
      <c r="Y394" s="9"/>
      <c r="Z394" s="9"/>
      <c r="AA394" s="9"/>
      <c r="AB394" s="9"/>
      <c r="AC394" s="9"/>
    </row>
    <row r="395">
      <c r="A395" s="32"/>
      <c r="B395" s="32"/>
      <c r="C395" s="32"/>
      <c r="D395" s="32"/>
      <c r="E395" s="58"/>
      <c r="F395" s="32"/>
      <c r="G395" s="58"/>
      <c r="H395" s="32"/>
      <c r="I395" s="32"/>
      <c r="J395" s="32" t="s">
        <v>359</v>
      </c>
      <c r="K395" s="58"/>
      <c r="L395" s="9"/>
      <c r="M395" s="9"/>
      <c r="N395" s="9"/>
      <c r="O395" s="9"/>
      <c r="P395" s="9"/>
      <c r="Q395" s="9"/>
      <c r="R395" s="9"/>
      <c r="S395" s="9"/>
      <c r="T395" s="9"/>
      <c r="U395" s="9"/>
      <c r="V395" s="9"/>
      <c r="W395" s="9"/>
      <c r="X395" s="9"/>
      <c r="Y395" s="9"/>
      <c r="Z395" s="9"/>
      <c r="AA395" s="9"/>
      <c r="AB395" s="9"/>
      <c r="AC395" s="9"/>
    </row>
    <row r="396">
      <c r="A396" s="32"/>
      <c r="B396" s="32"/>
      <c r="C396" s="32"/>
      <c r="D396" s="32"/>
      <c r="E396" s="58"/>
      <c r="F396" s="32"/>
      <c r="G396" s="58"/>
      <c r="H396" s="32"/>
      <c r="I396" s="32"/>
      <c r="J396" s="32" t="s">
        <v>359</v>
      </c>
      <c r="K396" s="58"/>
      <c r="L396" s="9"/>
      <c r="M396" s="9"/>
      <c r="N396" s="9"/>
      <c r="O396" s="9"/>
      <c r="P396" s="9"/>
      <c r="Q396" s="9"/>
      <c r="R396" s="9"/>
      <c r="S396" s="9"/>
      <c r="T396" s="9"/>
      <c r="U396" s="9"/>
      <c r="V396" s="9"/>
      <c r="W396" s="9"/>
      <c r="X396" s="9"/>
      <c r="Y396" s="9"/>
      <c r="Z396" s="9"/>
      <c r="AA396" s="9"/>
      <c r="AB396" s="9"/>
      <c r="AC396" s="9"/>
    </row>
    <row r="397">
      <c r="A397" s="32"/>
      <c r="B397" s="32"/>
      <c r="C397" s="32"/>
      <c r="D397" s="32"/>
      <c r="E397" s="58"/>
      <c r="F397" s="32"/>
      <c r="G397" s="58"/>
      <c r="H397" s="32"/>
      <c r="I397" s="32"/>
      <c r="J397" s="32" t="s">
        <v>359</v>
      </c>
      <c r="K397" s="58"/>
      <c r="L397" s="9"/>
      <c r="M397" s="9"/>
      <c r="N397" s="9"/>
      <c r="O397" s="9"/>
      <c r="P397" s="9"/>
      <c r="Q397" s="9"/>
      <c r="R397" s="9"/>
      <c r="S397" s="9"/>
      <c r="T397" s="9"/>
      <c r="U397" s="9"/>
      <c r="V397" s="9"/>
      <c r="W397" s="9"/>
      <c r="X397" s="9"/>
      <c r="Y397" s="9"/>
      <c r="Z397" s="9"/>
      <c r="AA397" s="9"/>
      <c r="AB397" s="9"/>
      <c r="AC397" s="9"/>
    </row>
    <row r="398">
      <c r="A398" s="32"/>
      <c r="B398" s="32"/>
      <c r="C398" s="32"/>
      <c r="D398" s="32"/>
      <c r="E398" s="58"/>
      <c r="F398" s="32"/>
      <c r="G398" s="58"/>
      <c r="H398" s="32"/>
      <c r="I398" s="32"/>
      <c r="J398" s="32" t="s">
        <v>359</v>
      </c>
      <c r="K398" s="58"/>
      <c r="L398" s="9"/>
      <c r="M398" s="9"/>
      <c r="N398" s="9"/>
      <c r="O398" s="9"/>
      <c r="P398" s="9"/>
      <c r="Q398" s="9"/>
      <c r="R398" s="9"/>
      <c r="S398" s="9"/>
      <c r="T398" s="9"/>
      <c r="U398" s="9"/>
      <c r="V398" s="9"/>
      <c r="W398" s="9"/>
      <c r="X398" s="9"/>
      <c r="Y398" s="9"/>
      <c r="Z398" s="9"/>
      <c r="AA398" s="9"/>
      <c r="AB398" s="9"/>
      <c r="AC398" s="9"/>
    </row>
    <row r="399">
      <c r="A399" s="32"/>
      <c r="B399" s="32"/>
      <c r="C399" s="32"/>
      <c r="D399" s="32"/>
      <c r="E399" s="58"/>
      <c r="F399" s="32"/>
      <c r="G399" s="58"/>
      <c r="H399" s="32"/>
      <c r="I399" s="32"/>
      <c r="J399" s="32" t="s">
        <v>359</v>
      </c>
      <c r="K399" s="58"/>
      <c r="L399" s="9"/>
      <c r="M399" s="9"/>
      <c r="N399" s="9"/>
      <c r="O399" s="9"/>
      <c r="P399" s="9"/>
      <c r="Q399" s="9"/>
      <c r="R399" s="9"/>
      <c r="S399" s="9"/>
      <c r="T399" s="9"/>
      <c r="U399" s="9"/>
      <c r="V399" s="9"/>
      <c r="W399" s="9"/>
      <c r="X399" s="9"/>
      <c r="Y399" s="9"/>
      <c r="Z399" s="9"/>
      <c r="AA399" s="9"/>
      <c r="AB399" s="9"/>
      <c r="AC399" s="9"/>
    </row>
    <row r="400">
      <c r="A400" s="32"/>
      <c r="B400" s="32"/>
      <c r="C400" s="32"/>
      <c r="D400" s="32"/>
      <c r="E400" s="58"/>
      <c r="F400" s="32"/>
      <c r="G400" s="58"/>
      <c r="H400" s="32"/>
      <c r="I400" s="32"/>
      <c r="J400" s="32" t="s">
        <v>359</v>
      </c>
      <c r="K400" s="58"/>
      <c r="L400" s="9"/>
      <c r="M400" s="9"/>
      <c r="N400" s="9"/>
      <c r="O400" s="9"/>
      <c r="P400" s="9"/>
      <c r="Q400" s="9"/>
      <c r="R400" s="9"/>
      <c r="S400" s="9"/>
      <c r="T400" s="9"/>
      <c r="U400" s="9"/>
      <c r="V400" s="9"/>
      <c r="W400" s="9"/>
      <c r="X400" s="9"/>
      <c r="Y400" s="9"/>
      <c r="Z400" s="9"/>
      <c r="AA400" s="9"/>
      <c r="AB400" s="9"/>
      <c r="AC400" s="9"/>
    </row>
    <row r="401">
      <c r="A401" s="32"/>
      <c r="B401" s="32"/>
      <c r="C401" s="32"/>
      <c r="D401" s="32"/>
      <c r="E401" s="58"/>
      <c r="F401" s="32"/>
      <c r="G401" s="58"/>
      <c r="H401" s="32"/>
      <c r="I401" s="32"/>
      <c r="J401" s="32" t="s">
        <v>359</v>
      </c>
      <c r="K401" s="58"/>
      <c r="L401" s="9"/>
      <c r="M401" s="9"/>
      <c r="N401" s="9"/>
      <c r="O401" s="9"/>
      <c r="P401" s="9"/>
      <c r="Q401" s="9"/>
      <c r="R401" s="9"/>
      <c r="S401" s="9"/>
      <c r="T401" s="9"/>
      <c r="U401" s="9"/>
      <c r="V401" s="9"/>
      <c r="W401" s="9"/>
      <c r="X401" s="9"/>
      <c r="Y401" s="9"/>
      <c r="Z401" s="9"/>
      <c r="AA401" s="9"/>
      <c r="AB401" s="9"/>
      <c r="AC401" s="9"/>
    </row>
    <row r="402">
      <c r="A402" s="32"/>
      <c r="B402" s="32"/>
      <c r="C402" s="32"/>
      <c r="D402" s="32"/>
      <c r="E402" s="58"/>
      <c r="F402" s="32"/>
      <c r="G402" s="58"/>
      <c r="H402" s="32"/>
      <c r="I402" s="32"/>
      <c r="J402" s="32" t="s">
        <v>359</v>
      </c>
      <c r="K402" s="58"/>
      <c r="L402" s="9"/>
      <c r="M402" s="9"/>
      <c r="N402" s="9"/>
      <c r="O402" s="9"/>
      <c r="P402" s="9"/>
      <c r="Q402" s="9"/>
      <c r="R402" s="9"/>
      <c r="S402" s="9"/>
      <c r="T402" s="9"/>
      <c r="U402" s="9"/>
      <c r="V402" s="9"/>
      <c r="W402" s="9"/>
      <c r="X402" s="9"/>
      <c r="Y402" s="9"/>
      <c r="Z402" s="9"/>
      <c r="AA402" s="9"/>
      <c r="AB402" s="9"/>
      <c r="AC402" s="9"/>
    </row>
    <row r="403">
      <c r="A403" s="32"/>
      <c r="B403" s="32"/>
      <c r="C403" s="32"/>
      <c r="D403" s="32"/>
      <c r="E403" s="58"/>
      <c r="F403" s="32"/>
      <c r="G403" s="58"/>
      <c r="H403" s="32"/>
      <c r="I403" s="32"/>
      <c r="J403" s="32" t="s">
        <v>359</v>
      </c>
      <c r="K403" s="58"/>
      <c r="L403" s="9"/>
      <c r="M403" s="9"/>
      <c r="N403" s="9"/>
      <c r="O403" s="9"/>
      <c r="P403" s="9"/>
      <c r="Q403" s="9"/>
      <c r="R403" s="9"/>
      <c r="S403" s="9"/>
      <c r="T403" s="9"/>
      <c r="U403" s="9"/>
      <c r="V403" s="9"/>
      <c r="W403" s="9"/>
      <c r="X403" s="9"/>
      <c r="Y403" s="9"/>
      <c r="Z403" s="9"/>
      <c r="AA403" s="9"/>
      <c r="AB403" s="9"/>
      <c r="AC403" s="9"/>
    </row>
    <row r="404">
      <c r="A404" s="32"/>
      <c r="B404" s="32"/>
      <c r="C404" s="32"/>
      <c r="D404" s="32"/>
      <c r="E404" s="58"/>
      <c r="F404" s="32"/>
      <c r="G404" s="58"/>
      <c r="H404" s="32"/>
      <c r="I404" s="32"/>
      <c r="J404" s="32" t="s">
        <v>359</v>
      </c>
      <c r="K404" s="58"/>
      <c r="L404" s="9"/>
      <c r="M404" s="9"/>
      <c r="N404" s="9"/>
      <c r="O404" s="9"/>
      <c r="P404" s="9"/>
      <c r="Q404" s="9"/>
      <c r="R404" s="9"/>
      <c r="S404" s="9"/>
      <c r="T404" s="9"/>
      <c r="U404" s="9"/>
      <c r="V404" s="9"/>
      <c r="W404" s="9"/>
      <c r="X404" s="9"/>
      <c r="Y404" s="9"/>
      <c r="Z404" s="9"/>
      <c r="AA404" s="9"/>
      <c r="AB404" s="9"/>
      <c r="AC404" s="9"/>
    </row>
    <row r="405">
      <c r="A405" s="32"/>
      <c r="B405" s="32"/>
      <c r="C405" s="32"/>
      <c r="D405" s="32"/>
      <c r="E405" s="58"/>
      <c r="F405" s="32"/>
      <c r="G405" s="58"/>
      <c r="H405" s="32"/>
      <c r="I405" s="32"/>
      <c r="J405" s="32" t="s">
        <v>359</v>
      </c>
      <c r="K405" s="58"/>
      <c r="L405" s="9"/>
      <c r="M405" s="9"/>
      <c r="N405" s="9"/>
      <c r="O405" s="9"/>
      <c r="P405" s="9"/>
      <c r="Q405" s="9"/>
      <c r="R405" s="9"/>
      <c r="S405" s="9"/>
      <c r="T405" s="9"/>
      <c r="U405" s="9"/>
      <c r="V405" s="9"/>
      <c r="W405" s="9"/>
      <c r="X405" s="9"/>
      <c r="Y405" s="9"/>
      <c r="Z405" s="9"/>
      <c r="AA405" s="9"/>
      <c r="AB405" s="9"/>
      <c r="AC405" s="9"/>
    </row>
    <row r="406">
      <c r="A406" s="32"/>
      <c r="B406" s="32"/>
      <c r="C406" s="32"/>
      <c r="D406" s="32"/>
      <c r="E406" s="58"/>
      <c r="F406" s="32"/>
      <c r="G406" s="58"/>
      <c r="H406" s="32"/>
      <c r="I406" s="32"/>
      <c r="J406" s="32" t="s">
        <v>359</v>
      </c>
      <c r="K406" s="58"/>
      <c r="L406" s="9"/>
      <c r="M406" s="9"/>
      <c r="N406" s="9"/>
      <c r="O406" s="9"/>
      <c r="P406" s="9"/>
      <c r="Q406" s="9"/>
      <c r="R406" s="9"/>
      <c r="S406" s="9"/>
      <c r="T406" s="9"/>
      <c r="U406" s="9"/>
      <c r="V406" s="9"/>
      <c r="W406" s="9"/>
      <c r="X406" s="9"/>
      <c r="Y406" s="9"/>
      <c r="Z406" s="9"/>
      <c r="AA406" s="9"/>
      <c r="AB406" s="9"/>
      <c r="AC406" s="9"/>
    </row>
    <row r="407">
      <c r="A407" s="32"/>
      <c r="B407" s="32"/>
      <c r="C407" s="32"/>
      <c r="D407" s="32"/>
      <c r="E407" s="58"/>
      <c r="F407" s="32"/>
      <c r="G407" s="58"/>
      <c r="H407" s="32"/>
      <c r="I407" s="32"/>
      <c r="J407" s="32" t="s">
        <v>359</v>
      </c>
      <c r="K407" s="58"/>
      <c r="L407" s="9"/>
      <c r="M407" s="9"/>
      <c r="N407" s="9"/>
      <c r="O407" s="9"/>
      <c r="P407" s="9"/>
      <c r="Q407" s="9"/>
      <c r="R407" s="9"/>
      <c r="S407" s="9"/>
      <c r="T407" s="9"/>
      <c r="U407" s="9"/>
      <c r="V407" s="9"/>
      <c r="W407" s="9"/>
      <c r="X407" s="9"/>
      <c r="Y407" s="9"/>
      <c r="Z407" s="9"/>
      <c r="AA407" s="9"/>
      <c r="AB407" s="9"/>
      <c r="AC407" s="9"/>
    </row>
    <row r="408">
      <c r="A408" s="32"/>
      <c r="B408" s="32"/>
      <c r="C408" s="32"/>
      <c r="D408" s="32"/>
      <c r="E408" s="58"/>
      <c r="F408" s="32"/>
      <c r="G408" s="58"/>
      <c r="H408" s="32"/>
      <c r="I408" s="32"/>
      <c r="J408" s="32" t="s">
        <v>359</v>
      </c>
      <c r="K408" s="58"/>
      <c r="L408" s="9"/>
      <c r="M408" s="9"/>
      <c r="N408" s="9"/>
      <c r="O408" s="9"/>
      <c r="P408" s="9"/>
      <c r="Q408" s="9"/>
      <c r="R408" s="9"/>
      <c r="S408" s="9"/>
      <c r="T408" s="9"/>
      <c r="U408" s="9"/>
      <c r="V408" s="9"/>
      <c r="W408" s="9"/>
      <c r="X408" s="9"/>
      <c r="Y408" s="9"/>
      <c r="Z408" s="9"/>
      <c r="AA408" s="9"/>
      <c r="AB408" s="9"/>
      <c r="AC408" s="9"/>
    </row>
    <row r="409">
      <c r="A409" s="32"/>
      <c r="B409" s="32"/>
      <c r="C409" s="32"/>
      <c r="D409" s="32"/>
      <c r="E409" s="58"/>
      <c r="F409" s="32"/>
      <c r="G409" s="58"/>
      <c r="H409" s="32"/>
      <c r="I409" s="32"/>
      <c r="J409" s="32" t="s">
        <v>359</v>
      </c>
      <c r="K409" s="58"/>
      <c r="L409" s="9"/>
      <c r="M409" s="9"/>
      <c r="N409" s="9"/>
      <c r="O409" s="9"/>
      <c r="P409" s="9"/>
      <c r="Q409" s="9"/>
      <c r="R409" s="9"/>
      <c r="S409" s="9"/>
      <c r="T409" s="9"/>
      <c r="U409" s="9"/>
      <c r="V409" s="9"/>
      <c r="W409" s="9"/>
      <c r="X409" s="9"/>
      <c r="Y409" s="9"/>
      <c r="Z409" s="9"/>
      <c r="AA409" s="9"/>
      <c r="AB409" s="9"/>
      <c r="AC409" s="9"/>
    </row>
    <row r="410">
      <c r="A410" s="32"/>
      <c r="B410" s="32"/>
      <c r="C410" s="32"/>
      <c r="D410" s="32"/>
      <c r="E410" s="58"/>
      <c r="F410" s="32"/>
      <c r="G410" s="58"/>
      <c r="H410" s="32"/>
      <c r="I410" s="32"/>
      <c r="J410" s="32" t="s">
        <v>359</v>
      </c>
      <c r="K410" s="58"/>
      <c r="L410" s="9"/>
      <c r="M410" s="9"/>
      <c r="N410" s="9"/>
      <c r="O410" s="9"/>
      <c r="P410" s="9"/>
      <c r="Q410" s="9"/>
      <c r="R410" s="9"/>
      <c r="S410" s="9"/>
      <c r="T410" s="9"/>
      <c r="U410" s="9"/>
      <c r="V410" s="9"/>
      <c r="W410" s="9"/>
      <c r="X410" s="9"/>
      <c r="Y410" s="9"/>
      <c r="Z410" s="9"/>
      <c r="AA410" s="9"/>
      <c r="AB410" s="9"/>
      <c r="AC410" s="9"/>
    </row>
    <row r="411">
      <c r="A411" s="32"/>
      <c r="B411" s="32"/>
      <c r="C411" s="32"/>
      <c r="D411" s="32"/>
      <c r="E411" s="58"/>
      <c r="F411" s="32"/>
      <c r="G411" s="58"/>
      <c r="H411" s="32"/>
      <c r="I411" s="32"/>
      <c r="J411" s="32" t="s">
        <v>359</v>
      </c>
      <c r="K411" s="58"/>
      <c r="L411" s="9"/>
      <c r="M411" s="9"/>
      <c r="N411" s="9"/>
      <c r="O411" s="9"/>
      <c r="P411" s="9"/>
      <c r="Q411" s="9"/>
      <c r="R411" s="9"/>
      <c r="S411" s="9"/>
      <c r="T411" s="9"/>
      <c r="U411" s="9"/>
      <c r="V411" s="9"/>
      <c r="W411" s="9"/>
      <c r="X411" s="9"/>
      <c r="Y411" s="9"/>
      <c r="Z411" s="9"/>
      <c r="AA411" s="9"/>
      <c r="AB411" s="9"/>
      <c r="AC411" s="9"/>
    </row>
    <row r="412">
      <c r="A412" s="32"/>
      <c r="B412" s="32"/>
      <c r="C412" s="32"/>
      <c r="D412" s="32"/>
      <c r="E412" s="58"/>
      <c r="F412" s="32"/>
      <c r="G412" s="58"/>
      <c r="H412" s="32"/>
      <c r="I412" s="32"/>
      <c r="J412" s="32" t="s">
        <v>359</v>
      </c>
      <c r="K412" s="58"/>
      <c r="L412" s="9"/>
      <c r="M412" s="9"/>
      <c r="N412" s="9"/>
      <c r="O412" s="9"/>
      <c r="P412" s="9"/>
      <c r="Q412" s="9"/>
      <c r="R412" s="9"/>
      <c r="S412" s="9"/>
      <c r="T412" s="9"/>
      <c r="U412" s="9"/>
      <c r="V412" s="9"/>
      <c r="W412" s="9"/>
      <c r="X412" s="9"/>
      <c r="Y412" s="9"/>
      <c r="Z412" s="9"/>
      <c r="AA412" s="9"/>
      <c r="AB412" s="9"/>
      <c r="AC412" s="9"/>
    </row>
    <row r="413">
      <c r="A413" s="32"/>
      <c r="B413" s="32"/>
      <c r="C413" s="32"/>
      <c r="D413" s="32"/>
      <c r="E413" s="58"/>
      <c r="F413" s="32"/>
      <c r="G413" s="58"/>
      <c r="H413" s="32"/>
      <c r="I413" s="32"/>
      <c r="J413" s="32" t="s">
        <v>359</v>
      </c>
      <c r="K413" s="58"/>
      <c r="L413" s="9"/>
      <c r="M413" s="9"/>
      <c r="N413" s="9"/>
      <c r="O413" s="9"/>
      <c r="P413" s="9"/>
      <c r="Q413" s="9"/>
      <c r="R413" s="9"/>
      <c r="S413" s="9"/>
      <c r="T413" s="9"/>
      <c r="U413" s="9"/>
      <c r="V413" s="9"/>
      <c r="W413" s="9"/>
      <c r="X413" s="9"/>
      <c r="Y413" s="9"/>
      <c r="Z413" s="9"/>
      <c r="AA413" s="9"/>
      <c r="AB413" s="9"/>
      <c r="AC413" s="9"/>
    </row>
    <row r="414">
      <c r="A414" s="32"/>
      <c r="B414" s="32"/>
      <c r="C414" s="32"/>
      <c r="D414" s="32"/>
      <c r="E414" s="58"/>
      <c r="F414" s="32"/>
      <c r="G414" s="58"/>
      <c r="H414" s="32"/>
      <c r="I414" s="32"/>
      <c r="J414" s="32" t="s">
        <v>359</v>
      </c>
      <c r="K414" s="58"/>
      <c r="L414" s="9"/>
      <c r="M414" s="9"/>
      <c r="N414" s="9"/>
      <c r="O414" s="9"/>
      <c r="P414" s="9"/>
      <c r="Q414" s="9"/>
      <c r="R414" s="9"/>
      <c r="S414" s="9"/>
      <c r="T414" s="9"/>
      <c r="U414" s="9"/>
      <c r="V414" s="9"/>
      <c r="W414" s="9"/>
      <c r="X414" s="9"/>
      <c r="Y414" s="9"/>
      <c r="Z414" s="9"/>
      <c r="AA414" s="9"/>
      <c r="AB414" s="9"/>
      <c r="AC414" s="9"/>
    </row>
    <row r="415">
      <c r="A415" s="32"/>
      <c r="B415" s="32"/>
      <c r="C415" s="32"/>
      <c r="D415" s="32"/>
      <c r="E415" s="58"/>
      <c r="F415" s="32"/>
      <c r="G415" s="58"/>
      <c r="H415" s="32"/>
      <c r="I415" s="32"/>
      <c r="J415" s="32" t="s">
        <v>359</v>
      </c>
      <c r="K415" s="58"/>
      <c r="L415" s="9"/>
      <c r="M415" s="9"/>
      <c r="N415" s="9"/>
      <c r="O415" s="9"/>
      <c r="P415" s="9"/>
      <c r="Q415" s="9"/>
      <c r="R415" s="9"/>
      <c r="S415" s="9"/>
      <c r="T415" s="9"/>
      <c r="U415" s="9"/>
      <c r="V415" s="9"/>
      <c r="W415" s="9"/>
      <c r="X415" s="9"/>
      <c r="Y415" s="9"/>
      <c r="Z415" s="9"/>
      <c r="AA415" s="9"/>
      <c r="AB415" s="9"/>
      <c r="AC415" s="9"/>
    </row>
    <row r="416">
      <c r="A416" s="32"/>
      <c r="B416" s="32"/>
      <c r="C416" s="32"/>
      <c r="D416" s="32"/>
      <c r="E416" s="58"/>
      <c r="F416" s="32"/>
      <c r="G416" s="58"/>
      <c r="H416" s="32"/>
      <c r="I416" s="32"/>
      <c r="J416" s="32" t="s">
        <v>359</v>
      </c>
      <c r="K416" s="58"/>
      <c r="L416" s="9"/>
      <c r="M416" s="9"/>
      <c r="N416" s="9"/>
      <c r="O416" s="9"/>
      <c r="P416" s="9"/>
      <c r="Q416" s="9"/>
      <c r="R416" s="9"/>
      <c r="S416" s="9"/>
      <c r="T416" s="9"/>
      <c r="U416" s="9"/>
      <c r="V416" s="9"/>
      <c r="W416" s="9"/>
      <c r="X416" s="9"/>
      <c r="Y416" s="9"/>
      <c r="Z416" s="9"/>
      <c r="AA416" s="9"/>
      <c r="AB416" s="9"/>
      <c r="AC416" s="9"/>
    </row>
    <row r="417">
      <c r="A417" s="32"/>
      <c r="B417" s="32"/>
      <c r="C417" s="32"/>
      <c r="D417" s="32"/>
      <c r="E417" s="58"/>
      <c r="F417" s="32"/>
      <c r="G417" s="58"/>
      <c r="H417" s="32"/>
      <c r="I417" s="32"/>
      <c r="J417" s="32" t="s">
        <v>359</v>
      </c>
      <c r="K417" s="58"/>
      <c r="L417" s="9"/>
      <c r="M417" s="9"/>
      <c r="N417" s="9"/>
      <c r="O417" s="9"/>
      <c r="P417" s="9"/>
      <c r="Q417" s="9"/>
      <c r="R417" s="9"/>
      <c r="S417" s="9"/>
      <c r="T417" s="9"/>
      <c r="U417" s="9"/>
      <c r="V417" s="9"/>
      <c r="W417" s="9"/>
      <c r="X417" s="9"/>
      <c r="Y417" s="9"/>
      <c r="Z417" s="9"/>
      <c r="AA417" s="9"/>
      <c r="AB417" s="9"/>
      <c r="AC417" s="9"/>
    </row>
    <row r="418">
      <c r="A418" s="32"/>
      <c r="B418" s="32"/>
      <c r="C418" s="32"/>
      <c r="D418" s="32"/>
      <c r="E418" s="58"/>
      <c r="F418" s="32"/>
      <c r="G418" s="58"/>
      <c r="H418" s="32"/>
      <c r="I418" s="32"/>
      <c r="J418" s="32" t="s">
        <v>359</v>
      </c>
      <c r="K418" s="58"/>
      <c r="L418" s="9"/>
      <c r="M418" s="9"/>
      <c r="N418" s="9"/>
      <c r="O418" s="9"/>
      <c r="P418" s="9"/>
      <c r="Q418" s="9"/>
      <c r="R418" s="9"/>
      <c r="S418" s="9"/>
      <c r="T418" s="9"/>
      <c r="U418" s="9"/>
      <c r="V418" s="9"/>
      <c r="W418" s="9"/>
      <c r="X418" s="9"/>
      <c r="Y418" s="9"/>
      <c r="Z418" s="9"/>
      <c r="AA418" s="9"/>
      <c r="AB418" s="9"/>
      <c r="AC418" s="9"/>
    </row>
    <row r="419">
      <c r="A419" s="32"/>
      <c r="B419" s="32"/>
      <c r="C419" s="32"/>
      <c r="D419" s="32"/>
      <c r="E419" s="58"/>
      <c r="F419" s="32"/>
      <c r="G419" s="58"/>
      <c r="H419" s="32"/>
      <c r="I419" s="32"/>
      <c r="J419" s="32" t="s">
        <v>359</v>
      </c>
      <c r="K419" s="58"/>
      <c r="L419" s="9"/>
      <c r="M419" s="9"/>
      <c r="N419" s="9"/>
      <c r="O419" s="9"/>
      <c r="P419" s="9"/>
      <c r="Q419" s="9"/>
      <c r="R419" s="9"/>
      <c r="S419" s="9"/>
      <c r="T419" s="9"/>
      <c r="U419" s="9"/>
      <c r="V419" s="9"/>
      <c r="W419" s="9"/>
      <c r="X419" s="9"/>
      <c r="Y419" s="9"/>
      <c r="Z419" s="9"/>
      <c r="AA419" s="9"/>
      <c r="AB419" s="9"/>
      <c r="AC419" s="9"/>
    </row>
    <row r="420">
      <c r="A420" s="32"/>
      <c r="B420" s="32"/>
      <c r="C420" s="32"/>
      <c r="D420" s="32"/>
      <c r="E420" s="58"/>
      <c r="F420" s="32"/>
      <c r="G420" s="58"/>
      <c r="H420" s="32"/>
      <c r="I420" s="32"/>
      <c r="J420" s="32" t="s">
        <v>359</v>
      </c>
      <c r="K420" s="58"/>
      <c r="L420" s="9"/>
      <c r="M420" s="9"/>
      <c r="N420" s="9"/>
      <c r="O420" s="9"/>
      <c r="P420" s="9"/>
      <c r="Q420" s="9"/>
      <c r="R420" s="9"/>
      <c r="S420" s="9"/>
      <c r="T420" s="9"/>
      <c r="U420" s="9"/>
      <c r="V420" s="9"/>
      <c r="W420" s="9"/>
      <c r="X420" s="9"/>
      <c r="Y420" s="9"/>
      <c r="Z420" s="9"/>
      <c r="AA420" s="9"/>
      <c r="AB420" s="9"/>
      <c r="AC420" s="9"/>
    </row>
    <row r="421">
      <c r="A421" s="32"/>
      <c r="B421" s="32"/>
      <c r="C421" s="32"/>
      <c r="D421" s="32"/>
      <c r="E421" s="58"/>
      <c r="F421" s="32"/>
      <c r="G421" s="58"/>
      <c r="H421" s="32"/>
      <c r="I421" s="32"/>
      <c r="J421" s="32" t="s">
        <v>359</v>
      </c>
      <c r="K421" s="58"/>
      <c r="L421" s="9"/>
      <c r="M421" s="9"/>
      <c r="N421" s="9"/>
      <c r="O421" s="9"/>
      <c r="P421" s="9"/>
      <c r="Q421" s="9"/>
      <c r="R421" s="9"/>
      <c r="S421" s="9"/>
      <c r="T421" s="9"/>
      <c r="U421" s="9"/>
      <c r="V421" s="9"/>
      <c r="W421" s="9"/>
      <c r="X421" s="9"/>
      <c r="Y421" s="9"/>
      <c r="Z421" s="9"/>
      <c r="AA421" s="9"/>
      <c r="AB421" s="9"/>
      <c r="AC421" s="9"/>
    </row>
    <row r="422">
      <c r="A422" s="32"/>
      <c r="B422" s="32"/>
      <c r="C422" s="32"/>
      <c r="D422" s="32"/>
      <c r="E422" s="58"/>
      <c r="F422" s="32"/>
      <c r="G422" s="58"/>
      <c r="H422" s="32"/>
      <c r="I422" s="32"/>
      <c r="J422" s="32" t="s">
        <v>359</v>
      </c>
      <c r="K422" s="58"/>
      <c r="L422" s="9"/>
      <c r="M422" s="9"/>
      <c r="N422" s="9"/>
      <c r="O422" s="9"/>
      <c r="P422" s="9"/>
      <c r="Q422" s="9"/>
      <c r="R422" s="9"/>
      <c r="S422" s="9"/>
      <c r="T422" s="9"/>
      <c r="U422" s="9"/>
      <c r="V422" s="9"/>
      <c r="W422" s="9"/>
      <c r="X422" s="9"/>
      <c r="Y422" s="9"/>
      <c r="Z422" s="9"/>
      <c r="AA422" s="9"/>
      <c r="AB422" s="9"/>
      <c r="AC422" s="9"/>
    </row>
    <row r="423">
      <c r="A423" s="32"/>
      <c r="B423" s="32"/>
      <c r="C423" s="32"/>
      <c r="D423" s="32"/>
      <c r="E423" s="58"/>
      <c r="F423" s="32"/>
      <c r="G423" s="58"/>
      <c r="H423" s="32"/>
      <c r="I423" s="32"/>
      <c r="J423" s="32" t="s">
        <v>359</v>
      </c>
      <c r="K423" s="58"/>
      <c r="L423" s="9"/>
      <c r="M423" s="9"/>
      <c r="N423" s="9"/>
      <c r="O423" s="9"/>
      <c r="P423" s="9"/>
      <c r="Q423" s="9"/>
      <c r="R423" s="9"/>
      <c r="S423" s="9"/>
      <c r="T423" s="9"/>
      <c r="U423" s="9"/>
      <c r="V423" s="9"/>
      <c r="W423" s="9"/>
      <c r="X423" s="9"/>
      <c r="Y423" s="9"/>
      <c r="Z423" s="9"/>
      <c r="AA423" s="9"/>
      <c r="AB423" s="9"/>
      <c r="AC423" s="9"/>
    </row>
    <row r="424">
      <c r="A424" s="32"/>
      <c r="B424" s="32"/>
      <c r="C424" s="32"/>
      <c r="D424" s="32"/>
      <c r="E424" s="58"/>
      <c r="F424" s="32"/>
      <c r="G424" s="58"/>
      <c r="H424" s="32"/>
      <c r="I424" s="32"/>
      <c r="J424" s="32" t="s">
        <v>359</v>
      </c>
      <c r="K424" s="58"/>
      <c r="L424" s="9"/>
      <c r="M424" s="9"/>
      <c r="N424" s="9"/>
      <c r="O424" s="9"/>
      <c r="P424" s="9"/>
      <c r="Q424" s="9"/>
      <c r="R424" s="9"/>
      <c r="S424" s="9"/>
      <c r="T424" s="9"/>
      <c r="U424" s="9"/>
      <c r="V424" s="9"/>
      <c r="W424" s="9"/>
      <c r="X424" s="9"/>
      <c r="Y424" s="9"/>
      <c r="Z424" s="9"/>
      <c r="AA424" s="9"/>
      <c r="AB424" s="9"/>
      <c r="AC424" s="9"/>
    </row>
    <row r="425">
      <c r="A425" s="32"/>
      <c r="B425" s="32"/>
      <c r="C425" s="32"/>
      <c r="D425" s="32"/>
      <c r="E425" s="58"/>
      <c r="F425" s="32"/>
      <c r="G425" s="58"/>
      <c r="H425" s="32"/>
      <c r="I425" s="32"/>
      <c r="J425" s="32" t="s">
        <v>359</v>
      </c>
      <c r="K425" s="58"/>
      <c r="L425" s="9"/>
      <c r="M425" s="9"/>
      <c r="N425" s="9"/>
      <c r="O425" s="9"/>
      <c r="P425" s="9"/>
      <c r="Q425" s="9"/>
      <c r="R425" s="9"/>
      <c r="S425" s="9"/>
      <c r="T425" s="9"/>
      <c r="U425" s="9"/>
      <c r="V425" s="9"/>
      <c r="W425" s="9"/>
      <c r="X425" s="9"/>
      <c r="Y425" s="9"/>
      <c r="Z425" s="9"/>
      <c r="AA425" s="9"/>
      <c r="AB425" s="9"/>
      <c r="AC425" s="9"/>
    </row>
    <row r="426">
      <c r="A426" s="32"/>
      <c r="B426" s="32"/>
      <c r="C426" s="32"/>
      <c r="D426" s="32"/>
      <c r="E426" s="58"/>
      <c r="F426" s="32"/>
      <c r="G426" s="58"/>
      <c r="H426" s="32"/>
      <c r="I426" s="32"/>
      <c r="J426" s="32" t="s">
        <v>359</v>
      </c>
      <c r="K426" s="58"/>
      <c r="L426" s="9"/>
      <c r="M426" s="9"/>
      <c r="N426" s="9"/>
      <c r="O426" s="9"/>
      <c r="P426" s="9"/>
      <c r="Q426" s="9"/>
      <c r="R426" s="9"/>
      <c r="S426" s="9"/>
      <c r="T426" s="9"/>
      <c r="U426" s="9"/>
      <c r="V426" s="9"/>
      <c r="W426" s="9"/>
      <c r="X426" s="9"/>
      <c r="Y426" s="9"/>
      <c r="Z426" s="9"/>
      <c r="AA426" s="9"/>
      <c r="AB426" s="9"/>
      <c r="AC426" s="9"/>
    </row>
    <row r="427">
      <c r="A427" s="32"/>
      <c r="B427" s="32"/>
      <c r="C427" s="32"/>
      <c r="D427" s="32"/>
      <c r="E427" s="58"/>
      <c r="F427" s="32"/>
      <c r="G427" s="58"/>
      <c r="H427" s="32"/>
      <c r="I427" s="32"/>
      <c r="J427" s="32" t="s">
        <v>359</v>
      </c>
      <c r="K427" s="58"/>
      <c r="L427" s="9"/>
      <c r="M427" s="9"/>
      <c r="N427" s="9"/>
      <c r="O427" s="9"/>
      <c r="P427" s="9"/>
      <c r="Q427" s="9"/>
      <c r="R427" s="9"/>
      <c r="S427" s="9"/>
      <c r="T427" s="9"/>
      <c r="U427" s="9"/>
      <c r="V427" s="9"/>
      <c r="W427" s="9"/>
      <c r="X427" s="9"/>
      <c r="Y427" s="9"/>
      <c r="Z427" s="9"/>
      <c r="AA427" s="9"/>
      <c r="AB427" s="9"/>
      <c r="AC427" s="9"/>
    </row>
    <row r="428">
      <c r="A428" s="32"/>
      <c r="B428" s="32"/>
      <c r="C428" s="32"/>
      <c r="D428" s="32"/>
      <c r="E428" s="58"/>
      <c r="F428" s="32"/>
      <c r="G428" s="58"/>
      <c r="H428" s="32"/>
      <c r="I428" s="32"/>
      <c r="J428" s="32" t="s">
        <v>359</v>
      </c>
      <c r="K428" s="58"/>
      <c r="L428" s="9"/>
      <c r="M428" s="9"/>
      <c r="N428" s="9"/>
      <c r="O428" s="9"/>
      <c r="P428" s="9"/>
      <c r="Q428" s="9"/>
      <c r="R428" s="9"/>
      <c r="S428" s="9"/>
      <c r="T428" s="9"/>
      <c r="U428" s="9"/>
      <c r="V428" s="9"/>
      <c r="W428" s="9"/>
      <c r="X428" s="9"/>
      <c r="Y428" s="9"/>
      <c r="Z428" s="9"/>
      <c r="AA428" s="9"/>
      <c r="AB428" s="9"/>
      <c r="AC428" s="9"/>
    </row>
    <row r="429">
      <c r="A429" s="32"/>
      <c r="B429" s="32"/>
      <c r="C429" s="32"/>
      <c r="D429" s="32"/>
      <c r="E429" s="58"/>
      <c r="F429" s="32"/>
      <c r="G429" s="58"/>
      <c r="H429" s="32"/>
      <c r="I429" s="32"/>
      <c r="J429" s="32" t="s">
        <v>359</v>
      </c>
      <c r="K429" s="58"/>
      <c r="L429" s="9"/>
      <c r="M429" s="9"/>
      <c r="N429" s="9"/>
      <c r="O429" s="9"/>
      <c r="P429" s="9"/>
      <c r="Q429" s="9"/>
      <c r="R429" s="9"/>
      <c r="S429" s="9"/>
      <c r="T429" s="9"/>
      <c r="U429" s="9"/>
      <c r="V429" s="9"/>
      <c r="W429" s="9"/>
      <c r="X429" s="9"/>
      <c r="Y429" s="9"/>
      <c r="Z429" s="9"/>
      <c r="AA429" s="9"/>
      <c r="AB429" s="9"/>
      <c r="AC429" s="9"/>
    </row>
    <row r="430">
      <c r="A430" s="32"/>
      <c r="B430" s="32"/>
      <c r="C430" s="32"/>
      <c r="D430" s="32"/>
      <c r="E430" s="58"/>
      <c r="F430" s="32"/>
      <c r="G430" s="58"/>
      <c r="H430" s="32"/>
      <c r="I430" s="32"/>
      <c r="J430" s="32" t="s">
        <v>359</v>
      </c>
      <c r="K430" s="58"/>
      <c r="L430" s="9"/>
      <c r="M430" s="9"/>
      <c r="N430" s="9"/>
      <c r="O430" s="9"/>
      <c r="P430" s="9"/>
      <c r="Q430" s="9"/>
      <c r="R430" s="9"/>
      <c r="S430" s="9"/>
      <c r="T430" s="9"/>
      <c r="U430" s="9"/>
      <c r="V430" s="9"/>
      <c r="W430" s="9"/>
      <c r="X430" s="9"/>
      <c r="Y430" s="9"/>
      <c r="Z430" s="9"/>
      <c r="AA430" s="9"/>
      <c r="AB430" s="9"/>
      <c r="AC430" s="9"/>
    </row>
    <row r="431">
      <c r="A431" s="32"/>
      <c r="B431" s="32"/>
      <c r="C431" s="32"/>
      <c r="D431" s="32"/>
      <c r="E431" s="58"/>
      <c r="F431" s="32"/>
      <c r="G431" s="58"/>
      <c r="H431" s="32"/>
      <c r="I431" s="32"/>
      <c r="J431" s="32" t="s">
        <v>359</v>
      </c>
      <c r="K431" s="58"/>
      <c r="L431" s="9"/>
      <c r="M431" s="9"/>
      <c r="N431" s="9"/>
      <c r="O431" s="9"/>
      <c r="P431" s="9"/>
      <c r="Q431" s="9"/>
      <c r="R431" s="9"/>
      <c r="S431" s="9"/>
      <c r="T431" s="9"/>
      <c r="U431" s="9"/>
      <c r="V431" s="9"/>
      <c r="W431" s="9"/>
      <c r="X431" s="9"/>
      <c r="Y431" s="9"/>
      <c r="Z431" s="9"/>
      <c r="AA431" s="9"/>
      <c r="AB431" s="9"/>
      <c r="AC431" s="9"/>
    </row>
    <row r="432">
      <c r="A432" s="32"/>
      <c r="B432" s="32"/>
      <c r="C432" s="32"/>
      <c r="D432" s="32"/>
      <c r="E432" s="58"/>
      <c r="F432" s="32"/>
      <c r="G432" s="58"/>
      <c r="H432" s="32"/>
      <c r="I432" s="32"/>
      <c r="J432" s="32" t="s">
        <v>359</v>
      </c>
      <c r="K432" s="58"/>
      <c r="L432" s="9"/>
      <c r="M432" s="9"/>
      <c r="N432" s="9"/>
      <c r="O432" s="9"/>
      <c r="P432" s="9"/>
      <c r="Q432" s="9"/>
      <c r="R432" s="9"/>
      <c r="S432" s="9"/>
      <c r="T432" s="9"/>
      <c r="U432" s="9"/>
      <c r="V432" s="9"/>
      <c r="W432" s="9"/>
      <c r="X432" s="9"/>
      <c r="Y432" s="9"/>
      <c r="Z432" s="9"/>
      <c r="AA432" s="9"/>
      <c r="AB432" s="9"/>
      <c r="AC432" s="9"/>
    </row>
    <row r="433">
      <c r="A433" s="32"/>
      <c r="B433" s="32"/>
      <c r="C433" s="32"/>
      <c r="D433" s="32"/>
      <c r="E433" s="58"/>
      <c r="F433" s="32"/>
      <c r="G433" s="58"/>
      <c r="H433" s="32"/>
      <c r="I433" s="32"/>
      <c r="J433" s="32" t="s">
        <v>359</v>
      </c>
      <c r="K433" s="58"/>
      <c r="L433" s="9"/>
      <c r="M433" s="9"/>
      <c r="N433" s="9"/>
      <c r="O433" s="9"/>
      <c r="P433" s="9"/>
      <c r="Q433" s="9"/>
      <c r="R433" s="9"/>
      <c r="S433" s="9"/>
      <c r="T433" s="9"/>
      <c r="U433" s="9"/>
      <c r="V433" s="9"/>
      <c r="W433" s="9"/>
      <c r="X433" s="9"/>
      <c r="Y433" s="9"/>
      <c r="Z433" s="9"/>
      <c r="AA433" s="9"/>
      <c r="AB433" s="9"/>
      <c r="AC433" s="9"/>
    </row>
    <row r="434">
      <c r="A434" s="32"/>
      <c r="B434" s="32"/>
      <c r="C434" s="32"/>
      <c r="D434" s="32"/>
      <c r="E434" s="58"/>
      <c r="F434" s="32"/>
      <c r="G434" s="58"/>
      <c r="H434" s="32"/>
      <c r="I434" s="32"/>
      <c r="J434" s="32" t="s">
        <v>359</v>
      </c>
      <c r="K434" s="58"/>
      <c r="L434" s="9"/>
      <c r="M434" s="9"/>
      <c r="N434" s="9"/>
      <c r="O434" s="9"/>
      <c r="P434" s="9"/>
      <c r="Q434" s="9"/>
      <c r="R434" s="9"/>
      <c r="S434" s="9"/>
      <c r="T434" s="9"/>
      <c r="U434" s="9"/>
      <c r="V434" s="9"/>
      <c r="W434" s="9"/>
      <c r="X434" s="9"/>
      <c r="Y434" s="9"/>
      <c r="Z434" s="9"/>
      <c r="AA434" s="9"/>
      <c r="AB434" s="9"/>
      <c r="AC434" s="9"/>
    </row>
    <row r="435">
      <c r="A435" s="32"/>
      <c r="B435" s="32"/>
      <c r="C435" s="32"/>
      <c r="D435" s="32"/>
      <c r="E435" s="58"/>
      <c r="F435" s="32"/>
      <c r="G435" s="58"/>
      <c r="H435" s="32"/>
      <c r="I435" s="32"/>
      <c r="J435" s="32" t="s">
        <v>359</v>
      </c>
      <c r="K435" s="58"/>
      <c r="L435" s="9"/>
      <c r="M435" s="9"/>
      <c r="N435" s="9"/>
      <c r="O435" s="9"/>
      <c r="P435" s="9"/>
      <c r="Q435" s="9"/>
      <c r="R435" s="9"/>
      <c r="S435" s="9"/>
      <c r="T435" s="9"/>
      <c r="U435" s="9"/>
      <c r="V435" s="9"/>
      <c r="W435" s="9"/>
      <c r="X435" s="9"/>
      <c r="Y435" s="9"/>
      <c r="Z435" s="9"/>
      <c r="AA435" s="9"/>
      <c r="AB435" s="9"/>
      <c r="AC435" s="9"/>
    </row>
    <row r="436">
      <c r="A436" s="32"/>
      <c r="B436" s="32"/>
      <c r="C436" s="32"/>
      <c r="D436" s="32"/>
      <c r="E436" s="58"/>
      <c r="F436" s="32"/>
      <c r="G436" s="58"/>
      <c r="H436" s="32"/>
      <c r="I436" s="32"/>
      <c r="J436" s="32" t="s">
        <v>359</v>
      </c>
      <c r="K436" s="58"/>
      <c r="L436" s="9"/>
      <c r="M436" s="9"/>
      <c r="N436" s="9"/>
      <c r="O436" s="9"/>
      <c r="P436" s="9"/>
      <c r="Q436" s="9"/>
      <c r="R436" s="9"/>
      <c r="S436" s="9"/>
      <c r="T436" s="9"/>
      <c r="U436" s="9"/>
      <c r="V436" s="9"/>
      <c r="W436" s="9"/>
      <c r="X436" s="9"/>
      <c r="Y436" s="9"/>
      <c r="Z436" s="9"/>
      <c r="AA436" s="9"/>
      <c r="AB436" s="9"/>
      <c r="AC436" s="9"/>
    </row>
    <row r="437">
      <c r="A437" s="32"/>
      <c r="B437" s="32"/>
      <c r="C437" s="32"/>
      <c r="D437" s="32"/>
      <c r="E437" s="58"/>
      <c r="F437" s="32"/>
      <c r="G437" s="58"/>
      <c r="H437" s="32"/>
      <c r="I437" s="32"/>
      <c r="J437" s="32" t="s">
        <v>359</v>
      </c>
      <c r="K437" s="58"/>
      <c r="L437" s="9"/>
      <c r="M437" s="9"/>
      <c r="N437" s="9"/>
      <c r="O437" s="9"/>
      <c r="P437" s="9"/>
      <c r="Q437" s="9"/>
      <c r="R437" s="9"/>
      <c r="S437" s="9"/>
      <c r="T437" s="9"/>
      <c r="U437" s="9"/>
      <c r="V437" s="9"/>
      <c r="W437" s="9"/>
      <c r="X437" s="9"/>
      <c r="Y437" s="9"/>
      <c r="Z437" s="9"/>
      <c r="AA437" s="9"/>
      <c r="AB437" s="9"/>
      <c r="AC437" s="9"/>
    </row>
    <row r="438">
      <c r="A438" s="32"/>
      <c r="B438" s="32"/>
      <c r="C438" s="32"/>
      <c r="D438" s="32"/>
      <c r="E438" s="58"/>
      <c r="F438" s="32"/>
      <c r="G438" s="58"/>
      <c r="H438" s="32"/>
      <c r="I438" s="32"/>
      <c r="J438" s="32" t="s">
        <v>359</v>
      </c>
      <c r="K438" s="58"/>
      <c r="L438" s="9"/>
      <c r="M438" s="9"/>
      <c r="N438" s="9"/>
      <c r="O438" s="9"/>
      <c r="P438" s="9"/>
      <c r="Q438" s="9"/>
      <c r="R438" s="9"/>
      <c r="S438" s="9"/>
      <c r="T438" s="9"/>
      <c r="U438" s="9"/>
      <c r="V438" s="9"/>
      <c r="W438" s="9"/>
      <c r="X438" s="9"/>
      <c r="Y438" s="9"/>
      <c r="Z438" s="9"/>
      <c r="AA438" s="9"/>
      <c r="AB438" s="9"/>
      <c r="AC438" s="9"/>
    </row>
    <row r="439">
      <c r="A439" s="32"/>
      <c r="B439" s="32"/>
      <c r="C439" s="32"/>
      <c r="D439" s="32"/>
      <c r="E439" s="58"/>
      <c r="F439" s="32"/>
      <c r="G439" s="58"/>
      <c r="H439" s="32"/>
      <c r="I439" s="32"/>
      <c r="J439" s="32" t="s">
        <v>359</v>
      </c>
      <c r="K439" s="58"/>
      <c r="L439" s="9"/>
      <c r="M439" s="9"/>
      <c r="N439" s="9"/>
      <c r="O439" s="9"/>
      <c r="P439" s="9"/>
      <c r="Q439" s="9"/>
      <c r="R439" s="9"/>
      <c r="S439" s="9"/>
      <c r="T439" s="9"/>
      <c r="U439" s="9"/>
      <c r="V439" s="9"/>
      <c r="W439" s="9"/>
      <c r="X439" s="9"/>
      <c r="Y439" s="9"/>
      <c r="Z439" s="9"/>
      <c r="AA439" s="9"/>
      <c r="AB439" s="9"/>
      <c r="AC439" s="9"/>
    </row>
    <row r="440">
      <c r="A440" s="32"/>
      <c r="B440" s="32"/>
      <c r="C440" s="32"/>
      <c r="D440" s="32"/>
      <c r="E440" s="58"/>
      <c r="F440" s="32"/>
      <c r="G440" s="58"/>
      <c r="H440" s="32"/>
      <c r="I440" s="32"/>
      <c r="J440" s="32" t="s">
        <v>359</v>
      </c>
      <c r="K440" s="58"/>
      <c r="L440" s="9"/>
      <c r="M440" s="9"/>
      <c r="N440" s="9"/>
      <c r="O440" s="9"/>
      <c r="P440" s="9"/>
      <c r="Q440" s="9"/>
      <c r="R440" s="9"/>
      <c r="S440" s="9"/>
      <c r="T440" s="9"/>
      <c r="U440" s="9"/>
      <c r="V440" s="9"/>
      <c r="W440" s="9"/>
      <c r="X440" s="9"/>
      <c r="Y440" s="9"/>
      <c r="Z440" s="9"/>
      <c r="AA440" s="9"/>
      <c r="AB440" s="9"/>
      <c r="AC440" s="9"/>
    </row>
    <row r="441">
      <c r="A441" s="32"/>
      <c r="B441" s="32"/>
      <c r="C441" s="32"/>
      <c r="D441" s="32"/>
      <c r="E441" s="58"/>
      <c r="F441" s="32"/>
      <c r="G441" s="58"/>
      <c r="H441" s="32"/>
      <c r="I441" s="32"/>
      <c r="J441" s="32" t="s">
        <v>359</v>
      </c>
      <c r="K441" s="58"/>
      <c r="L441" s="9"/>
      <c r="M441" s="9"/>
      <c r="N441" s="9"/>
      <c r="O441" s="9"/>
      <c r="P441" s="9"/>
      <c r="Q441" s="9"/>
      <c r="R441" s="9"/>
      <c r="S441" s="9"/>
      <c r="T441" s="9"/>
      <c r="U441" s="9"/>
      <c r="V441" s="9"/>
      <c r="W441" s="9"/>
      <c r="X441" s="9"/>
      <c r="Y441" s="9"/>
      <c r="Z441" s="9"/>
      <c r="AA441" s="9"/>
      <c r="AB441" s="9"/>
      <c r="AC441" s="9"/>
    </row>
    <row r="442">
      <c r="A442" s="32"/>
      <c r="B442" s="32"/>
      <c r="C442" s="32"/>
      <c r="D442" s="32"/>
      <c r="E442" s="58"/>
      <c r="F442" s="32"/>
      <c r="G442" s="58"/>
      <c r="H442" s="32"/>
      <c r="I442" s="32"/>
      <c r="J442" s="32" t="s">
        <v>359</v>
      </c>
      <c r="K442" s="58"/>
      <c r="L442" s="9"/>
      <c r="M442" s="9"/>
      <c r="N442" s="9"/>
      <c r="O442" s="9"/>
      <c r="P442" s="9"/>
      <c r="Q442" s="9"/>
      <c r="R442" s="9"/>
      <c r="S442" s="9"/>
      <c r="T442" s="9"/>
      <c r="U442" s="9"/>
      <c r="V442" s="9"/>
      <c r="W442" s="9"/>
      <c r="X442" s="9"/>
      <c r="Y442" s="9"/>
      <c r="Z442" s="9"/>
      <c r="AA442" s="9"/>
      <c r="AB442" s="9"/>
      <c r="AC442" s="9"/>
    </row>
    <row r="443">
      <c r="A443" s="32"/>
      <c r="B443" s="32"/>
      <c r="C443" s="32"/>
      <c r="D443" s="32"/>
      <c r="E443" s="58"/>
      <c r="F443" s="32"/>
      <c r="G443" s="58"/>
      <c r="H443" s="32"/>
      <c r="I443" s="32"/>
      <c r="J443" s="32" t="s">
        <v>359</v>
      </c>
      <c r="K443" s="58"/>
      <c r="L443" s="9"/>
      <c r="M443" s="9"/>
      <c r="N443" s="9"/>
      <c r="O443" s="9"/>
      <c r="P443" s="9"/>
      <c r="Q443" s="9"/>
      <c r="R443" s="9"/>
      <c r="S443" s="9"/>
      <c r="T443" s="9"/>
      <c r="U443" s="9"/>
      <c r="V443" s="9"/>
      <c r="W443" s="9"/>
      <c r="X443" s="9"/>
      <c r="Y443" s="9"/>
      <c r="Z443" s="9"/>
      <c r="AA443" s="9"/>
      <c r="AB443" s="9"/>
      <c r="AC443" s="9"/>
    </row>
    <row r="444">
      <c r="A444" s="32"/>
      <c r="B444" s="32"/>
      <c r="C444" s="32"/>
      <c r="D444" s="32"/>
      <c r="E444" s="58"/>
      <c r="F444" s="32"/>
      <c r="G444" s="58"/>
      <c r="H444" s="32"/>
      <c r="I444" s="32"/>
      <c r="J444" s="32" t="s">
        <v>359</v>
      </c>
      <c r="K444" s="58"/>
      <c r="L444" s="9"/>
      <c r="M444" s="9"/>
      <c r="N444" s="9"/>
      <c r="O444" s="9"/>
      <c r="P444" s="9"/>
      <c r="Q444" s="9"/>
      <c r="R444" s="9"/>
      <c r="S444" s="9"/>
      <c r="T444" s="9"/>
      <c r="U444" s="9"/>
      <c r="V444" s="9"/>
      <c r="W444" s="9"/>
      <c r="X444" s="9"/>
      <c r="Y444" s="9"/>
      <c r="Z444" s="9"/>
      <c r="AA444" s="9"/>
      <c r="AB444" s="9"/>
      <c r="AC444" s="9"/>
    </row>
    <row r="445">
      <c r="A445" s="32"/>
      <c r="B445" s="32"/>
      <c r="C445" s="32"/>
      <c r="D445" s="32"/>
      <c r="E445" s="58"/>
      <c r="F445" s="32"/>
      <c r="G445" s="58"/>
      <c r="H445" s="32"/>
      <c r="I445" s="32"/>
      <c r="J445" s="32" t="s">
        <v>359</v>
      </c>
      <c r="K445" s="58"/>
      <c r="L445" s="9"/>
      <c r="M445" s="9"/>
      <c r="N445" s="9"/>
      <c r="O445" s="9"/>
      <c r="P445" s="9"/>
      <c r="Q445" s="9"/>
      <c r="R445" s="9"/>
      <c r="S445" s="9"/>
      <c r="T445" s="9"/>
      <c r="U445" s="9"/>
      <c r="V445" s="9"/>
      <c r="W445" s="9"/>
      <c r="X445" s="9"/>
      <c r="Y445" s="9"/>
      <c r="Z445" s="9"/>
      <c r="AA445" s="9"/>
      <c r="AB445" s="9"/>
      <c r="AC445" s="9"/>
    </row>
    <row r="446">
      <c r="A446" s="32"/>
      <c r="B446" s="32"/>
      <c r="C446" s="32"/>
      <c r="D446" s="32"/>
      <c r="E446" s="58"/>
      <c r="F446" s="32"/>
      <c r="G446" s="58"/>
      <c r="H446" s="32"/>
      <c r="I446" s="32"/>
      <c r="J446" s="32" t="s">
        <v>359</v>
      </c>
      <c r="K446" s="58"/>
      <c r="L446" s="9"/>
      <c r="M446" s="9"/>
      <c r="N446" s="9"/>
      <c r="O446" s="9"/>
      <c r="P446" s="9"/>
      <c r="Q446" s="9"/>
      <c r="R446" s="9"/>
      <c r="S446" s="9"/>
      <c r="T446" s="9"/>
      <c r="U446" s="9"/>
      <c r="V446" s="9"/>
      <c r="W446" s="9"/>
      <c r="X446" s="9"/>
      <c r="Y446" s="9"/>
      <c r="Z446" s="9"/>
      <c r="AA446" s="9"/>
      <c r="AB446" s="9"/>
      <c r="AC446" s="9"/>
    </row>
    <row r="447">
      <c r="A447" s="32"/>
      <c r="B447" s="32"/>
      <c r="C447" s="32"/>
      <c r="D447" s="32"/>
      <c r="E447" s="58"/>
      <c r="F447" s="32"/>
      <c r="G447" s="58"/>
      <c r="H447" s="32"/>
      <c r="I447" s="32"/>
      <c r="J447" s="32" t="s">
        <v>359</v>
      </c>
      <c r="K447" s="58"/>
      <c r="L447" s="9"/>
      <c r="M447" s="9"/>
      <c r="N447" s="9"/>
      <c r="O447" s="9"/>
      <c r="P447" s="9"/>
      <c r="Q447" s="9"/>
      <c r="R447" s="9"/>
      <c r="S447" s="9"/>
      <c r="T447" s="9"/>
      <c r="U447" s="9"/>
      <c r="V447" s="9"/>
      <c r="W447" s="9"/>
      <c r="X447" s="9"/>
      <c r="Y447" s="9"/>
      <c r="Z447" s="9"/>
      <c r="AA447" s="9"/>
      <c r="AB447" s="9"/>
      <c r="AC447" s="9"/>
    </row>
    <row r="448">
      <c r="A448" s="32"/>
      <c r="B448" s="32"/>
      <c r="C448" s="32"/>
      <c r="D448" s="32"/>
      <c r="E448" s="58"/>
      <c r="F448" s="32"/>
      <c r="G448" s="58"/>
      <c r="H448" s="32"/>
      <c r="I448" s="32"/>
      <c r="J448" s="32" t="s">
        <v>359</v>
      </c>
      <c r="K448" s="58"/>
      <c r="L448" s="9"/>
      <c r="M448" s="9"/>
      <c r="N448" s="9"/>
      <c r="O448" s="9"/>
      <c r="P448" s="9"/>
      <c r="Q448" s="9"/>
      <c r="R448" s="9"/>
      <c r="S448" s="9"/>
      <c r="T448" s="9"/>
      <c r="U448" s="9"/>
      <c r="V448" s="9"/>
      <c r="W448" s="9"/>
      <c r="X448" s="9"/>
      <c r="Y448" s="9"/>
      <c r="Z448" s="9"/>
      <c r="AA448" s="9"/>
      <c r="AB448" s="9"/>
      <c r="AC448" s="9"/>
    </row>
    <row r="449">
      <c r="A449" s="32"/>
      <c r="B449" s="32"/>
      <c r="C449" s="32"/>
      <c r="D449" s="32"/>
      <c r="E449" s="58"/>
      <c r="F449" s="32"/>
      <c r="G449" s="58"/>
      <c r="H449" s="32"/>
      <c r="I449" s="32"/>
      <c r="J449" s="32" t="s">
        <v>359</v>
      </c>
      <c r="K449" s="58"/>
      <c r="L449" s="9"/>
      <c r="M449" s="9"/>
      <c r="N449" s="9"/>
      <c r="O449" s="9"/>
      <c r="P449" s="9"/>
      <c r="Q449" s="9"/>
      <c r="R449" s="9"/>
      <c r="S449" s="9"/>
      <c r="T449" s="9"/>
      <c r="U449" s="9"/>
      <c r="V449" s="9"/>
      <c r="W449" s="9"/>
      <c r="X449" s="9"/>
      <c r="Y449" s="9"/>
      <c r="Z449" s="9"/>
      <c r="AA449" s="9"/>
      <c r="AB449" s="9"/>
      <c r="AC449" s="9"/>
    </row>
    <row r="450">
      <c r="A450" s="32"/>
      <c r="B450" s="32"/>
      <c r="C450" s="32"/>
      <c r="D450" s="32"/>
      <c r="E450" s="58"/>
      <c r="F450" s="32"/>
      <c r="G450" s="58"/>
      <c r="H450" s="32"/>
      <c r="I450" s="32"/>
      <c r="J450" s="32" t="s">
        <v>359</v>
      </c>
      <c r="K450" s="58"/>
      <c r="L450" s="9"/>
      <c r="M450" s="9"/>
      <c r="N450" s="9"/>
      <c r="O450" s="9"/>
      <c r="P450" s="9"/>
      <c r="Q450" s="9"/>
      <c r="R450" s="9"/>
      <c r="S450" s="9"/>
      <c r="T450" s="9"/>
      <c r="U450" s="9"/>
      <c r="V450" s="9"/>
      <c r="W450" s="9"/>
      <c r="X450" s="9"/>
      <c r="Y450" s="9"/>
      <c r="Z450" s="9"/>
      <c r="AA450" s="9"/>
      <c r="AB450" s="9"/>
      <c r="AC450" s="9"/>
    </row>
    <row r="451">
      <c r="A451" s="32"/>
      <c r="B451" s="32"/>
      <c r="C451" s="32"/>
      <c r="D451" s="32"/>
      <c r="E451" s="58"/>
      <c r="F451" s="32"/>
      <c r="G451" s="58"/>
      <c r="H451" s="32"/>
      <c r="I451" s="32"/>
      <c r="J451" s="32" t="s">
        <v>359</v>
      </c>
      <c r="K451" s="58"/>
      <c r="L451" s="9"/>
      <c r="M451" s="9"/>
      <c r="N451" s="9"/>
      <c r="O451" s="9"/>
      <c r="P451" s="9"/>
      <c r="Q451" s="9"/>
      <c r="R451" s="9"/>
      <c r="S451" s="9"/>
      <c r="T451" s="9"/>
      <c r="U451" s="9"/>
      <c r="V451" s="9"/>
      <c r="W451" s="9"/>
      <c r="X451" s="9"/>
      <c r="Y451" s="9"/>
      <c r="Z451" s="9"/>
      <c r="AA451" s="9"/>
      <c r="AB451" s="9"/>
      <c r="AC451" s="9"/>
    </row>
    <row r="452">
      <c r="A452" s="32"/>
      <c r="B452" s="32"/>
      <c r="C452" s="32"/>
      <c r="D452" s="32"/>
      <c r="E452" s="58"/>
      <c r="F452" s="32"/>
      <c r="G452" s="58"/>
      <c r="H452" s="32"/>
      <c r="I452" s="32"/>
      <c r="J452" s="32" t="s">
        <v>359</v>
      </c>
      <c r="K452" s="58"/>
      <c r="L452" s="9"/>
      <c r="M452" s="9"/>
      <c r="N452" s="9"/>
      <c r="O452" s="9"/>
      <c r="P452" s="9"/>
      <c r="Q452" s="9"/>
      <c r="R452" s="9"/>
      <c r="S452" s="9"/>
      <c r="T452" s="9"/>
      <c r="U452" s="9"/>
      <c r="V452" s="9"/>
      <c r="W452" s="9"/>
      <c r="X452" s="9"/>
      <c r="Y452" s="9"/>
      <c r="Z452" s="9"/>
      <c r="AA452" s="9"/>
      <c r="AB452" s="9"/>
      <c r="AC452" s="9"/>
    </row>
    <row r="453">
      <c r="A453" s="32"/>
      <c r="B453" s="32"/>
      <c r="C453" s="32"/>
      <c r="D453" s="32"/>
      <c r="E453" s="58"/>
      <c r="F453" s="32"/>
      <c r="G453" s="58"/>
      <c r="H453" s="32"/>
      <c r="I453" s="32"/>
      <c r="J453" s="32" t="s">
        <v>359</v>
      </c>
      <c r="K453" s="58"/>
      <c r="L453" s="9"/>
      <c r="M453" s="9"/>
      <c r="N453" s="9"/>
      <c r="O453" s="9"/>
      <c r="P453" s="9"/>
      <c r="Q453" s="9"/>
      <c r="R453" s="9"/>
      <c r="S453" s="9"/>
      <c r="T453" s="9"/>
      <c r="U453" s="9"/>
      <c r="V453" s="9"/>
      <c r="W453" s="9"/>
      <c r="X453" s="9"/>
      <c r="Y453" s="9"/>
      <c r="Z453" s="9"/>
      <c r="AA453" s="9"/>
      <c r="AB453" s="9"/>
      <c r="AC453" s="9"/>
    </row>
    <row r="454">
      <c r="A454" s="32"/>
      <c r="B454" s="32"/>
      <c r="C454" s="32"/>
      <c r="D454" s="32"/>
      <c r="E454" s="58"/>
      <c r="F454" s="32"/>
      <c r="G454" s="58"/>
      <c r="H454" s="32"/>
      <c r="I454" s="32"/>
      <c r="J454" s="32" t="s">
        <v>359</v>
      </c>
      <c r="K454" s="58"/>
      <c r="L454" s="9"/>
      <c r="M454" s="9"/>
      <c r="N454" s="9"/>
      <c r="O454" s="9"/>
      <c r="P454" s="9"/>
      <c r="Q454" s="9"/>
      <c r="R454" s="9"/>
      <c r="S454" s="9"/>
      <c r="T454" s="9"/>
      <c r="U454" s="9"/>
      <c r="V454" s="9"/>
      <c r="W454" s="9"/>
      <c r="X454" s="9"/>
      <c r="Y454" s="9"/>
      <c r="Z454" s="9"/>
      <c r="AA454" s="9"/>
      <c r="AB454" s="9"/>
      <c r="AC454" s="9"/>
    </row>
    <row r="455">
      <c r="A455" s="32"/>
      <c r="B455" s="32"/>
      <c r="C455" s="32"/>
      <c r="D455" s="32"/>
      <c r="E455" s="58"/>
      <c r="F455" s="32"/>
      <c r="G455" s="58"/>
      <c r="H455" s="32"/>
      <c r="I455" s="32"/>
      <c r="J455" s="32" t="s">
        <v>359</v>
      </c>
      <c r="K455" s="58"/>
      <c r="L455" s="9"/>
      <c r="M455" s="9"/>
      <c r="N455" s="9"/>
      <c r="O455" s="9"/>
      <c r="P455" s="9"/>
      <c r="Q455" s="9"/>
      <c r="R455" s="9"/>
      <c r="S455" s="9"/>
      <c r="T455" s="9"/>
      <c r="U455" s="9"/>
      <c r="V455" s="9"/>
      <c r="W455" s="9"/>
      <c r="X455" s="9"/>
      <c r="Y455" s="9"/>
      <c r="Z455" s="9"/>
      <c r="AA455" s="9"/>
      <c r="AB455" s="9"/>
      <c r="AC455" s="9"/>
    </row>
    <row r="456">
      <c r="A456" s="32"/>
      <c r="B456" s="32"/>
      <c r="C456" s="32"/>
      <c r="D456" s="32"/>
      <c r="E456" s="58"/>
      <c r="F456" s="32"/>
      <c r="G456" s="58"/>
      <c r="H456" s="32"/>
      <c r="I456" s="32"/>
      <c r="J456" s="32" t="s">
        <v>359</v>
      </c>
      <c r="K456" s="58"/>
      <c r="L456" s="9"/>
      <c r="M456" s="9"/>
      <c r="N456" s="9"/>
      <c r="O456" s="9"/>
      <c r="P456" s="9"/>
      <c r="Q456" s="9"/>
      <c r="R456" s="9"/>
      <c r="S456" s="9"/>
      <c r="T456" s="9"/>
      <c r="U456" s="9"/>
      <c r="V456" s="9"/>
      <c r="W456" s="9"/>
      <c r="X456" s="9"/>
      <c r="Y456" s="9"/>
      <c r="Z456" s="9"/>
      <c r="AA456" s="9"/>
      <c r="AB456" s="9"/>
      <c r="AC456" s="9"/>
    </row>
    <row r="457">
      <c r="A457" s="32"/>
      <c r="B457" s="32"/>
      <c r="C457" s="32"/>
      <c r="D457" s="32"/>
      <c r="E457" s="58"/>
      <c r="F457" s="32"/>
      <c r="G457" s="58"/>
      <c r="H457" s="32"/>
      <c r="I457" s="32"/>
      <c r="J457" s="32" t="s">
        <v>359</v>
      </c>
      <c r="K457" s="58"/>
      <c r="L457" s="9"/>
      <c r="M457" s="9"/>
      <c r="N457" s="9"/>
      <c r="O457" s="9"/>
      <c r="P457" s="9"/>
      <c r="Q457" s="9"/>
      <c r="R457" s="9"/>
      <c r="S457" s="9"/>
      <c r="T457" s="9"/>
      <c r="U457" s="9"/>
      <c r="V457" s="9"/>
      <c r="W457" s="9"/>
      <c r="X457" s="9"/>
      <c r="Y457" s="9"/>
      <c r="Z457" s="9"/>
      <c r="AA457" s="9"/>
      <c r="AB457" s="9"/>
      <c r="AC457" s="9"/>
    </row>
    <row r="458">
      <c r="A458" s="32"/>
      <c r="B458" s="32"/>
      <c r="C458" s="32"/>
      <c r="D458" s="32"/>
      <c r="E458" s="58"/>
      <c r="F458" s="32"/>
      <c r="G458" s="58"/>
      <c r="H458" s="32"/>
      <c r="I458" s="32"/>
      <c r="J458" s="32" t="s">
        <v>359</v>
      </c>
      <c r="K458" s="58"/>
      <c r="L458" s="9"/>
      <c r="M458" s="9"/>
      <c r="N458" s="9"/>
      <c r="O458" s="9"/>
      <c r="P458" s="9"/>
      <c r="Q458" s="9"/>
      <c r="R458" s="9"/>
      <c r="S458" s="9"/>
      <c r="T458" s="9"/>
      <c r="U458" s="9"/>
      <c r="V458" s="9"/>
      <c r="W458" s="9"/>
      <c r="X458" s="9"/>
      <c r="Y458" s="9"/>
      <c r="Z458" s="9"/>
      <c r="AA458" s="9"/>
      <c r="AB458" s="9"/>
      <c r="AC458" s="9"/>
    </row>
    <row r="459">
      <c r="A459" s="32"/>
      <c r="B459" s="32"/>
      <c r="C459" s="32"/>
      <c r="D459" s="32"/>
      <c r="E459" s="58"/>
      <c r="F459" s="32"/>
      <c r="G459" s="58"/>
      <c r="H459" s="32"/>
      <c r="I459" s="32"/>
      <c r="J459" s="32" t="s">
        <v>359</v>
      </c>
      <c r="K459" s="58"/>
      <c r="L459" s="9"/>
      <c r="M459" s="9"/>
      <c r="N459" s="9"/>
      <c r="O459" s="9"/>
      <c r="P459" s="9"/>
      <c r="Q459" s="9"/>
      <c r="R459" s="9"/>
      <c r="S459" s="9"/>
      <c r="T459" s="9"/>
      <c r="U459" s="9"/>
      <c r="V459" s="9"/>
      <c r="W459" s="9"/>
      <c r="X459" s="9"/>
      <c r="Y459" s="9"/>
      <c r="Z459" s="9"/>
      <c r="AA459" s="9"/>
      <c r="AB459" s="9"/>
      <c r="AC459" s="9"/>
    </row>
    <row r="460">
      <c r="A460" s="32"/>
      <c r="B460" s="32"/>
      <c r="C460" s="32"/>
      <c r="D460" s="32"/>
      <c r="E460" s="58"/>
      <c r="F460" s="32"/>
      <c r="G460" s="58"/>
      <c r="H460" s="32"/>
      <c r="I460" s="32"/>
      <c r="J460" s="32" t="s">
        <v>359</v>
      </c>
      <c r="K460" s="58"/>
      <c r="L460" s="9"/>
      <c r="M460" s="9"/>
      <c r="N460" s="9"/>
      <c r="O460" s="9"/>
      <c r="P460" s="9"/>
      <c r="Q460" s="9"/>
      <c r="R460" s="9"/>
      <c r="S460" s="9"/>
      <c r="T460" s="9"/>
      <c r="U460" s="9"/>
      <c r="V460" s="9"/>
      <c r="W460" s="9"/>
      <c r="X460" s="9"/>
      <c r="Y460" s="9"/>
      <c r="Z460" s="9"/>
      <c r="AA460" s="9"/>
      <c r="AB460" s="9"/>
      <c r="AC460" s="9"/>
    </row>
    <row r="461">
      <c r="A461" s="32"/>
      <c r="B461" s="32"/>
      <c r="C461" s="32"/>
      <c r="D461" s="32"/>
      <c r="E461" s="58"/>
      <c r="F461" s="32"/>
      <c r="G461" s="58"/>
      <c r="H461" s="32"/>
      <c r="I461" s="32"/>
      <c r="J461" s="32" t="s">
        <v>359</v>
      </c>
      <c r="K461" s="58"/>
      <c r="L461" s="9"/>
      <c r="M461" s="9"/>
      <c r="N461" s="9"/>
      <c r="O461" s="9"/>
      <c r="P461" s="9"/>
      <c r="Q461" s="9"/>
      <c r="R461" s="9"/>
      <c r="S461" s="9"/>
      <c r="T461" s="9"/>
      <c r="U461" s="9"/>
      <c r="V461" s="9"/>
      <c r="W461" s="9"/>
      <c r="X461" s="9"/>
      <c r="Y461" s="9"/>
      <c r="Z461" s="9"/>
      <c r="AA461" s="9"/>
      <c r="AB461" s="9"/>
      <c r="AC461" s="9"/>
    </row>
    <row r="462">
      <c r="A462" s="32"/>
      <c r="B462" s="32"/>
      <c r="C462" s="32"/>
      <c r="D462" s="32"/>
      <c r="E462" s="58"/>
      <c r="F462" s="32"/>
      <c r="G462" s="58"/>
      <c r="H462" s="32"/>
      <c r="I462" s="32"/>
      <c r="J462" s="32" t="s">
        <v>359</v>
      </c>
      <c r="K462" s="58"/>
      <c r="L462" s="9"/>
      <c r="M462" s="9"/>
      <c r="N462" s="9"/>
      <c r="O462" s="9"/>
      <c r="P462" s="9"/>
      <c r="Q462" s="9"/>
      <c r="R462" s="9"/>
      <c r="S462" s="9"/>
      <c r="T462" s="9"/>
      <c r="U462" s="9"/>
      <c r="V462" s="9"/>
      <c r="W462" s="9"/>
      <c r="X462" s="9"/>
      <c r="Y462" s="9"/>
      <c r="Z462" s="9"/>
      <c r="AA462" s="9"/>
      <c r="AB462" s="9"/>
      <c r="AC462" s="9"/>
    </row>
    <row r="463">
      <c r="A463" s="32"/>
      <c r="B463" s="32"/>
      <c r="C463" s="32"/>
      <c r="D463" s="32"/>
      <c r="E463" s="58"/>
      <c r="F463" s="32"/>
      <c r="G463" s="58"/>
      <c r="H463" s="32"/>
      <c r="I463" s="32"/>
      <c r="J463" s="32" t="s">
        <v>359</v>
      </c>
      <c r="K463" s="58"/>
      <c r="L463" s="9"/>
      <c r="M463" s="9"/>
      <c r="N463" s="9"/>
      <c r="O463" s="9"/>
      <c r="P463" s="9"/>
      <c r="Q463" s="9"/>
      <c r="R463" s="9"/>
      <c r="S463" s="9"/>
      <c r="T463" s="9"/>
      <c r="U463" s="9"/>
      <c r="V463" s="9"/>
      <c r="W463" s="9"/>
      <c r="X463" s="9"/>
      <c r="Y463" s="9"/>
      <c r="Z463" s="9"/>
      <c r="AA463" s="9"/>
      <c r="AB463" s="9"/>
      <c r="AC463" s="9"/>
    </row>
    <row r="464">
      <c r="A464" s="32"/>
      <c r="B464" s="32"/>
      <c r="C464" s="32"/>
      <c r="D464" s="32"/>
      <c r="E464" s="58"/>
      <c r="F464" s="32"/>
      <c r="G464" s="58"/>
      <c r="H464" s="32"/>
      <c r="I464" s="32"/>
      <c r="J464" s="32" t="s">
        <v>359</v>
      </c>
      <c r="K464" s="58"/>
      <c r="L464" s="9"/>
      <c r="M464" s="9"/>
      <c r="N464" s="9"/>
      <c r="O464" s="9"/>
      <c r="P464" s="9"/>
      <c r="Q464" s="9"/>
      <c r="R464" s="9"/>
      <c r="S464" s="9"/>
      <c r="T464" s="9"/>
      <c r="U464" s="9"/>
      <c r="V464" s="9"/>
      <c r="W464" s="9"/>
      <c r="X464" s="9"/>
      <c r="Y464" s="9"/>
      <c r="Z464" s="9"/>
      <c r="AA464" s="9"/>
      <c r="AB464" s="9"/>
      <c r="AC464" s="9"/>
    </row>
    <row r="465">
      <c r="A465" s="32"/>
      <c r="B465" s="32"/>
      <c r="C465" s="32"/>
      <c r="D465" s="32"/>
      <c r="E465" s="58"/>
      <c r="F465" s="32"/>
      <c r="G465" s="58"/>
      <c r="H465" s="32"/>
      <c r="I465" s="32"/>
      <c r="J465" s="32" t="s">
        <v>359</v>
      </c>
      <c r="K465" s="58"/>
      <c r="L465" s="9"/>
      <c r="M465" s="9"/>
      <c r="N465" s="9"/>
      <c r="O465" s="9"/>
      <c r="P465" s="9"/>
      <c r="Q465" s="9"/>
      <c r="R465" s="9"/>
      <c r="S465" s="9"/>
      <c r="T465" s="9"/>
      <c r="U465" s="9"/>
      <c r="V465" s="9"/>
      <c r="W465" s="9"/>
      <c r="X465" s="9"/>
      <c r="Y465" s="9"/>
      <c r="Z465" s="9"/>
      <c r="AA465" s="9"/>
      <c r="AB465" s="9"/>
      <c r="AC465" s="9"/>
    </row>
    <row r="466">
      <c r="A466" s="32"/>
      <c r="B466" s="32"/>
      <c r="C466" s="32"/>
      <c r="D466" s="32"/>
      <c r="E466" s="58"/>
      <c r="F466" s="32"/>
      <c r="G466" s="58"/>
      <c r="H466" s="32"/>
      <c r="I466" s="32"/>
      <c r="J466" s="32" t="s">
        <v>359</v>
      </c>
      <c r="K466" s="58"/>
      <c r="L466" s="9"/>
      <c r="M466" s="9"/>
      <c r="N466" s="9"/>
      <c r="O466" s="9"/>
      <c r="P466" s="9"/>
      <c r="Q466" s="9"/>
      <c r="R466" s="9"/>
      <c r="S466" s="9"/>
      <c r="T466" s="9"/>
      <c r="U466" s="9"/>
      <c r="V466" s="9"/>
      <c r="W466" s="9"/>
      <c r="X466" s="9"/>
      <c r="Y466" s="9"/>
      <c r="Z466" s="9"/>
      <c r="AA466" s="9"/>
      <c r="AB466" s="9"/>
      <c r="AC466" s="9"/>
    </row>
    <row r="467">
      <c r="A467" s="32"/>
      <c r="B467" s="32"/>
      <c r="C467" s="32"/>
      <c r="D467" s="32"/>
      <c r="E467" s="58"/>
      <c r="F467" s="32"/>
      <c r="G467" s="58"/>
      <c r="H467" s="32"/>
      <c r="I467" s="32"/>
      <c r="J467" s="32" t="s">
        <v>359</v>
      </c>
      <c r="K467" s="58"/>
      <c r="L467" s="9"/>
      <c r="M467" s="9"/>
      <c r="N467" s="9"/>
      <c r="O467" s="9"/>
      <c r="P467" s="9"/>
      <c r="Q467" s="9"/>
      <c r="R467" s="9"/>
      <c r="S467" s="9"/>
      <c r="T467" s="9"/>
      <c r="U467" s="9"/>
      <c r="V467" s="9"/>
      <c r="W467" s="9"/>
      <c r="X467" s="9"/>
      <c r="Y467" s="9"/>
      <c r="Z467" s="9"/>
      <c r="AA467" s="9"/>
      <c r="AB467" s="9"/>
      <c r="AC467" s="9"/>
    </row>
    <row r="468">
      <c r="A468" s="32"/>
      <c r="B468" s="32"/>
      <c r="C468" s="32"/>
      <c r="D468" s="32"/>
      <c r="E468" s="58"/>
      <c r="F468" s="32"/>
      <c r="G468" s="58"/>
      <c r="H468" s="32"/>
      <c r="I468" s="32"/>
      <c r="J468" s="32" t="s">
        <v>359</v>
      </c>
      <c r="K468" s="58"/>
      <c r="L468" s="9"/>
      <c r="M468" s="9"/>
      <c r="N468" s="9"/>
      <c r="O468" s="9"/>
      <c r="P468" s="9"/>
      <c r="Q468" s="9"/>
      <c r="R468" s="9"/>
      <c r="S468" s="9"/>
      <c r="T468" s="9"/>
      <c r="U468" s="9"/>
      <c r="V468" s="9"/>
      <c r="W468" s="9"/>
      <c r="X468" s="9"/>
      <c r="Y468" s="9"/>
      <c r="Z468" s="9"/>
      <c r="AA468" s="9"/>
      <c r="AB468" s="9"/>
      <c r="AC468" s="9"/>
    </row>
    <row r="469">
      <c r="A469" s="32"/>
      <c r="B469" s="32"/>
      <c r="C469" s="32"/>
      <c r="D469" s="32"/>
      <c r="E469" s="58"/>
      <c r="F469" s="32"/>
      <c r="G469" s="58"/>
      <c r="H469" s="32"/>
      <c r="I469" s="32"/>
      <c r="J469" s="32" t="s">
        <v>359</v>
      </c>
      <c r="K469" s="58"/>
      <c r="L469" s="9"/>
      <c r="M469" s="9"/>
      <c r="N469" s="9"/>
      <c r="O469" s="9"/>
      <c r="P469" s="9"/>
      <c r="Q469" s="9"/>
      <c r="R469" s="9"/>
      <c r="S469" s="9"/>
      <c r="T469" s="9"/>
      <c r="U469" s="9"/>
      <c r="V469" s="9"/>
      <c r="W469" s="9"/>
      <c r="X469" s="9"/>
      <c r="Y469" s="9"/>
      <c r="Z469" s="9"/>
      <c r="AA469" s="9"/>
      <c r="AB469" s="9"/>
      <c r="AC469" s="9"/>
    </row>
    <row r="470">
      <c r="A470" s="32"/>
      <c r="B470" s="32"/>
      <c r="C470" s="32"/>
      <c r="D470" s="32"/>
      <c r="E470" s="58"/>
      <c r="F470" s="32"/>
      <c r="G470" s="58"/>
      <c r="H470" s="32"/>
      <c r="I470" s="32"/>
      <c r="J470" s="32" t="s">
        <v>359</v>
      </c>
      <c r="K470" s="58"/>
      <c r="L470" s="9"/>
      <c r="M470" s="9"/>
      <c r="N470" s="9"/>
      <c r="O470" s="9"/>
      <c r="P470" s="9"/>
      <c r="Q470" s="9"/>
      <c r="R470" s="9"/>
      <c r="S470" s="9"/>
      <c r="T470" s="9"/>
      <c r="U470" s="9"/>
      <c r="V470" s="9"/>
      <c r="W470" s="9"/>
      <c r="X470" s="9"/>
      <c r="Y470" s="9"/>
      <c r="Z470" s="9"/>
      <c r="AA470" s="9"/>
      <c r="AB470" s="9"/>
      <c r="AC470" s="9"/>
    </row>
    <row r="471">
      <c r="A471" s="32"/>
      <c r="B471" s="32"/>
      <c r="C471" s="32"/>
      <c r="D471" s="32"/>
      <c r="E471" s="58"/>
      <c r="F471" s="32"/>
      <c r="G471" s="58"/>
      <c r="H471" s="32"/>
      <c r="I471" s="32"/>
      <c r="J471" s="32" t="s">
        <v>359</v>
      </c>
      <c r="K471" s="58"/>
      <c r="L471" s="9"/>
      <c r="M471" s="9"/>
      <c r="N471" s="9"/>
      <c r="O471" s="9"/>
      <c r="P471" s="9"/>
      <c r="Q471" s="9"/>
      <c r="R471" s="9"/>
      <c r="S471" s="9"/>
      <c r="T471" s="9"/>
      <c r="U471" s="9"/>
      <c r="V471" s="9"/>
      <c r="W471" s="9"/>
      <c r="X471" s="9"/>
      <c r="Y471" s="9"/>
      <c r="Z471" s="9"/>
      <c r="AA471" s="9"/>
      <c r="AB471" s="9"/>
      <c r="AC471" s="9"/>
    </row>
    <row r="472">
      <c r="A472" s="32"/>
      <c r="B472" s="32"/>
      <c r="C472" s="32"/>
      <c r="D472" s="32"/>
      <c r="E472" s="58"/>
      <c r="F472" s="32"/>
      <c r="G472" s="58"/>
      <c r="H472" s="32"/>
      <c r="I472" s="32"/>
      <c r="J472" s="32" t="s">
        <v>359</v>
      </c>
      <c r="K472" s="58"/>
      <c r="L472" s="9"/>
      <c r="M472" s="9"/>
      <c r="N472" s="9"/>
      <c r="O472" s="9"/>
      <c r="P472" s="9"/>
      <c r="Q472" s="9"/>
      <c r="R472" s="9"/>
      <c r="S472" s="9"/>
      <c r="T472" s="9"/>
      <c r="U472" s="9"/>
      <c r="V472" s="9"/>
      <c r="W472" s="9"/>
      <c r="X472" s="9"/>
      <c r="Y472" s="9"/>
      <c r="Z472" s="9"/>
      <c r="AA472" s="9"/>
      <c r="AB472" s="9"/>
      <c r="AC472" s="9"/>
    </row>
    <row r="473">
      <c r="A473" s="32"/>
      <c r="B473" s="32"/>
      <c r="C473" s="32"/>
      <c r="D473" s="32"/>
      <c r="E473" s="58"/>
      <c r="F473" s="32"/>
      <c r="G473" s="58"/>
      <c r="H473" s="32"/>
      <c r="I473" s="32"/>
      <c r="J473" s="32" t="s">
        <v>359</v>
      </c>
      <c r="K473" s="58"/>
      <c r="L473" s="9"/>
      <c r="M473" s="9"/>
      <c r="N473" s="9"/>
      <c r="O473" s="9"/>
      <c r="P473" s="9"/>
      <c r="Q473" s="9"/>
      <c r="R473" s="9"/>
      <c r="S473" s="9"/>
      <c r="T473" s="9"/>
      <c r="U473" s="9"/>
      <c r="V473" s="9"/>
      <c r="W473" s="9"/>
      <c r="X473" s="9"/>
      <c r="Y473" s="9"/>
      <c r="Z473" s="9"/>
      <c r="AA473" s="9"/>
      <c r="AB473" s="9"/>
      <c r="AC473" s="9"/>
    </row>
    <row r="474">
      <c r="A474" s="32"/>
      <c r="B474" s="32"/>
      <c r="C474" s="32"/>
      <c r="D474" s="32"/>
      <c r="E474" s="58"/>
      <c r="F474" s="32"/>
      <c r="G474" s="58"/>
      <c r="H474" s="32"/>
      <c r="I474" s="32"/>
      <c r="J474" s="32" t="s">
        <v>359</v>
      </c>
      <c r="K474" s="58"/>
      <c r="L474" s="9"/>
      <c r="M474" s="9"/>
      <c r="N474" s="9"/>
      <c r="O474" s="9"/>
      <c r="P474" s="9"/>
      <c r="Q474" s="9"/>
      <c r="R474" s="9"/>
      <c r="S474" s="9"/>
      <c r="T474" s="9"/>
      <c r="U474" s="9"/>
      <c r="V474" s="9"/>
      <c r="W474" s="9"/>
      <c r="X474" s="9"/>
      <c r="Y474" s="9"/>
      <c r="Z474" s="9"/>
      <c r="AA474" s="9"/>
      <c r="AB474" s="9"/>
      <c r="AC474" s="9"/>
    </row>
    <row r="475">
      <c r="A475" s="32"/>
      <c r="B475" s="32"/>
      <c r="C475" s="32"/>
      <c r="D475" s="32"/>
      <c r="E475" s="58"/>
      <c r="F475" s="32"/>
      <c r="G475" s="58"/>
      <c r="H475" s="32"/>
      <c r="I475" s="32"/>
      <c r="J475" s="32" t="s">
        <v>359</v>
      </c>
      <c r="K475" s="58"/>
      <c r="L475" s="9"/>
      <c r="M475" s="9"/>
      <c r="N475" s="9"/>
      <c r="O475" s="9"/>
      <c r="P475" s="9"/>
      <c r="Q475" s="9"/>
      <c r="R475" s="9"/>
      <c r="S475" s="9"/>
      <c r="T475" s="9"/>
      <c r="U475" s="9"/>
      <c r="V475" s="9"/>
      <c r="W475" s="9"/>
      <c r="X475" s="9"/>
      <c r="Y475" s="9"/>
      <c r="Z475" s="9"/>
      <c r="AA475" s="9"/>
      <c r="AB475" s="9"/>
      <c r="AC475" s="9"/>
    </row>
    <row r="476">
      <c r="A476" s="32"/>
      <c r="B476" s="32"/>
      <c r="C476" s="32"/>
      <c r="D476" s="32"/>
      <c r="E476" s="58"/>
      <c r="F476" s="32"/>
      <c r="G476" s="58"/>
      <c r="H476" s="32"/>
      <c r="I476" s="32"/>
      <c r="J476" s="32" t="s">
        <v>359</v>
      </c>
      <c r="K476" s="58"/>
      <c r="L476" s="9"/>
      <c r="M476" s="9"/>
      <c r="N476" s="9"/>
      <c r="O476" s="9"/>
      <c r="P476" s="9"/>
      <c r="Q476" s="9"/>
      <c r="R476" s="9"/>
      <c r="S476" s="9"/>
      <c r="T476" s="9"/>
      <c r="U476" s="9"/>
      <c r="V476" s="9"/>
      <c r="W476" s="9"/>
      <c r="X476" s="9"/>
      <c r="Y476" s="9"/>
      <c r="Z476" s="9"/>
      <c r="AA476" s="9"/>
      <c r="AB476" s="9"/>
      <c r="AC476" s="9"/>
    </row>
    <row r="477">
      <c r="A477" s="32"/>
      <c r="B477" s="32"/>
      <c r="C477" s="32"/>
      <c r="D477" s="32"/>
      <c r="E477" s="58"/>
      <c r="F477" s="32"/>
      <c r="G477" s="58"/>
      <c r="H477" s="32"/>
      <c r="I477" s="32"/>
      <c r="J477" s="32" t="s">
        <v>359</v>
      </c>
      <c r="K477" s="58"/>
      <c r="L477" s="9"/>
      <c r="M477" s="9"/>
      <c r="N477" s="9"/>
      <c r="O477" s="9"/>
      <c r="P477" s="9"/>
      <c r="Q477" s="9"/>
      <c r="R477" s="9"/>
      <c r="S477" s="9"/>
      <c r="T477" s="9"/>
      <c r="U477" s="9"/>
      <c r="V477" s="9"/>
      <c r="W477" s="9"/>
      <c r="X477" s="9"/>
      <c r="Y477" s="9"/>
      <c r="Z477" s="9"/>
      <c r="AA477" s="9"/>
      <c r="AB477" s="9"/>
      <c r="AC477" s="9"/>
    </row>
    <row r="478">
      <c r="A478" s="32"/>
      <c r="B478" s="32"/>
      <c r="C478" s="32"/>
      <c r="D478" s="32"/>
      <c r="E478" s="58"/>
      <c r="F478" s="32"/>
      <c r="G478" s="58"/>
      <c r="H478" s="32"/>
      <c r="I478" s="32"/>
      <c r="J478" s="32" t="s">
        <v>359</v>
      </c>
      <c r="K478" s="58"/>
      <c r="L478" s="9"/>
      <c r="M478" s="9"/>
      <c r="N478" s="9"/>
      <c r="O478" s="9"/>
      <c r="P478" s="9"/>
      <c r="Q478" s="9"/>
      <c r="R478" s="9"/>
      <c r="S478" s="9"/>
      <c r="T478" s="9"/>
      <c r="U478" s="9"/>
      <c r="V478" s="9"/>
      <c r="W478" s="9"/>
      <c r="X478" s="9"/>
      <c r="Y478" s="9"/>
      <c r="Z478" s="9"/>
      <c r="AA478" s="9"/>
      <c r="AB478" s="9"/>
      <c r="AC478" s="9"/>
    </row>
    <row r="479">
      <c r="A479" s="32"/>
      <c r="B479" s="32"/>
      <c r="C479" s="32"/>
      <c r="D479" s="32"/>
      <c r="E479" s="58"/>
      <c r="F479" s="32"/>
      <c r="G479" s="58"/>
      <c r="H479" s="32"/>
      <c r="I479" s="32"/>
      <c r="J479" s="32" t="s">
        <v>359</v>
      </c>
      <c r="K479" s="58"/>
      <c r="L479" s="9"/>
      <c r="M479" s="9"/>
      <c r="N479" s="9"/>
      <c r="O479" s="9"/>
      <c r="P479" s="9"/>
      <c r="Q479" s="9"/>
      <c r="R479" s="9"/>
      <c r="S479" s="9"/>
      <c r="T479" s="9"/>
      <c r="U479" s="9"/>
      <c r="V479" s="9"/>
      <c r="W479" s="9"/>
      <c r="X479" s="9"/>
      <c r="Y479" s="9"/>
      <c r="Z479" s="9"/>
      <c r="AA479" s="9"/>
      <c r="AB479" s="9"/>
      <c r="AC479" s="9"/>
    </row>
    <row r="480">
      <c r="A480" s="32"/>
      <c r="B480" s="32"/>
      <c r="C480" s="32"/>
      <c r="D480" s="32"/>
      <c r="E480" s="58"/>
      <c r="F480" s="32"/>
      <c r="G480" s="58"/>
      <c r="H480" s="32"/>
      <c r="I480" s="32"/>
      <c r="J480" s="32" t="s">
        <v>359</v>
      </c>
      <c r="K480" s="58"/>
      <c r="L480" s="9"/>
      <c r="M480" s="9"/>
      <c r="N480" s="9"/>
      <c r="O480" s="9"/>
      <c r="P480" s="9"/>
      <c r="Q480" s="9"/>
      <c r="R480" s="9"/>
      <c r="S480" s="9"/>
      <c r="T480" s="9"/>
      <c r="U480" s="9"/>
      <c r="V480" s="9"/>
      <c r="W480" s="9"/>
      <c r="X480" s="9"/>
      <c r="Y480" s="9"/>
      <c r="Z480" s="9"/>
      <c r="AA480" s="9"/>
      <c r="AB480" s="9"/>
      <c r="AC480" s="9"/>
    </row>
    <row r="481">
      <c r="A481" s="32"/>
      <c r="B481" s="32"/>
      <c r="C481" s="32"/>
      <c r="D481" s="32"/>
      <c r="E481" s="58"/>
      <c r="F481" s="32"/>
      <c r="G481" s="58"/>
      <c r="H481" s="32"/>
      <c r="I481" s="32"/>
      <c r="J481" s="32" t="s">
        <v>359</v>
      </c>
      <c r="K481" s="58"/>
      <c r="L481" s="9"/>
      <c r="M481" s="9"/>
      <c r="N481" s="9"/>
      <c r="O481" s="9"/>
      <c r="P481" s="9"/>
      <c r="Q481" s="9"/>
      <c r="R481" s="9"/>
      <c r="S481" s="9"/>
      <c r="T481" s="9"/>
      <c r="U481" s="9"/>
      <c r="V481" s="9"/>
      <c r="W481" s="9"/>
      <c r="X481" s="9"/>
      <c r="Y481" s="9"/>
      <c r="Z481" s="9"/>
      <c r="AA481" s="9"/>
      <c r="AB481" s="9"/>
      <c r="AC481" s="9"/>
    </row>
    <row r="482">
      <c r="A482" s="32"/>
      <c r="B482" s="32"/>
      <c r="C482" s="32"/>
      <c r="D482" s="32"/>
      <c r="E482" s="58"/>
      <c r="F482" s="32"/>
      <c r="G482" s="58"/>
      <c r="H482" s="32"/>
      <c r="I482" s="32"/>
      <c r="J482" s="32" t="s">
        <v>359</v>
      </c>
      <c r="K482" s="58"/>
      <c r="L482" s="9"/>
      <c r="M482" s="9"/>
      <c r="N482" s="9"/>
      <c r="O482" s="9"/>
      <c r="P482" s="9"/>
      <c r="Q482" s="9"/>
      <c r="R482" s="9"/>
      <c r="S482" s="9"/>
      <c r="T482" s="9"/>
      <c r="U482" s="9"/>
      <c r="V482" s="9"/>
      <c r="W482" s="9"/>
      <c r="X482" s="9"/>
      <c r="Y482" s="9"/>
      <c r="Z482" s="9"/>
      <c r="AA482" s="9"/>
      <c r="AB482" s="9"/>
      <c r="AC482" s="9"/>
    </row>
    <row r="483">
      <c r="A483" s="32"/>
      <c r="B483" s="32"/>
      <c r="C483" s="32"/>
      <c r="D483" s="32"/>
      <c r="E483" s="58"/>
      <c r="F483" s="32"/>
      <c r="G483" s="58"/>
      <c r="H483" s="32"/>
      <c r="I483" s="32"/>
      <c r="J483" s="32" t="s">
        <v>359</v>
      </c>
      <c r="K483" s="58"/>
      <c r="L483" s="9"/>
      <c r="M483" s="9"/>
      <c r="N483" s="9"/>
      <c r="O483" s="9"/>
      <c r="P483" s="9"/>
      <c r="Q483" s="9"/>
      <c r="R483" s="9"/>
      <c r="S483" s="9"/>
      <c r="T483" s="9"/>
      <c r="U483" s="9"/>
      <c r="V483" s="9"/>
      <c r="W483" s="9"/>
      <c r="X483" s="9"/>
      <c r="Y483" s="9"/>
      <c r="Z483" s="9"/>
      <c r="AA483" s="9"/>
      <c r="AB483" s="9"/>
      <c r="AC483" s="9"/>
    </row>
    <row r="484">
      <c r="A484" s="32"/>
      <c r="B484" s="32"/>
      <c r="C484" s="32"/>
      <c r="D484" s="32"/>
      <c r="E484" s="58"/>
      <c r="F484" s="32"/>
      <c r="G484" s="58"/>
      <c r="H484" s="32"/>
      <c r="I484" s="32"/>
      <c r="J484" s="32" t="s">
        <v>359</v>
      </c>
      <c r="K484" s="58"/>
      <c r="L484" s="9"/>
      <c r="M484" s="9"/>
      <c r="N484" s="9"/>
      <c r="O484" s="9"/>
      <c r="P484" s="9"/>
      <c r="Q484" s="9"/>
      <c r="R484" s="9"/>
      <c r="S484" s="9"/>
      <c r="T484" s="9"/>
      <c r="U484" s="9"/>
      <c r="V484" s="9"/>
      <c r="W484" s="9"/>
      <c r="X484" s="9"/>
      <c r="Y484" s="9"/>
      <c r="Z484" s="9"/>
      <c r="AA484" s="9"/>
      <c r="AB484" s="9"/>
      <c r="AC484" s="9"/>
    </row>
    <row r="485">
      <c r="A485" s="32"/>
      <c r="B485" s="32"/>
      <c r="C485" s="32"/>
      <c r="D485" s="32"/>
      <c r="E485" s="58"/>
      <c r="F485" s="32"/>
      <c r="G485" s="58"/>
      <c r="H485" s="32"/>
      <c r="I485" s="32"/>
      <c r="J485" s="32" t="s">
        <v>359</v>
      </c>
      <c r="K485" s="58"/>
      <c r="L485" s="9"/>
      <c r="M485" s="9"/>
      <c r="N485" s="9"/>
      <c r="O485" s="9"/>
      <c r="P485" s="9"/>
      <c r="Q485" s="9"/>
      <c r="R485" s="9"/>
      <c r="S485" s="9"/>
      <c r="T485" s="9"/>
      <c r="U485" s="9"/>
      <c r="V485" s="9"/>
      <c r="W485" s="9"/>
      <c r="X485" s="9"/>
      <c r="Y485" s="9"/>
      <c r="Z485" s="9"/>
      <c r="AA485" s="9"/>
      <c r="AB485" s="9"/>
      <c r="AC485" s="9"/>
    </row>
    <row r="486">
      <c r="A486" s="32"/>
      <c r="B486" s="32"/>
      <c r="C486" s="32"/>
      <c r="D486" s="32"/>
      <c r="E486" s="58"/>
      <c r="F486" s="32"/>
      <c r="G486" s="58"/>
      <c r="H486" s="32"/>
      <c r="I486" s="32"/>
      <c r="J486" s="32" t="s">
        <v>359</v>
      </c>
      <c r="K486" s="58"/>
      <c r="L486" s="9"/>
      <c r="M486" s="9"/>
      <c r="N486" s="9"/>
      <c r="O486" s="9"/>
      <c r="P486" s="9"/>
      <c r="Q486" s="9"/>
      <c r="R486" s="9"/>
      <c r="S486" s="9"/>
      <c r="T486" s="9"/>
      <c r="U486" s="9"/>
      <c r="V486" s="9"/>
      <c r="W486" s="9"/>
      <c r="X486" s="9"/>
      <c r="Y486" s="9"/>
      <c r="Z486" s="9"/>
      <c r="AA486" s="9"/>
      <c r="AB486" s="9"/>
      <c r="AC486" s="9"/>
    </row>
    <row r="487">
      <c r="A487" s="32"/>
      <c r="B487" s="32"/>
      <c r="C487" s="32"/>
      <c r="D487" s="32"/>
      <c r="E487" s="58"/>
      <c r="F487" s="32"/>
      <c r="G487" s="58"/>
      <c r="H487" s="32"/>
      <c r="I487" s="32"/>
      <c r="J487" s="32" t="s">
        <v>359</v>
      </c>
      <c r="K487" s="58"/>
      <c r="L487" s="9"/>
      <c r="M487" s="9"/>
      <c r="N487" s="9"/>
      <c r="O487" s="9"/>
      <c r="P487" s="9"/>
      <c r="Q487" s="9"/>
      <c r="R487" s="9"/>
      <c r="S487" s="9"/>
      <c r="T487" s="9"/>
      <c r="U487" s="9"/>
      <c r="V487" s="9"/>
      <c r="W487" s="9"/>
      <c r="X487" s="9"/>
      <c r="Y487" s="9"/>
      <c r="Z487" s="9"/>
      <c r="AA487" s="9"/>
      <c r="AB487" s="9"/>
      <c r="AC487" s="9"/>
    </row>
    <row r="488">
      <c r="A488" s="32"/>
      <c r="B488" s="32"/>
      <c r="C488" s="32"/>
      <c r="D488" s="32"/>
      <c r="E488" s="58"/>
      <c r="F488" s="32"/>
      <c r="G488" s="58"/>
      <c r="H488" s="32"/>
      <c r="I488" s="32"/>
      <c r="J488" s="32" t="s">
        <v>359</v>
      </c>
      <c r="K488" s="58"/>
      <c r="L488" s="9"/>
      <c r="M488" s="9"/>
      <c r="N488" s="9"/>
      <c r="O488" s="9"/>
      <c r="P488" s="9"/>
      <c r="Q488" s="9"/>
      <c r="R488" s="9"/>
      <c r="S488" s="9"/>
      <c r="T488" s="9"/>
      <c r="U488" s="9"/>
      <c r="V488" s="9"/>
      <c r="W488" s="9"/>
      <c r="X488" s="9"/>
      <c r="Y488" s="9"/>
      <c r="Z488" s="9"/>
      <c r="AA488" s="9"/>
      <c r="AB488" s="9"/>
      <c r="AC488" s="9"/>
    </row>
    <row r="489">
      <c r="A489" s="32"/>
      <c r="B489" s="32"/>
      <c r="C489" s="32"/>
      <c r="D489" s="32"/>
      <c r="E489" s="58"/>
      <c r="F489" s="32"/>
      <c r="G489" s="58"/>
      <c r="H489" s="32"/>
      <c r="I489" s="32"/>
      <c r="J489" s="32" t="s">
        <v>359</v>
      </c>
      <c r="K489" s="58"/>
      <c r="L489" s="9"/>
      <c r="M489" s="9"/>
      <c r="N489" s="9"/>
      <c r="O489" s="9"/>
      <c r="P489" s="9"/>
      <c r="Q489" s="9"/>
      <c r="R489" s="9"/>
      <c r="S489" s="9"/>
      <c r="T489" s="9"/>
      <c r="U489" s="9"/>
      <c r="V489" s="9"/>
      <c r="W489" s="9"/>
      <c r="X489" s="9"/>
      <c r="Y489" s="9"/>
      <c r="Z489" s="9"/>
      <c r="AA489" s="9"/>
      <c r="AB489" s="9"/>
      <c r="AC489" s="9"/>
    </row>
    <row r="490">
      <c r="A490" s="32"/>
      <c r="B490" s="32"/>
      <c r="C490" s="32"/>
      <c r="D490" s="32"/>
      <c r="E490" s="58"/>
      <c r="F490" s="32"/>
      <c r="G490" s="58"/>
      <c r="H490" s="32"/>
      <c r="I490" s="32"/>
      <c r="J490" s="32" t="s">
        <v>359</v>
      </c>
      <c r="K490" s="58"/>
      <c r="L490" s="9"/>
      <c r="M490" s="9"/>
      <c r="N490" s="9"/>
      <c r="O490" s="9"/>
      <c r="P490" s="9"/>
      <c r="Q490" s="9"/>
      <c r="R490" s="9"/>
      <c r="S490" s="9"/>
      <c r="T490" s="9"/>
      <c r="U490" s="9"/>
      <c r="V490" s="9"/>
      <c r="W490" s="9"/>
      <c r="X490" s="9"/>
      <c r="Y490" s="9"/>
      <c r="Z490" s="9"/>
      <c r="AA490" s="9"/>
      <c r="AB490" s="9"/>
      <c r="AC490" s="9"/>
    </row>
    <row r="491">
      <c r="A491" s="32"/>
      <c r="B491" s="32"/>
      <c r="C491" s="32"/>
      <c r="D491" s="32"/>
      <c r="E491" s="58"/>
      <c r="F491" s="32"/>
      <c r="G491" s="58"/>
      <c r="H491" s="32"/>
      <c r="I491" s="32"/>
      <c r="J491" s="32" t="s">
        <v>359</v>
      </c>
      <c r="K491" s="58"/>
      <c r="L491" s="9"/>
      <c r="M491" s="9"/>
      <c r="N491" s="9"/>
      <c r="O491" s="9"/>
      <c r="P491" s="9"/>
      <c r="Q491" s="9"/>
      <c r="R491" s="9"/>
      <c r="S491" s="9"/>
      <c r="T491" s="9"/>
      <c r="U491" s="9"/>
      <c r="V491" s="9"/>
      <c r="W491" s="9"/>
      <c r="X491" s="9"/>
      <c r="Y491" s="9"/>
      <c r="Z491" s="9"/>
      <c r="AA491" s="9"/>
      <c r="AB491" s="9"/>
      <c r="AC491" s="9"/>
    </row>
    <row r="492">
      <c r="A492" s="32"/>
      <c r="B492" s="32"/>
      <c r="C492" s="32"/>
      <c r="D492" s="32"/>
      <c r="E492" s="58"/>
      <c r="F492" s="32"/>
      <c r="G492" s="58"/>
      <c r="H492" s="32"/>
      <c r="I492" s="32"/>
      <c r="J492" s="32" t="s">
        <v>359</v>
      </c>
      <c r="K492" s="58"/>
      <c r="L492" s="9"/>
      <c r="M492" s="9"/>
      <c r="N492" s="9"/>
      <c r="O492" s="9"/>
      <c r="P492" s="9"/>
      <c r="Q492" s="9"/>
      <c r="R492" s="9"/>
      <c r="S492" s="9"/>
      <c r="T492" s="9"/>
      <c r="U492" s="9"/>
      <c r="V492" s="9"/>
      <c r="W492" s="9"/>
      <c r="X492" s="9"/>
      <c r="Y492" s="9"/>
      <c r="Z492" s="9"/>
      <c r="AA492" s="9"/>
      <c r="AB492" s="9"/>
      <c r="AC492" s="9"/>
    </row>
    <row r="493">
      <c r="A493" s="32"/>
      <c r="B493" s="32"/>
      <c r="C493" s="32"/>
      <c r="D493" s="32"/>
      <c r="E493" s="58"/>
      <c r="F493" s="32"/>
      <c r="G493" s="58"/>
      <c r="H493" s="32"/>
      <c r="I493" s="32"/>
      <c r="J493" s="32" t="s">
        <v>359</v>
      </c>
      <c r="K493" s="58"/>
      <c r="L493" s="9"/>
      <c r="M493" s="9"/>
      <c r="N493" s="9"/>
      <c r="O493" s="9"/>
      <c r="P493" s="9"/>
      <c r="Q493" s="9"/>
      <c r="R493" s="9"/>
      <c r="S493" s="9"/>
      <c r="T493" s="9"/>
      <c r="U493" s="9"/>
      <c r="V493" s="9"/>
      <c r="W493" s="9"/>
      <c r="X493" s="9"/>
      <c r="Y493" s="9"/>
      <c r="Z493" s="9"/>
      <c r="AA493" s="9"/>
      <c r="AB493" s="9"/>
      <c r="AC493" s="9"/>
    </row>
    <row r="494">
      <c r="A494" s="32"/>
      <c r="B494" s="32"/>
      <c r="C494" s="32"/>
      <c r="D494" s="32"/>
      <c r="E494" s="58"/>
      <c r="F494" s="32"/>
      <c r="G494" s="58"/>
      <c r="H494" s="32"/>
      <c r="I494" s="32"/>
      <c r="J494" s="32" t="s">
        <v>359</v>
      </c>
      <c r="K494" s="58"/>
      <c r="L494" s="9"/>
      <c r="M494" s="9"/>
      <c r="N494" s="9"/>
      <c r="O494" s="9"/>
      <c r="P494" s="9"/>
      <c r="Q494" s="9"/>
      <c r="R494" s="9"/>
      <c r="S494" s="9"/>
      <c r="T494" s="9"/>
      <c r="U494" s="9"/>
      <c r="V494" s="9"/>
      <c r="W494" s="9"/>
      <c r="X494" s="9"/>
      <c r="Y494" s="9"/>
      <c r="Z494" s="9"/>
      <c r="AA494" s="9"/>
      <c r="AB494" s="9"/>
      <c r="AC494" s="9"/>
    </row>
    <row r="495">
      <c r="A495" s="32"/>
      <c r="B495" s="32"/>
      <c r="C495" s="32"/>
      <c r="D495" s="32"/>
      <c r="E495" s="58"/>
      <c r="F495" s="32"/>
      <c r="G495" s="58"/>
      <c r="H495" s="32"/>
      <c r="I495" s="32"/>
      <c r="J495" s="32" t="s">
        <v>359</v>
      </c>
      <c r="K495" s="58"/>
      <c r="L495" s="9"/>
      <c r="M495" s="9"/>
      <c r="N495" s="9"/>
      <c r="O495" s="9"/>
      <c r="P495" s="9"/>
      <c r="Q495" s="9"/>
      <c r="R495" s="9"/>
      <c r="S495" s="9"/>
      <c r="T495" s="9"/>
      <c r="U495" s="9"/>
      <c r="V495" s="9"/>
      <c r="W495" s="9"/>
      <c r="X495" s="9"/>
      <c r="Y495" s="9"/>
      <c r="Z495" s="9"/>
      <c r="AA495" s="9"/>
      <c r="AB495" s="9"/>
      <c r="AC495" s="9"/>
    </row>
    <row r="496">
      <c r="A496" s="32"/>
      <c r="B496" s="32"/>
      <c r="C496" s="32"/>
      <c r="D496" s="32"/>
      <c r="E496" s="58"/>
      <c r="F496" s="32"/>
      <c r="G496" s="58"/>
      <c r="H496" s="32"/>
      <c r="I496" s="32"/>
      <c r="J496" s="32" t="s">
        <v>359</v>
      </c>
      <c r="K496" s="58"/>
      <c r="L496" s="9"/>
      <c r="M496" s="9"/>
      <c r="N496" s="9"/>
      <c r="O496" s="9"/>
      <c r="P496" s="9"/>
      <c r="Q496" s="9"/>
      <c r="R496" s="9"/>
      <c r="S496" s="9"/>
      <c r="T496" s="9"/>
      <c r="U496" s="9"/>
      <c r="V496" s="9"/>
      <c r="W496" s="9"/>
      <c r="X496" s="9"/>
      <c r="Y496" s="9"/>
      <c r="Z496" s="9"/>
      <c r="AA496" s="9"/>
      <c r="AB496" s="9"/>
      <c r="AC496" s="9"/>
    </row>
    <row r="497">
      <c r="A497" s="32"/>
      <c r="B497" s="32"/>
      <c r="C497" s="32"/>
      <c r="D497" s="32"/>
      <c r="E497" s="58"/>
      <c r="F497" s="32"/>
      <c r="G497" s="58"/>
      <c r="H497" s="32"/>
      <c r="I497" s="32"/>
      <c r="J497" s="32" t="s">
        <v>359</v>
      </c>
      <c r="K497" s="58"/>
      <c r="L497" s="9"/>
      <c r="M497" s="9"/>
      <c r="N497" s="9"/>
      <c r="O497" s="9"/>
      <c r="P497" s="9"/>
      <c r="Q497" s="9"/>
      <c r="R497" s="9"/>
      <c r="S497" s="9"/>
      <c r="T497" s="9"/>
      <c r="U497" s="9"/>
      <c r="V497" s="9"/>
      <c r="W497" s="9"/>
      <c r="X497" s="9"/>
      <c r="Y497" s="9"/>
      <c r="Z497" s="9"/>
      <c r="AA497" s="9"/>
      <c r="AB497" s="9"/>
      <c r="AC497" s="9"/>
    </row>
    <row r="498">
      <c r="A498" s="32"/>
      <c r="B498" s="32"/>
      <c r="C498" s="32"/>
      <c r="D498" s="32"/>
      <c r="E498" s="58"/>
      <c r="F498" s="32"/>
      <c r="G498" s="58"/>
      <c r="H498" s="32"/>
      <c r="I498" s="32"/>
      <c r="J498" s="32" t="s">
        <v>359</v>
      </c>
      <c r="K498" s="58"/>
      <c r="L498" s="9"/>
      <c r="M498" s="9"/>
      <c r="N498" s="9"/>
      <c r="O498" s="9"/>
      <c r="P498" s="9"/>
      <c r="Q498" s="9"/>
      <c r="R498" s="9"/>
      <c r="S498" s="9"/>
      <c r="T498" s="9"/>
      <c r="U498" s="9"/>
      <c r="V498" s="9"/>
      <c r="W498" s="9"/>
      <c r="X498" s="9"/>
      <c r="Y498" s="9"/>
      <c r="Z498" s="9"/>
      <c r="AA498" s="9"/>
      <c r="AB498" s="9"/>
      <c r="AC498" s="9"/>
    </row>
    <row r="499">
      <c r="A499" s="32"/>
      <c r="B499" s="32"/>
      <c r="C499" s="32"/>
      <c r="D499" s="32"/>
      <c r="E499" s="58"/>
      <c r="F499" s="32"/>
      <c r="G499" s="58"/>
      <c r="H499" s="32"/>
      <c r="I499" s="32"/>
      <c r="J499" s="32" t="s">
        <v>359</v>
      </c>
      <c r="K499" s="58"/>
      <c r="L499" s="9"/>
      <c r="M499" s="9"/>
      <c r="N499" s="9"/>
      <c r="O499" s="9"/>
      <c r="P499" s="9"/>
      <c r="Q499" s="9"/>
      <c r="R499" s="9"/>
      <c r="S499" s="9"/>
      <c r="T499" s="9"/>
      <c r="U499" s="9"/>
      <c r="V499" s="9"/>
      <c r="W499" s="9"/>
      <c r="X499" s="9"/>
      <c r="Y499" s="9"/>
      <c r="Z499" s="9"/>
      <c r="AA499" s="9"/>
      <c r="AB499" s="9"/>
      <c r="AC499" s="9"/>
    </row>
    <row r="500">
      <c r="A500" s="32"/>
      <c r="B500" s="32"/>
      <c r="C500" s="32"/>
      <c r="D500" s="32"/>
      <c r="E500" s="58"/>
      <c r="F500" s="32"/>
      <c r="G500" s="58"/>
      <c r="H500" s="32"/>
      <c r="I500" s="32"/>
      <c r="J500" s="32" t="s">
        <v>359</v>
      </c>
      <c r="K500" s="58"/>
      <c r="L500" s="9"/>
      <c r="M500" s="9"/>
      <c r="N500" s="9"/>
      <c r="O500" s="9"/>
      <c r="P500" s="9"/>
      <c r="Q500" s="9"/>
      <c r="R500" s="9"/>
      <c r="S500" s="9"/>
      <c r="T500" s="9"/>
      <c r="U500" s="9"/>
      <c r="V500" s="9"/>
      <c r="W500" s="9"/>
      <c r="X500" s="9"/>
      <c r="Y500" s="9"/>
      <c r="Z500" s="9"/>
      <c r="AA500" s="9"/>
      <c r="AB500" s="9"/>
      <c r="AC500" s="9"/>
    </row>
    <row r="501">
      <c r="A501" s="32"/>
      <c r="B501" s="32"/>
      <c r="C501" s="32"/>
      <c r="D501" s="32"/>
      <c r="E501" s="58"/>
      <c r="F501" s="32"/>
      <c r="G501" s="58"/>
      <c r="H501" s="32"/>
      <c r="I501" s="32"/>
      <c r="J501" s="32" t="s">
        <v>359</v>
      </c>
      <c r="K501" s="58"/>
      <c r="L501" s="9"/>
      <c r="M501" s="9"/>
      <c r="N501" s="9"/>
      <c r="O501" s="9"/>
      <c r="P501" s="9"/>
      <c r="Q501" s="9"/>
      <c r="R501" s="9"/>
      <c r="S501" s="9"/>
      <c r="T501" s="9"/>
      <c r="U501" s="9"/>
      <c r="V501" s="9"/>
      <c r="W501" s="9"/>
      <c r="X501" s="9"/>
      <c r="Y501" s="9"/>
      <c r="Z501" s="9"/>
      <c r="AA501" s="9"/>
      <c r="AB501" s="9"/>
      <c r="AC501" s="9"/>
    </row>
    <row r="502">
      <c r="A502" s="32"/>
      <c r="B502" s="32"/>
      <c r="C502" s="32"/>
      <c r="D502" s="32"/>
      <c r="E502" s="58"/>
      <c r="F502" s="32"/>
      <c r="G502" s="58"/>
      <c r="H502" s="32"/>
      <c r="I502" s="32"/>
      <c r="J502" s="32" t="s">
        <v>359</v>
      </c>
      <c r="K502" s="58"/>
      <c r="L502" s="9"/>
      <c r="M502" s="9"/>
      <c r="N502" s="9"/>
      <c r="O502" s="9"/>
      <c r="P502" s="9"/>
      <c r="Q502" s="9"/>
      <c r="R502" s="9"/>
      <c r="S502" s="9"/>
      <c r="T502" s="9"/>
      <c r="U502" s="9"/>
      <c r="V502" s="9"/>
      <c r="W502" s="9"/>
      <c r="X502" s="9"/>
      <c r="Y502" s="9"/>
      <c r="Z502" s="9"/>
      <c r="AA502" s="9"/>
      <c r="AB502" s="9"/>
      <c r="AC502" s="9"/>
    </row>
    <row r="503">
      <c r="A503" s="32"/>
      <c r="B503" s="32"/>
      <c r="C503" s="32"/>
      <c r="D503" s="32"/>
      <c r="E503" s="58"/>
      <c r="F503" s="32"/>
      <c r="G503" s="58"/>
      <c r="H503" s="32"/>
      <c r="I503" s="32"/>
      <c r="J503" s="32" t="s">
        <v>359</v>
      </c>
      <c r="K503" s="58"/>
      <c r="L503" s="9"/>
      <c r="M503" s="9"/>
      <c r="N503" s="9"/>
      <c r="O503" s="9"/>
      <c r="P503" s="9"/>
      <c r="Q503" s="9"/>
      <c r="R503" s="9"/>
      <c r="S503" s="9"/>
      <c r="T503" s="9"/>
      <c r="U503" s="9"/>
      <c r="V503" s="9"/>
      <c r="W503" s="9"/>
      <c r="X503" s="9"/>
      <c r="Y503" s="9"/>
      <c r="Z503" s="9"/>
      <c r="AA503" s="9"/>
      <c r="AB503" s="9"/>
      <c r="AC503" s="9"/>
    </row>
    <row r="504">
      <c r="A504" s="32"/>
      <c r="B504" s="32"/>
      <c r="C504" s="32"/>
      <c r="D504" s="32"/>
      <c r="E504" s="58"/>
      <c r="F504" s="32"/>
      <c r="G504" s="58"/>
      <c r="H504" s="32"/>
      <c r="I504" s="32"/>
      <c r="J504" s="32" t="s">
        <v>359</v>
      </c>
      <c r="K504" s="58"/>
      <c r="L504" s="9"/>
      <c r="M504" s="9"/>
      <c r="N504" s="9"/>
      <c r="O504" s="9"/>
      <c r="P504" s="9"/>
      <c r="Q504" s="9"/>
      <c r="R504" s="9"/>
      <c r="S504" s="9"/>
      <c r="T504" s="9"/>
      <c r="U504" s="9"/>
      <c r="V504" s="9"/>
      <c r="W504" s="9"/>
      <c r="X504" s="9"/>
      <c r="Y504" s="9"/>
      <c r="Z504" s="9"/>
      <c r="AA504" s="9"/>
      <c r="AB504" s="9"/>
      <c r="AC504" s="9"/>
    </row>
    <row r="505">
      <c r="A505" s="32"/>
      <c r="B505" s="32"/>
      <c r="C505" s="32"/>
      <c r="D505" s="32"/>
      <c r="E505" s="58"/>
      <c r="F505" s="32"/>
      <c r="G505" s="58"/>
      <c r="H505" s="32"/>
      <c r="I505" s="32"/>
      <c r="J505" s="32" t="s">
        <v>359</v>
      </c>
      <c r="K505" s="58"/>
      <c r="L505" s="9"/>
      <c r="M505" s="9"/>
      <c r="N505" s="9"/>
      <c r="O505" s="9"/>
      <c r="P505" s="9"/>
      <c r="Q505" s="9"/>
      <c r="R505" s="9"/>
      <c r="S505" s="9"/>
      <c r="T505" s="9"/>
      <c r="U505" s="9"/>
      <c r="V505" s="9"/>
      <c r="W505" s="9"/>
      <c r="X505" s="9"/>
      <c r="Y505" s="9"/>
      <c r="Z505" s="9"/>
      <c r="AA505" s="9"/>
      <c r="AB505" s="9"/>
      <c r="AC505" s="9"/>
    </row>
    <row r="506">
      <c r="A506" s="32"/>
      <c r="B506" s="32"/>
      <c r="C506" s="32"/>
      <c r="D506" s="32"/>
      <c r="E506" s="58"/>
      <c r="F506" s="32"/>
      <c r="G506" s="58"/>
      <c r="H506" s="32"/>
      <c r="I506" s="32"/>
      <c r="J506" s="32" t="s">
        <v>359</v>
      </c>
      <c r="K506" s="58"/>
      <c r="L506" s="9"/>
      <c r="M506" s="9"/>
      <c r="N506" s="9"/>
      <c r="O506" s="9"/>
      <c r="P506" s="9"/>
      <c r="Q506" s="9"/>
      <c r="R506" s="9"/>
      <c r="S506" s="9"/>
      <c r="T506" s="9"/>
      <c r="U506" s="9"/>
      <c r="V506" s="9"/>
      <c r="W506" s="9"/>
      <c r="X506" s="9"/>
      <c r="Y506" s="9"/>
      <c r="Z506" s="9"/>
      <c r="AA506" s="9"/>
      <c r="AB506" s="9"/>
      <c r="AC506" s="9"/>
    </row>
    <row r="507">
      <c r="A507" s="32"/>
      <c r="B507" s="32"/>
      <c r="C507" s="32"/>
      <c r="D507" s="32"/>
      <c r="E507" s="58"/>
      <c r="F507" s="32"/>
      <c r="G507" s="58"/>
      <c r="H507" s="32"/>
      <c r="I507" s="32"/>
      <c r="J507" s="32" t="s">
        <v>359</v>
      </c>
      <c r="K507" s="58"/>
      <c r="L507" s="9"/>
      <c r="M507" s="9"/>
      <c r="N507" s="9"/>
      <c r="O507" s="9"/>
      <c r="P507" s="9"/>
      <c r="Q507" s="9"/>
      <c r="R507" s="9"/>
      <c r="S507" s="9"/>
      <c r="T507" s="9"/>
      <c r="U507" s="9"/>
      <c r="V507" s="9"/>
      <c r="W507" s="9"/>
      <c r="X507" s="9"/>
      <c r="Y507" s="9"/>
      <c r="Z507" s="9"/>
      <c r="AA507" s="9"/>
      <c r="AB507" s="9"/>
      <c r="AC507" s="9"/>
    </row>
    <row r="508">
      <c r="A508" s="32"/>
      <c r="B508" s="32"/>
      <c r="C508" s="32"/>
      <c r="D508" s="32"/>
      <c r="E508" s="58"/>
      <c r="F508" s="32"/>
      <c r="G508" s="58"/>
      <c r="H508" s="32"/>
      <c r="I508" s="32"/>
      <c r="J508" s="32" t="s">
        <v>359</v>
      </c>
      <c r="K508" s="58"/>
      <c r="L508" s="9"/>
      <c r="M508" s="9"/>
      <c r="N508" s="9"/>
      <c r="O508" s="9"/>
      <c r="P508" s="9"/>
      <c r="Q508" s="9"/>
      <c r="R508" s="9"/>
      <c r="S508" s="9"/>
      <c r="T508" s="9"/>
      <c r="U508" s="9"/>
      <c r="V508" s="9"/>
      <c r="W508" s="9"/>
      <c r="X508" s="9"/>
      <c r="Y508" s="9"/>
      <c r="Z508" s="9"/>
      <c r="AA508" s="9"/>
      <c r="AB508" s="9"/>
      <c r="AC508" s="9"/>
    </row>
    <row r="509">
      <c r="A509" s="32"/>
      <c r="B509" s="32"/>
      <c r="C509" s="32"/>
      <c r="D509" s="32"/>
      <c r="E509" s="58"/>
      <c r="F509" s="32"/>
      <c r="G509" s="58"/>
      <c r="H509" s="32"/>
      <c r="I509" s="32"/>
      <c r="J509" s="32" t="s">
        <v>359</v>
      </c>
      <c r="K509" s="58"/>
      <c r="L509" s="9"/>
      <c r="M509" s="9"/>
      <c r="N509" s="9"/>
      <c r="O509" s="9"/>
      <c r="P509" s="9"/>
      <c r="Q509" s="9"/>
      <c r="R509" s="9"/>
      <c r="S509" s="9"/>
      <c r="T509" s="9"/>
      <c r="U509" s="9"/>
      <c r="V509" s="9"/>
      <c r="W509" s="9"/>
      <c r="X509" s="9"/>
      <c r="Y509" s="9"/>
      <c r="Z509" s="9"/>
      <c r="AA509" s="9"/>
      <c r="AB509" s="9"/>
      <c r="AC509" s="9"/>
    </row>
    <row r="510">
      <c r="A510" s="32"/>
      <c r="B510" s="32"/>
      <c r="C510" s="32"/>
      <c r="D510" s="32"/>
      <c r="E510" s="58"/>
      <c r="F510" s="32"/>
      <c r="G510" s="58"/>
      <c r="H510" s="32"/>
      <c r="I510" s="32"/>
      <c r="J510" s="32" t="s">
        <v>359</v>
      </c>
      <c r="K510" s="58"/>
      <c r="L510" s="9"/>
      <c r="M510" s="9"/>
      <c r="N510" s="9"/>
      <c r="O510" s="9"/>
      <c r="P510" s="9"/>
      <c r="Q510" s="9"/>
      <c r="R510" s="9"/>
      <c r="S510" s="9"/>
      <c r="T510" s="9"/>
      <c r="U510" s="9"/>
      <c r="V510" s="9"/>
      <c r="W510" s="9"/>
      <c r="X510" s="9"/>
      <c r="Y510" s="9"/>
      <c r="Z510" s="9"/>
      <c r="AA510" s="9"/>
      <c r="AB510" s="9"/>
      <c r="AC510" s="9"/>
    </row>
    <row r="511">
      <c r="A511" s="32"/>
      <c r="B511" s="32"/>
      <c r="C511" s="32"/>
      <c r="D511" s="32"/>
      <c r="E511" s="58"/>
      <c r="F511" s="32"/>
      <c r="G511" s="58"/>
      <c r="H511" s="32"/>
      <c r="I511" s="32"/>
      <c r="J511" s="32" t="s">
        <v>359</v>
      </c>
      <c r="K511" s="58"/>
      <c r="L511" s="9"/>
      <c r="M511" s="9"/>
      <c r="N511" s="9"/>
      <c r="O511" s="9"/>
      <c r="P511" s="9"/>
      <c r="Q511" s="9"/>
      <c r="R511" s="9"/>
      <c r="S511" s="9"/>
      <c r="T511" s="9"/>
      <c r="U511" s="9"/>
      <c r="V511" s="9"/>
      <c r="W511" s="9"/>
      <c r="X511" s="9"/>
      <c r="Y511" s="9"/>
      <c r="Z511" s="9"/>
      <c r="AA511" s="9"/>
      <c r="AB511" s="9"/>
      <c r="AC511" s="9"/>
    </row>
    <row r="512">
      <c r="A512" s="32"/>
      <c r="B512" s="32"/>
      <c r="C512" s="32"/>
      <c r="D512" s="32"/>
      <c r="E512" s="58"/>
      <c r="F512" s="32"/>
      <c r="G512" s="58"/>
      <c r="H512" s="32"/>
      <c r="I512" s="32"/>
      <c r="J512" s="32" t="s">
        <v>359</v>
      </c>
      <c r="K512" s="58"/>
      <c r="L512" s="9"/>
      <c r="M512" s="9"/>
      <c r="N512" s="9"/>
      <c r="O512" s="9"/>
      <c r="P512" s="9"/>
      <c r="Q512" s="9"/>
      <c r="R512" s="9"/>
      <c r="S512" s="9"/>
      <c r="T512" s="9"/>
      <c r="U512" s="9"/>
      <c r="V512" s="9"/>
      <c r="W512" s="9"/>
      <c r="X512" s="9"/>
      <c r="Y512" s="9"/>
      <c r="Z512" s="9"/>
      <c r="AA512" s="9"/>
      <c r="AB512" s="9"/>
      <c r="AC512" s="9"/>
    </row>
    <row r="513">
      <c r="A513" s="32"/>
      <c r="B513" s="32"/>
      <c r="C513" s="32"/>
      <c r="D513" s="32"/>
      <c r="E513" s="58"/>
      <c r="F513" s="32"/>
      <c r="G513" s="58"/>
      <c r="H513" s="32"/>
      <c r="I513" s="32"/>
      <c r="J513" s="32" t="s">
        <v>359</v>
      </c>
      <c r="K513" s="58"/>
      <c r="L513" s="9"/>
      <c r="M513" s="9"/>
      <c r="N513" s="9"/>
      <c r="O513" s="9"/>
      <c r="P513" s="9"/>
      <c r="Q513" s="9"/>
      <c r="R513" s="9"/>
      <c r="S513" s="9"/>
      <c r="T513" s="9"/>
      <c r="U513" s="9"/>
      <c r="V513" s="9"/>
      <c r="W513" s="9"/>
      <c r="X513" s="9"/>
      <c r="Y513" s="9"/>
      <c r="Z513" s="9"/>
      <c r="AA513" s="9"/>
      <c r="AB513" s="9"/>
      <c r="AC513" s="9"/>
    </row>
    <row r="514">
      <c r="A514" s="32"/>
      <c r="B514" s="32"/>
      <c r="C514" s="32"/>
      <c r="D514" s="32"/>
      <c r="E514" s="58"/>
      <c r="F514" s="32"/>
      <c r="G514" s="58"/>
      <c r="H514" s="32"/>
      <c r="I514" s="32"/>
      <c r="J514" s="32" t="s">
        <v>359</v>
      </c>
      <c r="K514" s="58"/>
      <c r="L514" s="9"/>
      <c r="M514" s="9"/>
      <c r="N514" s="9"/>
      <c r="O514" s="9"/>
      <c r="P514" s="9"/>
      <c r="Q514" s="9"/>
      <c r="R514" s="9"/>
      <c r="S514" s="9"/>
      <c r="T514" s="9"/>
      <c r="U514" s="9"/>
      <c r="V514" s="9"/>
      <c r="W514" s="9"/>
      <c r="X514" s="9"/>
      <c r="Y514" s="9"/>
      <c r="Z514" s="9"/>
      <c r="AA514" s="9"/>
      <c r="AB514" s="9"/>
      <c r="AC514" s="9"/>
    </row>
    <row r="515">
      <c r="A515" s="32"/>
      <c r="B515" s="32"/>
      <c r="C515" s="32"/>
      <c r="D515" s="32"/>
      <c r="E515" s="58"/>
      <c r="F515" s="32"/>
      <c r="G515" s="58"/>
      <c r="H515" s="32"/>
      <c r="I515" s="32"/>
      <c r="J515" s="32" t="s">
        <v>359</v>
      </c>
      <c r="K515" s="58"/>
      <c r="L515" s="9"/>
      <c r="M515" s="9"/>
      <c r="N515" s="9"/>
      <c r="O515" s="9"/>
      <c r="P515" s="9"/>
      <c r="Q515" s="9"/>
      <c r="R515" s="9"/>
      <c r="S515" s="9"/>
      <c r="T515" s="9"/>
      <c r="U515" s="9"/>
      <c r="V515" s="9"/>
      <c r="W515" s="9"/>
      <c r="X515" s="9"/>
      <c r="Y515" s="9"/>
      <c r="Z515" s="9"/>
      <c r="AA515" s="9"/>
      <c r="AB515" s="9"/>
      <c r="AC515" s="9"/>
    </row>
    <row r="516">
      <c r="A516" s="32"/>
      <c r="B516" s="32"/>
      <c r="C516" s="32"/>
      <c r="D516" s="32"/>
      <c r="E516" s="58"/>
      <c r="F516" s="32"/>
      <c r="G516" s="58"/>
      <c r="H516" s="32"/>
      <c r="I516" s="32"/>
      <c r="J516" s="32" t="s">
        <v>359</v>
      </c>
      <c r="K516" s="58"/>
      <c r="L516" s="9"/>
      <c r="M516" s="9"/>
      <c r="N516" s="9"/>
      <c r="O516" s="9"/>
      <c r="P516" s="9"/>
      <c r="Q516" s="9"/>
      <c r="R516" s="9"/>
      <c r="S516" s="9"/>
      <c r="T516" s="9"/>
      <c r="U516" s="9"/>
      <c r="V516" s="9"/>
      <c r="W516" s="9"/>
      <c r="X516" s="9"/>
      <c r="Y516" s="9"/>
      <c r="Z516" s="9"/>
      <c r="AA516" s="9"/>
      <c r="AB516" s="9"/>
      <c r="AC516" s="9"/>
    </row>
    <row r="517">
      <c r="A517" s="32"/>
      <c r="B517" s="32"/>
      <c r="C517" s="32"/>
      <c r="D517" s="32"/>
      <c r="E517" s="58"/>
      <c r="F517" s="32"/>
      <c r="G517" s="58"/>
      <c r="H517" s="32"/>
      <c r="I517" s="32"/>
      <c r="J517" s="32" t="s">
        <v>359</v>
      </c>
      <c r="K517" s="58"/>
      <c r="L517" s="9"/>
      <c r="M517" s="9"/>
      <c r="N517" s="9"/>
      <c r="O517" s="9"/>
      <c r="P517" s="9"/>
      <c r="Q517" s="9"/>
      <c r="R517" s="9"/>
      <c r="S517" s="9"/>
      <c r="T517" s="9"/>
      <c r="U517" s="9"/>
      <c r="V517" s="9"/>
      <c r="W517" s="9"/>
      <c r="X517" s="9"/>
      <c r="Y517" s="9"/>
      <c r="Z517" s="9"/>
      <c r="AA517" s="9"/>
      <c r="AB517" s="9"/>
      <c r="AC517" s="9"/>
    </row>
    <row r="518">
      <c r="A518" s="32"/>
      <c r="B518" s="32"/>
      <c r="C518" s="32"/>
      <c r="D518" s="32"/>
      <c r="E518" s="58"/>
      <c r="F518" s="32"/>
      <c r="G518" s="58"/>
      <c r="H518" s="32"/>
      <c r="I518" s="32"/>
      <c r="J518" s="32" t="s">
        <v>359</v>
      </c>
      <c r="K518" s="58"/>
      <c r="L518" s="9"/>
      <c r="M518" s="9"/>
      <c r="N518" s="9"/>
      <c r="O518" s="9"/>
      <c r="P518" s="9"/>
      <c r="Q518" s="9"/>
      <c r="R518" s="9"/>
      <c r="S518" s="9"/>
      <c r="T518" s="9"/>
      <c r="U518" s="9"/>
      <c r="V518" s="9"/>
      <c r="W518" s="9"/>
      <c r="X518" s="9"/>
      <c r="Y518" s="9"/>
      <c r="Z518" s="9"/>
      <c r="AA518" s="9"/>
      <c r="AB518" s="9"/>
      <c r="AC518" s="9"/>
    </row>
    <row r="519">
      <c r="A519" s="32"/>
      <c r="B519" s="32"/>
      <c r="C519" s="32"/>
      <c r="D519" s="32"/>
      <c r="E519" s="58"/>
      <c r="F519" s="32"/>
      <c r="G519" s="58"/>
      <c r="H519" s="32"/>
      <c r="I519" s="32"/>
      <c r="J519" s="32" t="s">
        <v>359</v>
      </c>
      <c r="K519" s="58"/>
      <c r="L519" s="9"/>
      <c r="M519" s="9"/>
      <c r="N519" s="9"/>
      <c r="O519" s="9"/>
      <c r="P519" s="9"/>
      <c r="Q519" s="9"/>
      <c r="R519" s="9"/>
      <c r="S519" s="9"/>
      <c r="T519" s="9"/>
      <c r="U519" s="9"/>
      <c r="V519" s="9"/>
      <c r="W519" s="9"/>
      <c r="X519" s="9"/>
      <c r="Y519" s="9"/>
      <c r="Z519" s="9"/>
      <c r="AA519" s="9"/>
      <c r="AB519" s="9"/>
      <c r="AC519" s="9"/>
    </row>
    <row r="520">
      <c r="A520" s="32"/>
      <c r="B520" s="32"/>
      <c r="C520" s="32"/>
      <c r="D520" s="32"/>
      <c r="E520" s="58"/>
      <c r="F520" s="32"/>
      <c r="G520" s="58"/>
      <c r="H520" s="32"/>
      <c r="I520" s="32"/>
      <c r="J520" s="32" t="s">
        <v>359</v>
      </c>
      <c r="K520" s="58"/>
      <c r="L520" s="9"/>
      <c r="M520" s="9"/>
      <c r="N520" s="9"/>
      <c r="O520" s="9"/>
      <c r="P520" s="9"/>
      <c r="Q520" s="9"/>
      <c r="R520" s="9"/>
      <c r="S520" s="9"/>
      <c r="T520" s="9"/>
      <c r="U520" s="9"/>
      <c r="V520" s="9"/>
      <c r="W520" s="9"/>
      <c r="X520" s="9"/>
      <c r="Y520" s="9"/>
      <c r="Z520" s="9"/>
      <c r="AA520" s="9"/>
      <c r="AB520" s="9"/>
      <c r="AC520" s="9"/>
    </row>
    <row r="521">
      <c r="A521" s="32"/>
      <c r="B521" s="32"/>
      <c r="C521" s="32"/>
      <c r="D521" s="32"/>
      <c r="E521" s="58"/>
      <c r="F521" s="32"/>
      <c r="G521" s="58"/>
      <c r="H521" s="32"/>
      <c r="I521" s="32"/>
      <c r="J521" s="32" t="s">
        <v>359</v>
      </c>
      <c r="K521" s="58"/>
      <c r="L521" s="9"/>
      <c r="M521" s="9"/>
      <c r="N521" s="9"/>
      <c r="O521" s="9"/>
      <c r="P521" s="9"/>
      <c r="Q521" s="9"/>
      <c r="R521" s="9"/>
      <c r="S521" s="9"/>
      <c r="T521" s="9"/>
      <c r="U521" s="9"/>
      <c r="V521" s="9"/>
      <c r="W521" s="9"/>
      <c r="X521" s="9"/>
      <c r="Y521" s="9"/>
      <c r="Z521" s="9"/>
      <c r="AA521" s="9"/>
      <c r="AB521" s="9"/>
      <c r="AC521" s="9"/>
    </row>
    <row r="522">
      <c r="A522" s="32"/>
      <c r="B522" s="32"/>
      <c r="C522" s="32"/>
      <c r="D522" s="32"/>
      <c r="E522" s="58"/>
      <c r="F522" s="32"/>
      <c r="G522" s="58"/>
      <c r="H522" s="32"/>
      <c r="I522" s="32"/>
      <c r="J522" s="32" t="s">
        <v>359</v>
      </c>
      <c r="K522" s="58"/>
      <c r="L522" s="9"/>
      <c r="M522" s="9"/>
      <c r="N522" s="9"/>
      <c r="O522" s="9"/>
      <c r="P522" s="9"/>
      <c r="Q522" s="9"/>
      <c r="R522" s="9"/>
      <c r="S522" s="9"/>
      <c r="T522" s="9"/>
      <c r="U522" s="9"/>
      <c r="V522" s="9"/>
      <c r="W522" s="9"/>
      <c r="X522" s="9"/>
      <c r="Y522" s="9"/>
      <c r="Z522" s="9"/>
      <c r="AA522" s="9"/>
      <c r="AB522" s="9"/>
      <c r="AC522" s="9"/>
    </row>
    <row r="523">
      <c r="A523" s="32"/>
      <c r="B523" s="32"/>
      <c r="C523" s="32"/>
      <c r="D523" s="32"/>
      <c r="E523" s="58"/>
      <c r="F523" s="32"/>
      <c r="G523" s="58"/>
      <c r="H523" s="32"/>
      <c r="I523" s="32"/>
      <c r="J523" s="32" t="s">
        <v>359</v>
      </c>
      <c r="K523" s="58"/>
      <c r="L523" s="9"/>
      <c r="M523" s="9"/>
      <c r="N523" s="9"/>
      <c r="O523" s="9"/>
      <c r="P523" s="9"/>
      <c r="Q523" s="9"/>
      <c r="R523" s="9"/>
      <c r="S523" s="9"/>
      <c r="T523" s="9"/>
      <c r="U523" s="9"/>
      <c r="V523" s="9"/>
      <c r="W523" s="9"/>
      <c r="X523" s="9"/>
      <c r="Y523" s="9"/>
      <c r="Z523" s="9"/>
      <c r="AA523" s="9"/>
      <c r="AB523" s="9"/>
      <c r="AC523" s="9"/>
    </row>
    <row r="524">
      <c r="A524" s="32"/>
      <c r="B524" s="32"/>
      <c r="C524" s="32"/>
      <c r="D524" s="32"/>
      <c r="E524" s="58"/>
      <c r="F524" s="32"/>
      <c r="G524" s="58"/>
      <c r="H524" s="32"/>
      <c r="I524" s="32"/>
      <c r="J524" s="32" t="s">
        <v>359</v>
      </c>
      <c r="K524" s="58"/>
      <c r="L524" s="9"/>
      <c r="M524" s="9"/>
      <c r="N524" s="9"/>
      <c r="O524" s="9"/>
      <c r="P524" s="9"/>
      <c r="Q524" s="9"/>
      <c r="R524" s="9"/>
      <c r="S524" s="9"/>
      <c r="T524" s="9"/>
      <c r="U524" s="9"/>
      <c r="V524" s="9"/>
      <c r="W524" s="9"/>
      <c r="X524" s="9"/>
      <c r="Y524" s="9"/>
      <c r="Z524" s="9"/>
      <c r="AA524" s="9"/>
      <c r="AB524" s="9"/>
      <c r="AC524" s="9"/>
    </row>
    <row r="525">
      <c r="A525" s="32"/>
      <c r="B525" s="32"/>
      <c r="C525" s="32"/>
      <c r="D525" s="32"/>
      <c r="E525" s="58"/>
      <c r="F525" s="32"/>
      <c r="G525" s="58"/>
      <c r="H525" s="32"/>
      <c r="I525" s="32"/>
      <c r="J525" s="32" t="s">
        <v>359</v>
      </c>
      <c r="K525" s="58"/>
      <c r="L525" s="9"/>
      <c r="M525" s="9"/>
      <c r="N525" s="9"/>
      <c r="O525" s="9"/>
      <c r="P525" s="9"/>
      <c r="Q525" s="9"/>
      <c r="R525" s="9"/>
      <c r="S525" s="9"/>
      <c r="T525" s="9"/>
      <c r="U525" s="9"/>
      <c r="V525" s="9"/>
      <c r="W525" s="9"/>
      <c r="X525" s="9"/>
      <c r="Y525" s="9"/>
      <c r="Z525" s="9"/>
      <c r="AA525" s="9"/>
      <c r="AB525" s="9"/>
      <c r="AC525" s="9"/>
    </row>
    <row r="526">
      <c r="A526" s="32"/>
      <c r="B526" s="32"/>
      <c r="C526" s="32"/>
      <c r="D526" s="32"/>
      <c r="E526" s="58"/>
      <c r="F526" s="32"/>
      <c r="G526" s="58"/>
      <c r="H526" s="32"/>
      <c r="I526" s="32"/>
      <c r="J526" s="32" t="s">
        <v>359</v>
      </c>
      <c r="K526" s="58"/>
      <c r="L526" s="9"/>
      <c r="M526" s="9"/>
      <c r="N526" s="9"/>
      <c r="O526" s="9"/>
      <c r="P526" s="9"/>
      <c r="Q526" s="9"/>
      <c r="R526" s="9"/>
      <c r="S526" s="9"/>
      <c r="T526" s="9"/>
      <c r="U526" s="9"/>
      <c r="V526" s="9"/>
      <c r="W526" s="9"/>
      <c r="X526" s="9"/>
      <c r="Y526" s="9"/>
      <c r="Z526" s="9"/>
      <c r="AA526" s="9"/>
      <c r="AB526" s="9"/>
      <c r="AC526" s="9"/>
    </row>
    <row r="527">
      <c r="A527" s="32"/>
      <c r="B527" s="32"/>
      <c r="C527" s="32"/>
      <c r="D527" s="32"/>
      <c r="E527" s="58"/>
      <c r="F527" s="32"/>
      <c r="G527" s="58"/>
      <c r="H527" s="32"/>
      <c r="I527" s="32"/>
      <c r="J527" s="32" t="s">
        <v>359</v>
      </c>
      <c r="K527" s="58"/>
      <c r="L527" s="9"/>
      <c r="M527" s="9"/>
      <c r="N527" s="9"/>
      <c r="O527" s="9"/>
      <c r="P527" s="9"/>
      <c r="Q527" s="9"/>
      <c r="R527" s="9"/>
      <c r="S527" s="9"/>
      <c r="T527" s="9"/>
      <c r="U527" s="9"/>
      <c r="V527" s="9"/>
      <c r="W527" s="9"/>
      <c r="X527" s="9"/>
      <c r="Y527" s="9"/>
      <c r="Z527" s="9"/>
      <c r="AA527" s="9"/>
      <c r="AB527" s="9"/>
      <c r="AC527" s="9"/>
    </row>
    <row r="528">
      <c r="A528" s="32"/>
      <c r="B528" s="32"/>
      <c r="C528" s="32"/>
      <c r="D528" s="32"/>
      <c r="E528" s="58"/>
      <c r="F528" s="32"/>
      <c r="G528" s="58"/>
      <c r="H528" s="32"/>
      <c r="I528" s="32"/>
      <c r="J528" s="32" t="s">
        <v>359</v>
      </c>
      <c r="K528" s="58"/>
      <c r="L528" s="9"/>
      <c r="M528" s="9"/>
      <c r="N528" s="9"/>
      <c r="O528" s="9"/>
      <c r="P528" s="9"/>
      <c r="Q528" s="9"/>
      <c r="R528" s="9"/>
      <c r="S528" s="9"/>
      <c r="T528" s="9"/>
      <c r="U528" s="9"/>
      <c r="V528" s="9"/>
      <c r="W528" s="9"/>
      <c r="X528" s="9"/>
      <c r="Y528" s="9"/>
      <c r="Z528" s="9"/>
      <c r="AA528" s="9"/>
      <c r="AB528" s="9"/>
      <c r="AC528" s="9"/>
    </row>
    <row r="529">
      <c r="A529" s="32"/>
      <c r="B529" s="32"/>
      <c r="C529" s="32"/>
      <c r="D529" s="32"/>
      <c r="E529" s="58"/>
      <c r="F529" s="32"/>
      <c r="G529" s="58"/>
      <c r="H529" s="32"/>
      <c r="I529" s="32"/>
      <c r="J529" s="32" t="s">
        <v>359</v>
      </c>
      <c r="K529" s="58"/>
      <c r="L529" s="9"/>
      <c r="M529" s="9"/>
      <c r="N529" s="9"/>
      <c r="O529" s="9"/>
      <c r="P529" s="9"/>
      <c r="Q529" s="9"/>
      <c r="R529" s="9"/>
      <c r="S529" s="9"/>
      <c r="T529" s="9"/>
      <c r="U529" s="9"/>
      <c r="V529" s="9"/>
      <c r="W529" s="9"/>
      <c r="X529" s="9"/>
      <c r="Y529" s="9"/>
      <c r="Z529" s="9"/>
      <c r="AA529" s="9"/>
      <c r="AB529" s="9"/>
      <c r="AC529" s="9"/>
    </row>
    <row r="530">
      <c r="A530" s="32"/>
      <c r="B530" s="32"/>
      <c r="C530" s="32"/>
      <c r="D530" s="32"/>
      <c r="E530" s="58"/>
      <c r="F530" s="32"/>
      <c r="G530" s="58"/>
      <c r="H530" s="32"/>
      <c r="I530" s="32"/>
      <c r="J530" s="32" t="s">
        <v>359</v>
      </c>
      <c r="K530" s="58"/>
      <c r="L530" s="9"/>
      <c r="M530" s="9"/>
      <c r="N530" s="9"/>
      <c r="O530" s="9"/>
      <c r="P530" s="9"/>
      <c r="Q530" s="9"/>
      <c r="R530" s="9"/>
      <c r="S530" s="9"/>
      <c r="T530" s="9"/>
      <c r="U530" s="9"/>
      <c r="V530" s="9"/>
      <c r="W530" s="9"/>
      <c r="X530" s="9"/>
      <c r="Y530" s="9"/>
      <c r="Z530" s="9"/>
      <c r="AA530" s="9"/>
      <c r="AB530" s="9"/>
      <c r="AC530" s="9"/>
    </row>
    <row r="531">
      <c r="A531" s="32"/>
      <c r="B531" s="32"/>
      <c r="C531" s="32"/>
      <c r="D531" s="32"/>
      <c r="E531" s="58"/>
      <c r="F531" s="32"/>
      <c r="G531" s="58"/>
      <c r="H531" s="32"/>
      <c r="I531" s="32"/>
      <c r="J531" s="32" t="s">
        <v>359</v>
      </c>
      <c r="K531" s="58"/>
      <c r="L531" s="9"/>
      <c r="M531" s="9"/>
      <c r="N531" s="9"/>
      <c r="O531" s="9"/>
      <c r="P531" s="9"/>
      <c r="Q531" s="9"/>
      <c r="R531" s="9"/>
      <c r="S531" s="9"/>
      <c r="T531" s="9"/>
      <c r="U531" s="9"/>
      <c r="V531" s="9"/>
      <c r="W531" s="9"/>
      <c r="X531" s="9"/>
      <c r="Y531" s="9"/>
      <c r="Z531" s="9"/>
      <c r="AA531" s="9"/>
      <c r="AB531" s="9"/>
      <c r="AC531" s="9"/>
    </row>
    <row r="532">
      <c r="A532" s="32"/>
      <c r="B532" s="32"/>
      <c r="C532" s="32"/>
      <c r="D532" s="32"/>
      <c r="E532" s="58"/>
      <c r="F532" s="32"/>
      <c r="G532" s="58"/>
      <c r="H532" s="32"/>
      <c r="I532" s="32"/>
      <c r="J532" s="32" t="s">
        <v>359</v>
      </c>
      <c r="K532" s="58"/>
      <c r="L532" s="9"/>
      <c r="M532" s="9"/>
      <c r="N532" s="9"/>
      <c r="O532" s="9"/>
      <c r="P532" s="9"/>
      <c r="Q532" s="9"/>
      <c r="R532" s="9"/>
      <c r="S532" s="9"/>
      <c r="T532" s="9"/>
      <c r="U532" s="9"/>
      <c r="V532" s="9"/>
      <c r="W532" s="9"/>
      <c r="X532" s="9"/>
      <c r="Y532" s="9"/>
      <c r="Z532" s="9"/>
      <c r="AA532" s="9"/>
      <c r="AB532" s="9"/>
      <c r="AC532" s="9"/>
    </row>
    <row r="533">
      <c r="A533" s="32"/>
      <c r="B533" s="32"/>
      <c r="C533" s="32"/>
      <c r="D533" s="32"/>
      <c r="E533" s="58"/>
      <c r="F533" s="32"/>
      <c r="G533" s="58"/>
      <c r="H533" s="32"/>
      <c r="I533" s="32"/>
      <c r="J533" s="32" t="s">
        <v>359</v>
      </c>
      <c r="K533" s="58"/>
      <c r="L533" s="9"/>
      <c r="M533" s="9"/>
      <c r="N533" s="9"/>
      <c r="O533" s="9"/>
      <c r="P533" s="9"/>
      <c r="Q533" s="9"/>
      <c r="R533" s="9"/>
      <c r="S533" s="9"/>
      <c r="T533" s="9"/>
      <c r="U533" s="9"/>
      <c r="V533" s="9"/>
      <c r="W533" s="9"/>
      <c r="X533" s="9"/>
      <c r="Y533" s="9"/>
      <c r="Z533" s="9"/>
      <c r="AA533" s="9"/>
      <c r="AB533" s="9"/>
      <c r="AC533" s="9"/>
    </row>
    <row r="534">
      <c r="A534" s="32"/>
      <c r="B534" s="32"/>
      <c r="C534" s="32"/>
      <c r="D534" s="32"/>
      <c r="E534" s="58"/>
      <c r="F534" s="32"/>
      <c r="G534" s="58"/>
      <c r="H534" s="32"/>
      <c r="I534" s="32"/>
      <c r="J534" s="32" t="s">
        <v>359</v>
      </c>
      <c r="K534" s="58"/>
      <c r="L534" s="9"/>
      <c r="M534" s="9"/>
      <c r="N534" s="9"/>
      <c r="O534" s="9"/>
      <c r="P534" s="9"/>
      <c r="Q534" s="9"/>
      <c r="R534" s="9"/>
      <c r="S534" s="9"/>
      <c r="T534" s="9"/>
      <c r="U534" s="9"/>
      <c r="V534" s="9"/>
      <c r="W534" s="9"/>
      <c r="X534" s="9"/>
      <c r="Y534" s="9"/>
      <c r="Z534" s="9"/>
      <c r="AA534" s="9"/>
      <c r="AB534" s="9"/>
      <c r="AC534" s="9"/>
    </row>
    <row r="535">
      <c r="A535" s="32"/>
      <c r="B535" s="32"/>
      <c r="C535" s="32"/>
      <c r="D535" s="32"/>
      <c r="E535" s="58"/>
      <c r="F535" s="32"/>
      <c r="G535" s="58"/>
      <c r="H535" s="32"/>
      <c r="I535" s="32"/>
      <c r="J535" s="32" t="s">
        <v>359</v>
      </c>
      <c r="K535" s="58"/>
      <c r="L535" s="9"/>
      <c r="M535" s="9"/>
      <c r="N535" s="9"/>
      <c r="O535" s="9"/>
      <c r="P535" s="9"/>
      <c r="Q535" s="9"/>
      <c r="R535" s="9"/>
      <c r="S535" s="9"/>
      <c r="T535" s="9"/>
      <c r="U535" s="9"/>
      <c r="V535" s="9"/>
      <c r="W535" s="9"/>
      <c r="X535" s="9"/>
      <c r="Y535" s="9"/>
      <c r="Z535" s="9"/>
      <c r="AA535" s="9"/>
      <c r="AB535" s="9"/>
      <c r="AC535" s="9"/>
    </row>
    <row r="536">
      <c r="A536" s="32"/>
      <c r="B536" s="32"/>
      <c r="C536" s="32"/>
      <c r="D536" s="32"/>
      <c r="E536" s="58"/>
      <c r="F536" s="32"/>
      <c r="G536" s="58"/>
      <c r="H536" s="32"/>
      <c r="I536" s="32"/>
      <c r="J536" s="32" t="s">
        <v>359</v>
      </c>
      <c r="K536" s="58"/>
      <c r="L536" s="9"/>
      <c r="M536" s="9"/>
      <c r="N536" s="9"/>
      <c r="O536" s="9"/>
      <c r="P536" s="9"/>
      <c r="Q536" s="9"/>
      <c r="R536" s="9"/>
      <c r="S536" s="9"/>
      <c r="T536" s="9"/>
      <c r="U536" s="9"/>
      <c r="V536" s="9"/>
      <c r="W536" s="9"/>
      <c r="X536" s="9"/>
      <c r="Y536" s="9"/>
      <c r="Z536" s="9"/>
      <c r="AA536" s="9"/>
      <c r="AB536" s="9"/>
      <c r="AC536" s="9"/>
    </row>
    <row r="537">
      <c r="A537" s="32"/>
      <c r="B537" s="32"/>
      <c r="C537" s="32"/>
      <c r="D537" s="32"/>
      <c r="E537" s="58"/>
      <c r="F537" s="32"/>
      <c r="G537" s="58"/>
      <c r="H537" s="32"/>
      <c r="I537" s="32"/>
      <c r="J537" s="32" t="s">
        <v>359</v>
      </c>
      <c r="K537" s="58"/>
      <c r="L537" s="9"/>
      <c r="M537" s="9"/>
      <c r="N537" s="9"/>
      <c r="O537" s="9"/>
      <c r="P537" s="9"/>
      <c r="Q537" s="9"/>
      <c r="R537" s="9"/>
      <c r="S537" s="9"/>
      <c r="T537" s="9"/>
      <c r="U537" s="9"/>
      <c r="V537" s="9"/>
      <c r="W537" s="9"/>
      <c r="X537" s="9"/>
      <c r="Y537" s="9"/>
      <c r="Z537" s="9"/>
      <c r="AA537" s="9"/>
      <c r="AB537" s="9"/>
      <c r="AC537" s="9"/>
    </row>
    <row r="538">
      <c r="A538" s="32"/>
      <c r="B538" s="32"/>
      <c r="C538" s="32"/>
      <c r="D538" s="32"/>
      <c r="E538" s="58"/>
      <c r="F538" s="32"/>
      <c r="G538" s="58"/>
      <c r="H538" s="32"/>
      <c r="I538" s="32"/>
      <c r="J538" s="32" t="s">
        <v>359</v>
      </c>
      <c r="K538" s="58"/>
      <c r="L538" s="9"/>
      <c r="M538" s="9"/>
      <c r="N538" s="9"/>
      <c r="O538" s="9"/>
      <c r="P538" s="9"/>
      <c r="Q538" s="9"/>
      <c r="R538" s="9"/>
      <c r="S538" s="9"/>
      <c r="T538" s="9"/>
      <c r="U538" s="9"/>
      <c r="V538" s="9"/>
      <c r="W538" s="9"/>
      <c r="X538" s="9"/>
      <c r="Y538" s="9"/>
      <c r="Z538" s="9"/>
      <c r="AA538" s="9"/>
      <c r="AB538" s="9"/>
      <c r="AC538" s="9"/>
    </row>
    <row r="539">
      <c r="A539" s="32"/>
      <c r="B539" s="32"/>
      <c r="C539" s="32"/>
      <c r="D539" s="32"/>
      <c r="E539" s="58"/>
      <c r="F539" s="32"/>
      <c r="G539" s="58"/>
      <c r="H539" s="32"/>
      <c r="I539" s="32"/>
      <c r="J539" s="32" t="s">
        <v>359</v>
      </c>
      <c r="K539" s="58"/>
      <c r="L539" s="9"/>
      <c r="M539" s="9"/>
      <c r="N539" s="9"/>
      <c r="O539" s="9"/>
      <c r="P539" s="9"/>
      <c r="Q539" s="9"/>
      <c r="R539" s="9"/>
      <c r="S539" s="9"/>
      <c r="T539" s="9"/>
      <c r="U539" s="9"/>
      <c r="V539" s="9"/>
      <c r="W539" s="9"/>
      <c r="X539" s="9"/>
      <c r="Y539" s="9"/>
      <c r="Z539" s="9"/>
      <c r="AA539" s="9"/>
      <c r="AB539" s="9"/>
      <c r="AC539" s="9"/>
    </row>
    <row r="540">
      <c r="A540" s="32"/>
      <c r="B540" s="32"/>
      <c r="C540" s="32"/>
      <c r="D540" s="32"/>
      <c r="E540" s="58"/>
      <c r="F540" s="32"/>
      <c r="G540" s="58"/>
      <c r="H540" s="32"/>
      <c r="I540" s="32"/>
      <c r="J540" s="32" t="s">
        <v>359</v>
      </c>
      <c r="K540" s="58"/>
      <c r="L540" s="9"/>
      <c r="M540" s="9"/>
      <c r="N540" s="9"/>
      <c r="O540" s="9"/>
      <c r="P540" s="9"/>
      <c r="Q540" s="9"/>
      <c r="R540" s="9"/>
      <c r="S540" s="9"/>
      <c r="T540" s="9"/>
      <c r="U540" s="9"/>
      <c r="V540" s="9"/>
      <c r="W540" s="9"/>
      <c r="X540" s="9"/>
      <c r="Y540" s="9"/>
      <c r="Z540" s="9"/>
      <c r="AA540" s="9"/>
      <c r="AB540" s="9"/>
      <c r="AC540" s="9"/>
    </row>
    <row r="541">
      <c r="A541" s="32"/>
      <c r="B541" s="32"/>
      <c r="C541" s="32"/>
      <c r="D541" s="32"/>
      <c r="E541" s="58"/>
      <c r="F541" s="32"/>
      <c r="G541" s="58"/>
      <c r="H541" s="32"/>
      <c r="I541" s="32"/>
      <c r="J541" s="32" t="s">
        <v>359</v>
      </c>
      <c r="K541" s="58"/>
      <c r="L541" s="9"/>
      <c r="M541" s="9"/>
      <c r="N541" s="9"/>
      <c r="O541" s="9"/>
      <c r="P541" s="9"/>
      <c r="Q541" s="9"/>
      <c r="R541" s="9"/>
      <c r="S541" s="9"/>
      <c r="T541" s="9"/>
      <c r="U541" s="9"/>
      <c r="V541" s="9"/>
      <c r="W541" s="9"/>
      <c r="X541" s="9"/>
      <c r="Y541" s="9"/>
      <c r="Z541" s="9"/>
      <c r="AA541" s="9"/>
      <c r="AB541" s="9"/>
      <c r="AC541" s="9"/>
    </row>
    <row r="542">
      <c r="A542" s="32"/>
      <c r="B542" s="32"/>
      <c r="C542" s="32"/>
      <c r="D542" s="32"/>
      <c r="E542" s="58"/>
      <c r="F542" s="32"/>
      <c r="G542" s="58"/>
      <c r="H542" s="32"/>
      <c r="I542" s="32"/>
      <c r="J542" s="32" t="s">
        <v>359</v>
      </c>
      <c r="K542" s="58"/>
      <c r="L542" s="9"/>
      <c r="M542" s="9"/>
      <c r="N542" s="9"/>
      <c r="O542" s="9"/>
      <c r="P542" s="9"/>
      <c r="Q542" s="9"/>
      <c r="R542" s="9"/>
      <c r="S542" s="9"/>
      <c r="T542" s="9"/>
      <c r="U542" s="9"/>
      <c r="V542" s="9"/>
      <c r="W542" s="9"/>
      <c r="X542" s="9"/>
      <c r="Y542" s="9"/>
      <c r="Z542" s="9"/>
      <c r="AA542" s="9"/>
      <c r="AB542" s="9"/>
      <c r="AC542" s="9"/>
    </row>
    <row r="543">
      <c r="A543" s="32"/>
      <c r="B543" s="32"/>
      <c r="C543" s="32"/>
      <c r="D543" s="32"/>
      <c r="E543" s="58"/>
      <c r="F543" s="32"/>
      <c r="G543" s="58"/>
      <c r="H543" s="32"/>
      <c r="I543" s="32"/>
      <c r="J543" s="32" t="s">
        <v>359</v>
      </c>
      <c r="K543" s="58"/>
      <c r="L543" s="9"/>
      <c r="M543" s="9"/>
      <c r="N543" s="9"/>
      <c r="O543" s="9"/>
      <c r="P543" s="9"/>
      <c r="Q543" s="9"/>
      <c r="R543" s="9"/>
      <c r="S543" s="9"/>
      <c r="T543" s="9"/>
      <c r="U543" s="9"/>
      <c r="V543" s="9"/>
      <c r="W543" s="9"/>
      <c r="X543" s="9"/>
      <c r="Y543" s="9"/>
      <c r="Z543" s="9"/>
      <c r="AA543" s="9"/>
      <c r="AB543" s="9"/>
      <c r="AC543" s="9"/>
    </row>
    <row r="544">
      <c r="A544" s="32"/>
      <c r="B544" s="32"/>
      <c r="C544" s="32"/>
      <c r="D544" s="32"/>
      <c r="E544" s="58"/>
      <c r="F544" s="32"/>
      <c r="G544" s="58"/>
      <c r="H544" s="32"/>
      <c r="I544" s="32"/>
      <c r="J544" s="32" t="s">
        <v>359</v>
      </c>
      <c r="K544" s="58"/>
      <c r="L544" s="9"/>
      <c r="M544" s="9"/>
      <c r="N544" s="9"/>
      <c r="O544" s="9"/>
      <c r="P544" s="9"/>
      <c r="Q544" s="9"/>
      <c r="R544" s="9"/>
      <c r="S544" s="9"/>
      <c r="T544" s="9"/>
      <c r="U544" s="9"/>
      <c r="V544" s="9"/>
      <c r="W544" s="9"/>
      <c r="X544" s="9"/>
      <c r="Y544" s="9"/>
      <c r="Z544" s="9"/>
      <c r="AA544" s="9"/>
      <c r="AB544" s="9"/>
      <c r="AC544" s="9"/>
    </row>
    <row r="545">
      <c r="A545" s="32"/>
      <c r="B545" s="32"/>
      <c r="C545" s="32"/>
      <c r="D545" s="32"/>
      <c r="E545" s="58"/>
      <c r="F545" s="32"/>
      <c r="G545" s="58"/>
      <c r="H545" s="32"/>
      <c r="I545" s="32"/>
      <c r="J545" s="32" t="s">
        <v>359</v>
      </c>
      <c r="K545" s="58"/>
      <c r="L545" s="9"/>
      <c r="M545" s="9"/>
      <c r="N545" s="9"/>
      <c r="O545" s="9"/>
      <c r="P545" s="9"/>
      <c r="Q545" s="9"/>
      <c r="R545" s="9"/>
      <c r="S545" s="9"/>
      <c r="T545" s="9"/>
      <c r="U545" s="9"/>
      <c r="V545" s="9"/>
      <c r="W545" s="9"/>
      <c r="X545" s="9"/>
      <c r="Y545" s="9"/>
      <c r="Z545" s="9"/>
      <c r="AA545" s="9"/>
      <c r="AB545" s="9"/>
      <c r="AC545" s="9"/>
    </row>
    <row r="546">
      <c r="A546" s="32"/>
      <c r="B546" s="32"/>
      <c r="C546" s="32"/>
      <c r="D546" s="32"/>
      <c r="E546" s="58"/>
      <c r="F546" s="32"/>
      <c r="G546" s="58"/>
      <c r="H546" s="32"/>
      <c r="I546" s="32"/>
      <c r="J546" s="32" t="s">
        <v>359</v>
      </c>
      <c r="K546" s="58"/>
      <c r="L546" s="9"/>
      <c r="M546" s="9"/>
      <c r="N546" s="9"/>
      <c r="O546" s="9"/>
      <c r="P546" s="9"/>
      <c r="Q546" s="9"/>
      <c r="R546" s="9"/>
      <c r="S546" s="9"/>
      <c r="T546" s="9"/>
      <c r="U546" s="9"/>
      <c r="V546" s="9"/>
      <c r="W546" s="9"/>
      <c r="X546" s="9"/>
      <c r="Y546" s="9"/>
      <c r="Z546" s="9"/>
      <c r="AA546" s="9"/>
      <c r="AB546" s="9"/>
      <c r="AC546" s="9"/>
    </row>
    <row r="547">
      <c r="A547" s="32"/>
      <c r="B547" s="32"/>
      <c r="C547" s="32"/>
      <c r="D547" s="32"/>
      <c r="E547" s="58"/>
      <c r="F547" s="32"/>
      <c r="G547" s="58"/>
      <c r="H547" s="32"/>
      <c r="I547" s="32"/>
      <c r="J547" s="32" t="s">
        <v>359</v>
      </c>
      <c r="K547" s="58"/>
      <c r="L547" s="9"/>
      <c r="M547" s="9"/>
      <c r="N547" s="9"/>
      <c r="O547" s="9"/>
      <c r="P547" s="9"/>
      <c r="Q547" s="9"/>
      <c r="R547" s="9"/>
      <c r="S547" s="9"/>
      <c r="T547" s="9"/>
      <c r="U547" s="9"/>
      <c r="V547" s="9"/>
      <c r="W547" s="9"/>
      <c r="X547" s="9"/>
      <c r="Y547" s="9"/>
      <c r="Z547" s="9"/>
      <c r="AA547" s="9"/>
      <c r="AB547" s="9"/>
      <c r="AC547" s="9"/>
    </row>
    <row r="548">
      <c r="A548" s="32"/>
      <c r="B548" s="32"/>
      <c r="C548" s="32"/>
      <c r="D548" s="32"/>
      <c r="E548" s="58"/>
      <c r="F548" s="32"/>
      <c r="G548" s="58"/>
      <c r="H548" s="32"/>
      <c r="I548" s="32"/>
      <c r="J548" s="32" t="s">
        <v>359</v>
      </c>
      <c r="K548" s="58"/>
      <c r="L548" s="9"/>
      <c r="M548" s="9"/>
      <c r="N548" s="9"/>
      <c r="O548" s="9"/>
      <c r="P548" s="9"/>
      <c r="Q548" s="9"/>
      <c r="R548" s="9"/>
      <c r="S548" s="9"/>
      <c r="T548" s="9"/>
      <c r="U548" s="9"/>
      <c r="V548" s="9"/>
      <c r="W548" s="9"/>
      <c r="X548" s="9"/>
      <c r="Y548" s="9"/>
      <c r="Z548" s="9"/>
      <c r="AA548" s="9"/>
      <c r="AB548" s="9"/>
      <c r="AC548" s="9"/>
    </row>
    <row r="549">
      <c r="A549" s="32"/>
      <c r="B549" s="32"/>
      <c r="C549" s="32"/>
      <c r="D549" s="32"/>
      <c r="E549" s="58"/>
      <c r="F549" s="32"/>
      <c r="G549" s="58"/>
      <c r="H549" s="32"/>
      <c r="I549" s="32"/>
      <c r="J549" s="32" t="s">
        <v>359</v>
      </c>
      <c r="K549" s="58"/>
      <c r="L549" s="9"/>
      <c r="M549" s="9"/>
      <c r="N549" s="9"/>
      <c r="O549" s="9"/>
      <c r="P549" s="9"/>
      <c r="Q549" s="9"/>
      <c r="R549" s="9"/>
      <c r="S549" s="9"/>
      <c r="T549" s="9"/>
      <c r="U549" s="9"/>
      <c r="V549" s="9"/>
      <c r="W549" s="9"/>
      <c r="X549" s="9"/>
      <c r="Y549" s="9"/>
      <c r="Z549" s="9"/>
      <c r="AA549" s="9"/>
      <c r="AB549" s="9"/>
      <c r="AC549" s="9"/>
    </row>
    <row r="550">
      <c r="A550" s="32"/>
      <c r="B550" s="32"/>
      <c r="C550" s="32"/>
      <c r="D550" s="32"/>
      <c r="E550" s="58"/>
      <c r="F550" s="32"/>
      <c r="G550" s="58"/>
      <c r="H550" s="32"/>
      <c r="I550" s="32"/>
      <c r="J550" s="32" t="s">
        <v>359</v>
      </c>
      <c r="K550" s="58"/>
      <c r="L550" s="9"/>
      <c r="M550" s="9"/>
      <c r="N550" s="9"/>
      <c r="O550" s="9"/>
      <c r="P550" s="9"/>
      <c r="Q550" s="9"/>
      <c r="R550" s="9"/>
      <c r="S550" s="9"/>
      <c r="T550" s="9"/>
      <c r="U550" s="9"/>
      <c r="V550" s="9"/>
      <c r="W550" s="9"/>
      <c r="X550" s="9"/>
      <c r="Y550" s="9"/>
      <c r="Z550" s="9"/>
      <c r="AA550" s="9"/>
      <c r="AB550" s="9"/>
      <c r="AC550" s="9"/>
    </row>
    <row r="551">
      <c r="A551" s="32"/>
      <c r="B551" s="32"/>
      <c r="C551" s="32"/>
      <c r="D551" s="32"/>
      <c r="E551" s="58"/>
      <c r="F551" s="32"/>
      <c r="G551" s="58"/>
      <c r="H551" s="32"/>
      <c r="I551" s="32"/>
      <c r="J551" s="32" t="s">
        <v>359</v>
      </c>
      <c r="K551" s="58"/>
      <c r="L551" s="9"/>
      <c r="M551" s="9"/>
      <c r="N551" s="9"/>
      <c r="O551" s="9"/>
      <c r="P551" s="9"/>
      <c r="Q551" s="9"/>
      <c r="R551" s="9"/>
      <c r="S551" s="9"/>
      <c r="T551" s="9"/>
      <c r="U551" s="9"/>
      <c r="V551" s="9"/>
      <c r="W551" s="9"/>
      <c r="X551" s="9"/>
      <c r="Y551" s="9"/>
      <c r="Z551" s="9"/>
      <c r="AA551" s="9"/>
      <c r="AB551" s="9"/>
      <c r="AC551" s="9"/>
    </row>
    <row r="552">
      <c r="A552" s="32"/>
      <c r="B552" s="32"/>
      <c r="C552" s="32"/>
      <c r="D552" s="32"/>
      <c r="E552" s="58"/>
      <c r="F552" s="32"/>
      <c r="G552" s="58"/>
      <c r="H552" s="32"/>
      <c r="I552" s="32"/>
      <c r="J552" s="32" t="s">
        <v>359</v>
      </c>
      <c r="K552" s="58"/>
      <c r="L552" s="9"/>
      <c r="M552" s="9"/>
      <c r="N552" s="9"/>
      <c r="O552" s="9"/>
      <c r="P552" s="9"/>
      <c r="Q552" s="9"/>
      <c r="R552" s="9"/>
      <c r="S552" s="9"/>
      <c r="T552" s="9"/>
      <c r="U552" s="9"/>
      <c r="V552" s="9"/>
      <c r="W552" s="9"/>
      <c r="X552" s="9"/>
      <c r="Y552" s="9"/>
      <c r="Z552" s="9"/>
      <c r="AA552" s="9"/>
      <c r="AB552" s="9"/>
      <c r="AC552" s="9"/>
    </row>
    <row r="553">
      <c r="A553" s="32"/>
      <c r="B553" s="32"/>
      <c r="C553" s="32"/>
      <c r="D553" s="32"/>
      <c r="E553" s="58"/>
      <c r="F553" s="32"/>
      <c r="G553" s="58"/>
      <c r="H553" s="32"/>
      <c r="I553" s="32"/>
      <c r="J553" s="32" t="s">
        <v>359</v>
      </c>
      <c r="K553" s="58"/>
      <c r="L553" s="9"/>
      <c r="M553" s="9"/>
      <c r="N553" s="9"/>
      <c r="O553" s="9"/>
      <c r="P553" s="9"/>
      <c r="Q553" s="9"/>
      <c r="R553" s="9"/>
      <c r="S553" s="9"/>
      <c r="T553" s="9"/>
      <c r="U553" s="9"/>
      <c r="V553" s="9"/>
      <c r="W553" s="9"/>
      <c r="X553" s="9"/>
      <c r="Y553" s="9"/>
      <c r="Z553" s="9"/>
      <c r="AA553" s="9"/>
      <c r="AB553" s="9"/>
      <c r="AC553" s="9"/>
    </row>
    <row r="554">
      <c r="A554" s="32"/>
      <c r="B554" s="32"/>
      <c r="C554" s="32"/>
      <c r="D554" s="32"/>
      <c r="E554" s="58"/>
      <c r="F554" s="32"/>
      <c r="G554" s="58"/>
      <c r="H554" s="32"/>
      <c r="I554" s="32"/>
      <c r="J554" s="32" t="s">
        <v>359</v>
      </c>
      <c r="K554" s="58"/>
      <c r="L554" s="9"/>
      <c r="M554" s="9"/>
      <c r="N554" s="9"/>
      <c r="O554" s="9"/>
      <c r="P554" s="9"/>
      <c r="Q554" s="9"/>
      <c r="R554" s="9"/>
      <c r="S554" s="9"/>
      <c r="T554" s="9"/>
      <c r="U554" s="9"/>
      <c r="V554" s="9"/>
      <c r="W554" s="9"/>
      <c r="X554" s="9"/>
      <c r="Y554" s="9"/>
      <c r="Z554" s="9"/>
      <c r="AA554" s="9"/>
      <c r="AB554" s="9"/>
      <c r="AC554" s="9"/>
    </row>
    <row r="555">
      <c r="A555" s="32"/>
      <c r="B555" s="32"/>
      <c r="C555" s="32"/>
      <c r="D555" s="32"/>
      <c r="E555" s="58"/>
      <c r="F555" s="32"/>
      <c r="G555" s="58"/>
      <c r="H555" s="32"/>
      <c r="I555" s="32"/>
      <c r="J555" s="32" t="s">
        <v>359</v>
      </c>
      <c r="K555" s="58"/>
      <c r="L555" s="9"/>
      <c r="M555" s="9"/>
      <c r="N555" s="9"/>
      <c r="O555" s="9"/>
      <c r="P555" s="9"/>
      <c r="Q555" s="9"/>
      <c r="R555" s="9"/>
      <c r="S555" s="9"/>
      <c r="T555" s="9"/>
      <c r="U555" s="9"/>
      <c r="V555" s="9"/>
      <c r="W555" s="9"/>
      <c r="X555" s="9"/>
      <c r="Y555" s="9"/>
      <c r="Z555" s="9"/>
      <c r="AA555" s="9"/>
      <c r="AB555" s="9"/>
      <c r="AC555" s="9"/>
    </row>
    <row r="556">
      <c r="A556" s="32"/>
      <c r="B556" s="32"/>
      <c r="C556" s="32"/>
      <c r="D556" s="32"/>
      <c r="E556" s="58"/>
      <c r="F556" s="32"/>
      <c r="G556" s="58"/>
      <c r="H556" s="32"/>
      <c r="I556" s="32"/>
      <c r="J556" s="32" t="s">
        <v>359</v>
      </c>
      <c r="K556" s="58"/>
      <c r="L556" s="9"/>
      <c r="M556" s="9"/>
      <c r="N556" s="9"/>
      <c r="O556" s="9"/>
      <c r="P556" s="9"/>
      <c r="Q556" s="9"/>
      <c r="R556" s="9"/>
      <c r="S556" s="9"/>
      <c r="T556" s="9"/>
      <c r="U556" s="9"/>
      <c r="V556" s="9"/>
      <c r="W556" s="9"/>
      <c r="X556" s="9"/>
      <c r="Y556" s="9"/>
      <c r="Z556" s="9"/>
      <c r="AA556" s="9"/>
      <c r="AB556" s="9"/>
      <c r="AC556" s="9"/>
    </row>
    <row r="557">
      <c r="A557" s="32"/>
      <c r="B557" s="32"/>
      <c r="C557" s="32"/>
      <c r="D557" s="32"/>
      <c r="E557" s="58"/>
      <c r="F557" s="32"/>
      <c r="G557" s="58"/>
      <c r="H557" s="32"/>
      <c r="I557" s="32"/>
      <c r="J557" s="32" t="s">
        <v>359</v>
      </c>
      <c r="K557" s="58"/>
      <c r="L557" s="9"/>
      <c r="M557" s="9"/>
      <c r="N557" s="9"/>
      <c r="O557" s="9"/>
      <c r="P557" s="9"/>
      <c r="Q557" s="9"/>
      <c r="R557" s="9"/>
      <c r="S557" s="9"/>
      <c r="T557" s="9"/>
      <c r="U557" s="9"/>
      <c r="V557" s="9"/>
      <c r="W557" s="9"/>
      <c r="X557" s="9"/>
      <c r="Y557" s="9"/>
      <c r="Z557" s="9"/>
      <c r="AA557" s="9"/>
      <c r="AB557" s="9"/>
      <c r="AC557" s="9"/>
    </row>
    <row r="558">
      <c r="A558" s="32"/>
      <c r="B558" s="32"/>
      <c r="C558" s="32"/>
      <c r="D558" s="32"/>
      <c r="E558" s="58"/>
      <c r="F558" s="32"/>
      <c r="G558" s="58"/>
      <c r="H558" s="32"/>
      <c r="I558" s="32"/>
      <c r="J558" s="32" t="s">
        <v>359</v>
      </c>
      <c r="K558" s="58"/>
      <c r="L558" s="9"/>
      <c r="M558" s="9"/>
      <c r="N558" s="9"/>
      <c r="O558" s="9"/>
      <c r="P558" s="9"/>
      <c r="Q558" s="9"/>
      <c r="R558" s="9"/>
      <c r="S558" s="9"/>
      <c r="T558" s="9"/>
      <c r="U558" s="9"/>
      <c r="V558" s="9"/>
      <c r="W558" s="9"/>
      <c r="X558" s="9"/>
      <c r="Y558" s="9"/>
      <c r="Z558" s="9"/>
      <c r="AA558" s="9"/>
      <c r="AB558" s="9"/>
      <c r="AC558" s="9"/>
    </row>
    <row r="559">
      <c r="A559" s="32"/>
      <c r="B559" s="32"/>
      <c r="C559" s="32"/>
      <c r="D559" s="32"/>
      <c r="E559" s="58"/>
      <c r="F559" s="32"/>
      <c r="G559" s="58"/>
      <c r="H559" s="32"/>
      <c r="I559" s="32"/>
      <c r="J559" s="32" t="s">
        <v>359</v>
      </c>
      <c r="K559" s="58"/>
      <c r="L559" s="9"/>
      <c r="M559" s="9"/>
      <c r="N559" s="9"/>
      <c r="O559" s="9"/>
      <c r="P559" s="9"/>
      <c r="Q559" s="9"/>
      <c r="R559" s="9"/>
      <c r="S559" s="9"/>
      <c r="T559" s="9"/>
      <c r="U559" s="9"/>
      <c r="V559" s="9"/>
      <c r="W559" s="9"/>
      <c r="X559" s="9"/>
      <c r="Y559" s="9"/>
      <c r="Z559" s="9"/>
      <c r="AA559" s="9"/>
      <c r="AB559" s="9"/>
      <c r="AC559" s="9"/>
    </row>
    <row r="560">
      <c r="A560" s="32"/>
      <c r="B560" s="32"/>
      <c r="C560" s="32"/>
      <c r="D560" s="32"/>
      <c r="E560" s="58"/>
      <c r="F560" s="32"/>
      <c r="G560" s="58"/>
      <c r="H560" s="32"/>
      <c r="I560" s="32"/>
      <c r="J560" s="32" t="s">
        <v>359</v>
      </c>
      <c r="K560" s="58"/>
      <c r="L560" s="9"/>
      <c r="M560" s="9"/>
      <c r="N560" s="9"/>
      <c r="O560" s="9"/>
      <c r="P560" s="9"/>
      <c r="Q560" s="9"/>
      <c r="R560" s="9"/>
      <c r="S560" s="9"/>
      <c r="T560" s="9"/>
      <c r="U560" s="9"/>
      <c r="V560" s="9"/>
      <c r="W560" s="9"/>
      <c r="X560" s="9"/>
      <c r="Y560" s="9"/>
      <c r="Z560" s="9"/>
      <c r="AA560" s="9"/>
      <c r="AB560" s="9"/>
      <c r="AC560" s="9"/>
    </row>
    <row r="561">
      <c r="A561" s="32"/>
      <c r="B561" s="32"/>
      <c r="C561" s="32"/>
      <c r="D561" s="32"/>
      <c r="E561" s="58"/>
      <c r="F561" s="32"/>
      <c r="G561" s="58"/>
      <c r="H561" s="32"/>
      <c r="I561" s="32"/>
      <c r="J561" s="32" t="s">
        <v>359</v>
      </c>
      <c r="K561" s="58"/>
      <c r="L561" s="9"/>
      <c r="M561" s="9"/>
      <c r="N561" s="9"/>
      <c r="O561" s="9"/>
      <c r="P561" s="9"/>
      <c r="Q561" s="9"/>
      <c r="R561" s="9"/>
      <c r="S561" s="9"/>
      <c r="T561" s="9"/>
      <c r="U561" s="9"/>
      <c r="V561" s="9"/>
      <c r="W561" s="9"/>
      <c r="X561" s="9"/>
      <c r="Y561" s="9"/>
      <c r="Z561" s="9"/>
      <c r="AA561" s="9"/>
      <c r="AB561" s="9"/>
      <c r="AC561" s="9"/>
    </row>
    <row r="562">
      <c r="A562" s="32"/>
      <c r="B562" s="32"/>
      <c r="C562" s="32"/>
      <c r="D562" s="32"/>
      <c r="E562" s="58"/>
      <c r="F562" s="32"/>
      <c r="G562" s="58"/>
      <c r="H562" s="32"/>
      <c r="I562" s="32"/>
      <c r="J562" s="32" t="s">
        <v>359</v>
      </c>
      <c r="K562" s="58"/>
      <c r="L562" s="9"/>
      <c r="M562" s="9"/>
      <c r="N562" s="9"/>
      <c r="O562" s="9"/>
      <c r="P562" s="9"/>
      <c r="Q562" s="9"/>
      <c r="R562" s="9"/>
      <c r="S562" s="9"/>
      <c r="T562" s="9"/>
      <c r="U562" s="9"/>
      <c r="V562" s="9"/>
      <c r="W562" s="9"/>
      <c r="X562" s="9"/>
      <c r="Y562" s="9"/>
      <c r="Z562" s="9"/>
      <c r="AA562" s="9"/>
      <c r="AB562" s="9"/>
      <c r="AC562" s="9"/>
    </row>
    <row r="563">
      <c r="A563" s="32"/>
      <c r="B563" s="32"/>
      <c r="C563" s="32"/>
      <c r="D563" s="32"/>
      <c r="E563" s="58"/>
      <c r="F563" s="32"/>
      <c r="G563" s="58"/>
      <c r="H563" s="32"/>
      <c r="I563" s="32"/>
      <c r="J563" s="32" t="s">
        <v>359</v>
      </c>
      <c r="K563" s="58"/>
      <c r="L563" s="9"/>
      <c r="M563" s="9"/>
      <c r="N563" s="9"/>
      <c r="O563" s="9"/>
      <c r="P563" s="9"/>
      <c r="Q563" s="9"/>
      <c r="R563" s="9"/>
      <c r="S563" s="9"/>
      <c r="T563" s="9"/>
      <c r="U563" s="9"/>
      <c r="V563" s="9"/>
      <c r="W563" s="9"/>
      <c r="X563" s="9"/>
      <c r="Y563" s="9"/>
      <c r="Z563" s="9"/>
      <c r="AA563" s="9"/>
      <c r="AB563" s="9"/>
      <c r="AC563" s="9"/>
    </row>
    <row r="564">
      <c r="A564" s="32"/>
      <c r="B564" s="32"/>
      <c r="C564" s="32"/>
      <c r="D564" s="32"/>
      <c r="E564" s="58"/>
      <c r="F564" s="32"/>
      <c r="G564" s="58"/>
      <c r="H564" s="32"/>
      <c r="I564" s="32"/>
      <c r="J564" s="32" t="s">
        <v>359</v>
      </c>
      <c r="K564" s="58"/>
      <c r="L564" s="9"/>
      <c r="M564" s="9"/>
      <c r="N564" s="9"/>
      <c r="O564" s="9"/>
      <c r="P564" s="9"/>
      <c r="Q564" s="9"/>
      <c r="R564" s="9"/>
      <c r="S564" s="9"/>
      <c r="T564" s="9"/>
      <c r="U564" s="9"/>
      <c r="V564" s="9"/>
      <c r="W564" s="9"/>
      <c r="X564" s="9"/>
      <c r="Y564" s="9"/>
      <c r="Z564" s="9"/>
      <c r="AA564" s="9"/>
      <c r="AB564" s="9"/>
      <c r="AC564" s="9"/>
    </row>
    <row r="565">
      <c r="A565" s="32"/>
      <c r="B565" s="32"/>
      <c r="C565" s="32"/>
      <c r="D565" s="32"/>
      <c r="E565" s="58"/>
      <c r="F565" s="32"/>
      <c r="G565" s="58"/>
      <c r="H565" s="32"/>
      <c r="I565" s="32"/>
      <c r="J565" s="32" t="s">
        <v>359</v>
      </c>
      <c r="K565" s="58"/>
      <c r="L565" s="9"/>
      <c r="M565" s="9"/>
      <c r="N565" s="9"/>
      <c r="O565" s="9"/>
      <c r="P565" s="9"/>
      <c r="Q565" s="9"/>
      <c r="R565" s="9"/>
      <c r="S565" s="9"/>
      <c r="T565" s="9"/>
      <c r="U565" s="9"/>
      <c r="V565" s="9"/>
      <c r="W565" s="9"/>
      <c r="X565" s="9"/>
      <c r="Y565" s="9"/>
      <c r="Z565" s="9"/>
      <c r="AA565" s="9"/>
      <c r="AB565" s="9"/>
      <c r="AC565" s="9"/>
    </row>
    <row r="566">
      <c r="A566" s="32"/>
      <c r="B566" s="32"/>
      <c r="C566" s="32"/>
      <c r="D566" s="32"/>
      <c r="E566" s="58"/>
      <c r="F566" s="32"/>
      <c r="G566" s="58"/>
      <c r="H566" s="32"/>
      <c r="I566" s="32"/>
      <c r="J566" s="32" t="s">
        <v>359</v>
      </c>
      <c r="K566" s="58"/>
      <c r="L566" s="9"/>
      <c r="M566" s="9"/>
      <c r="N566" s="9"/>
      <c r="O566" s="9"/>
      <c r="P566" s="9"/>
      <c r="Q566" s="9"/>
      <c r="R566" s="9"/>
      <c r="S566" s="9"/>
      <c r="T566" s="9"/>
      <c r="U566" s="9"/>
      <c r="V566" s="9"/>
      <c r="W566" s="9"/>
      <c r="X566" s="9"/>
      <c r="Y566" s="9"/>
      <c r="Z566" s="9"/>
      <c r="AA566" s="9"/>
      <c r="AB566" s="9"/>
      <c r="AC566" s="9"/>
    </row>
    <row r="567">
      <c r="A567" s="32"/>
      <c r="B567" s="32"/>
      <c r="C567" s="32"/>
      <c r="D567" s="32"/>
      <c r="E567" s="58"/>
      <c r="F567" s="32"/>
      <c r="G567" s="58"/>
      <c r="H567" s="32"/>
      <c r="I567" s="32"/>
      <c r="J567" s="32" t="s">
        <v>359</v>
      </c>
      <c r="K567" s="58"/>
      <c r="L567" s="9"/>
      <c r="M567" s="9"/>
      <c r="N567" s="9"/>
      <c r="O567" s="9"/>
      <c r="P567" s="9"/>
      <c r="Q567" s="9"/>
      <c r="R567" s="9"/>
      <c r="S567" s="9"/>
      <c r="T567" s="9"/>
      <c r="U567" s="9"/>
      <c r="V567" s="9"/>
      <c r="W567" s="9"/>
      <c r="X567" s="9"/>
      <c r="Y567" s="9"/>
      <c r="Z567" s="9"/>
      <c r="AA567" s="9"/>
      <c r="AB567" s="9"/>
      <c r="AC567" s="9"/>
    </row>
    <row r="568">
      <c r="A568" s="32"/>
      <c r="B568" s="32"/>
      <c r="C568" s="32"/>
      <c r="D568" s="32"/>
      <c r="E568" s="58"/>
      <c r="F568" s="32"/>
      <c r="G568" s="58"/>
      <c r="H568" s="32"/>
      <c r="I568" s="32"/>
      <c r="J568" s="32" t="s">
        <v>359</v>
      </c>
      <c r="K568" s="58"/>
      <c r="L568" s="9"/>
      <c r="M568" s="9"/>
      <c r="N568" s="9"/>
      <c r="O568" s="9"/>
      <c r="P568" s="9"/>
      <c r="Q568" s="9"/>
      <c r="R568" s="9"/>
      <c r="S568" s="9"/>
      <c r="T568" s="9"/>
      <c r="U568" s="9"/>
      <c r="V568" s="9"/>
      <c r="W568" s="9"/>
      <c r="X568" s="9"/>
      <c r="Y568" s="9"/>
      <c r="Z568" s="9"/>
      <c r="AA568" s="9"/>
      <c r="AB568" s="9"/>
      <c r="AC568" s="9"/>
    </row>
    <row r="569">
      <c r="A569" s="32"/>
      <c r="B569" s="32"/>
      <c r="C569" s="32"/>
      <c r="D569" s="32"/>
      <c r="E569" s="58"/>
      <c r="F569" s="32"/>
      <c r="G569" s="58"/>
      <c r="H569" s="32"/>
      <c r="I569" s="32"/>
      <c r="J569" s="32" t="s">
        <v>359</v>
      </c>
      <c r="K569" s="58"/>
      <c r="L569" s="9"/>
      <c r="M569" s="9"/>
      <c r="N569" s="9"/>
      <c r="O569" s="9"/>
      <c r="P569" s="9"/>
      <c r="Q569" s="9"/>
      <c r="R569" s="9"/>
      <c r="S569" s="9"/>
      <c r="T569" s="9"/>
      <c r="U569" s="9"/>
      <c r="V569" s="9"/>
      <c r="W569" s="9"/>
      <c r="X569" s="9"/>
      <c r="Y569" s="9"/>
      <c r="Z569" s="9"/>
      <c r="AA569" s="9"/>
      <c r="AB569" s="9"/>
      <c r="AC569" s="9"/>
    </row>
  </sheetData>
  <autoFilter ref="$A$2:$K$569"/>
  <mergeCells count="3">
    <mergeCell ref="D1:E1"/>
    <mergeCell ref="F1:G1"/>
    <mergeCell ref="H1:I1"/>
  </mergeCells>
  <conditionalFormatting sqref="D175:D176">
    <cfRule type="expression" dxfId="11" priority="1">
      <formula>D175=D173</formula>
    </cfRule>
  </conditionalFormatting>
  <conditionalFormatting sqref="D175:D176">
    <cfRule type="expression" dxfId="12" priority="2">
      <formula>D175&lt;&gt;D173</formula>
    </cfRule>
  </conditionalFormatting>
  <conditionalFormatting sqref="D4:D174 D177:D569">
    <cfRule type="expression" dxfId="12" priority="3">
      <formula>D4&lt;&gt;D3</formula>
    </cfRule>
  </conditionalFormatting>
  <conditionalFormatting sqref="F4:F569">
    <cfRule type="expression" dxfId="12" priority="4">
      <formula>F4&lt;&gt;F3</formula>
    </cfRule>
  </conditionalFormatting>
  <conditionalFormatting sqref="H4:H569">
    <cfRule type="expression" dxfId="12" priority="5">
      <formula>H4&lt;&gt;H3</formula>
    </cfRule>
  </conditionalFormatting>
  <conditionalFormatting sqref="D4:D174 D177:D569">
    <cfRule type="expression" dxfId="11" priority="6">
      <formula>D4=D3</formula>
    </cfRule>
  </conditionalFormatting>
  <conditionalFormatting sqref="F4:F569">
    <cfRule type="expression" dxfId="11" priority="7">
      <formula>F4=F3</formula>
    </cfRule>
  </conditionalFormatting>
  <conditionalFormatting sqref="H4:H569">
    <cfRule type="expression" dxfId="11" priority="8">
      <formula>H4=H3</formula>
    </cfRule>
  </conditionalFormatting>
  <dataValidations>
    <dataValidation type="list" allowBlank="1" sqref="D4:D569 F4:F569 H4:H569">
      <formula1>EffectTypes</formula1>
    </dataValidation>
    <dataValidation type="list" allowBlank="1" sqref="B4:B569">
      <formula1>Locations</formula1>
    </dataValidation>
    <dataValidation type="list" allowBlank="1" sqref="C4:C264 C266:C569">
      <formula1>Vendors</formula1>
    </dataValidation>
  </dataValidations>
  <drawing r:id="rId2"/>
  <legacy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9.71"/>
    <col customWidth="1" min="3" max="3" width="53.71"/>
  </cols>
  <sheetData>
    <row r="1">
      <c r="A1" s="5" t="s">
        <v>396</v>
      </c>
      <c r="B1" s="6" t="s">
        <v>431</v>
      </c>
      <c r="C1" s="5" t="s">
        <v>432</v>
      </c>
    </row>
    <row r="2">
      <c r="A2" s="5" t="s">
        <v>433</v>
      </c>
      <c r="B2" s="6" t="s">
        <v>434</v>
      </c>
      <c r="C2" s="5" t="s">
        <v>435</v>
      </c>
    </row>
    <row r="3" ht="26.25">
      <c r="A3" s="5" t="s">
        <v>436</v>
      </c>
      <c r="B3" s="6" t="s">
        <v>434</v>
      </c>
      <c r="C3" s="5" t="s">
        <v>437</v>
      </c>
    </row>
    <row r="4" ht="48.75">
      <c r="A4" s="5" t="s">
        <v>438</v>
      </c>
      <c r="B4" s="6" t="s">
        <v>434</v>
      </c>
      <c r="C4" s="5" t="s">
        <v>439</v>
      </c>
    </row>
    <row r="5" ht="26.25">
      <c r="A5" s="5" t="s">
        <v>440</v>
      </c>
      <c r="B5" s="6" t="s">
        <v>441</v>
      </c>
      <c r="C5" s="5" t="s">
        <v>442</v>
      </c>
    </row>
    <row r="6">
      <c r="A6" s="5" t="s">
        <v>443</v>
      </c>
      <c r="B6" s="6" t="s">
        <v>441</v>
      </c>
      <c r="C6" s="5" t="s">
        <v>444</v>
      </c>
    </row>
    <row r="7">
      <c r="A7" s="5" t="s">
        <v>445</v>
      </c>
      <c r="B7" s="6" t="s">
        <v>446</v>
      </c>
      <c r="C7" s="43" t="s">
        <v>447</v>
      </c>
    </row>
    <row r="8" ht="26.25">
      <c r="A8" s="5" t="s">
        <v>448</v>
      </c>
      <c r="B8" s="6" t="s">
        <v>446</v>
      </c>
      <c r="C8" s="5" t="s">
        <v>449</v>
      </c>
    </row>
    <row r="9" ht="26.25">
      <c r="A9" s="5" t="s">
        <v>450</v>
      </c>
      <c r="B9" s="6" t="s">
        <v>446</v>
      </c>
      <c r="C9" s="5" t="s">
        <v>451</v>
      </c>
    </row>
    <row r="10" ht="37.5">
      <c r="A10" s="5" t="s">
        <v>452</v>
      </c>
      <c r="B10" s="6" t="s">
        <v>446</v>
      </c>
      <c r="C10" s="5" t="s">
        <v>453</v>
      </c>
    </row>
    <row r="11" ht="37.5">
      <c r="A11" s="5" t="s">
        <v>454</v>
      </c>
      <c r="B11" s="6" t="s">
        <v>446</v>
      </c>
      <c r="C11" s="5" t="s">
        <v>455</v>
      </c>
    </row>
    <row r="12">
      <c r="A12" s="5" t="s">
        <v>456</v>
      </c>
      <c r="B12" s="6" t="s">
        <v>457</v>
      </c>
      <c r="C12" s="5" t="s">
        <v>458</v>
      </c>
    </row>
    <row r="13" ht="26.25">
      <c r="A13" s="5" t="s">
        <v>459</v>
      </c>
      <c r="B13" s="44" t="s">
        <v>460</v>
      </c>
      <c r="C13" s="5" t="s">
        <v>461</v>
      </c>
    </row>
    <row r="14">
      <c r="A14" s="5" t="s">
        <v>462</v>
      </c>
      <c r="B14" s="44" t="s">
        <v>460</v>
      </c>
      <c r="C14" s="5" t="s">
        <v>463</v>
      </c>
    </row>
    <row r="15">
      <c r="A15" s="5" t="s">
        <v>464</v>
      </c>
      <c r="B15" s="44" t="s">
        <v>465</v>
      </c>
      <c r="C15" s="43" t="s">
        <v>466</v>
      </c>
    </row>
    <row r="16">
      <c r="A16" s="5" t="s">
        <v>467</v>
      </c>
      <c r="B16" s="44" t="s">
        <v>465</v>
      </c>
      <c r="C16" s="44" t="s">
        <v>468</v>
      </c>
    </row>
    <row r="17" ht="26.25">
      <c r="A17" s="5" t="s">
        <v>469</v>
      </c>
      <c r="B17" s="6" t="s">
        <v>470</v>
      </c>
      <c r="C17" s="5" t="s">
        <v>471</v>
      </c>
    </row>
    <row r="18">
      <c r="A18" s="5" t="s">
        <v>472</v>
      </c>
      <c r="B18" s="6" t="s">
        <v>473</v>
      </c>
      <c r="C18" s="5" t="s">
        <v>474</v>
      </c>
    </row>
    <row r="19" ht="26.25">
      <c r="A19" s="5" t="s">
        <v>475</v>
      </c>
      <c r="B19" s="6" t="s">
        <v>473</v>
      </c>
      <c r="C19" s="5" t="s">
        <v>476</v>
      </c>
    </row>
    <row r="20" ht="26.25">
      <c r="A20" s="5" t="s">
        <v>477</v>
      </c>
      <c r="B20" s="6" t="s">
        <v>478</v>
      </c>
      <c r="C20" s="5" t="s">
        <v>479</v>
      </c>
    </row>
    <row r="21" ht="26.25">
      <c r="A21" s="5" t="s">
        <v>480</v>
      </c>
      <c r="B21" s="6" t="s">
        <v>481</v>
      </c>
      <c r="C21" s="5" t="s">
        <v>482</v>
      </c>
    </row>
    <row r="22">
      <c r="A22" s="5"/>
      <c r="C22" s="9"/>
    </row>
    <row r="23">
      <c r="A23" s="45"/>
      <c r="C23" s="9"/>
    </row>
    <row r="24">
      <c r="A24" s="9"/>
      <c r="C24" s="9"/>
    </row>
    <row r="25">
      <c r="A25" s="9"/>
      <c r="C25" s="9"/>
    </row>
    <row r="26">
      <c r="A26" s="9"/>
      <c r="C26" s="9"/>
    </row>
    <row r="27">
      <c r="A27" s="9"/>
      <c r="C27" s="9"/>
    </row>
    <row r="28">
      <c r="A28" s="9"/>
      <c r="C28" s="9"/>
    </row>
    <row r="29">
      <c r="A29" s="9"/>
      <c r="C29" s="9"/>
    </row>
    <row r="30">
      <c r="A30" s="9"/>
      <c r="C30" s="9"/>
    </row>
    <row r="31">
      <c r="A31" s="9"/>
      <c r="C31" s="9"/>
    </row>
    <row r="32">
      <c r="A32" s="9"/>
      <c r="C32" s="9"/>
    </row>
    <row r="33">
      <c r="A33" s="9"/>
      <c r="C33" s="9"/>
    </row>
    <row r="34">
      <c r="A34" s="9"/>
      <c r="C34" s="9"/>
    </row>
    <row r="35">
      <c r="A35" s="9"/>
      <c r="C35" s="9"/>
    </row>
    <row r="36">
      <c r="A36" s="9"/>
      <c r="C36" s="9"/>
    </row>
    <row r="37">
      <c r="A37" s="9"/>
      <c r="C37" s="9"/>
    </row>
    <row r="38">
      <c r="A38" s="9"/>
      <c r="C38" s="9"/>
    </row>
    <row r="39">
      <c r="A39" s="9"/>
      <c r="C39" s="9"/>
    </row>
    <row r="40">
      <c r="A40" s="9"/>
      <c r="C40" s="9"/>
    </row>
    <row r="41">
      <c r="A41" s="9"/>
      <c r="C41" s="9"/>
    </row>
    <row r="42">
      <c r="A42" s="9"/>
      <c r="C42" s="9"/>
    </row>
    <row r="43">
      <c r="A43" s="9"/>
      <c r="C43" s="9"/>
    </row>
    <row r="44">
      <c r="A44" s="9"/>
      <c r="C44" s="9"/>
    </row>
    <row r="45">
      <c r="A45" s="9"/>
      <c r="C45" s="9"/>
    </row>
    <row r="46">
      <c r="A46" s="9"/>
      <c r="C46" s="9"/>
    </row>
    <row r="47">
      <c r="A47" s="9"/>
      <c r="C47" s="9"/>
    </row>
    <row r="48">
      <c r="A48" s="9"/>
      <c r="C48" s="9"/>
    </row>
    <row r="49">
      <c r="A49" s="9"/>
      <c r="C49" s="9"/>
    </row>
    <row r="50">
      <c r="A50" s="9"/>
      <c r="C50" s="9"/>
    </row>
    <row r="51">
      <c r="A51" s="9"/>
      <c r="C51" s="9"/>
    </row>
    <row r="52">
      <c r="A52" s="9"/>
      <c r="C52" s="9"/>
    </row>
    <row r="53">
      <c r="A53" s="9"/>
      <c r="C53" s="9"/>
    </row>
    <row r="54">
      <c r="A54" s="9"/>
      <c r="C54" s="9"/>
    </row>
    <row r="55">
      <c r="A55" s="9"/>
      <c r="C55" s="9"/>
    </row>
    <row r="56">
      <c r="A56" s="9"/>
      <c r="C56" s="9"/>
    </row>
    <row r="57">
      <c r="A57" s="9"/>
      <c r="C57" s="9"/>
    </row>
    <row r="58">
      <c r="A58" s="9"/>
      <c r="C58" s="9"/>
    </row>
    <row r="59">
      <c r="A59" s="9"/>
      <c r="C59" s="9"/>
    </row>
    <row r="60">
      <c r="A60" s="9"/>
      <c r="C60" s="9"/>
    </row>
    <row r="61">
      <c r="A61" s="9"/>
      <c r="C61" s="9"/>
    </row>
    <row r="62">
      <c r="A62" s="9"/>
      <c r="C62" s="9"/>
    </row>
    <row r="63">
      <c r="A63" s="9"/>
      <c r="C63" s="9"/>
    </row>
    <row r="64">
      <c r="A64" s="9"/>
      <c r="C64" s="9"/>
    </row>
    <row r="65">
      <c r="A65" s="9"/>
      <c r="C65" s="9"/>
    </row>
    <row r="66">
      <c r="A66" s="9"/>
      <c r="C66" s="9"/>
    </row>
    <row r="67">
      <c r="A67" s="9"/>
      <c r="C67" s="9"/>
    </row>
    <row r="68">
      <c r="A68" s="9"/>
      <c r="C68" s="9"/>
    </row>
    <row r="69">
      <c r="A69" s="9"/>
      <c r="C69" s="9"/>
    </row>
    <row r="70">
      <c r="A70" s="9"/>
      <c r="C70" s="9"/>
    </row>
    <row r="71">
      <c r="A71" s="9"/>
      <c r="C71" s="9"/>
    </row>
    <row r="72">
      <c r="A72" s="9"/>
      <c r="C72" s="9"/>
    </row>
    <row r="73">
      <c r="A73" s="9"/>
      <c r="C73" s="9"/>
    </row>
    <row r="74">
      <c r="A74" s="9"/>
      <c r="C74" s="9"/>
    </row>
    <row r="75">
      <c r="A75" s="9"/>
      <c r="C75" s="9"/>
    </row>
    <row r="76">
      <c r="A76" s="9"/>
      <c r="C76" s="9"/>
    </row>
    <row r="77">
      <c r="A77" s="9"/>
      <c r="C77" s="9"/>
    </row>
    <row r="78">
      <c r="A78" s="9"/>
      <c r="C78" s="9"/>
    </row>
    <row r="79">
      <c r="A79" s="9"/>
      <c r="C79" s="9"/>
    </row>
    <row r="80">
      <c r="A80" s="9"/>
      <c r="C80" s="9"/>
    </row>
    <row r="81">
      <c r="A81" s="9"/>
      <c r="C81" s="9"/>
    </row>
    <row r="82">
      <c r="A82" s="9"/>
      <c r="C82" s="9"/>
    </row>
    <row r="83">
      <c r="A83" s="9"/>
      <c r="C83" s="9"/>
    </row>
    <row r="84">
      <c r="A84" s="9"/>
      <c r="C84" s="9"/>
    </row>
    <row r="85">
      <c r="A85" s="9"/>
      <c r="C85" s="9"/>
    </row>
    <row r="86">
      <c r="A86" s="9"/>
      <c r="C86" s="9"/>
    </row>
    <row r="87">
      <c r="A87" s="9"/>
      <c r="C87" s="9"/>
    </row>
    <row r="88">
      <c r="A88" s="9"/>
      <c r="C88" s="9"/>
    </row>
    <row r="89">
      <c r="A89" s="9"/>
      <c r="C89" s="9"/>
    </row>
    <row r="90">
      <c r="A90" s="9"/>
      <c r="C90" s="9"/>
    </row>
    <row r="91">
      <c r="A91" s="9"/>
      <c r="C91" s="9"/>
    </row>
    <row r="92">
      <c r="A92" s="9"/>
      <c r="C92" s="9"/>
    </row>
    <row r="93">
      <c r="A93" s="9"/>
      <c r="C93" s="9"/>
    </row>
    <row r="94">
      <c r="A94" s="9"/>
      <c r="C94" s="9"/>
    </row>
    <row r="95">
      <c r="A95" s="9"/>
      <c r="C95" s="9"/>
    </row>
    <row r="96">
      <c r="A96" s="9"/>
      <c r="C96" s="9"/>
    </row>
    <row r="97">
      <c r="A97" s="9"/>
      <c r="C97" s="9"/>
    </row>
    <row r="98">
      <c r="A98" s="9"/>
      <c r="C98" s="9"/>
    </row>
    <row r="99">
      <c r="A99" s="9"/>
      <c r="C99" s="9"/>
    </row>
    <row r="100">
      <c r="A100" s="9"/>
      <c r="C100" s="9"/>
    </row>
    <row r="101">
      <c r="A101" s="9"/>
      <c r="C101" s="9"/>
    </row>
    <row r="102">
      <c r="A102" s="9"/>
      <c r="C102" s="9"/>
    </row>
    <row r="103">
      <c r="A103" s="9"/>
      <c r="C103" s="9"/>
    </row>
    <row r="104">
      <c r="A104" s="9"/>
      <c r="C104" s="9"/>
    </row>
    <row r="105">
      <c r="A105" s="9"/>
      <c r="C105" s="9"/>
    </row>
    <row r="106">
      <c r="A106" s="9"/>
      <c r="C106" s="9"/>
    </row>
    <row r="107">
      <c r="A107" s="9"/>
      <c r="C107" s="9"/>
    </row>
    <row r="108">
      <c r="A108" s="9"/>
      <c r="C108" s="9"/>
    </row>
    <row r="109">
      <c r="A109" s="9"/>
      <c r="C109" s="9"/>
    </row>
    <row r="110">
      <c r="A110" s="9"/>
      <c r="C110" s="9"/>
    </row>
    <row r="111">
      <c r="A111" s="9"/>
      <c r="C111" s="9"/>
    </row>
    <row r="112">
      <c r="A112" s="9"/>
      <c r="C112" s="9"/>
    </row>
    <row r="113">
      <c r="A113" s="9"/>
      <c r="C113" s="9"/>
    </row>
    <row r="114">
      <c r="A114" s="9"/>
      <c r="C114" s="9"/>
    </row>
    <row r="115">
      <c r="A115" s="9"/>
      <c r="C115" s="9"/>
    </row>
    <row r="116">
      <c r="A116" s="9"/>
      <c r="C116" s="9"/>
    </row>
    <row r="117">
      <c r="A117" s="9"/>
      <c r="C117" s="9"/>
    </row>
    <row r="118">
      <c r="A118" s="9"/>
      <c r="C118" s="9"/>
    </row>
    <row r="119">
      <c r="A119" s="9"/>
      <c r="C119" s="9"/>
    </row>
    <row r="120">
      <c r="A120" s="9"/>
      <c r="C120" s="9"/>
    </row>
    <row r="121">
      <c r="A121" s="9"/>
      <c r="C121" s="9"/>
    </row>
    <row r="122">
      <c r="A122" s="9"/>
      <c r="C122" s="9"/>
    </row>
    <row r="123">
      <c r="A123" s="9"/>
      <c r="C123" s="9"/>
    </row>
    <row r="124">
      <c r="A124" s="9"/>
      <c r="C124" s="9"/>
    </row>
    <row r="125">
      <c r="A125" s="9"/>
      <c r="C125" s="9"/>
    </row>
    <row r="126">
      <c r="A126" s="9"/>
      <c r="C126" s="9"/>
    </row>
    <row r="127">
      <c r="A127" s="9"/>
      <c r="C127" s="9"/>
    </row>
    <row r="128">
      <c r="A128" s="9"/>
      <c r="C128" s="9"/>
    </row>
    <row r="129">
      <c r="A129" s="9"/>
      <c r="C129" s="9"/>
    </row>
    <row r="130">
      <c r="A130" s="9"/>
      <c r="C130" s="9"/>
    </row>
    <row r="131">
      <c r="A131" s="9"/>
      <c r="C131" s="9"/>
    </row>
    <row r="132">
      <c r="A132" s="9"/>
      <c r="C132" s="9"/>
    </row>
    <row r="133">
      <c r="A133" s="9"/>
      <c r="C133" s="9"/>
    </row>
    <row r="134">
      <c r="A134" s="9"/>
      <c r="C134" s="9"/>
    </row>
    <row r="135">
      <c r="A135" s="9"/>
      <c r="C135" s="9"/>
    </row>
    <row r="136">
      <c r="A136" s="9"/>
      <c r="C136" s="9"/>
    </row>
    <row r="137">
      <c r="A137" s="9"/>
      <c r="C137" s="9"/>
    </row>
    <row r="138">
      <c r="A138" s="9"/>
      <c r="C138" s="9"/>
    </row>
    <row r="139">
      <c r="A139" s="9"/>
      <c r="C139" s="9"/>
    </row>
    <row r="140">
      <c r="A140" s="9"/>
      <c r="C140" s="9"/>
    </row>
    <row r="141">
      <c r="A141" s="9"/>
      <c r="C141" s="9"/>
    </row>
    <row r="142">
      <c r="A142" s="9"/>
      <c r="C142" s="9"/>
    </row>
    <row r="143">
      <c r="A143" s="9"/>
      <c r="C143" s="9"/>
    </row>
    <row r="144">
      <c r="A144" s="9"/>
      <c r="C144" s="9"/>
    </row>
    <row r="145">
      <c r="A145" s="9"/>
      <c r="C145" s="9"/>
    </row>
    <row r="146">
      <c r="A146" s="9"/>
      <c r="C146" s="9"/>
    </row>
    <row r="147">
      <c r="A147" s="9"/>
      <c r="C147" s="9"/>
    </row>
    <row r="148">
      <c r="A148" s="9"/>
      <c r="C148" s="9"/>
    </row>
    <row r="149">
      <c r="A149" s="9"/>
      <c r="C149" s="9"/>
    </row>
    <row r="150">
      <c r="A150" s="9"/>
      <c r="C150" s="9"/>
    </row>
    <row r="151">
      <c r="A151" s="9"/>
      <c r="C151" s="9"/>
    </row>
    <row r="152">
      <c r="A152" s="9"/>
      <c r="C152" s="9"/>
    </row>
    <row r="153">
      <c r="A153" s="9"/>
      <c r="C153" s="9"/>
    </row>
    <row r="154">
      <c r="A154" s="9"/>
      <c r="C154" s="9"/>
    </row>
    <row r="155">
      <c r="A155" s="9"/>
      <c r="C155" s="9"/>
    </row>
    <row r="156">
      <c r="A156" s="9"/>
      <c r="C156" s="9"/>
    </row>
    <row r="157">
      <c r="A157" s="9"/>
      <c r="C157" s="9"/>
    </row>
    <row r="158">
      <c r="A158" s="9"/>
      <c r="C158" s="9"/>
    </row>
    <row r="159">
      <c r="A159" s="9"/>
      <c r="C159" s="9"/>
    </row>
    <row r="160">
      <c r="A160" s="9"/>
      <c r="C160" s="9"/>
    </row>
    <row r="161">
      <c r="A161" s="9"/>
      <c r="C161" s="9"/>
    </row>
    <row r="162">
      <c r="A162" s="9"/>
      <c r="C162" s="9"/>
    </row>
    <row r="163">
      <c r="A163" s="9"/>
      <c r="C163" s="9"/>
    </row>
    <row r="164">
      <c r="A164" s="9"/>
      <c r="C164" s="9"/>
    </row>
    <row r="165">
      <c r="A165" s="9"/>
      <c r="C165" s="9"/>
    </row>
    <row r="166">
      <c r="A166" s="9"/>
      <c r="C166" s="9"/>
    </row>
    <row r="167">
      <c r="A167" s="9"/>
      <c r="C167" s="9"/>
    </row>
    <row r="168">
      <c r="A168" s="9"/>
      <c r="C168" s="9"/>
    </row>
    <row r="169">
      <c r="A169" s="9"/>
      <c r="C169" s="9"/>
    </row>
    <row r="170">
      <c r="A170" s="9"/>
      <c r="C170" s="9"/>
    </row>
    <row r="171">
      <c r="A171" s="9"/>
      <c r="C171" s="9"/>
    </row>
    <row r="172">
      <c r="A172" s="9"/>
      <c r="C172" s="9"/>
    </row>
    <row r="173">
      <c r="A173" s="9"/>
      <c r="C173" s="9"/>
    </row>
    <row r="174">
      <c r="A174" s="9"/>
      <c r="C174" s="9"/>
    </row>
    <row r="175">
      <c r="A175" s="9"/>
      <c r="C175" s="9"/>
    </row>
    <row r="176">
      <c r="A176" s="9"/>
      <c r="C176" s="9"/>
    </row>
    <row r="177">
      <c r="A177" s="9"/>
      <c r="C177" s="9"/>
    </row>
    <row r="178">
      <c r="A178" s="9"/>
      <c r="C178" s="9"/>
    </row>
    <row r="179">
      <c r="A179" s="9"/>
      <c r="C179" s="9"/>
    </row>
    <row r="180">
      <c r="A180" s="9"/>
      <c r="C180" s="9"/>
    </row>
    <row r="181">
      <c r="A181" s="9"/>
      <c r="C181" s="9"/>
    </row>
    <row r="182">
      <c r="A182" s="9"/>
      <c r="C182" s="9"/>
    </row>
    <row r="183">
      <c r="A183" s="9"/>
      <c r="C183" s="9"/>
    </row>
    <row r="184">
      <c r="A184" s="9"/>
      <c r="C184" s="9"/>
    </row>
    <row r="185">
      <c r="A185" s="9"/>
      <c r="C185" s="9"/>
    </row>
    <row r="186">
      <c r="A186" s="9"/>
      <c r="C186" s="9"/>
    </row>
    <row r="187">
      <c r="A187" s="9"/>
      <c r="C187" s="9"/>
    </row>
    <row r="188">
      <c r="A188" s="9"/>
      <c r="C188" s="9"/>
    </row>
    <row r="189">
      <c r="A189" s="9"/>
      <c r="C189" s="9"/>
    </row>
    <row r="190">
      <c r="A190" s="9"/>
      <c r="C190" s="9"/>
    </row>
    <row r="191">
      <c r="A191" s="9"/>
      <c r="C191" s="9"/>
    </row>
    <row r="192">
      <c r="A192" s="9"/>
      <c r="C192" s="9"/>
    </row>
    <row r="193">
      <c r="A193" s="9"/>
      <c r="C193" s="9"/>
    </row>
    <row r="194">
      <c r="A194" s="9"/>
      <c r="C194" s="9"/>
    </row>
    <row r="195">
      <c r="A195" s="9"/>
      <c r="C195" s="9"/>
    </row>
    <row r="196">
      <c r="A196" s="9"/>
      <c r="C196" s="9"/>
    </row>
    <row r="197">
      <c r="A197" s="9"/>
      <c r="C197" s="9"/>
    </row>
    <row r="198">
      <c r="A198" s="9"/>
      <c r="C198" s="9"/>
    </row>
    <row r="199">
      <c r="A199" s="9"/>
      <c r="C199" s="9"/>
    </row>
    <row r="200">
      <c r="A200" s="9"/>
      <c r="C200" s="9"/>
    </row>
    <row r="201">
      <c r="A201" s="9"/>
      <c r="C201" s="9"/>
    </row>
    <row r="202">
      <c r="A202" s="9"/>
      <c r="C202" s="9"/>
    </row>
    <row r="203">
      <c r="A203" s="9"/>
      <c r="C203" s="9"/>
    </row>
    <row r="204">
      <c r="A204" s="9"/>
      <c r="C204" s="9"/>
    </row>
    <row r="205">
      <c r="A205" s="9"/>
      <c r="C205" s="9"/>
    </row>
    <row r="206">
      <c r="A206" s="9"/>
      <c r="C206" s="9"/>
    </row>
    <row r="207">
      <c r="A207" s="9"/>
      <c r="C207" s="9"/>
    </row>
    <row r="208">
      <c r="A208" s="9"/>
      <c r="C208" s="9"/>
    </row>
    <row r="209">
      <c r="A209" s="9"/>
      <c r="C209" s="9"/>
    </row>
    <row r="210">
      <c r="A210" s="9"/>
      <c r="C210" s="9"/>
    </row>
    <row r="211">
      <c r="A211" s="9"/>
      <c r="C211" s="9"/>
    </row>
  </sheetData>
  <hyperlinks>
    <hyperlink r:id="rId2" ref="C7"/>
    <hyperlink r:id="rId3" ref="C15"/>
  </hyperlinks>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23.0"/>
    <col customWidth="1" min="3" max="3" width="25.0"/>
    <col customWidth="1" min="5" max="5" width="10.57"/>
    <col customWidth="1" min="6" max="6" width="18.29"/>
  </cols>
  <sheetData>
    <row r="1">
      <c r="A1" s="5" t="s">
        <v>1966</v>
      </c>
      <c r="B1" s="5" t="s">
        <v>1967</v>
      </c>
      <c r="C1" s="5" t="s">
        <v>1968</v>
      </c>
      <c r="D1" s="55" t="s">
        <v>1969</v>
      </c>
      <c r="E1" s="5" t="s">
        <v>1970</v>
      </c>
      <c r="F1" s="5" t="s">
        <v>1971</v>
      </c>
      <c r="G1" s="5" t="s">
        <v>1972</v>
      </c>
      <c r="H1" s="5" t="s">
        <v>1973</v>
      </c>
      <c r="I1" s="5" t="s">
        <v>1974</v>
      </c>
    </row>
    <row r="2">
      <c r="A2" s="5"/>
      <c r="B2" s="5"/>
      <c r="C2" s="5"/>
      <c r="D2" s="55"/>
      <c r="E2" s="5"/>
      <c r="F2" s="9"/>
      <c r="G2" s="9"/>
      <c r="H2" s="9"/>
      <c r="I2" s="9"/>
    </row>
    <row r="3">
      <c r="A3" s="5" t="s">
        <v>1975</v>
      </c>
      <c r="B3" s="5" t="s">
        <v>234</v>
      </c>
      <c r="C3" s="5" t="s">
        <v>234</v>
      </c>
      <c r="D3" s="55" t="s">
        <v>1006</v>
      </c>
      <c r="E3" s="5" t="s">
        <v>1976</v>
      </c>
      <c r="F3" s="5" t="s">
        <v>1977</v>
      </c>
      <c r="G3" s="9"/>
      <c r="H3" s="9"/>
      <c r="I3" s="9"/>
    </row>
    <row r="4">
      <c r="A4" s="5"/>
      <c r="B4" s="5"/>
      <c r="C4" s="5"/>
      <c r="D4" s="55"/>
      <c r="E4" s="5"/>
      <c r="F4" s="9"/>
      <c r="G4" s="9"/>
      <c r="H4" s="9"/>
      <c r="I4" s="9"/>
    </row>
    <row r="5" ht="26.25">
      <c r="A5" s="5" t="s">
        <v>1978</v>
      </c>
      <c r="B5" s="5" t="s">
        <v>565</v>
      </c>
      <c r="C5" s="5" t="s">
        <v>623</v>
      </c>
      <c r="D5" s="55" t="s">
        <v>1979</v>
      </c>
      <c r="E5" s="5" t="s">
        <v>1976</v>
      </c>
      <c r="F5" s="9"/>
      <c r="G5" s="9"/>
      <c r="H5" s="5"/>
      <c r="I5" s="9"/>
    </row>
    <row r="6" ht="26.25">
      <c r="A6" s="5" t="s">
        <v>1297</v>
      </c>
      <c r="B6" s="5" t="s">
        <v>565</v>
      </c>
      <c r="C6" s="5" t="s">
        <v>623</v>
      </c>
      <c r="D6" s="55" t="s">
        <v>1980</v>
      </c>
      <c r="E6" s="5" t="s">
        <v>1976</v>
      </c>
      <c r="F6" s="9"/>
      <c r="G6" s="9"/>
      <c r="H6" s="5"/>
      <c r="I6" s="9"/>
    </row>
    <row r="7" ht="26.25">
      <c r="A7" s="5" t="s">
        <v>1298</v>
      </c>
      <c r="B7" s="5" t="s">
        <v>565</v>
      </c>
      <c r="C7" s="5" t="s">
        <v>623</v>
      </c>
      <c r="D7" s="55" t="s">
        <v>1981</v>
      </c>
      <c r="E7" s="5" t="s">
        <v>1976</v>
      </c>
      <c r="F7" s="9"/>
      <c r="G7" s="9"/>
      <c r="H7" s="5"/>
      <c r="I7" s="9"/>
    </row>
    <row r="8" ht="26.25">
      <c r="A8" s="5" t="s">
        <v>1299</v>
      </c>
      <c r="B8" s="5" t="s">
        <v>565</v>
      </c>
      <c r="C8" s="5" t="s">
        <v>623</v>
      </c>
      <c r="D8" s="55" t="s">
        <v>1982</v>
      </c>
      <c r="E8" s="5" t="s">
        <v>1976</v>
      </c>
      <c r="F8" s="9"/>
      <c r="G8" s="9"/>
      <c r="H8" s="5"/>
      <c r="I8" s="9"/>
    </row>
    <row r="9" ht="26.25">
      <c r="A9" s="5" t="s">
        <v>1300</v>
      </c>
      <c r="B9" s="5" t="s">
        <v>565</v>
      </c>
      <c r="C9" s="5" t="s">
        <v>623</v>
      </c>
      <c r="D9" s="55" t="s">
        <v>1980</v>
      </c>
      <c r="E9" s="5" t="s">
        <v>1976</v>
      </c>
      <c r="F9" s="9"/>
      <c r="G9" s="9"/>
      <c r="H9" s="5"/>
      <c r="I9" s="9"/>
    </row>
    <row r="10" ht="26.25">
      <c r="A10" s="5" t="s">
        <v>1978</v>
      </c>
      <c r="B10" s="5" t="s">
        <v>565</v>
      </c>
      <c r="C10" s="5" t="s">
        <v>618</v>
      </c>
      <c r="D10" s="55" t="s">
        <v>1979</v>
      </c>
      <c r="E10" s="5" t="s">
        <v>1976</v>
      </c>
      <c r="F10" s="9"/>
      <c r="G10" s="9"/>
      <c r="H10" s="5"/>
      <c r="I10" s="9"/>
    </row>
    <row r="11" ht="26.25">
      <c r="A11" s="5" t="s">
        <v>1301</v>
      </c>
      <c r="B11" s="5" t="s">
        <v>565</v>
      </c>
      <c r="C11" s="5" t="s">
        <v>618</v>
      </c>
      <c r="D11" s="55" t="s">
        <v>1983</v>
      </c>
      <c r="E11" s="5" t="s">
        <v>1976</v>
      </c>
      <c r="F11" s="9"/>
      <c r="G11" s="9"/>
      <c r="H11" s="5"/>
      <c r="I11" s="9"/>
    </row>
    <row r="12" ht="26.25">
      <c r="A12" s="5" t="s">
        <v>1302</v>
      </c>
      <c r="B12" s="5" t="s">
        <v>565</v>
      </c>
      <c r="C12" s="5" t="s">
        <v>615</v>
      </c>
      <c r="D12" s="55" t="s">
        <v>1984</v>
      </c>
      <c r="E12" s="5" t="s">
        <v>1985</v>
      </c>
      <c r="F12" s="9"/>
      <c r="G12" s="9"/>
      <c r="H12" s="5" t="s">
        <v>1986</v>
      </c>
      <c r="I12" s="9"/>
    </row>
    <row r="13">
      <c r="A13" s="5" t="s">
        <v>1978</v>
      </c>
      <c r="B13" s="5" t="s">
        <v>565</v>
      </c>
      <c r="C13" s="5" t="s">
        <v>615</v>
      </c>
      <c r="D13" s="55" t="s">
        <v>1979</v>
      </c>
      <c r="E13" s="5" t="s">
        <v>1976</v>
      </c>
      <c r="F13" s="9"/>
      <c r="G13" s="9"/>
      <c r="H13" s="5" t="s">
        <v>1986</v>
      </c>
      <c r="I13" s="9"/>
    </row>
    <row r="14">
      <c r="A14" s="5" t="s">
        <v>1301</v>
      </c>
      <c r="B14" s="5" t="s">
        <v>565</v>
      </c>
      <c r="C14" s="5" t="s">
        <v>615</v>
      </c>
      <c r="D14" s="55" t="s">
        <v>1981</v>
      </c>
      <c r="E14" s="5" t="s">
        <v>1976</v>
      </c>
      <c r="F14" s="9"/>
      <c r="G14" s="9"/>
      <c r="H14" s="5" t="s">
        <v>1986</v>
      </c>
      <c r="I14" s="9"/>
    </row>
    <row r="15" ht="26.25">
      <c r="A15" s="11" t="s">
        <v>1303</v>
      </c>
      <c r="B15" s="5" t="s">
        <v>565</v>
      </c>
      <c r="C15" s="5" t="s">
        <v>615</v>
      </c>
      <c r="D15" s="55" t="s">
        <v>1983</v>
      </c>
      <c r="E15" s="5" t="s">
        <v>1976</v>
      </c>
      <c r="F15" s="9"/>
      <c r="G15" s="9"/>
      <c r="H15" s="5" t="s">
        <v>1986</v>
      </c>
      <c r="I15" s="9"/>
    </row>
    <row r="16">
      <c r="A16" s="11" t="s">
        <v>1304</v>
      </c>
      <c r="B16" s="5" t="s">
        <v>565</v>
      </c>
      <c r="C16" s="5" t="s">
        <v>615</v>
      </c>
      <c r="D16" s="55" t="s">
        <v>1979</v>
      </c>
      <c r="E16" s="5" t="s">
        <v>1976</v>
      </c>
      <c r="F16" s="9"/>
      <c r="G16" s="9"/>
      <c r="H16" s="5" t="s">
        <v>1986</v>
      </c>
      <c r="I16" s="9"/>
    </row>
    <row r="17" ht="26.25">
      <c r="A17" s="5" t="s">
        <v>1303</v>
      </c>
      <c r="B17" s="5" t="s">
        <v>557</v>
      </c>
      <c r="C17" s="5" t="s">
        <v>607</v>
      </c>
      <c r="D17" s="55" t="s">
        <v>1982</v>
      </c>
      <c r="E17" s="5" t="s">
        <v>1976</v>
      </c>
      <c r="F17" s="9"/>
      <c r="G17" s="9"/>
      <c r="H17" s="9"/>
      <c r="I17" s="9"/>
    </row>
    <row r="18">
      <c r="A18" s="5" t="s">
        <v>1304</v>
      </c>
      <c r="B18" s="5" t="s">
        <v>557</v>
      </c>
      <c r="C18" s="5" t="s">
        <v>607</v>
      </c>
      <c r="D18" s="55" t="s">
        <v>1987</v>
      </c>
      <c r="E18" s="5" t="s">
        <v>1976</v>
      </c>
      <c r="F18" s="9"/>
      <c r="G18" s="9"/>
      <c r="H18" s="9"/>
      <c r="I18" s="9"/>
    </row>
    <row r="19">
      <c r="A19" s="5" t="s">
        <v>1978</v>
      </c>
      <c r="B19" s="5" t="s">
        <v>557</v>
      </c>
      <c r="C19" s="5" t="s">
        <v>607</v>
      </c>
      <c r="D19" s="55" t="s">
        <v>1988</v>
      </c>
      <c r="E19" s="5" t="s">
        <v>1976</v>
      </c>
      <c r="F19" s="9"/>
      <c r="G19" s="9"/>
      <c r="H19" s="9"/>
      <c r="I19" s="9"/>
    </row>
    <row r="20">
      <c r="A20" s="5" t="s">
        <v>1301</v>
      </c>
      <c r="B20" s="5" t="s">
        <v>557</v>
      </c>
      <c r="C20" s="5" t="s">
        <v>550</v>
      </c>
      <c r="D20" s="55" t="s">
        <v>1981</v>
      </c>
      <c r="E20" s="5" t="s">
        <v>1976</v>
      </c>
      <c r="F20" s="9"/>
      <c r="G20" s="9"/>
      <c r="H20" s="9"/>
      <c r="I20" s="9"/>
    </row>
    <row r="21">
      <c r="A21" s="5" t="s">
        <v>1305</v>
      </c>
      <c r="B21" s="5" t="s">
        <v>557</v>
      </c>
      <c r="C21" s="5" t="s">
        <v>550</v>
      </c>
      <c r="D21" s="55" t="s">
        <v>1989</v>
      </c>
      <c r="E21" s="5" t="s">
        <v>1976</v>
      </c>
      <c r="F21" s="9"/>
      <c r="G21" s="9"/>
      <c r="H21" s="9"/>
      <c r="I21" s="9"/>
    </row>
    <row r="22">
      <c r="A22" s="5" t="s">
        <v>1306</v>
      </c>
      <c r="B22" s="5" t="s">
        <v>557</v>
      </c>
      <c r="C22" s="5" t="s">
        <v>550</v>
      </c>
      <c r="D22" s="55" t="s">
        <v>1990</v>
      </c>
      <c r="E22" s="5" t="s">
        <v>1976</v>
      </c>
      <c r="F22" s="9"/>
      <c r="G22" s="9"/>
      <c r="H22" s="9"/>
      <c r="I22" s="9"/>
    </row>
    <row r="23">
      <c r="A23" s="5" t="s">
        <v>1307</v>
      </c>
      <c r="B23" s="5" t="s">
        <v>557</v>
      </c>
      <c r="C23" s="5" t="s">
        <v>550</v>
      </c>
      <c r="D23" s="55" t="s">
        <v>1991</v>
      </c>
      <c r="E23" s="5" t="s">
        <v>1976</v>
      </c>
      <c r="F23" s="9"/>
      <c r="G23" s="9"/>
      <c r="H23" s="9"/>
      <c r="I23" s="9"/>
    </row>
    <row r="24" ht="26.25">
      <c r="A24" s="5" t="s">
        <v>1308</v>
      </c>
      <c r="B24" s="5" t="s">
        <v>557</v>
      </c>
      <c r="C24" s="5" t="s">
        <v>550</v>
      </c>
      <c r="D24" s="55" t="s">
        <v>1992</v>
      </c>
      <c r="E24" s="5" t="s">
        <v>1985</v>
      </c>
      <c r="F24" s="5" t="s">
        <v>1993</v>
      </c>
      <c r="G24" s="9"/>
      <c r="H24" s="9"/>
      <c r="I24" s="9"/>
    </row>
    <row r="25" ht="26.25">
      <c r="A25" s="5" t="s">
        <v>1309</v>
      </c>
      <c r="B25" s="5" t="s">
        <v>557</v>
      </c>
      <c r="C25" s="5" t="s">
        <v>530</v>
      </c>
      <c r="D25" s="55" t="s">
        <v>1994</v>
      </c>
      <c r="E25" s="5" t="s">
        <v>1976</v>
      </c>
      <c r="F25" s="5" t="s">
        <v>1995</v>
      </c>
      <c r="G25" s="9"/>
      <c r="H25" s="9"/>
      <c r="I25" s="9"/>
    </row>
    <row r="26" ht="26.25">
      <c r="A26" s="5" t="s">
        <v>1978</v>
      </c>
      <c r="B26" s="5" t="s">
        <v>557</v>
      </c>
      <c r="C26" s="5" t="s">
        <v>530</v>
      </c>
      <c r="D26" s="55" t="s">
        <v>1996</v>
      </c>
      <c r="E26" s="5" t="s">
        <v>1976</v>
      </c>
      <c r="F26" s="5" t="s">
        <v>1995</v>
      </c>
      <c r="G26" s="9"/>
      <c r="H26" s="9"/>
      <c r="I26" s="9"/>
    </row>
    <row r="27" ht="26.25">
      <c r="A27" s="5" t="s">
        <v>1310</v>
      </c>
      <c r="B27" s="5" t="s">
        <v>557</v>
      </c>
      <c r="C27" s="5" t="s">
        <v>530</v>
      </c>
      <c r="D27" s="55" t="s">
        <v>1997</v>
      </c>
      <c r="E27" s="5" t="s">
        <v>1976</v>
      </c>
      <c r="F27" s="5" t="s">
        <v>1995</v>
      </c>
      <c r="G27" s="9"/>
      <c r="H27" s="9"/>
      <c r="I27" s="9"/>
    </row>
    <row r="28" ht="26.25">
      <c r="A28" s="5" t="s">
        <v>1311</v>
      </c>
      <c r="B28" s="5" t="s">
        <v>557</v>
      </c>
      <c r="C28" s="5" t="s">
        <v>530</v>
      </c>
      <c r="D28" s="55" t="s">
        <v>1998</v>
      </c>
      <c r="E28" s="5" t="s">
        <v>1976</v>
      </c>
      <c r="F28" s="5"/>
      <c r="G28" s="9"/>
      <c r="H28" s="9"/>
      <c r="I28" s="9"/>
    </row>
    <row r="29" ht="26.25">
      <c r="A29" s="5" t="s">
        <v>1312</v>
      </c>
      <c r="B29" s="5" t="s">
        <v>557</v>
      </c>
      <c r="C29" s="5" t="s">
        <v>530</v>
      </c>
      <c r="D29" s="55" t="s">
        <v>1998</v>
      </c>
      <c r="E29" s="5" t="s">
        <v>1976</v>
      </c>
      <c r="F29" s="5"/>
      <c r="G29" s="9"/>
      <c r="H29" s="9"/>
      <c r="I29" s="9"/>
    </row>
    <row r="30" ht="26.25">
      <c r="A30" s="5" t="s">
        <v>1313</v>
      </c>
      <c r="B30" s="5" t="s">
        <v>557</v>
      </c>
      <c r="C30" s="5" t="s">
        <v>530</v>
      </c>
      <c r="D30" s="55" t="s">
        <v>1999</v>
      </c>
      <c r="E30" s="5" t="s">
        <v>1976</v>
      </c>
      <c r="F30" s="5"/>
      <c r="G30" s="9"/>
      <c r="H30" s="9"/>
      <c r="I30" s="5"/>
    </row>
    <row r="31" ht="26.25">
      <c r="A31" s="5" t="s">
        <v>1314</v>
      </c>
      <c r="B31" s="5" t="s">
        <v>557</v>
      </c>
      <c r="C31" s="5" t="s">
        <v>530</v>
      </c>
      <c r="D31" s="55" t="s">
        <v>2000</v>
      </c>
      <c r="E31" s="5" t="s">
        <v>1976</v>
      </c>
      <c r="F31" s="5" t="s">
        <v>2001</v>
      </c>
      <c r="G31" s="9"/>
      <c r="H31" s="9"/>
      <c r="I31" s="5"/>
    </row>
    <row r="32" ht="26.25">
      <c r="A32" s="5" t="s">
        <v>1315</v>
      </c>
      <c r="B32" s="5" t="s">
        <v>557</v>
      </c>
      <c r="C32" s="5" t="s">
        <v>530</v>
      </c>
      <c r="D32" s="55" t="s">
        <v>2002</v>
      </c>
      <c r="E32" s="5" t="s">
        <v>1976</v>
      </c>
      <c r="F32" s="5" t="s">
        <v>2001</v>
      </c>
      <c r="G32" s="9"/>
      <c r="H32" s="9"/>
      <c r="I32" s="5"/>
    </row>
    <row r="33" ht="26.25">
      <c r="A33" s="5" t="s">
        <v>1316</v>
      </c>
      <c r="B33" s="5" t="s">
        <v>557</v>
      </c>
      <c r="C33" s="5" t="s">
        <v>530</v>
      </c>
      <c r="D33" s="55" t="s">
        <v>2003</v>
      </c>
      <c r="E33" s="5" t="s">
        <v>1976</v>
      </c>
      <c r="F33" s="5"/>
      <c r="G33" s="5" t="s">
        <v>2004</v>
      </c>
      <c r="H33" s="9"/>
      <c r="I33" s="5" t="s">
        <v>2005</v>
      </c>
    </row>
    <row r="34">
      <c r="A34" s="5" t="s">
        <v>1317</v>
      </c>
      <c r="B34" s="5" t="s">
        <v>557</v>
      </c>
      <c r="C34" s="5" t="s">
        <v>556</v>
      </c>
      <c r="D34" s="55" t="s">
        <v>2006</v>
      </c>
      <c r="E34" s="5" t="s">
        <v>1976</v>
      </c>
      <c r="F34" s="9"/>
      <c r="G34" s="9"/>
      <c r="H34" s="9"/>
      <c r="I34" s="9"/>
    </row>
    <row r="35">
      <c r="A35" s="5" t="s">
        <v>1318</v>
      </c>
      <c r="B35" s="5" t="s">
        <v>557</v>
      </c>
      <c r="C35" s="5" t="s">
        <v>556</v>
      </c>
      <c r="D35" s="55" t="s">
        <v>2007</v>
      </c>
      <c r="E35" s="5" t="s">
        <v>1976</v>
      </c>
      <c r="F35" s="9"/>
      <c r="G35" s="9"/>
      <c r="H35" s="9"/>
      <c r="I35" s="9"/>
    </row>
    <row r="36">
      <c r="A36" s="5" t="s">
        <v>1319</v>
      </c>
      <c r="B36" s="5" t="s">
        <v>557</v>
      </c>
      <c r="C36" s="5" t="s">
        <v>556</v>
      </c>
      <c r="D36" s="55" t="s">
        <v>2008</v>
      </c>
      <c r="E36" s="5" t="s">
        <v>1976</v>
      </c>
      <c r="F36" s="9"/>
      <c r="G36" s="9"/>
      <c r="H36" s="9"/>
      <c r="I36" s="9"/>
    </row>
    <row r="37">
      <c r="A37" s="5" t="s">
        <v>1320</v>
      </c>
      <c r="B37" s="5" t="s">
        <v>557</v>
      </c>
      <c r="C37" s="5" t="s">
        <v>556</v>
      </c>
      <c r="D37" s="55" t="s">
        <v>2008</v>
      </c>
      <c r="E37" s="5" t="s">
        <v>1976</v>
      </c>
      <c r="F37" s="9"/>
      <c r="G37" s="9"/>
      <c r="H37" s="9"/>
      <c r="I37" s="9"/>
    </row>
    <row r="38">
      <c r="A38" s="5" t="s">
        <v>1321</v>
      </c>
      <c r="B38" s="5" t="s">
        <v>557</v>
      </c>
      <c r="C38" s="5" t="s">
        <v>556</v>
      </c>
      <c r="D38" s="55" t="s">
        <v>2009</v>
      </c>
      <c r="E38" s="5" t="s">
        <v>1976</v>
      </c>
      <c r="F38" s="9"/>
      <c r="G38" s="9"/>
      <c r="H38" s="9"/>
      <c r="I38" s="9"/>
    </row>
    <row r="39" ht="26.25">
      <c r="A39" s="5" t="s">
        <v>1298</v>
      </c>
      <c r="B39" s="5" t="s">
        <v>557</v>
      </c>
      <c r="C39" s="5" t="s">
        <v>556</v>
      </c>
      <c r="D39" s="55" t="s">
        <v>2010</v>
      </c>
      <c r="E39" s="5" t="s">
        <v>1976</v>
      </c>
      <c r="F39" s="9"/>
      <c r="G39" s="9"/>
      <c r="H39" s="9"/>
      <c r="I39" s="9"/>
    </row>
    <row r="40">
      <c r="A40" s="5" t="s">
        <v>1322</v>
      </c>
      <c r="B40" s="5" t="s">
        <v>557</v>
      </c>
      <c r="C40" s="5" t="s">
        <v>556</v>
      </c>
      <c r="D40" s="55" t="s">
        <v>2011</v>
      </c>
      <c r="E40" s="5" t="s">
        <v>1976</v>
      </c>
      <c r="F40" s="9"/>
      <c r="G40" s="9"/>
      <c r="H40" s="9"/>
      <c r="I40" s="9"/>
    </row>
    <row r="41">
      <c r="A41" s="5" t="s">
        <v>1297</v>
      </c>
      <c r="B41" s="5" t="s">
        <v>557</v>
      </c>
      <c r="C41" s="5" t="s">
        <v>556</v>
      </c>
      <c r="D41" s="55" t="s">
        <v>2012</v>
      </c>
      <c r="E41" s="5" t="s">
        <v>1976</v>
      </c>
      <c r="F41" s="9"/>
      <c r="G41" s="9"/>
      <c r="H41" s="9"/>
      <c r="I41" s="9"/>
    </row>
    <row r="42">
      <c r="A42" s="5" t="s">
        <v>1314</v>
      </c>
      <c r="B42" s="5" t="s">
        <v>557</v>
      </c>
      <c r="C42" s="5" t="s">
        <v>556</v>
      </c>
      <c r="D42" s="55" t="s">
        <v>2013</v>
      </c>
      <c r="E42" s="5" t="s">
        <v>1976</v>
      </c>
      <c r="F42" s="9"/>
      <c r="G42" s="9"/>
      <c r="H42" s="9"/>
      <c r="I42" s="9"/>
    </row>
    <row r="43" ht="26.25">
      <c r="A43" s="5" t="s">
        <v>1323</v>
      </c>
      <c r="B43" s="5" t="s">
        <v>557</v>
      </c>
      <c r="C43" s="5" t="s">
        <v>568</v>
      </c>
      <c r="D43" s="55" t="s">
        <v>2012</v>
      </c>
      <c r="E43" s="5" t="s">
        <v>1976</v>
      </c>
      <c r="F43" s="5"/>
      <c r="G43" s="9"/>
      <c r="H43" s="9"/>
      <c r="I43" s="9"/>
    </row>
    <row r="44" ht="26.25">
      <c r="A44" s="5" t="s">
        <v>1324</v>
      </c>
      <c r="B44" s="5" t="s">
        <v>557</v>
      </c>
      <c r="C44" s="5" t="s">
        <v>568</v>
      </c>
      <c r="D44" s="55" t="s">
        <v>2014</v>
      </c>
      <c r="E44" s="5" t="s">
        <v>1976</v>
      </c>
      <c r="F44" s="5"/>
      <c r="G44" s="9"/>
      <c r="H44" s="9"/>
      <c r="I44" s="9"/>
    </row>
    <row r="45" ht="26.25">
      <c r="A45" s="5" t="s">
        <v>1325</v>
      </c>
      <c r="B45" s="5" t="s">
        <v>557</v>
      </c>
      <c r="C45" s="5" t="s">
        <v>568</v>
      </c>
      <c r="D45" s="55" t="s">
        <v>2015</v>
      </c>
      <c r="E45" s="5" t="s">
        <v>1976</v>
      </c>
      <c r="F45" s="5"/>
      <c r="G45" s="9"/>
      <c r="H45" s="9"/>
      <c r="I45" s="9"/>
    </row>
    <row r="46" ht="26.25">
      <c r="A46" s="5" t="s">
        <v>1326</v>
      </c>
      <c r="B46" s="5" t="s">
        <v>557</v>
      </c>
      <c r="C46" s="5" t="s">
        <v>568</v>
      </c>
      <c r="D46" s="55" t="s">
        <v>2016</v>
      </c>
      <c r="E46" s="5" t="s">
        <v>1976</v>
      </c>
      <c r="F46" s="5"/>
      <c r="G46" s="9"/>
      <c r="H46" s="9"/>
      <c r="I46" s="9"/>
    </row>
    <row r="47" ht="26.25">
      <c r="A47" s="5" t="s">
        <v>1327</v>
      </c>
      <c r="B47" s="5" t="s">
        <v>557</v>
      </c>
      <c r="C47" s="5" t="s">
        <v>568</v>
      </c>
      <c r="D47" s="55" t="s">
        <v>2017</v>
      </c>
      <c r="E47" s="5" t="s">
        <v>1976</v>
      </c>
      <c r="F47" s="5"/>
      <c r="G47" s="9"/>
      <c r="H47" s="9"/>
      <c r="I47" s="9"/>
    </row>
    <row r="48" ht="26.25">
      <c r="A48" s="5" t="s">
        <v>1328</v>
      </c>
      <c r="B48" s="5" t="s">
        <v>557</v>
      </c>
      <c r="C48" s="5" t="s">
        <v>568</v>
      </c>
      <c r="D48" s="55" t="s">
        <v>2018</v>
      </c>
      <c r="E48" s="5" t="s">
        <v>1985</v>
      </c>
      <c r="F48" s="5"/>
      <c r="G48" s="9"/>
      <c r="H48" s="9"/>
      <c r="I48" s="9"/>
    </row>
    <row r="49" ht="26.25">
      <c r="A49" s="5" t="s">
        <v>1329</v>
      </c>
      <c r="B49" s="5" t="s">
        <v>557</v>
      </c>
      <c r="C49" s="5" t="s">
        <v>576</v>
      </c>
      <c r="D49" s="55" t="s">
        <v>2019</v>
      </c>
      <c r="E49" s="5" t="s">
        <v>1976</v>
      </c>
      <c r="F49" s="5"/>
      <c r="G49" s="9"/>
      <c r="H49" s="9"/>
      <c r="I49" s="9"/>
    </row>
    <row r="50" ht="26.25">
      <c r="A50" s="5" t="s">
        <v>1330</v>
      </c>
      <c r="B50" s="5" t="s">
        <v>557</v>
      </c>
      <c r="C50" s="5" t="s">
        <v>576</v>
      </c>
      <c r="D50" s="55" t="s">
        <v>2019</v>
      </c>
      <c r="E50" s="5" t="s">
        <v>1976</v>
      </c>
      <c r="F50" s="5"/>
      <c r="G50" s="9"/>
      <c r="H50" s="9"/>
      <c r="I50" s="9"/>
    </row>
    <row r="51">
      <c r="A51" s="5" t="s">
        <v>1331</v>
      </c>
      <c r="B51" s="5" t="s">
        <v>557</v>
      </c>
      <c r="C51" s="5" t="s">
        <v>576</v>
      </c>
      <c r="D51" s="55" t="s">
        <v>2019</v>
      </c>
      <c r="E51" s="5" t="s">
        <v>1976</v>
      </c>
      <c r="F51" s="5"/>
      <c r="G51" s="9"/>
      <c r="H51" s="9"/>
      <c r="I51" s="9"/>
    </row>
    <row r="52" ht="26.25">
      <c r="A52" s="5" t="s">
        <v>1332</v>
      </c>
      <c r="B52" s="5" t="s">
        <v>557</v>
      </c>
      <c r="C52" s="5" t="s">
        <v>576</v>
      </c>
      <c r="D52" s="55" t="s">
        <v>2020</v>
      </c>
      <c r="E52" s="5" t="s">
        <v>1985</v>
      </c>
      <c r="F52" s="5" t="s">
        <v>2021</v>
      </c>
      <c r="G52" s="9"/>
      <c r="H52" s="9"/>
      <c r="I52" s="9"/>
    </row>
    <row r="53" ht="26.25">
      <c r="A53" s="5" t="s">
        <v>1333</v>
      </c>
      <c r="B53" s="5" t="s">
        <v>557</v>
      </c>
      <c r="C53" s="5" t="s">
        <v>576</v>
      </c>
      <c r="D53" s="55" t="s">
        <v>2020</v>
      </c>
      <c r="E53" s="5" t="s">
        <v>1976</v>
      </c>
      <c r="F53" s="5" t="s">
        <v>2021</v>
      </c>
      <c r="G53" s="9"/>
      <c r="H53" s="9"/>
      <c r="I53" s="9"/>
    </row>
    <row r="54" ht="26.25">
      <c r="A54" s="5" t="s">
        <v>1334</v>
      </c>
      <c r="B54" s="5" t="s">
        <v>557</v>
      </c>
      <c r="C54" s="5" t="s">
        <v>576</v>
      </c>
      <c r="D54" s="55" t="s">
        <v>2022</v>
      </c>
      <c r="E54" s="5" t="s">
        <v>1976</v>
      </c>
      <c r="F54" s="5" t="s">
        <v>2021</v>
      </c>
      <c r="G54" s="9"/>
      <c r="H54" s="9"/>
      <c r="I54" s="9"/>
    </row>
    <row r="55" ht="26.25">
      <c r="A55" s="5" t="s">
        <v>1335</v>
      </c>
      <c r="B55" s="5" t="s">
        <v>557</v>
      </c>
      <c r="C55" s="5" t="s">
        <v>576</v>
      </c>
      <c r="D55" s="55" t="s">
        <v>2020</v>
      </c>
      <c r="E55" s="5" t="s">
        <v>1976</v>
      </c>
      <c r="F55" s="5" t="s">
        <v>2021</v>
      </c>
      <c r="G55" s="9"/>
      <c r="H55" s="9"/>
      <c r="I55" s="9"/>
    </row>
    <row r="56" ht="26.25">
      <c r="A56" s="5" t="s">
        <v>1309</v>
      </c>
      <c r="B56" s="5" t="s">
        <v>557</v>
      </c>
      <c r="C56" s="5" t="s">
        <v>540</v>
      </c>
      <c r="D56" s="55" t="s">
        <v>1994</v>
      </c>
      <c r="E56" s="5" t="s">
        <v>1976</v>
      </c>
      <c r="F56" s="9"/>
      <c r="G56" s="9"/>
      <c r="H56" s="9"/>
      <c r="I56" s="9"/>
    </row>
    <row r="57" ht="26.25">
      <c r="A57" s="5" t="s">
        <v>1310</v>
      </c>
      <c r="B57" s="5" t="s">
        <v>557</v>
      </c>
      <c r="C57" s="5" t="s">
        <v>540</v>
      </c>
      <c r="D57" s="55" t="s">
        <v>2023</v>
      </c>
      <c r="E57" s="5" t="s">
        <v>1976</v>
      </c>
      <c r="F57" s="9"/>
      <c r="G57" s="9"/>
      <c r="H57" s="9"/>
      <c r="I57" s="9"/>
    </row>
    <row r="58" ht="26.25">
      <c r="A58" s="5" t="s">
        <v>1336</v>
      </c>
      <c r="B58" s="5" t="s">
        <v>557</v>
      </c>
      <c r="C58" s="5" t="s">
        <v>540</v>
      </c>
      <c r="D58" s="55" t="s">
        <v>2024</v>
      </c>
      <c r="E58" s="5" t="s">
        <v>1976</v>
      </c>
      <c r="F58" s="9"/>
      <c r="G58" s="9"/>
      <c r="H58" s="9"/>
      <c r="I58" s="9"/>
    </row>
    <row r="59" ht="26.25">
      <c r="A59" s="5" t="s">
        <v>1337</v>
      </c>
      <c r="B59" s="5" t="s">
        <v>557</v>
      </c>
      <c r="C59" s="5" t="s">
        <v>540</v>
      </c>
      <c r="D59" s="55" t="s">
        <v>2016</v>
      </c>
      <c r="E59" s="5" t="s">
        <v>1976</v>
      </c>
      <c r="F59" s="9"/>
      <c r="G59" s="9"/>
      <c r="H59" s="9"/>
      <c r="I59" s="9"/>
    </row>
    <row r="60" ht="26.25">
      <c r="A60" s="5" t="s">
        <v>1338</v>
      </c>
      <c r="B60" s="5" t="s">
        <v>557</v>
      </c>
      <c r="C60" s="5" t="s">
        <v>540</v>
      </c>
      <c r="D60" s="55" t="s">
        <v>2025</v>
      </c>
      <c r="E60" s="5" t="s">
        <v>1976</v>
      </c>
      <c r="F60" s="9"/>
      <c r="G60" s="9"/>
      <c r="H60" s="9"/>
      <c r="I60" s="9"/>
    </row>
    <row r="61">
      <c r="A61" s="5" t="s">
        <v>1339</v>
      </c>
      <c r="B61" s="5" t="s">
        <v>557</v>
      </c>
      <c r="C61" s="5" t="s">
        <v>560</v>
      </c>
      <c r="D61" s="55" t="s">
        <v>2026</v>
      </c>
      <c r="E61" s="5" t="s">
        <v>1976</v>
      </c>
      <c r="F61" s="9"/>
      <c r="G61" s="9"/>
      <c r="H61" s="9"/>
      <c r="I61" s="9"/>
    </row>
    <row r="62" ht="26.25">
      <c r="A62" s="5" t="s">
        <v>1338</v>
      </c>
      <c r="B62" s="5" t="s">
        <v>557</v>
      </c>
      <c r="C62" s="5" t="s">
        <v>560</v>
      </c>
      <c r="D62" s="55" t="s">
        <v>2025</v>
      </c>
      <c r="E62" s="5" t="s">
        <v>1976</v>
      </c>
      <c r="F62" s="9"/>
      <c r="G62" s="9"/>
      <c r="H62" s="9"/>
      <c r="I62" s="9"/>
    </row>
    <row r="63" ht="26.25">
      <c r="A63" s="5" t="s">
        <v>1340</v>
      </c>
      <c r="B63" s="5" t="s">
        <v>557</v>
      </c>
      <c r="C63" s="5" t="s">
        <v>563</v>
      </c>
      <c r="D63" s="55" t="s">
        <v>2027</v>
      </c>
      <c r="E63" s="5" t="s">
        <v>1976</v>
      </c>
      <c r="F63" s="5" t="s">
        <v>2028</v>
      </c>
      <c r="G63" s="9"/>
      <c r="H63" s="9"/>
      <c r="I63" s="9"/>
    </row>
    <row r="64" ht="26.25">
      <c r="A64" s="5" t="s">
        <v>1341</v>
      </c>
      <c r="B64" s="5" t="s">
        <v>557</v>
      </c>
      <c r="C64" s="5" t="s">
        <v>563</v>
      </c>
      <c r="D64" s="55" t="s">
        <v>2027</v>
      </c>
      <c r="E64" s="5" t="s">
        <v>1976</v>
      </c>
      <c r="F64" s="5" t="s">
        <v>2028</v>
      </c>
      <c r="G64" s="9"/>
      <c r="H64" s="9"/>
      <c r="I64" s="9"/>
    </row>
    <row r="65" ht="26.25">
      <c r="A65" s="5" t="s">
        <v>1342</v>
      </c>
      <c r="B65" s="5" t="s">
        <v>557</v>
      </c>
      <c r="C65" s="5" t="s">
        <v>563</v>
      </c>
      <c r="D65" s="55" t="s">
        <v>2025</v>
      </c>
      <c r="E65" s="5" t="s">
        <v>1976</v>
      </c>
      <c r="F65" s="5" t="s">
        <v>2028</v>
      </c>
      <c r="G65" s="9"/>
      <c r="H65" s="9"/>
      <c r="I65" s="9"/>
    </row>
    <row r="66" ht="26.25">
      <c r="A66" s="5" t="s">
        <v>1343</v>
      </c>
      <c r="B66" s="5" t="s">
        <v>557</v>
      </c>
      <c r="C66" s="5" t="s">
        <v>563</v>
      </c>
      <c r="D66" s="55" t="s">
        <v>2029</v>
      </c>
      <c r="E66" s="5" t="s">
        <v>1976</v>
      </c>
      <c r="F66" s="5"/>
      <c r="G66" s="9"/>
      <c r="H66" s="9"/>
      <c r="I66" s="9"/>
    </row>
    <row r="67" ht="26.25">
      <c r="A67" s="5" t="s">
        <v>1342</v>
      </c>
      <c r="B67" s="5" t="s">
        <v>557</v>
      </c>
      <c r="C67" s="5" t="s">
        <v>572</v>
      </c>
      <c r="D67" s="55" t="s">
        <v>2024</v>
      </c>
      <c r="E67" s="5" t="s">
        <v>1976</v>
      </c>
      <c r="F67" s="9"/>
      <c r="G67" s="9"/>
      <c r="H67" s="9"/>
      <c r="I67" s="9"/>
    </row>
    <row r="68" ht="26.25">
      <c r="A68" s="5" t="s">
        <v>1311</v>
      </c>
      <c r="B68" s="5" t="s">
        <v>557</v>
      </c>
      <c r="C68" s="5" t="s">
        <v>525</v>
      </c>
      <c r="D68" s="55" t="s">
        <v>2030</v>
      </c>
      <c r="E68" s="5" t="s">
        <v>1976</v>
      </c>
      <c r="F68" s="9"/>
      <c r="G68" s="9"/>
      <c r="H68" s="9"/>
      <c r="I68" s="9"/>
    </row>
    <row r="69" ht="26.25">
      <c r="A69" s="5" t="s">
        <v>1312</v>
      </c>
      <c r="B69" s="5" t="s">
        <v>557</v>
      </c>
      <c r="C69" s="5" t="s">
        <v>525</v>
      </c>
      <c r="D69" s="55" t="s">
        <v>2030</v>
      </c>
      <c r="E69" s="5" t="s">
        <v>1976</v>
      </c>
      <c r="F69" s="9"/>
      <c r="G69" s="9"/>
      <c r="H69" s="9"/>
      <c r="I69" s="9"/>
    </row>
    <row r="70" ht="26.25">
      <c r="A70" s="5" t="s">
        <v>1313</v>
      </c>
      <c r="B70" s="5" t="s">
        <v>557</v>
      </c>
      <c r="C70" s="5" t="s">
        <v>525</v>
      </c>
      <c r="D70" s="55" t="s">
        <v>2031</v>
      </c>
      <c r="E70" s="5" t="s">
        <v>1976</v>
      </c>
      <c r="F70" s="5" t="s">
        <v>2032</v>
      </c>
      <c r="G70" s="9"/>
      <c r="H70" s="9"/>
      <c r="I70" s="9"/>
    </row>
    <row r="71" ht="26.25">
      <c r="A71" s="5" t="s">
        <v>1337</v>
      </c>
      <c r="B71" s="5" t="s">
        <v>557</v>
      </c>
      <c r="C71" s="5" t="s">
        <v>525</v>
      </c>
      <c r="D71" s="55" t="s">
        <v>2033</v>
      </c>
      <c r="E71" s="5" t="s">
        <v>1976</v>
      </c>
      <c r="F71" s="9"/>
      <c r="G71" s="9"/>
      <c r="H71" s="9"/>
      <c r="I71" s="9"/>
    </row>
    <row r="72" ht="26.25">
      <c r="A72" s="5" t="s">
        <v>1344</v>
      </c>
      <c r="B72" s="5" t="s">
        <v>557</v>
      </c>
      <c r="C72" s="5" t="s">
        <v>525</v>
      </c>
      <c r="D72" s="55" t="s">
        <v>2034</v>
      </c>
      <c r="E72" s="5" t="s">
        <v>1976</v>
      </c>
      <c r="F72" s="9"/>
      <c r="G72" s="9"/>
      <c r="H72" s="9"/>
      <c r="I72" s="9"/>
    </row>
    <row r="73" ht="105.0">
      <c r="A73" s="5" t="s">
        <v>1342</v>
      </c>
      <c r="B73" s="5" t="s">
        <v>557</v>
      </c>
      <c r="C73" s="5" t="s">
        <v>590</v>
      </c>
      <c r="D73" s="55" t="s">
        <v>2025</v>
      </c>
      <c r="E73" s="5" t="s">
        <v>1976</v>
      </c>
      <c r="F73" s="5" t="s">
        <v>2035</v>
      </c>
      <c r="G73" s="9"/>
      <c r="H73" s="9"/>
      <c r="I73" s="9"/>
    </row>
    <row r="74" ht="105.0">
      <c r="A74" s="5" t="s">
        <v>1338</v>
      </c>
      <c r="B74" s="5" t="s">
        <v>557</v>
      </c>
      <c r="C74" s="5" t="s">
        <v>590</v>
      </c>
      <c r="D74" s="55" t="s">
        <v>2036</v>
      </c>
      <c r="E74" s="5" t="s">
        <v>1976</v>
      </c>
      <c r="F74" s="5" t="s">
        <v>2035</v>
      </c>
      <c r="G74" s="9"/>
      <c r="H74" s="9"/>
      <c r="I74" s="5" t="s">
        <v>2005</v>
      </c>
    </row>
    <row r="75" ht="26.25">
      <c r="A75" s="5" t="s">
        <v>1345</v>
      </c>
      <c r="B75" s="5" t="s">
        <v>557</v>
      </c>
      <c r="C75" s="5" t="s">
        <v>594</v>
      </c>
      <c r="D75" s="55" t="s">
        <v>2037</v>
      </c>
      <c r="E75" s="5" t="s">
        <v>1985</v>
      </c>
      <c r="F75" s="5" t="s">
        <v>2038</v>
      </c>
      <c r="G75" s="9"/>
      <c r="H75" s="9"/>
      <c r="I75" s="5"/>
    </row>
    <row r="76" ht="26.25">
      <c r="A76" s="5" t="s">
        <v>1338</v>
      </c>
      <c r="B76" s="5" t="s">
        <v>557</v>
      </c>
      <c r="C76" s="5" t="s">
        <v>594</v>
      </c>
      <c r="D76" s="55" t="s">
        <v>2039</v>
      </c>
      <c r="E76" s="5" t="s">
        <v>1976</v>
      </c>
      <c r="F76" s="5" t="s">
        <v>2040</v>
      </c>
      <c r="G76" s="9"/>
      <c r="H76" s="9"/>
      <c r="I76" s="5"/>
    </row>
    <row r="77" ht="26.25">
      <c r="A77" s="5" t="s">
        <v>1346</v>
      </c>
      <c r="B77" s="5" t="s">
        <v>557</v>
      </c>
      <c r="C77" s="5" t="s">
        <v>594</v>
      </c>
      <c r="D77" s="55" t="s">
        <v>2041</v>
      </c>
      <c r="E77" s="5" t="s">
        <v>1976</v>
      </c>
      <c r="F77" s="5" t="s">
        <v>2040</v>
      </c>
      <c r="G77" s="9"/>
      <c r="H77" s="9"/>
      <c r="I77" s="5"/>
    </row>
    <row r="78">
      <c r="A78" s="5" t="s">
        <v>1978</v>
      </c>
      <c r="B78" s="5" t="s">
        <v>557</v>
      </c>
      <c r="C78" s="5" t="s">
        <v>520</v>
      </c>
      <c r="D78" s="55" t="s">
        <v>1996</v>
      </c>
      <c r="E78" s="5" t="s">
        <v>1976</v>
      </c>
      <c r="F78" s="5"/>
      <c r="G78" s="9"/>
      <c r="H78" s="9"/>
      <c r="I78" s="9"/>
    </row>
    <row r="79">
      <c r="A79" s="5" t="s">
        <v>1343</v>
      </c>
      <c r="B79" s="5" t="s">
        <v>557</v>
      </c>
      <c r="C79" s="5" t="s">
        <v>520</v>
      </c>
      <c r="D79" s="55" t="s">
        <v>2042</v>
      </c>
      <c r="E79" s="5" t="s">
        <v>1976</v>
      </c>
      <c r="F79" s="5"/>
      <c r="G79" s="9"/>
      <c r="H79" s="9"/>
      <c r="I79" s="9"/>
    </row>
    <row r="80">
      <c r="A80" s="5" t="s">
        <v>1347</v>
      </c>
      <c r="B80" s="5" t="s">
        <v>557</v>
      </c>
      <c r="C80" s="5" t="s">
        <v>520</v>
      </c>
      <c r="D80" s="55" t="s">
        <v>2043</v>
      </c>
      <c r="E80" s="5" t="s">
        <v>1976</v>
      </c>
      <c r="F80" s="5" t="s">
        <v>2044</v>
      </c>
      <c r="G80" s="9"/>
      <c r="H80" s="9"/>
      <c r="I80" s="9"/>
    </row>
    <row r="81">
      <c r="A81" s="5" t="s">
        <v>1348</v>
      </c>
      <c r="B81" s="5" t="s">
        <v>557</v>
      </c>
      <c r="C81" s="5" t="s">
        <v>520</v>
      </c>
      <c r="D81" s="55" t="s">
        <v>2045</v>
      </c>
      <c r="E81" s="5" t="s">
        <v>1976</v>
      </c>
      <c r="F81" s="5" t="s">
        <v>2046</v>
      </c>
      <c r="G81" s="9"/>
      <c r="H81" s="9"/>
      <c r="I81" s="9"/>
    </row>
    <row r="82">
      <c r="A82" s="5" t="s">
        <v>1313</v>
      </c>
      <c r="B82" s="5" t="s">
        <v>557</v>
      </c>
      <c r="C82" s="5" t="s">
        <v>520</v>
      </c>
      <c r="D82" s="55" t="s">
        <v>2047</v>
      </c>
      <c r="E82" s="5" t="s">
        <v>1976</v>
      </c>
      <c r="F82" s="5" t="s">
        <v>2046</v>
      </c>
      <c r="G82" s="9"/>
      <c r="H82" s="9"/>
      <c r="I82" s="9"/>
    </row>
    <row r="83" ht="26.25">
      <c r="A83" s="5" t="s">
        <v>1349</v>
      </c>
      <c r="B83" s="5" t="s">
        <v>557</v>
      </c>
      <c r="C83" s="5" t="s">
        <v>520</v>
      </c>
      <c r="D83" s="55" t="s">
        <v>2048</v>
      </c>
      <c r="E83" s="5" t="s">
        <v>1976</v>
      </c>
      <c r="F83" s="5" t="s">
        <v>2049</v>
      </c>
      <c r="G83" s="9"/>
      <c r="H83" s="9"/>
      <c r="I83" s="9"/>
    </row>
    <row r="84">
      <c r="A84" s="5" t="s">
        <v>1350</v>
      </c>
      <c r="B84" s="5" t="s">
        <v>557</v>
      </c>
      <c r="C84" s="5" t="s">
        <v>520</v>
      </c>
      <c r="D84" s="55" t="s">
        <v>2050</v>
      </c>
      <c r="E84" s="5" t="s">
        <v>1976</v>
      </c>
      <c r="F84" s="5" t="s">
        <v>2046</v>
      </c>
      <c r="G84" s="9"/>
      <c r="H84" s="9"/>
      <c r="I84" s="9"/>
    </row>
    <row r="85" ht="37.5">
      <c r="A85" s="5" t="s">
        <v>1351</v>
      </c>
      <c r="B85" s="5" t="s">
        <v>557</v>
      </c>
      <c r="C85" s="5" t="s">
        <v>520</v>
      </c>
      <c r="D85" s="55" t="s">
        <v>2051</v>
      </c>
      <c r="E85" s="5" t="s">
        <v>1976</v>
      </c>
      <c r="F85" s="5" t="s">
        <v>2052</v>
      </c>
      <c r="G85" s="9"/>
      <c r="H85" s="9"/>
      <c r="I85" s="9"/>
    </row>
    <row r="86" ht="37.5">
      <c r="A86" s="5" t="s">
        <v>1352</v>
      </c>
      <c r="B86" s="5" t="s">
        <v>557</v>
      </c>
      <c r="C86" s="5" t="s">
        <v>520</v>
      </c>
      <c r="D86" s="55" t="s">
        <v>2053</v>
      </c>
      <c r="E86" s="5" t="s">
        <v>1976</v>
      </c>
      <c r="F86" s="5" t="s">
        <v>2052</v>
      </c>
      <c r="G86" s="9"/>
      <c r="H86" s="9"/>
      <c r="I86" s="9"/>
    </row>
    <row r="87" ht="37.5">
      <c r="A87" s="5" t="s">
        <v>1353</v>
      </c>
      <c r="B87" s="5" t="s">
        <v>557</v>
      </c>
      <c r="C87" s="5" t="s">
        <v>520</v>
      </c>
      <c r="D87" s="55" t="s">
        <v>1008</v>
      </c>
      <c r="E87" s="5" t="s">
        <v>1985</v>
      </c>
      <c r="F87" s="5" t="s">
        <v>2052</v>
      </c>
      <c r="G87" s="5" t="s">
        <v>2054</v>
      </c>
      <c r="H87" s="9"/>
      <c r="I87" s="9"/>
    </row>
    <row r="88" ht="37.5">
      <c r="A88" s="5" t="s">
        <v>1354</v>
      </c>
      <c r="B88" s="5" t="s">
        <v>557</v>
      </c>
      <c r="C88" s="5" t="s">
        <v>520</v>
      </c>
      <c r="D88" s="55" t="s">
        <v>2055</v>
      </c>
      <c r="E88" s="5" t="s">
        <v>1976</v>
      </c>
      <c r="F88" s="5" t="s">
        <v>2052</v>
      </c>
      <c r="G88" s="9"/>
      <c r="H88" s="9"/>
      <c r="I88" s="9"/>
    </row>
    <row r="89" ht="37.5">
      <c r="A89" s="5" t="s">
        <v>1355</v>
      </c>
      <c r="B89" s="5" t="s">
        <v>557</v>
      </c>
      <c r="C89" s="5" t="s">
        <v>520</v>
      </c>
      <c r="D89" s="55" t="s">
        <v>2056</v>
      </c>
      <c r="E89" s="5" t="s">
        <v>1976</v>
      </c>
      <c r="F89" s="5" t="s">
        <v>2052</v>
      </c>
      <c r="G89" s="9"/>
      <c r="H89" s="9"/>
      <c r="I89" s="9"/>
    </row>
    <row r="90" ht="37.5">
      <c r="A90" s="5" t="s">
        <v>1356</v>
      </c>
      <c r="B90" s="5" t="s">
        <v>557</v>
      </c>
      <c r="C90" s="5" t="s">
        <v>520</v>
      </c>
      <c r="D90" s="55" t="s">
        <v>2034</v>
      </c>
      <c r="E90" s="5" t="s">
        <v>1976</v>
      </c>
      <c r="F90" s="5" t="s">
        <v>2052</v>
      </c>
      <c r="G90" s="9"/>
      <c r="H90" s="9"/>
      <c r="I90" s="9"/>
    </row>
    <row r="91" ht="26.25">
      <c r="A91" s="5" t="s">
        <v>1357</v>
      </c>
      <c r="B91" s="5" t="s">
        <v>557</v>
      </c>
      <c r="C91" s="5" t="s">
        <v>580</v>
      </c>
      <c r="D91" s="55" t="s">
        <v>2057</v>
      </c>
      <c r="E91" s="5" t="s">
        <v>1976</v>
      </c>
      <c r="F91" s="5" t="s">
        <v>2058</v>
      </c>
      <c r="G91" s="9"/>
      <c r="H91" s="9"/>
      <c r="I91" s="9"/>
    </row>
    <row r="92" ht="26.25">
      <c r="A92" s="5" t="s">
        <v>1339</v>
      </c>
      <c r="B92" s="5" t="s">
        <v>557</v>
      </c>
      <c r="C92" s="5" t="s">
        <v>580</v>
      </c>
      <c r="D92" s="55" t="s">
        <v>2059</v>
      </c>
      <c r="E92" s="5" t="s">
        <v>1976</v>
      </c>
      <c r="F92" s="5"/>
      <c r="G92" s="9"/>
      <c r="H92" s="9"/>
      <c r="I92" s="9"/>
    </row>
    <row r="93" ht="26.25">
      <c r="A93" s="5" t="s">
        <v>1342</v>
      </c>
      <c r="B93" s="5" t="s">
        <v>557</v>
      </c>
      <c r="C93" s="5" t="s">
        <v>580</v>
      </c>
      <c r="D93" s="55" t="s">
        <v>2060</v>
      </c>
      <c r="E93" s="5" t="s">
        <v>1976</v>
      </c>
      <c r="F93" s="5"/>
      <c r="G93" s="9"/>
      <c r="H93" s="9"/>
      <c r="I93" s="9"/>
    </row>
    <row r="94" ht="26.25">
      <c r="A94" s="5" t="s">
        <v>1340</v>
      </c>
      <c r="B94" s="5" t="s">
        <v>557</v>
      </c>
      <c r="C94" s="5" t="s">
        <v>580</v>
      </c>
      <c r="D94" s="55" t="s">
        <v>2061</v>
      </c>
      <c r="E94" s="5" t="s">
        <v>1976</v>
      </c>
      <c r="F94" s="5"/>
      <c r="G94" s="9"/>
      <c r="H94" s="9"/>
      <c r="I94" s="9"/>
    </row>
    <row r="95" ht="26.25">
      <c r="A95" s="5" t="s">
        <v>1358</v>
      </c>
      <c r="B95" s="5" t="s">
        <v>557</v>
      </c>
      <c r="C95" s="5" t="s">
        <v>580</v>
      </c>
      <c r="D95" s="55" t="s">
        <v>2062</v>
      </c>
      <c r="E95" s="5" t="s">
        <v>1976</v>
      </c>
      <c r="F95" s="5"/>
      <c r="G95" s="9"/>
      <c r="H95" s="9"/>
      <c r="I95" s="9"/>
    </row>
    <row r="96" ht="26.25">
      <c r="A96" s="5" t="s">
        <v>1338</v>
      </c>
      <c r="B96" s="5" t="s">
        <v>557</v>
      </c>
      <c r="C96" s="5" t="s">
        <v>580</v>
      </c>
      <c r="D96" s="55" t="s">
        <v>2024</v>
      </c>
      <c r="E96" s="5" t="s">
        <v>1976</v>
      </c>
      <c r="F96" s="5" t="s">
        <v>2063</v>
      </c>
      <c r="G96" s="9"/>
      <c r="H96" s="9"/>
      <c r="I96" s="9"/>
    </row>
    <row r="97" ht="26.25">
      <c r="A97" s="5" t="s">
        <v>1359</v>
      </c>
      <c r="B97" s="5" t="s">
        <v>557</v>
      </c>
      <c r="C97" s="5" t="s">
        <v>586</v>
      </c>
      <c r="D97" s="55" t="s">
        <v>2064</v>
      </c>
      <c r="E97" s="5" t="s">
        <v>1985</v>
      </c>
      <c r="F97" s="5" t="s">
        <v>2065</v>
      </c>
      <c r="G97" s="9"/>
      <c r="H97" s="9"/>
      <c r="I97" s="9"/>
    </row>
    <row r="98">
      <c r="A98" s="5" t="s">
        <v>1360</v>
      </c>
      <c r="B98" s="5" t="s">
        <v>557</v>
      </c>
      <c r="C98" s="5" t="s">
        <v>586</v>
      </c>
      <c r="D98" s="55" t="s">
        <v>2011</v>
      </c>
      <c r="E98" s="5" t="s">
        <v>1976</v>
      </c>
      <c r="F98" s="5"/>
      <c r="G98" s="9"/>
      <c r="H98" s="9"/>
      <c r="I98" s="9"/>
    </row>
    <row r="99">
      <c r="A99" s="5" t="s">
        <v>1317</v>
      </c>
      <c r="B99" s="5" t="s">
        <v>557</v>
      </c>
      <c r="C99" s="5" t="s">
        <v>544</v>
      </c>
      <c r="D99" s="55" t="s">
        <v>2002</v>
      </c>
      <c r="E99" s="5" t="s">
        <v>1976</v>
      </c>
      <c r="F99" s="9"/>
      <c r="G99" s="9"/>
      <c r="H99" s="9"/>
      <c r="I99" s="9"/>
    </row>
    <row r="100">
      <c r="A100" s="5" t="s">
        <v>1305</v>
      </c>
      <c r="B100" s="5" t="s">
        <v>557</v>
      </c>
      <c r="C100" s="5" t="s">
        <v>544</v>
      </c>
      <c r="D100" s="55" t="s">
        <v>2066</v>
      </c>
      <c r="E100" s="5" t="s">
        <v>1976</v>
      </c>
      <c r="F100" s="9"/>
      <c r="G100" s="9"/>
      <c r="H100" s="9"/>
      <c r="I100" s="9"/>
    </row>
    <row r="101">
      <c r="A101" s="5" t="s">
        <v>1306</v>
      </c>
      <c r="B101" s="5" t="s">
        <v>557</v>
      </c>
      <c r="C101" s="5" t="s">
        <v>544</v>
      </c>
      <c r="D101" s="55" t="s">
        <v>2010</v>
      </c>
      <c r="E101" s="5" t="s">
        <v>1976</v>
      </c>
      <c r="F101" s="9"/>
      <c r="G101" s="9"/>
      <c r="H101" s="9"/>
      <c r="I101" s="9"/>
    </row>
    <row r="102">
      <c r="A102" s="5" t="s">
        <v>1361</v>
      </c>
      <c r="B102" s="5" t="s">
        <v>557</v>
      </c>
      <c r="C102" s="5" t="s">
        <v>544</v>
      </c>
      <c r="D102" s="55" t="s">
        <v>1994</v>
      </c>
      <c r="E102" s="5" t="s">
        <v>1976</v>
      </c>
      <c r="F102" s="9"/>
      <c r="G102" s="9"/>
      <c r="H102" s="9"/>
      <c r="I102" s="9"/>
    </row>
    <row r="103">
      <c r="A103" s="5" t="s">
        <v>1347</v>
      </c>
      <c r="B103" s="5" t="s">
        <v>557</v>
      </c>
      <c r="C103" s="5" t="s">
        <v>544</v>
      </c>
      <c r="D103" s="55" t="s">
        <v>2067</v>
      </c>
      <c r="E103" s="5" t="s">
        <v>1976</v>
      </c>
      <c r="F103" s="9"/>
      <c r="G103" s="9"/>
      <c r="H103" s="9"/>
      <c r="I103" s="9"/>
    </row>
    <row r="104" ht="26.25">
      <c r="A104" s="5" t="s">
        <v>1362</v>
      </c>
      <c r="B104" s="5" t="s">
        <v>557</v>
      </c>
      <c r="C104" s="5" t="s">
        <v>544</v>
      </c>
      <c r="D104" s="55" t="s">
        <v>2068</v>
      </c>
      <c r="E104" s="5" t="s">
        <v>1985</v>
      </c>
      <c r="F104" s="9"/>
      <c r="G104" s="9"/>
      <c r="H104" s="9"/>
      <c r="I104" s="9"/>
    </row>
    <row r="105">
      <c r="A105" s="5" t="s">
        <v>1363</v>
      </c>
      <c r="B105" s="5" t="s">
        <v>557</v>
      </c>
      <c r="C105" s="5" t="s">
        <v>544</v>
      </c>
      <c r="D105" s="55" t="s">
        <v>1992</v>
      </c>
      <c r="E105" s="5" t="s">
        <v>1976</v>
      </c>
      <c r="F105" s="9"/>
      <c r="G105" s="9"/>
      <c r="H105" s="9"/>
      <c r="I105" s="9"/>
    </row>
    <row r="106" ht="26.25">
      <c r="A106" s="5" t="s">
        <v>1309</v>
      </c>
      <c r="B106" s="5" t="s">
        <v>557</v>
      </c>
      <c r="C106" s="5" t="s">
        <v>598</v>
      </c>
      <c r="D106" s="55" t="s">
        <v>2069</v>
      </c>
      <c r="E106" s="5" t="s">
        <v>1976</v>
      </c>
      <c r="F106" s="5" t="s">
        <v>2070</v>
      </c>
      <c r="G106" s="9"/>
      <c r="H106" s="9"/>
      <c r="I106" s="9"/>
    </row>
    <row r="107" ht="26.25">
      <c r="A107" s="5" t="s">
        <v>1301</v>
      </c>
      <c r="B107" s="5" t="s">
        <v>557</v>
      </c>
      <c r="C107" s="5" t="s">
        <v>598</v>
      </c>
      <c r="D107" s="55" t="s">
        <v>2071</v>
      </c>
      <c r="E107" s="5" t="s">
        <v>1976</v>
      </c>
      <c r="F107" s="9"/>
      <c r="G107" s="9"/>
      <c r="H107" s="9"/>
      <c r="I107" s="9"/>
    </row>
    <row r="108" ht="26.25">
      <c r="A108" s="5" t="s">
        <v>1347</v>
      </c>
      <c r="B108" s="5" t="s">
        <v>557</v>
      </c>
      <c r="C108" s="5" t="s">
        <v>598</v>
      </c>
      <c r="D108" s="55" t="s">
        <v>1994</v>
      </c>
      <c r="E108" s="5" t="s">
        <v>1976</v>
      </c>
      <c r="F108" s="9"/>
      <c r="G108" s="9"/>
      <c r="H108" s="9"/>
      <c r="I108" s="9"/>
    </row>
    <row r="109" ht="26.25">
      <c r="A109" s="5" t="s">
        <v>1314</v>
      </c>
      <c r="B109" s="5" t="s">
        <v>557</v>
      </c>
      <c r="C109" s="5" t="s">
        <v>598</v>
      </c>
      <c r="D109" s="55" t="s">
        <v>2000</v>
      </c>
      <c r="E109" s="5" t="s">
        <v>1976</v>
      </c>
      <c r="F109" s="9"/>
      <c r="G109" s="9"/>
      <c r="H109" s="9"/>
      <c r="I109" s="9"/>
    </row>
    <row r="110" ht="26.25">
      <c r="A110" s="5" t="s">
        <v>1306</v>
      </c>
      <c r="B110" s="5" t="s">
        <v>557</v>
      </c>
      <c r="C110" s="5" t="s">
        <v>598</v>
      </c>
      <c r="D110" s="55" t="s">
        <v>1991</v>
      </c>
      <c r="E110" s="5" t="s">
        <v>1976</v>
      </c>
      <c r="F110" s="5" t="s">
        <v>2072</v>
      </c>
      <c r="G110" s="9"/>
      <c r="H110" s="9"/>
      <c r="I110" s="9"/>
    </row>
    <row r="111" ht="26.25">
      <c r="A111" s="5" t="s">
        <v>1364</v>
      </c>
      <c r="B111" s="5" t="s">
        <v>557</v>
      </c>
      <c r="C111" s="5" t="s">
        <v>598</v>
      </c>
      <c r="D111" s="55" t="s">
        <v>2012</v>
      </c>
      <c r="E111" s="5" t="s">
        <v>1976</v>
      </c>
      <c r="F111" s="9"/>
      <c r="G111" s="9"/>
      <c r="H111" s="9"/>
      <c r="I111" s="9"/>
    </row>
    <row r="112" ht="26.25">
      <c r="A112" s="5" t="s">
        <v>1315</v>
      </c>
      <c r="B112" s="5" t="s">
        <v>557</v>
      </c>
      <c r="C112" s="5" t="s">
        <v>598</v>
      </c>
      <c r="D112" s="55" t="s">
        <v>2043</v>
      </c>
      <c r="E112" s="5" t="s">
        <v>1976</v>
      </c>
      <c r="F112" s="5" t="s">
        <v>2073</v>
      </c>
      <c r="G112" s="9"/>
      <c r="H112" s="9"/>
      <c r="I112" s="9"/>
    </row>
    <row r="113" ht="26.25">
      <c r="A113" s="5" t="s">
        <v>1365</v>
      </c>
      <c r="B113" s="5" t="s">
        <v>557</v>
      </c>
      <c r="C113" s="5" t="s">
        <v>598</v>
      </c>
      <c r="D113" s="55" t="s">
        <v>2008</v>
      </c>
      <c r="E113" s="5" t="s">
        <v>1985</v>
      </c>
      <c r="F113" s="5"/>
      <c r="G113" s="9"/>
      <c r="H113" s="9"/>
      <c r="I113" s="9"/>
    </row>
    <row r="114" ht="26.25">
      <c r="A114" s="5" t="s">
        <v>1297</v>
      </c>
      <c r="B114" s="5" t="s">
        <v>557</v>
      </c>
      <c r="C114" s="5" t="s">
        <v>602</v>
      </c>
      <c r="D114" s="55" t="s">
        <v>2074</v>
      </c>
      <c r="E114" s="5" t="s">
        <v>1976</v>
      </c>
      <c r="F114" s="5" t="s">
        <v>2075</v>
      </c>
      <c r="G114" s="9"/>
      <c r="H114" s="9"/>
      <c r="I114" s="9"/>
    </row>
    <row r="115" ht="26.25">
      <c r="A115" s="5" t="s">
        <v>1366</v>
      </c>
      <c r="B115" s="5" t="s">
        <v>557</v>
      </c>
      <c r="C115" s="5" t="s">
        <v>602</v>
      </c>
      <c r="D115" s="55" t="s">
        <v>2076</v>
      </c>
      <c r="E115" s="5" t="s">
        <v>1976</v>
      </c>
      <c r="F115" s="5" t="s">
        <v>2077</v>
      </c>
      <c r="G115" s="9"/>
      <c r="H115" s="9"/>
      <c r="I115" s="9"/>
    </row>
    <row r="116" ht="26.25">
      <c r="A116" s="5" t="s">
        <v>1343</v>
      </c>
      <c r="B116" s="5" t="s">
        <v>557</v>
      </c>
      <c r="C116" s="5" t="s">
        <v>602</v>
      </c>
      <c r="D116" s="55" t="s">
        <v>2078</v>
      </c>
      <c r="E116" s="5" t="s">
        <v>1976</v>
      </c>
      <c r="F116" s="5"/>
      <c r="G116" s="9"/>
      <c r="H116" s="9"/>
      <c r="I116" s="9"/>
    </row>
    <row r="117" ht="26.25">
      <c r="A117" s="5" t="s">
        <v>1367</v>
      </c>
      <c r="B117" s="5" t="s">
        <v>557</v>
      </c>
      <c r="C117" s="5" t="s">
        <v>602</v>
      </c>
      <c r="D117" s="55" t="s">
        <v>2079</v>
      </c>
      <c r="E117" s="5" t="s">
        <v>1976</v>
      </c>
      <c r="F117" s="5"/>
      <c r="G117" s="9"/>
      <c r="H117" s="9"/>
      <c r="I117" s="5" t="s">
        <v>2080</v>
      </c>
    </row>
    <row r="118" ht="26.25">
      <c r="A118" s="5" t="s">
        <v>1321</v>
      </c>
      <c r="B118" s="5" t="s">
        <v>557</v>
      </c>
      <c r="C118" s="5" t="s">
        <v>602</v>
      </c>
      <c r="D118" s="55" t="s">
        <v>2043</v>
      </c>
      <c r="E118" s="5" t="s">
        <v>1976</v>
      </c>
      <c r="F118" s="5"/>
      <c r="G118" s="9"/>
      <c r="H118" s="9"/>
      <c r="I118" s="9"/>
    </row>
    <row r="119" ht="26.25">
      <c r="A119" s="5" t="s">
        <v>1978</v>
      </c>
      <c r="B119" s="5" t="s">
        <v>557</v>
      </c>
      <c r="C119" s="5" t="s">
        <v>602</v>
      </c>
      <c r="D119" s="55" t="s">
        <v>1996</v>
      </c>
      <c r="E119" s="5" t="s">
        <v>1976</v>
      </c>
      <c r="F119" s="5"/>
      <c r="G119" s="9"/>
      <c r="H119" s="9"/>
      <c r="I119" s="9"/>
    </row>
    <row r="120" ht="26.25">
      <c r="A120" s="5" t="s">
        <v>1322</v>
      </c>
      <c r="B120" s="5" t="s">
        <v>557</v>
      </c>
      <c r="C120" s="5" t="s">
        <v>602</v>
      </c>
      <c r="D120" s="55" t="s">
        <v>2081</v>
      </c>
      <c r="E120" s="5" t="s">
        <v>1976</v>
      </c>
      <c r="F120" s="5"/>
      <c r="G120" s="9"/>
      <c r="H120" s="9"/>
      <c r="I120" s="9"/>
    </row>
    <row r="121" ht="26.25">
      <c r="A121" s="5" t="s">
        <v>1368</v>
      </c>
      <c r="B121" s="5" t="s">
        <v>557</v>
      </c>
      <c r="C121" s="5" t="s">
        <v>602</v>
      </c>
      <c r="D121" s="55" t="s">
        <v>2081</v>
      </c>
      <c r="E121" s="5" t="s">
        <v>1976</v>
      </c>
      <c r="F121" s="5"/>
      <c r="G121" s="9"/>
      <c r="H121" s="9"/>
      <c r="I121" s="9"/>
    </row>
    <row r="122" ht="26.25">
      <c r="A122" s="5" t="s">
        <v>1369</v>
      </c>
      <c r="B122" s="5" t="s">
        <v>557</v>
      </c>
      <c r="C122" s="5" t="s">
        <v>602</v>
      </c>
      <c r="D122" s="55" t="s">
        <v>2082</v>
      </c>
      <c r="E122" s="5" t="s">
        <v>1976</v>
      </c>
      <c r="F122" s="5" t="s">
        <v>2083</v>
      </c>
      <c r="G122" s="9"/>
      <c r="H122" s="9"/>
      <c r="I122" s="9"/>
    </row>
    <row r="123" ht="26.25">
      <c r="A123" s="5" t="s">
        <v>1370</v>
      </c>
      <c r="B123" s="5" t="s">
        <v>557</v>
      </c>
      <c r="C123" s="5" t="s">
        <v>602</v>
      </c>
      <c r="D123" s="55" t="s">
        <v>2084</v>
      </c>
      <c r="E123" s="5" t="s">
        <v>1985</v>
      </c>
      <c r="F123" s="5"/>
      <c r="G123" s="5" t="s">
        <v>2085</v>
      </c>
      <c r="H123" s="9"/>
      <c r="I123" s="9"/>
    </row>
    <row r="124">
      <c r="A124" s="5" t="s">
        <v>1371</v>
      </c>
      <c r="B124" s="5" t="s">
        <v>557</v>
      </c>
      <c r="C124" s="5" t="s">
        <v>535</v>
      </c>
      <c r="D124" s="55" t="s">
        <v>2086</v>
      </c>
      <c r="E124" s="5" t="s">
        <v>1976</v>
      </c>
      <c r="F124" s="5" t="s">
        <v>2087</v>
      </c>
      <c r="G124" s="9"/>
      <c r="H124" s="9"/>
      <c r="I124" s="9"/>
    </row>
    <row r="125" ht="26.25">
      <c r="A125" s="5" t="s">
        <v>1372</v>
      </c>
      <c r="B125" s="5" t="s">
        <v>557</v>
      </c>
      <c r="C125" s="5" t="s">
        <v>535</v>
      </c>
      <c r="D125" s="55" t="s">
        <v>2088</v>
      </c>
      <c r="E125" s="5" t="s">
        <v>1976</v>
      </c>
      <c r="F125" s="5" t="s">
        <v>2089</v>
      </c>
      <c r="G125" s="9"/>
      <c r="H125" s="9"/>
      <c r="I125" s="9"/>
    </row>
    <row r="126" ht="26.25">
      <c r="A126" s="5" t="s">
        <v>1337</v>
      </c>
      <c r="B126" s="5" t="s">
        <v>557</v>
      </c>
      <c r="C126" s="5" t="s">
        <v>535</v>
      </c>
      <c r="D126" s="55" t="s">
        <v>2003</v>
      </c>
      <c r="E126" s="5" t="s">
        <v>1976</v>
      </c>
      <c r="F126" s="5" t="s">
        <v>2087</v>
      </c>
      <c r="G126" s="9"/>
      <c r="H126" s="9"/>
      <c r="I126" s="9"/>
    </row>
    <row r="127" ht="26.25">
      <c r="A127" s="5" t="s">
        <v>1311</v>
      </c>
      <c r="B127" s="5" t="s">
        <v>557</v>
      </c>
      <c r="C127" s="5" t="s">
        <v>535</v>
      </c>
      <c r="D127" s="55" t="s">
        <v>2090</v>
      </c>
      <c r="E127" s="5" t="s">
        <v>1976</v>
      </c>
      <c r="F127" s="5" t="s">
        <v>2089</v>
      </c>
      <c r="G127" s="9"/>
      <c r="H127" s="9"/>
      <c r="I127" s="9"/>
    </row>
    <row r="128" ht="26.25">
      <c r="A128" s="5" t="s">
        <v>1313</v>
      </c>
      <c r="B128" s="5" t="s">
        <v>557</v>
      </c>
      <c r="C128" s="5" t="s">
        <v>535</v>
      </c>
      <c r="D128" s="55" t="s">
        <v>2091</v>
      </c>
      <c r="E128" s="5" t="s">
        <v>1976</v>
      </c>
      <c r="F128" s="5" t="s">
        <v>2089</v>
      </c>
      <c r="G128" s="9"/>
      <c r="H128" s="9"/>
      <c r="I128" s="9"/>
    </row>
    <row r="129" ht="26.25">
      <c r="A129" s="5" t="s">
        <v>1373</v>
      </c>
      <c r="B129" s="5" t="s">
        <v>557</v>
      </c>
      <c r="C129" s="5" t="s">
        <v>535</v>
      </c>
      <c r="D129" s="55" t="s">
        <v>2092</v>
      </c>
      <c r="E129" s="5" t="s">
        <v>1976</v>
      </c>
      <c r="F129" s="5" t="s">
        <v>2089</v>
      </c>
      <c r="G129" s="9"/>
      <c r="H129" s="9"/>
      <c r="I129" s="9"/>
    </row>
    <row r="130" ht="26.25">
      <c r="A130" s="5" t="s">
        <v>1374</v>
      </c>
      <c r="B130" s="5" t="s">
        <v>557</v>
      </c>
      <c r="C130" s="5" t="s">
        <v>535</v>
      </c>
      <c r="D130" s="55" t="s">
        <v>2093</v>
      </c>
      <c r="E130" s="5" t="s">
        <v>1976</v>
      </c>
      <c r="F130" s="5" t="s">
        <v>2094</v>
      </c>
      <c r="G130" s="9"/>
      <c r="H130" s="5" t="s">
        <v>2095</v>
      </c>
      <c r="I130" s="5" t="s">
        <v>2080</v>
      </c>
    </row>
    <row r="131" ht="26.25">
      <c r="A131" s="5" t="s">
        <v>1326</v>
      </c>
      <c r="B131" s="5" t="s">
        <v>557</v>
      </c>
      <c r="C131" s="5" t="s">
        <v>535</v>
      </c>
      <c r="D131" s="55" t="s">
        <v>2082</v>
      </c>
      <c r="E131" s="5" t="s">
        <v>1976</v>
      </c>
      <c r="F131" s="5" t="s">
        <v>2096</v>
      </c>
      <c r="G131" s="5" t="s">
        <v>2097</v>
      </c>
      <c r="H131" s="5"/>
      <c r="I131" s="5"/>
    </row>
    <row r="132" ht="26.25">
      <c r="A132" s="5" t="s">
        <v>1375</v>
      </c>
      <c r="B132" s="5" t="s">
        <v>557</v>
      </c>
      <c r="C132" s="5" t="s">
        <v>215</v>
      </c>
      <c r="D132" s="55" t="s">
        <v>2098</v>
      </c>
      <c r="E132" s="5" t="s">
        <v>1985</v>
      </c>
      <c r="F132" s="5" t="s">
        <v>2099</v>
      </c>
      <c r="G132" s="9"/>
      <c r="H132" s="5"/>
      <c r="I132" s="5"/>
    </row>
    <row r="133">
      <c r="A133" s="5" t="s">
        <v>1376</v>
      </c>
      <c r="B133" s="5" t="s">
        <v>561</v>
      </c>
      <c r="C133" s="5" t="s">
        <v>515</v>
      </c>
      <c r="D133" s="55" t="s">
        <v>2100</v>
      </c>
      <c r="E133" s="5" t="s">
        <v>1985</v>
      </c>
      <c r="F133" s="5" t="s">
        <v>2101</v>
      </c>
      <c r="G133" s="9"/>
      <c r="H133" s="9"/>
      <c r="I133" s="9"/>
    </row>
    <row r="134" ht="26.25">
      <c r="A134" s="5" t="s">
        <v>1377</v>
      </c>
      <c r="B134" s="5" t="s">
        <v>561</v>
      </c>
      <c r="C134" s="5" t="s">
        <v>515</v>
      </c>
      <c r="D134" s="55" t="s">
        <v>2102</v>
      </c>
      <c r="E134" s="5" t="s">
        <v>1985</v>
      </c>
      <c r="F134" s="5" t="s">
        <v>2103</v>
      </c>
      <c r="G134" s="9"/>
      <c r="H134" s="9"/>
      <c r="I134" s="9"/>
    </row>
    <row r="135">
      <c r="A135" s="5" t="s">
        <v>1378</v>
      </c>
      <c r="B135" s="5" t="s">
        <v>215</v>
      </c>
      <c r="C135" s="5" t="s">
        <v>215</v>
      </c>
      <c r="D135" s="55" t="s">
        <v>2008</v>
      </c>
      <c r="E135" s="5" t="s">
        <v>1976</v>
      </c>
      <c r="F135" s="5"/>
      <c r="G135" s="9"/>
      <c r="H135" s="9"/>
      <c r="I135" s="9"/>
    </row>
    <row r="136" ht="26.25">
      <c r="A136" s="5" t="s">
        <v>1309</v>
      </c>
      <c r="B136" s="5" t="s">
        <v>553</v>
      </c>
      <c r="C136" s="5" t="s">
        <v>630</v>
      </c>
      <c r="D136" s="55" t="s">
        <v>2043</v>
      </c>
      <c r="E136" s="5" t="s">
        <v>1976</v>
      </c>
      <c r="F136" s="5"/>
      <c r="G136" s="9"/>
      <c r="H136" s="9"/>
      <c r="I136" s="9"/>
    </row>
    <row r="137" ht="26.25">
      <c r="A137" s="5" t="s">
        <v>1310</v>
      </c>
      <c r="B137" s="5" t="s">
        <v>553</v>
      </c>
      <c r="C137" s="5" t="s">
        <v>630</v>
      </c>
      <c r="D137" s="55" t="s">
        <v>2014</v>
      </c>
      <c r="E137" s="5" t="s">
        <v>1976</v>
      </c>
      <c r="F137" s="5"/>
      <c r="G137" s="9"/>
      <c r="H137" s="9"/>
      <c r="I137" s="9"/>
    </row>
    <row r="138" ht="26.25">
      <c r="A138" s="5" t="s">
        <v>1343</v>
      </c>
      <c r="B138" s="5" t="s">
        <v>553</v>
      </c>
      <c r="C138" s="5" t="s">
        <v>634</v>
      </c>
      <c r="D138" s="55" t="s">
        <v>2079</v>
      </c>
      <c r="E138" s="5" t="s">
        <v>1976</v>
      </c>
      <c r="F138" s="5"/>
      <c r="G138" s="9"/>
      <c r="H138" s="9"/>
      <c r="I138" s="9"/>
    </row>
    <row r="139" ht="26.25">
      <c r="A139" s="5" t="s">
        <v>1379</v>
      </c>
      <c r="B139" s="5" t="s">
        <v>553</v>
      </c>
      <c r="C139" s="5" t="s">
        <v>634</v>
      </c>
      <c r="D139" s="55" t="s">
        <v>2102</v>
      </c>
      <c r="E139" s="5" t="s">
        <v>1976</v>
      </c>
      <c r="F139" s="5"/>
      <c r="G139" s="9"/>
      <c r="H139" s="9"/>
      <c r="I139" s="9"/>
    </row>
    <row r="140" ht="26.25">
      <c r="A140" s="5" t="s">
        <v>1380</v>
      </c>
      <c r="B140" s="5" t="s">
        <v>553</v>
      </c>
      <c r="C140" s="5" t="s">
        <v>634</v>
      </c>
      <c r="D140" s="55" t="s">
        <v>2104</v>
      </c>
      <c r="E140" s="5" t="s">
        <v>1976</v>
      </c>
      <c r="F140" s="5"/>
      <c r="G140" s="9"/>
      <c r="H140" s="9"/>
      <c r="I140" s="9"/>
    </row>
    <row r="141" ht="26.25">
      <c r="A141" s="5" t="s">
        <v>1325</v>
      </c>
      <c r="B141" s="5" t="s">
        <v>553</v>
      </c>
      <c r="C141" s="5" t="s">
        <v>634</v>
      </c>
      <c r="D141" s="55" t="s">
        <v>2015</v>
      </c>
      <c r="E141" s="5" t="s">
        <v>1976</v>
      </c>
      <c r="F141" s="5"/>
      <c r="G141" s="9"/>
      <c r="H141" s="9"/>
      <c r="I141" s="9"/>
    </row>
    <row r="142" ht="26.25">
      <c r="A142" s="5" t="s">
        <v>1324</v>
      </c>
      <c r="B142" s="5" t="s">
        <v>553</v>
      </c>
      <c r="C142" s="5" t="s">
        <v>634</v>
      </c>
      <c r="D142" s="55" t="s">
        <v>2079</v>
      </c>
      <c r="E142" s="5" t="s">
        <v>1976</v>
      </c>
      <c r="F142" s="5"/>
      <c r="G142" s="9"/>
      <c r="H142" s="9"/>
      <c r="I142" s="9"/>
    </row>
    <row r="143" ht="26.25">
      <c r="A143" s="5" t="s">
        <v>1323</v>
      </c>
      <c r="B143" s="5" t="s">
        <v>553</v>
      </c>
      <c r="C143" s="5" t="s">
        <v>634</v>
      </c>
      <c r="D143" s="55" t="s">
        <v>2076</v>
      </c>
      <c r="E143" s="5" t="s">
        <v>1976</v>
      </c>
      <c r="F143" s="5"/>
      <c r="G143" s="9"/>
      <c r="H143" s="9"/>
      <c r="I143" s="9"/>
    </row>
    <row r="144" ht="26.25">
      <c r="A144" s="5" t="s">
        <v>1367</v>
      </c>
      <c r="B144" s="5" t="s">
        <v>553</v>
      </c>
      <c r="C144" s="5" t="s">
        <v>634</v>
      </c>
      <c r="D144" s="55" t="s">
        <v>2105</v>
      </c>
      <c r="E144" s="5" t="s">
        <v>1976</v>
      </c>
      <c r="F144" s="5"/>
      <c r="G144" s="9"/>
      <c r="H144" s="9"/>
      <c r="I144" s="5" t="s">
        <v>2080</v>
      </c>
    </row>
    <row r="145" ht="26.25">
      <c r="A145" s="5" t="s">
        <v>1310</v>
      </c>
      <c r="B145" s="5" t="s">
        <v>553</v>
      </c>
      <c r="C145" s="5" t="s">
        <v>634</v>
      </c>
      <c r="D145" s="55" t="s">
        <v>2000</v>
      </c>
      <c r="E145" s="5" t="s">
        <v>1976</v>
      </c>
      <c r="F145" s="5"/>
      <c r="G145" s="9"/>
      <c r="H145" s="9"/>
      <c r="I145" s="9"/>
    </row>
    <row r="146" ht="26.25">
      <c r="A146" s="5" t="s">
        <v>1309</v>
      </c>
      <c r="B146" s="5" t="s">
        <v>553</v>
      </c>
      <c r="C146" s="5" t="s">
        <v>634</v>
      </c>
      <c r="D146" s="55" t="s">
        <v>2011</v>
      </c>
      <c r="E146" s="5" t="s">
        <v>1976</v>
      </c>
      <c r="F146" s="5"/>
      <c r="G146" s="9"/>
      <c r="H146" s="9"/>
      <c r="I146" s="9"/>
    </row>
    <row r="147" ht="26.25">
      <c r="A147" s="5" t="s">
        <v>1314</v>
      </c>
      <c r="B147" s="5" t="s">
        <v>553</v>
      </c>
      <c r="C147" s="5" t="s">
        <v>634</v>
      </c>
      <c r="D147" s="55" t="s">
        <v>2023</v>
      </c>
      <c r="E147" s="5" t="s">
        <v>1976</v>
      </c>
      <c r="F147" s="5"/>
      <c r="G147" s="9"/>
      <c r="H147" s="9"/>
      <c r="I147" s="9"/>
    </row>
    <row r="148" ht="26.25">
      <c r="A148" s="5" t="s">
        <v>1381</v>
      </c>
      <c r="B148" s="5" t="s">
        <v>553</v>
      </c>
      <c r="C148" s="5" t="s">
        <v>634</v>
      </c>
      <c r="D148" s="55" t="s">
        <v>2013</v>
      </c>
      <c r="E148" s="5" t="s">
        <v>1985</v>
      </c>
      <c r="F148" s="5"/>
      <c r="G148" s="5" t="s">
        <v>2054</v>
      </c>
      <c r="H148" s="9"/>
      <c r="I148" s="9"/>
    </row>
    <row r="149">
      <c r="A149" s="5" t="s">
        <v>1344</v>
      </c>
      <c r="B149" s="5" t="s">
        <v>553</v>
      </c>
      <c r="C149" s="5"/>
      <c r="D149" s="55"/>
      <c r="E149" s="5" t="s">
        <v>1976</v>
      </c>
      <c r="F149" s="5" t="s">
        <v>2106</v>
      </c>
      <c r="G149" s="5" t="s">
        <v>2106</v>
      </c>
      <c r="H149" s="5" t="s">
        <v>2106</v>
      </c>
      <c r="I149" s="5" t="s">
        <v>2106</v>
      </c>
    </row>
    <row r="150">
      <c r="A150" s="5"/>
      <c r="B150" s="5"/>
      <c r="C150" s="5"/>
      <c r="D150" s="55"/>
      <c r="E150" s="5"/>
      <c r="F150" s="5"/>
      <c r="G150" s="9"/>
      <c r="H150" s="9"/>
      <c r="I150" s="9"/>
    </row>
    <row r="151">
      <c r="A151" s="5" t="s">
        <v>1382</v>
      </c>
      <c r="B151" s="5" t="s">
        <v>574</v>
      </c>
      <c r="C151" s="5" t="s">
        <v>657</v>
      </c>
      <c r="D151" s="55" t="s">
        <v>2107</v>
      </c>
      <c r="E151" s="5" t="s">
        <v>1976</v>
      </c>
      <c r="F151" s="5"/>
      <c r="G151" s="9"/>
      <c r="H151" s="9"/>
      <c r="I151" s="9"/>
    </row>
    <row r="152">
      <c r="A152" s="5" t="s">
        <v>1383</v>
      </c>
      <c r="B152" s="5" t="s">
        <v>574</v>
      </c>
      <c r="C152" s="5" t="s">
        <v>657</v>
      </c>
      <c r="D152" s="55" t="s">
        <v>2108</v>
      </c>
      <c r="E152" s="5" t="s">
        <v>1976</v>
      </c>
      <c r="F152" s="5"/>
      <c r="G152" s="9"/>
      <c r="H152" s="9"/>
      <c r="I152" s="9"/>
    </row>
    <row r="153">
      <c r="A153" s="5" t="s">
        <v>1384</v>
      </c>
      <c r="B153" s="5" t="s">
        <v>574</v>
      </c>
      <c r="C153" s="5" t="s">
        <v>657</v>
      </c>
      <c r="D153" s="55" t="s">
        <v>2109</v>
      </c>
      <c r="E153" s="5" t="s">
        <v>1976</v>
      </c>
      <c r="F153" s="5"/>
      <c r="G153" s="9"/>
      <c r="H153" s="9"/>
      <c r="I153" s="9"/>
    </row>
    <row r="154">
      <c r="A154" s="5" t="s">
        <v>1346</v>
      </c>
      <c r="B154" s="5" t="s">
        <v>574</v>
      </c>
      <c r="C154" s="5" t="s">
        <v>657</v>
      </c>
      <c r="D154" s="55" t="s">
        <v>2110</v>
      </c>
      <c r="E154" s="5" t="s">
        <v>1976</v>
      </c>
      <c r="F154" s="5"/>
      <c r="G154" s="9"/>
      <c r="H154" s="9"/>
      <c r="I154" s="9"/>
    </row>
    <row r="155" ht="26.25">
      <c r="A155" s="5" t="s">
        <v>1385</v>
      </c>
      <c r="B155" s="5" t="s">
        <v>574</v>
      </c>
      <c r="C155" s="5" t="s">
        <v>657</v>
      </c>
      <c r="D155" s="55" t="s">
        <v>2111</v>
      </c>
      <c r="E155" s="5" t="s">
        <v>1985</v>
      </c>
      <c r="F155" s="5"/>
      <c r="G155" s="9"/>
      <c r="H155" s="9"/>
      <c r="I155" s="9"/>
    </row>
    <row r="156">
      <c r="A156" s="5" t="s">
        <v>1386</v>
      </c>
      <c r="B156" s="5" t="s">
        <v>574</v>
      </c>
      <c r="C156" s="5" t="s">
        <v>657</v>
      </c>
      <c r="D156" s="55" t="s">
        <v>2027</v>
      </c>
      <c r="E156" s="5" t="s">
        <v>1976</v>
      </c>
      <c r="F156" s="5"/>
      <c r="G156" s="9"/>
      <c r="H156" s="9"/>
      <c r="I156" s="9"/>
    </row>
    <row r="157">
      <c r="A157" s="5" t="s">
        <v>1387</v>
      </c>
      <c r="B157" s="5" t="s">
        <v>574</v>
      </c>
      <c r="C157" s="5" t="s">
        <v>653</v>
      </c>
      <c r="D157" s="55" t="s">
        <v>2112</v>
      </c>
      <c r="E157" s="5" t="s">
        <v>1976</v>
      </c>
      <c r="F157" s="5"/>
      <c r="G157" s="9"/>
      <c r="H157" s="9"/>
      <c r="I157" s="9"/>
    </row>
    <row r="158">
      <c r="A158" s="5" t="s">
        <v>1388</v>
      </c>
      <c r="B158" s="5" t="s">
        <v>574</v>
      </c>
      <c r="C158" s="5" t="s">
        <v>653</v>
      </c>
      <c r="D158" s="55" t="s">
        <v>2112</v>
      </c>
      <c r="E158" s="5" t="s">
        <v>1976</v>
      </c>
      <c r="F158" s="5"/>
      <c r="G158" s="9"/>
      <c r="H158" s="9"/>
      <c r="I158" s="9"/>
    </row>
    <row r="159">
      <c r="A159" s="5" t="s">
        <v>1389</v>
      </c>
      <c r="B159" s="5" t="s">
        <v>574</v>
      </c>
      <c r="C159" s="5" t="s">
        <v>653</v>
      </c>
      <c r="D159" s="55" t="s">
        <v>2113</v>
      </c>
      <c r="E159" s="5" t="s">
        <v>1976</v>
      </c>
      <c r="F159" s="5"/>
      <c r="G159" s="9"/>
      <c r="H159" s="9"/>
      <c r="I159" s="9"/>
    </row>
    <row r="160">
      <c r="A160" s="5" t="s">
        <v>1390</v>
      </c>
      <c r="B160" s="5" t="s">
        <v>574</v>
      </c>
      <c r="C160" s="5" t="s">
        <v>653</v>
      </c>
      <c r="D160" s="55" t="s">
        <v>2114</v>
      </c>
      <c r="E160" s="5" t="s">
        <v>1976</v>
      </c>
      <c r="F160" s="5"/>
      <c r="G160" s="9"/>
      <c r="H160" s="9"/>
      <c r="I160" s="9"/>
    </row>
    <row r="161" ht="26.25">
      <c r="A161" s="5" t="s">
        <v>1391</v>
      </c>
      <c r="B161" s="5" t="s">
        <v>574</v>
      </c>
      <c r="C161" s="5" t="s">
        <v>653</v>
      </c>
      <c r="D161" s="55" t="s">
        <v>2115</v>
      </c>
      <c r="E161" s="5" t="s">
        <v>1985</v>
      </c>
      <c r="F161" s="5"/>
      <c r="G161" s="9"/>
      <c r="H161" s="9"/>
      <c r="I161" s="9"/>
    </row>
    <row r="162" ht="15.0" customHeight="1">
      <c r="A162" s="5" t="s">
        <v>1392</v>
      </c>
      <c r="B162" s="5" t="s">
        <v>574</v>
      </c>
      <c r="C162" s="5" t="s">
        <v>653</v>
      </c>
      <c r="D162" s="55" t="s">
        <v>2116</v>
      </c>
      <c r="E162" s="5" t="s">
        <v>1976</v>
      </c>
      <c r="F162" s="5"/>
      <c r="G162" s="9"/>
      <c r="H162" s="9"/>
      <c r="I162" s="9"/>
    </row>
    <row r="163">
      <c r="A163" s="5" t="s">
        <v>1393</v>
      </c>
      <c r="B163" s="5" t="s">
        <v>574</v>
      </c>
      <c r="C163" s="5" t="s">
        <v>653</v>
      </c>
      <c r="D163" s="55" t="s">
        <v>2117</v>
      </c>
      <c r="E163" s="5" t="s">
        <v>1976</v>
      </c>
      <c r="F163" s="5"/>
      <c r="G163" s="9"/>
      <c r="H163" s="9"/>
      <c r="I163" s="9"/>
    </row>
    <row r="164" ht="26.25">
      <c r="A164" s="5" t="s">
        <v>1390</v>
      </c>
      <c r="B164" s="5" t="s">
        <v>574</v>
      </c>
      <c r="C164" s="5" t="s">
        <v>653</v>
      </c>
      <c r="D164" s="55" t="s">
        <v>2118</v>
      </c>
      <c r="E164" s="5" t="s">
        <v>1976</v>
      </c>
      <c r="F164" s="5" t="s">
        <v>2119</v>
      </c>
      <c r="G164" s="9"/>
      <c r="H164" s="9"/>
      <c r="I164" s="9"/>
    </row>
    <row r="165">
      <c r="A165" s="5" t="s">
        <v>1394</v>
      </c>
      <c r="B165" s="5" t="s">
        <v>574</v>
      </c>
      <c r="C165" s="5" t="s">
        <v>660</v>
      </c>
      <c r="D165" s="55" t="s">
        <v>2120</v>
      </c>
      <c r="E165" s="5" t="s">
        <v>1976</v>
      </c>
      <c r="F165" s="5"/>
      <c r="G165" s="9"/>
      <c r="H165" s="9"/>
      <c r="I165" s="9"/>
    </row>
    <row r="166">
      <c r="A166" s="5" t="s">
        <v>1395</v>
      </c>
      <c r="B166" s="5" t="s">
        <v>574</v>
      </c>
      <c r="C166" s="5" t="s">
        <v>660</v>
      </c>
      <c r="D166" s="55" t="s">
        <v>2120</v>
      </c>
      <c r="E166" s="5" t="s">
        <v>1976</v>
      </c>
      <c r="F166" s="5"/>
      <c r="G166" s="9"/>
      <c r="H166" s="9"/>
      <c r="I166" s="9"/>
    </row>
    <row r="167">
      <c r="A167" s="5" t="s">
        <v>1396</v>
      </c>
      <c r="B167" s="5" t="s">
        <v>574</v>
      </c>
      <c r="C167" s="5" t="s">
        <v>660</v>
      </c>
      <c r="D167" s="55" t="s">
        <v>2026</v>
      </c>
      <c r="E167" s="5" t="s">
        <v>1976</v>
      </c>
      <c r="F167" s="5"/>
      <c r="G167" s="9"/>
      <c r="H167" s="9"/>
      <c r="I167" s="9"/>
    </row>
    <row r="168">
      <c r="A168" s="5" t="s">
        <v>1397</v>
      </c>
      <c r="B168" s="5" t="s">
        <v>574</v>
      </c>
      <c r="C168" s="5" t="s">
        <v>660</v>
      </c>
      <c r="D168" s="55" t="s">
        <v>2121</v>
      </c>
      <c r="E168" s="5" t="s">
        <v>1976</v>
      </c>
      <c r="F168" s="5"/>
      <c r="G168" s="9"/>
      <c r="H168" s="9"/>
      <c r="I168" s="9"/>
    </row>
    <row r="169" ht="15.0" customHeight="1">
      <c r="A169" s="5" t="s">
        <v>1398</v>
      </c>
      <c r="B169" s="5" t="s">
        <v>574</v>
      </c>
      <c r="C169" s="5" t="s">
        <v>660</v>
      </c>
      <c r="D169" s="55" t="s">
        <v>2121</v>
      </c>
      <c r="E169" s="5" t="s">
        <v>1976</v>
      </c>
      <c r="F169" s="5"/>
      <c r="G169" s="9"/>
      <c r="H169" s="9"/>
      <c r="I169" s="9"/>
    </row>
    <row r="170" ht="15.0" customHeight="1">
      <c r="A170" s="5" t="s">
        <v>1399</v>
      </c>
      <c r="B170" s="5" t="s">
        <v>574</v>
      </c>
      <c r="C170" s="5" t="s">
        <v>660</v>
      </c>
      <c r="D170" s="55" t="s">
        <v>2122</v>
      </c>
      <c r="E170" s="5" t="s">
        <v>1976</v>
      </c>
      <c r="F170" s="5"/>
      <c r="G170" s="9"/>
      <c r="H170" s="9"/>
      <c r="I170" s="9"/>
    </row>
    <row r="171">
      <c r="A171" s="5" t="s">
        <v>1400</v>
      </c>
      <c r="B171" s="5" t="s">
        <v>574</v>
      </c>
      <c r="C171" s="5" t="s">
        <v>648</v>
      </c>
      <c r="D171" s="55" t="s">
        <v>2120</v>
      </c>
      <c r="E171" s="5" t="s">
        <v>1976</v>
      </c>
      <c r="F171" s="5"/>
      <c r="G171" s="9"/>
      <c r="H171" s="9"/>
      <c r="I171" s="9"/>
    </row>
    <row r="172">
      <c r="A172" s="5" t="s">
        <v>1401</v>
      </c>
      <c r="B172" s="5" t="s">
        <v>574</v>
      </c>
      <c r="C172" s="5" t="s">
        <v>648</v>
      </c>
      <c r="D172" s="55" t="s">
        <v>2112</v>
      </c>
      <c r="E172" s="5" t="s">
        <v>1976</v>
      </c>
      <c r="F172" s="5"/>
      <c r="G172" s="9"/>
      <c r="H172" s="9"/>
      <c r="I172" s="9"/>
    </row>
    <row r="173">
      <c r="A173" s="5" t="s">
        <v>1402</v>
      </c>
      <c r="B173" s="5" t="s">
        <v>574</v>
      </c>
      <c r="C173" s="5" t="s">
        <v>648</v>
      </c>
      <c r="D173" s="55" t="s">
        <v>2112</v>
      </c>
      <c r="E173" s="5" t="s">
        <v>1976</v>
      </c>
      <c r="F173" s="5"/>
      <c r="G173" s="9"/>
      <c r="H173" s="9"/>
      <c r="I173" s="9"/>
    </row>
    <row r="174">
      <c r="A174" s="5" t="s">
        <v>1396</v>
      </c>
      <c r="B174" s="5" t="s">
        <v>574</v>
      </c>
      <c r="C174" s="5" t="s">
        <v>648</v>
      </c>
      <c r="D174" s="55" t="s">
        <v>2026</v>
      </c>
      <c r="E174" s="5" t="s">
        <v>1976</v>
      </c>
      <c r="F174" s="5"/>
      <c r="G174" s="9"/>
      <c r="H174" s="9"/>
      <c r="I174" s="9"/>
    </row>
    <row r="175">
      <c r="A175" s="5" t="s">
        <v>1403</v>
      </c>
      <c r="B175" s="5" t="s">
        <v>574</v>
      </c>
      <c r="C175" s="5" t="s">
        <v>648</v>
      </c>
      <c r="D175" s="55" t="s">
        <v>2123</v>
      </c>
      <c r="E175" s="5" t="s">
        <v>1976</v>
      </c>
      <c r="F175" s="5"/>
      <c r="G175" s="9"/>
      <c r="H175" s="9"/>
      <c r="I175" s="9"/>
    </row>
    <row r="176">
      <c r="A176" s="5" t="s">
        <v>1404</v>
      </c>
      <c r="B176" s="5" t="s">
        <v>574</v>
      </c>
      <c r="C176" s="5" t="s">
        <v>648</v>
      </c>
      <c r="D176" s="55" t="s">
        <v>1996</v>
      </c>
      <c r="E176" s="5" t="s">
        <v>1976</v>
      </c>
      <c r="F176" s="5"/>
      <c r="G176" s="9"/>
      <c r="H176" s="9"/>
      <c r="I176" s="9"/>
    </row>
    <row r="177">
      <c r="A177" s="5" t="s">
        <v>1395</v>
      </c>
      <c r="B177" s="5" t="s">
        <v>574</v>
      </c>
      <c r="C177" s="5" t="s">
        <v>663</v>
      </c>
      <c r="D177" s="55" t="s">
        <v>2112</v>
      </c>
      <c r="E177" s="5" t="s">
        <v>1976</v>
      </c>
      <c r="F177" s="5" t="s">
        <v>2124</v>
      </c>
      <c r="G177" s="9"/>
      <c r="H177" s="9"/>
      <c r="I177" s="9"/>
    </row>
    <row r="178">
      <c r="A178" s="5" t="s">
        <v>1394</v>
      </c>
      <c r="B178" s="5" t="s">
        <v>574</v>
      </c>
      <c r="C178" s="5" t="s">
        <v>663</v>
      </c>
      <c r="D178" s="55" t="s">
        <v>2112</v>
      </c>
      <c r="E178" s="5" t="s">
        <v>1976</v>
      </c>
      <c r="F178" s="5" t="s">
        <v>2124</v>
      </c>
      <c r="G178" s="9"/>
      <c r="H178" s="9"/>
      <c r="I178" s="9"/>
    </row>
    <row r="179">
      <c r="A179" s="5" t="s">
        <v>1399</v>
      </c>
      <c r="B179" s="5" t="s">
        <v>574</v>
      </c>
      <c r="C179" s="5" t="s">
        <v>663</v>
      </c>
      <c r="D179" s="55" t="s">
        <v>2125</v>
      </c>
      <c r="E179" s="5" t="s">
        <v>1976</v>
      </c>
      <c r="F179" s="5"/>
      <c r="G179" s="9"/>
      <c r="H179" s="9"/>
      <c r="I179" s="9"/>
    </row>
    <row r="180">
      <c r="A180" s="5" t="s">
        <v>1383</v>
      </c>
      <c r="B180" s="5" t="s">
        <v>574</v>
      </c>
      <c r="C180" s="5" t="s">
        <v>663</v>
      </c>
      <c r="D180" s="55" t="s">
        <v>2108</v>
      </c>
      <c r="E180" s="5" t="s">
        <v>1976</v>
      </c>
      <c r="F180" s="5"/>
      <c r="G180" s="9"/>
      <c r="H180" s="9"/>
      <c r="I180" s="9"/>
    </row>
    <row r="181">
      <c r="A181" s="5" t="s">
        <v>1405</v>
      </c>
      <c r="B181" s="5" t="s">
        <v>574</v>
      </c>
      <c r="C181" s="5" t="s">
        <v>663</v>
      </c>
      <c r="D181" s="55" t="s">
        <v>2123</v>
      </c>
      <c r="E181" s="5" t="s">
        <v>1976</v>
      </c>
      <c r="F181" s="5"/>
      <c r="G181" s="9"/>
      <c r="H181" s="9"/>
      <c r="I181" s="9"/>
    </row>
    <row r="182">
      <c r="A182" s="5" t="s">
        <v>1396</v>
      </c>
      <c r="B182" s="5" t="s">
        <v>574</v>
      </c>
      <c r="C182" s="5" t="s">
        <v>663</v>
      </c>
      <c r="D182" s="55" t="s">
        <v>2026</v>
      </c>
      <c r="E182" s="5" t="s">
        <v>1976</v>
      </c>
      <c r="F182" s="5"/>
      <c r="G182" s="9"/>
      <c r="H182" s="9"/>
      <c r="I182" s="9"/>
    </row>
    <row r="183">
      <c r="A183" s="5" t="s">
        <v>1402</v>
      </c>
      <c r="B183" s="5" t="s">
        <v>578</v>
      </c>
      <c r="C183" s="5" t="s">
        <v>668</v>
      </c>
      <c r="D183" s="55" t="s">
        <v>2125</v>
      </c>
      <c r="E183" s="5" t="s">
        <v>1976</v>
      </c>
      <c r="F183" s="5"/>
      <c r="G183" s="9"/>
      <c r="H183" s="9"/>
      <c r="I183" s="9"/>
    </row>
    <row r="184">
      <c r="A184" s="5" t="s">
        <v>1401</v>
      </c>
      <c r="B184" s="5" t="s">
        <v>578</v>
      </c>
      <c r="C184" s="5" t="s">
        <v>668</v>
      </c>
      <c r="D184" s="55" t="s">
        <v>2126</v>
      </c>
      <c r="E184" s="5" t="s">
        <v>1976</v>
      </c>
      <c r="F184" s="5"/>
      <c r="G184" s="9"/>
      <c r="H184" s="9"/>
      <c r="I184" s="9"/>
    </row>
    <row r="185">
      <c r="A185" s="5" t="s">
        <v>1406</v>
      </c>
      <c r="B185" s="5" t="s">
        <v>578</v>
      </c>
      <c r="C185" s="5" t="s">
        <v>668</v>
      </c>
      <c r="D185" s="55" t="s">
        <v>2125</v>
      </c>
      <c r="E185" s="5" t="s">
        <v>1976</v>
      </c>
      <c r="F185" s="5"/>
      <c r="G185" s="9"/>
      <c r="H185" s="9"/>
      <c r="I185" s="9"/>
    </row>
    <row r="186">
      <c r="A186" s="5" t="s">
        <v>1400</v>
      </c>
      <c r="B186" s="5" t="s">
        <v>578</v>
      </c>
      <c r="C186" s="5" t="s">
        <v>668</v>
      </c>
      <c r="D186" s="55" t="s">
        <v>2108</v>
      </c>
      <c r="E186" s="5" t="s">
        <v>1976</v>
      </c>
      <c r="F186" s="5"/>
      <c r="G186" s="9"/>
      <c r="H186" s="9"/>
      <c r="I186" s="9"/>
    </row>
    <row r="187">
      <c r="A187" s="5" t="s">
        <v>1388</v>
      </c>
      <c r="B187" s="5" t="s">
        <v>578</v>
      </c>
      <c r="C187" s="5" t="s">
        <v>668</v>
      </c>
      <c r="D187" s="55" t="s">
        <v>2123</v>
      </c>
      <c r="E187" s="5" t="s">
        <v>1976</v>
      </c>
      <c r="F187" s="5"/>
      <c r="G187" s="9"/>
      <c r="H187" s="9"/>
      <c r="I187" s="9"/>
    </row>
    <row r="188">
      <c r="A188" s="5" t="s">
        <v>1387</v>
      </c>
      <c r="B188" s="5" t="s">
        <v>578</v>
      </c>
      <c r="C188" s="5" t="s">
        <v>668</v>
      </c>
      <c r="D188" s="55" t="s">
        <v>2123</v>
      </c>
      <c r="E188" s="5" t="s">
        <v>1976</v>
      </c>
      <c r="F188" s="5"/>
      <c r="G188" s="9"/>
      <c r="H188" s="9"/>
      <c r="I188" s="9"/>
    </row>
    <row r="189">
      <c r="A189" s="5" t="s">
        <v>1398</v>
      </c>
      <c r="B189" s="5" t="s">
        <v>578</v>
      </c>
      <c r="C189" s="5" t="s">
        <v>668</v>
      </c>
      <c r="D189" s="55" t="s">
        <v>2127</v>
      </c>
      <c r="E189" s="5" t="s">
        <v>1976</v>
      </c>
      <c r="F189" s="5"/>
      <c r="G189" s="9"/>
      <c r="H189" s="9"/>
      <c r="I189" s="9"/>
    </row>
    <row r="190">
      <c r="A190" s="5" t="s">
        <v>1407</v>
      </c>
      <c r="B190" s="5" t="s">
        <v>578</v>
      </c>
      <c r="C190" s="5" t="s">
        <v>668</v>
      </c>
      <c r="D190" s="55" t="s">
        <v>2127</v>
      </c>
      <c r="E190" s="5" t="s">
        <v>1976</v>
      </c>
      <c r="F190" s="5"/>
      <c r="G190" s="9"/>
      <c r="H190" s="9"/>
      <c r="I190" s="9"/>
    </row>
    <row r="191">
      <c r="A191" s="5" t="s">
        <v>1397</v>
      </c>
      <c r="B191" s="5" t="s">
        <v>578</v>
      </c>
      <c r="C191" s="5" t="s">
        <v>668</v>
      </c>
      <c r="D191" s="55" t="s">
        <v>2127</v>
      </c>
      <c r="E191" s="5" t="s">
        <v>1976</v>
      </c>
      <c r="F191" s="5"/>
      <c r="G191" s="9"/>
      <c r="H191" s="9"/>
      <c r="I191" s="9"/>
    </row>
    <row r="192">
      <c r="A192" s="5" t="s">
        <v>1408</v>
      </c>
      <c r="B192" s="5" t="s">
        <v>578</v>
      </c>
      <c r="C192" s="5" t="s">
        <v>668</v>
      </c>
      <c r="D192" s="55" t="s">
        <v>2127</v>
      </c>
      <c r="E192" s="5" t="s">
        <v>1976</v>
      </c>
      <c r="F192" s="5"/>
      <c r="G192" s="9"/>
      <c r="H192" s="9"/>
      <c r="I192" s="9"/>
    </row>
    <row r="193">
      <c r="A193" s="5" t="s">
        <v>1406</v>
      </c>
      <c r="B193" s="5" t="s">
        <v>578</v>
      </c>
      <c r="C193" s="5" t="s">
        <v>679</v>
      </c>
      <c r="D193" s="55" t="s">
        <v>2059</v>
      </c>
      <c r="E193" s="5" t="s">
        <v>1976</v>
      </c>
      <c r="F193" s="5"/>
      <c r="G193" s="9"/>
      <c r="H193" s="9"/>
      <c r="I193" s="9"/>
    </row>
    <row r="194">
      <c r="A194" s="5" t="s">
        <v>1400</v>
      </c>
      <c r="B194" s="5" t="s">
        <v>578</v>
      </c>
      <c r="C194" s="5" t="s">
        <v>679</v>
      </c>
      <c r="D194" s="55" t="s">
        <v>2026</v>
      </c>
      <c r="E194" s="5" t="s">
        <v>1976</v>
      </c>
      <c r="F194" s="5"/>
      <c r="G194" s="9"/>
      <c r="H194" s="9"/>
      <c r="I194" s="9"/>
    </row>
    <row r="195">
      <c r="A195" s="5" t="s">
        <v>1409</v>
      </c>
      <c r="B195" s="5" t="s">
        <v>578</v>
      </c>
      <c r="C195" s="5" t="s">
        <v>679</v>
      </c>
      <c r="D195" s="55" t="s">
        <v>2111</v>
      </c>
      <c r="E195" s="5" t="s">
        <v>1976</v>
      </c>
      <c r="F195" s="5"/>
      <c r="G195" s="9"/>
      <c r="H195" s="9"/>
      <c r="I195" s="9"/>
    </row>
    <row r="196">
      <c r="A196" s="5" t="s">
        <v>1410</v>
      </c>
      <c r="B196" s="5" t="s">
        <v>578</v>
      </c>
      <c r="C196" s="5" t="s">
        <v>679</v>
      </c>
      <c r="D196" s="55" t="s">
        <v>2128</v>
      </c>
      <c r="E196" s="5" t="s">
        <v>1985</v>
      </c>
      <c r="F196" s="5"/>
      <c r="G196" s="9"/>
      <c r="H196" s="9"/>
      <c r="I196" s="9"/>
    </row>
    <row r="197">
      <c r="A197" s="5" t="s">
        <v>1411</v>
      </c>
      <c r="B197" s="5" t="s">
        <v>578</v>
      </c>
      <c r="C197" s="5" t="s">
        <v>679</v>
      </c>
      <c r="D197" s="55" t="s">
        <v>2026</v>
      </c>
      <c r="E197" s="5" t="s">
        <v>1976</v>
      </c>
      <c r="F197" s="5"/>
      <c r="G197" s="9"/>
      <c r="H197" s="9"/>
      <c r="I197" s="9"/>
    </row>
    <row r="198">
      <c r="A198" s="5" t="s">
        <v>1403</v>
      </c>
      <c r="B198" s="5" t="s">
        <v>578</v>
      </c>
      <c r="C198" s="5" t="s">
        <v>679</v>
      </c>
      <c r="D198" s="55" t="s">
        <v>2110</v>
      </c>
      <c r="E198" s="5" t="s">
        <v>1976</v>
      </c>
      <c r="F198" s="5"/>
      <c r="G198" s="9"/>
      <c r="H198" s="9"/>
      <c r="I198" s="9"/>
    </row>
    <row r="199">
      <c r="A199" s="5" t="s">
        <v>1404</v>
      </c>
      <c r="B199" s="5" t="s">
        <v>578</v>
      </c>
      <c r="C199" s="5" t="s">
        <v>679</v>
      </c>
      <c r="D199" s="55" t="s">
        <v>2043</v>
      </c>
      <c r="E199" s="5" t="s">
        <v>1976</v>
      </c>
      <c r="F199" s="5"/>
      <c r="G199" s="9"/>
      <c r="H199" s="9"/>
      <c r="I199" s="9"/>
    </row>
    <row r="200">
      <c r="A200" s="5" t="s">
        <v>1396</v>
      </c>
      <c r="B200" s="5" t="s">
        <v>578</v>
      </c>
      <c r="C200" s="5" t="s">
        <v>679</v>
      </c>
      <c r="D200" s="55" t="s">
        <v>2125</v>
      </c>
      <c r="E200" s="5" t="s">
        <v>1976</v>
      </c>
      <c r="F200" s="5" t="s">
        <v>2129</v>
      </c>
      <c r="G200" s="9"/>
      <c r="H200" s="9"/>
      <c r="I200" s="9"/>
    </row>
    <row r="201">
      <c r="A201" s="5" t="s">
        <v>1412</v>
      </c>
      <c r="B201" s="5" t="s">
        <v>578</v>
      </c>
      <c r="C201" s="5" t="s">
        <v>679</v>
      </c>
      <c r="D201" s="55" t="s">
        <v>1984</v>
      </c>
      <c r="E201" s="5" t="s">
        <v>1976</v>
      </c>
      <c r="F201" s="5" t="s">
        <v>2129</v>
      </c>
      <c r="G201" s="9"/>
      <c r="H201" s="9"/>
      <c r="I201" s="9"/>
    </row>
    <row r="202">
      <c r="A202" s="5" t="s">
        <v>1407</v>
      </c>
      <c r="B202" s="5" t="s">
        <v>578</v>
      </c>
      <c r="C202" s="5" t="s">
        <v>679</v>
      </c>
      <c r="D202" s="55" t="s">
        <v>2130</v>
      </c>
      <c r="E202" s="5" t="s">
        <v>1976</v>
      </c>
      <c r="F202" s="5" t="s">
        <v>2129</v>
      </c>
      <c r="G202" s="9"/>
      <c r="H202" s="9"/>
      <c r="I202" s="9"/>
    </row>
    <row r="203">
      <c r="A203" s="5" t="s">
        <v>1405</v>
      </c>
      <c r="B203" s="5" t="s">
        <v>578</v>
      </c>
      <c r="C203" s="5" t="s">
        <v>679</v>
      </c>
      <c r="D203" s="55" t="s">
        <v>2062</v>
      </c>
      <c r="E203" s="5" t="s">
        <v>1976</v>
      </c>
      <c r="F203" s="5" t="s">
        <v>2131</v>
      </c>
      <c r="G203" s="9"/>
      <c r="H203" s="9"/>
      <c r="I203" s="9"/>
    </row>
    <row r="204">
      <c r="A204" s="5" t="s">
        <v>1413</v>
      </c>
      <c r="B204" s="5" t="s">
        <v>578</v>
      </c>
      <c r="C204" s="5" t="s">
        <v>679</v>
      </c>
      <c r="D204" s="55" t="s">
        <v>2132</v>
      </c>
      <c r="E204" s="5" t="s">
        <v>1985</v>
      </c>
      <c r="F204" s="5" t="s">
        <v>2133</v>
      </c>
      <c r="G204" s="9"/>
      <c r="H204" s="9"/>
      <c r="I204" s="9"/>
    </row>
    <row r="205">
      <c r="A205" s="5" t="s">
        <v>1399</v>
      </c>
      <c r="B205" s="5" t="s">
        <v>578</v>
      </c>
      <c r="C205" s="5" t="s">
        <v>679</v>
      </c>
      <c r="D205" s="55" t="s">
        <v>2134</v>
      </c>
      <c r="E205" s="5" t="s">
        <v>1976</v>
      </c>
      <c r="F205" s="5" t="s">
        <v>2133</v>
      </c>
      <c r="G205" s="9"/>
      <c r="H205" s="9"/>
      <c r="I205" s="9"/>
    </row>
    <row r="206">
      <c r="A206" s="5" t="s">
        <v>1414</v>
      </c>
      <c r="B206" s="5" t="s">
        <v>578</v>
      </c>
      <c r="C206" s="5" t="s">
        <v>679</v>
      </c>
      <c r="D206" s="55" t="s">
        <v>2134</v>
      </c>
      <c r="E206" s="5" t="s">
        <v>1976</v>
      </c>
      <c r="F206" s="5" t="s">
        <v>2133</v>
      </c>
      <c r="G206" s="9"/>
      <c r="H206" s="9"/>
      <c r="I206" s="9"/>
    </row>
    <row r="207">
      <c r="A207" s="5" t="s">
        <v>1414</v>
      </c>
      <c r="B207" s="5" t="s">
        <v>578</v>
      </c>
      <c r="C207" s="5" t="s">
        <v>676</v>
      </c>
      <c r="D207" s="55" t="s">
        <v>2130</v>
      </c>
      <c r="E207" s="5" t="s">
        <v>1976</v>
      </c>
      <c r="F207" s="5"/>
      <c r="G207" s="9"/>
      <c r="H207" s="9"/>
      <c r="I207" s="9"/>
    </row>
    <row r="208">
      <c r="A208" s="5" t="s">
        <v>1399</v>
      </c>
      <c r="B208" s="5" t="s">
        <v>578</v>
      </c>
      <c r="C208" s="5" t="s">
        <v>676</v>
      </c>
      <c r="D208" s="55" t="s">
        <v>2123</v>
      </c>
      <c r="E208" s="5" t="s">
        <v>1976</v>
      </c>
      <c r="F208" s="5"/>
      <c r="G208" s="9"/>
      <c r="H208" s="9"/>
      <c r="I208" s="9"/>
    </row>
    <row r="209">
      <c r="A209" s="5" t="s">
        <v>1397</v>
      </c>
      <c r="B209" s="5" t="s">
        <v>578</v>
      </c>
      <c r="C209" s="5" t="s">
        <v>676</v>
      </c>
      <c r="D209" s="55" t="s">
        <v>2134</v>
      </c>
      <c r="E209" s="5" t="s">
        <v>1976</v>
      </c>
      <c r="F209" s="5"/>
      <c r="G209" s="9"/>
      <c r="H209" s="9"/>
      <c r="I209" s="9"/>
    </row>
    <row r="210">
      <c r="A210" s="5" t="s">
        <v>1396</v>
      </c>
      <c r="B210" s="5" t="s">
        <v>578</v>
      </c>
      <c r="C210" s="5" t="s">
        <v>676</v>
      </c>
      <c r="D210" s="55" t="s">
        <v>2111</v>
      </c>
      <c r="E210" s="5" t="s">
        <v>1976</v>
      </c>
      <c r="F210" s="5"/>
      <c r="G210" s="9"/>
      <c r="H210" s="9"/>
      <c r="I210" s="9"/>
    </row>
    <row r="211">
      <c r="A211" s="5" t="s">
        <v>1415</v>
      </c>
      <c r="B211" s="5" t="s">
        <v>578</v>
      </c>
      <c r="C211" s="5" t="s">
        <v>676</v>
      </c>
      <c r="D211" s="55" t="s">
        <v>2130</v>
      </c>
      <c r="E211" s="5" t="s">
        <v>1976</v>
      </c>
      <c r="F211" s="5"/>
      <c r="G211" s="9"/>
      <c r="H211" s="9"/>
      <c r="I211" s="9"/>
    </row>
    <row r="212">
      <c r="A212" s="5" t="s">
        <v>1416</v>
      </c>
      <c r="B212" s="5" t="s">
        <v>578</v>
      </c>
      <c r="C212" s="5" t="s">
        <v>676</v>
      </c>
      <c r="D212" s="55" t="s">
        <v>2123</v>
      </c>
      <c r="E212" s="5" t="s">
        <v>1976</v>
      </c>
      <c r="F212" s="5"/>
      <c r="G212" s="9"/>
      <c r="H212" s="9"/>
      <c r="I212" s="9"/>
    </row>
    <row r="213">
      <c r="A213" s="5" t="s">
        <v>1417</v>
      </c>
      <c r="B213" s="5" t="s">
        <v>578</v>
      </c>
      <c r="C213" s="5" t="s">
        <v>676</v>
      </c>
      <c r="D213" s="55" t="s">
        <v>2111</v>
      </c>
      <c r="E213" s="5" t="s">
        <v>1976</v>
      </c>
      <c r="F213" s="5"/>
      <c r="G213" s="9"/>
      <c r="H213" s="9"/>
      <c r="I213" s="9"/>
    </row>
    <row r="214">
      <c r="A214" s="5" t="s">
        <v>1398</v>
      </c>
      <c r="B214" s="5" t="s">
        <v>578</v>
      </c>
      <c r="C214" s="5" t="s">
        <v>676</v>
      </c>
      <c r="D214" s="55" t="s">
        <v>2122</v>
      </c>
      <c r="E214" s="5" t="s">
        <v>1976</v>
      </c>
      <c r="F214" s="5" t="s">
        <v>2135</v>
      </c>
      <c r="G214" s="9"/>
      <c r="H214" s="9"/>
      <c r="I214" s="9"/>
    </row>
    <row r="215">
      <c r="A215" s="5" t="s">
        <v>1412</v>
      </c>
      <c r="B215" s="5" t="s">
        <v>578</v>
      </c>
      <c r="C215" s="5" t="s">
        <v>676</v>
      </c>
      <c r="D215" s="55" t="s">
        <v>1984</v>
      </c>
      <c r="E215" s="5" t="s">
        <v>1976</v>
      </c>
      <c r="F215" s="5"/>
      <c r="G215" s="9"/>
      <c r="H215" s="9"/>
      <c r="I215" s="9"/>
    </row>
    <row r="216">
      <c r="A216" s="5" t="s">
        <v>1407</v>
      </c>
      <c r="B216" s="5" t="s">
        <v>578</v>
      </c>
      <c r="C216" s="5" t="s">
        <v>676</v>
      </c>
      <c r="D216" s="55" t="s">
        <v>2125</v>
      </c>
      <c r="E216" s="5" t="s">
        <v>1976</v>
      </c>
      <c r="F216" s="5"/>
      <c r="G216" s="9"/>
      <c r="H216" s="9"/>
      <c r="I216" s="9"/>
    </row>
    <row r="217" ht="26.25">
      <c r="A217" s="5" t="s">
        <v>1399</v>
      </c>
      <c r="B217" s="5" t="s">
        <v>578</v>
      </c>
      <c r="C217" s="5" t="s">
        <v>683</v>
      </c>
      <c r="D217" s="55" t="s">
        <v>2125</v>
      </c>
      <c r="E217" s="5" t="s">
        <v>1976</v>
      </c>
      <c r="F217" s="5"/>
      <c r="G217" s="9"/>
      <c r="H217" s="9"/>
      <c r="I217" s="9"/>
    </row>
    <row r="218" ht="26.25">
      <c r="A218" s="5" t="s">
        <v>1412</v>
      </c>
      <c r="B218" s="5" t="s">
        <v>578</v>
      </c>
      <c r="C218" s="5" t="s">
        <v>683</v>
      </c>
      <c r="D218" s="55" t="s">
        <v>2123</v>
      </c>
      <c r="E218" s="5" t="s">
        <v>1976</v>
      </c>
      <c r="F218" s="5"/>
      <c r="G218" s="9"/>
      <c r="H218" s="9"/>
      <c r="I218" s="9"/>
    </row>
    <row r="219" ht="26.25">
      <c r="A219" s="5" t="s">
        <v>1396</v>
      </c>
      <c r="B219" s="5" t="s">
        <v>578</v>
      </c>
      <c r="C219" s="5" t="s">
        <v>683</v>
      </c>
      <c r="D219" s="55" t="s">
        <v>2026</v>
      </c>
      <c r="E219" s="5" t="s">
        <v>1976</v>
      </c>
      <c r="F219" s="5"/>
      <c r="G219" s="9"/>
      <c r="H219" s="9"/>
      <c r="I219" s="9"/>
    </row>
    <row r="220" ht="26.25">
      <c r="A220" s="5" t="s">
        <v>1416</v>
      </c>
      <c r="B220" s="5" t="s">
        <v>578</v>
      </c>
      <c r="C220" s="5" t="s">
        <v>683</v>
      </c>
      <c r="D220" s="55" t="s">
        <v>2127</v>
      </c>
      <c r="E220" s="5" t="s">
        <v>1976</v>
      </c>
      <c r="F220" s="5"/>
      <c r="G220" s="9"/>
      <c r="H220" s="9"/>
      <c r="I220" s="9"/>
    </row>
    <row r="221" ht="26.25">
      <c r="A221" s="5" t="s">
        <v>1417</v>
      </c>
      <c r="B221" s="5" t="s">
        <v>578</v>
      </c>
      <c r="C221" s="5" t="s">
        <v>683</v>
      </c>
      <c r="D221" s="55" t="s">
        <v>2128</v>
      </c>
      <c r="E221" s="5" t="s">
        <v>1976</v>
      </c>
      <c r="F221" s="5"/>
      <c r="G221" s="9"/>
      <c r="H221" s="9"/>
      <c r="I221" s="9"/>
    </row>
    <row r="222" ht="26.25">
      <c r="A222" s="5" t="s">
        <v>1418</v>
      </c>
      <c r="B222" s="5" t="s">
        <v>578</v>
      </c>
      <c r="C222" s="5" t="s">
        <v>683</v>
      </c>
      <c r="D222" s="55" t="s">
        <v>2111</v>
      </c>
      <c r="E222" s="5" t="s">
        <v>1976</v>
      </c>
      <c r="F222" s="5" t="s">
        <v>2136</v>
      </c>
      <c r="G222" s="9"/>
      <c r="H222" s="9"/>
      <c r="I222" s="9"/>
    </row>
    <row r="223" ht="26.25">
      <c r="A223" s="5" t="s">
        <v>1415</v>
      </c>
      <c r="B223" s="5" t="s">
        <v>578</v>
      </c>
      <c r="C223" s="5" t="s">
        <v>683</v>
      </c>
      <c r="D223" s="55" t="s">
        <v>2137</v>
      </c>
      <c r="E223" s="5" t="s">
        <v>1976</v>
      </c>
      <c r="F223" s="5"/>
      <c r="G223" s="9"/>
      <c r="H223" s="9"/>
      <c r="I223" s="9"/>
    </row>
    <row r="224" ht="26.25">
      <c r="A224" s="5" t="s">
        <v>1408</v>
      </c>
      <c r="B224" s="5" t="s">
        <v>578</v>
      </c>
      <c r="C224" s="5" t="s">
        <v>683</v>
      </c>
      <c r="D224" s="55" t="s">
        <v>2125</v>
      </c>
      <c r="E224" s="5" t="s">
        <v>1976</v>
      </c>
      <c r="F224" s="5" t="s">
        <v>2138</v>
      </c>
      <c r="G224" s="9"/>
      <c r="H224" s="9"/>
      <c r="I224" s="9"/>
    </row>
    <row r="225" ht="26.25">
      <c r="A225" s="5" t="s">
        <v>1398</v>
      </c>
      <c r="B225" s="5" t="s">
        <v>578</v>
      </c>
      <c r="C225" s="5" t="s">
        <v>683</v>
      </c>
      <c r="D225" s="55" t="s">
        <v>2139</v>
      </c>
      <c r="E225" s="5" t="s">
        <v>1976</v>
      </c>
      <c r="F225" s="5" t="s">
        <v>2140</v>
      </c>
      <c r="G225" s="9"/>
      <c r="H225" s="9"/>
      <c r="I225" s="9"/>
    </row>
    <row r="226" ht="26.25">
      <c r="A226" s="5" t="s">
        <v>1397</v>
      </c>
      <c r="B226" s="5" t="s">
        <v>578</v>
      </c>
      <c r="C226" s="5" t="s">
        <v>683</v>
      </c>
      <c r="D226" s="55" t="s">
        <v>2013</v>
      </c>
      <c r="E226" s="5" t="s">
        <v>1976</v>
      </c>
      <c r="F226" s="5" t="s">
        <v>2140</v>
      </c>
      <c r="G226" s="9"/>
      <c r="H226" s="9"/>
      <c r="I226" s="9"/>
    </row>
    <row r="227" ht="26.25">
      <c r="A227" s="5" t="s">
        <v>1407</v>
      </c>
      <c r="B227" s="5" t="s">
        <v>578</v>
      </c>
      <c r="C227" s="5" t="s">
        <v>683</v>
      </c>
      <c r="D227" s="55" t="s">
        <v>1984</v>
      </c>
      <c r="E227" s="5" t="s">
        <v>1976</v>
      </c>
      <c r="F227" s="5" t="s">
        <v>2141</v>
      </c>
      <c r="G227" s="9"/>
      <c r="H227" s="9"/>
      <c r="I227" s="9"/>
    </row>
    <row r="228" ht="26.25">
      <c r="A228" s="5" t="s">
        <v>1419</v>
      </c>
      <c r="B228" s="5" t="s">
        <v>578</v>
      </c>
      <c r="C228" s="5" t="s">
        <v>683</v>
      </c>
      <c r="D228" s="55" t="s">
        <v>2015</v>
      </c>
      <c r="E228" s="5" t="s">
        <v>1976</v>
      </c>
      <c r="F228" s="5" t="s">
        <v>2142</v>
      </c>
      <c r="G228" s="9"/>
      <c r="H228" s="9"/>
      <c r="I228" s="9"/>
    </row>
    <row r="229" ht="26.25">
      <c r="A229" s="5" t="s">
        <v>1420</v>
      </c>
      <c r="B229" s="5" t="s">
        <v>578</v>
      </c>
      <c r="C229" s="5" t="s">
        <v>683</v>
      </c>
      <c r="D229" s="55" t="s">
        <v>1984</v>
      </c>
      <c r="E229" s="5" t="s">
        <v>1976</v>
      </c>
      <c r="F229" s="5" t="s">
        <v>2142</v>
      </c>
      <c r="G229" s="9"/>
      <c r="H229" s="9"/>
      <c r="I229" s="9"/>
    </row>
    <row r="230" ht="26.25">
      <c r="A230" s="5" t="s">
        <v>1421</v>
      </c>
      <c r="B230" s="5" t="s">
        <v>578</v>
      </c>
      <c r="C230" s="5" t="s">
        <v>683</v>
      </c>
      <c r="D230" s="55" t="s">
        <v>2125</v>
      </c>
      <c r="E230" s="5" t="s">
        <v>1976</v>
      </c>
      <c r="F230" s="5" t="s">
        <v>2142</v>
      </c>
      <c r="G230" s="9"/>
      <c r="H230" s="9"/>
      <c r="I230" s="9"/>
    </row>
    <row r="231" ht="26.25">
      <c r="A231" s="5" t="s">
        <v>1422</v>
      </c>
      <c r="B231" s="5" t="s">
        <v>578</v>
      </c>
      <c r="C231" s="5" t="s">
        <v>683</v>
      </c>
      <c r="D231" s="55" t="s">
        <v>2015</v>
      </c>
      <c r="E231" s="5" t="s">
        <v>1976</v>
      </c>
      <c r="F231" s="5" t="s">
        <v>2142</v>
      </c>
      <c r="G231" s="9"/>
      <c r="H231" s="9"/>
      <c r="I231" s="9"/>
    </row>
    <row r="232" ht="26.25">
      <c r="A232" s="5" t="s">
        <v>1411</v>
      </c>
      <c r="B232" s="5" t="s">
        <v>578</v>
      </c>
      <c r="C232" s="5" t="s">
        <v>683</v>
      </c>
      <c r="D232" s="55" t="s">
        <v>2111</v>
      </c>
      <c r="E232" s="5" t="s">
        <v>1976</v>
      </c>
      <c r="F232" s="5" t="s">
        <v>2142</v>
      </c>
      <c r="G232" s="9"/>
      <c r="H232" s="9"/>
      <c r="I232" s="9"/>
    </row>
    <row r="233">
      <c r="A233" s="5" t="s">
        <v>1411</v>
      </c>
      <c r="B233" s="5" t="s">
        <v>578</v>
      </c>
      <c r="C233" s="5" t="s">
        <v>687</v>
      </c>
      <c r="D233" s="55" t="s">
        <v>2111</v>
      </c>
      <c r="E233" s="5" t="s">
        <v>1976</v>
      </c>
      <c r="F233" s="5" t="s">
        <v>2143</v>
      </c>
      <c r="G233" s="9"/>
      <c r="H233" s="9"/>
      <c r="I233" s="9"/>
    </row>
    <row r="234">
      <c r="A234" s="5" t="s">
        <v>1423</v>
      </c>
      <c r="B234" s="5" t="s">
        <v>578</v>
      </c>
      <c r="C234" s="5" t="s">
        <v>687</v>
      </c>
      <c r="D234" s="55" t="s">
        <v>2122</v>
      </c>
      <c r="E234" s="5" t="s">
        <v>1976</v>
      </c>
      <c r="F234" s="5" t="s">
        <v>2143</v>
      </c>
      <c r="G234" s="9"/>
      <c r="H234" s="9"/>
      <c r="I234" s="9"/>
    </row>
    <row r="235">
      <c r="A235" s="5" t="s">
        <v>1420</v>
      </c>
      <c r="B235" s="5" t="s">
        <v>578</v>
      </c>
      <c r="C235" s="5" t="s">
        <v>687</v>
      </c>
      <c r="D235" s="55" t="s">
        <v>2144</v>
      </c>
      <c r="E235" s="5" t="s">
        <v>1976</v>
      </c>
      <c r="F235" s="5" t="s">
        <v>2143</v>
      </c>
      <c r="G235" s="9"/>
      <c r="H235" s="9"/>
      <c r="I235" s="9"/>
    </row>
    <row r="236">
      <c r="A236" s="5" t="s">
        <v>1422</v>
      </c>
      <c r="B236" s="5" t="s">
        <v>578</v>
      </c>
      <c r="C236" s="5" t="s">
        <v>687</v>
      </c>
      <c r="D236" s="55" t="s">
        <v>2145</v>
      </c>
      <c r="E236" s="5" t="s">
        <v>1976</v>
      </c>
      <c r="F236" s="5" t="s">
        <v>2143</v>
      </c>
      <c r="G236" s="9"/>
      <c r="H236" s="9"/>
      <c r="I236" s="9"/>
    </row>
    <row r="237">
      <c r="A237" s="5" t="s">
        <v>1421</v>
      </c>
      <c r="B237" s="5" t="s">
        <v>578</v>
      </c>
      <c r="C237" s="5" t="s">
        <v>687</v>
      </c>
      <c r="D237" s="55" t="s">
        <v>1984</v>
      </c>
      <c r="E237" s="5" t="s">
        <v>1976</v>
      </c>
      <c r="F237" s="5" t="s">
        <v>2143</v>
      </c>
      <c r="G237" s="9"/>
      <c r="H237" s="9"/>
      <c r="I237" s="9"/>
    </row>
    <row r="238">
      <c r="A238" s="5" t="s">
        <v>1419</v>
      </c>
      <c r="B238" s="5" t="s">
        <v>578</v>
      </c>
      <c r="C238" s="5" t="s">
        <v>687</v>
      </c>
      <c r="D238" s="55" t="s">
        <v>2144</v>
      </c>
      <c r="E238" s="5" t="s">
        <v>1976</v>
      </c>
      <c r="F238" s="5" t="s">
        <v>2143</v>
      </c>
      <c r="G238" s="9"/>
      <c r="H238" s="9"/>
      <c r="I238" s="9"/>
    </row>
    <row r="239">
      <c r="A239" s="5" t="s">
        <v>1405</v>
      </c>
      <c r="B239" s="5" t="s">
        <v>578</v>
      </c>
      <c r="C239" s="5" t="s">
        <v>687</v>
      </c>
      <c r="D239" s="55" t="s">
        <v>2134</v>
      </c>
      <c r="E239" s="5" t="s">
        <v>1976</v>
      </c>
      <c r="F239" s="5" t="s">
        <v>2146</v>
      </c>
      <c r="G239" s="9"/>
      <c r="H239" s="9"/>
      <c r="I239" s="9"/>
    </row>
    <row r="240">
      <c r="A240" s="5" t="s">
        <v>1412</v>
      </c>
      <c r="B240" s="5" t="s">
        <v>578</v>
      </c>
      <c r="C240" s="5" t="s">
        <v>687</v>
      </c>
      <c r="D240" s="55" t="s">
        <v>2111</v>
      </c>
      <c r="E240" s="5" t="s">
        <v>1976</v>
      </c>
      <c r="F240" s="5" t="s">
        <v>2146</v>
      </c>
      <c r="G240" s="9"/>
      <c r="H240" s="9"/>
      <c r="I240" s="9"/>
    </row>
    <row r="241">
      <c r="A241" s="5" t="s">
        <v>1424</v>
      </c>
      <c r="B241" s="5" t="s">
        <v>578</v>
      </c>
      <c r="C241" s="5" t="s">
        <v>687</v>
      </c>
      <c r="D241" s="55" t="s">
        <v>2026</v>
      </c>
      <c r="E241" s="5" t="s">
        <v>1976</v>
      </c>
      <c r="F241" s="5" t="s">
        <v>2146</v>
      </c>
      <c r="G241" s="9"/>
      <c r="H241" s="9"/>
      <c r="I241" s="9"/>
    </row>
    <row r="242">
      <c r="A242" s="5" t="s">
        <v>1425</v>
      </c>
      <c r="B242" s="5" t="s">
        <v>578</v>
      </c>
      <c r="C242" s="5" t="s">
        <v>674</v>
      </c>
      <c r="D242" s="55" t="s">
        <v>2147</v>
      </c>
      <c r="E242" s="5" t="s">
        <v>1976</v>
      </c>
      <c r="F242" s="5"/>
      <c r="G242" s="9"/>
      <c r="H242" s="9"/>
      <c r="I242" s="9"/>
    </row>
    <row r="243">
      <c r="A243" s="5" t="s">
        <v>1426</v>
      </c>
      <c r="B243" s="5" t="s">
        <v>578</v>
      </c>
      <c r="C243" s="5" t="s">
        <v>674</v>
      </c>
      <c r="D243" s="55" t="s">
        <v>2148</v>
      </c>
      <c r="E243" s="5" t="s">
        <v>1976</v>
      </c>
      <c r="F243" s="5"/>
      <c r="G243" s="9"/>
      <c r="H243" s="9"/>
      <c r="I243" s="9"/>
    </row>
    <row r="244">
      <c r="A244" s="5" t="s">
        <v>1427</v>
      </c>
      <c r="B244" s="5" t="s">
        <v>578</v>
      </c>
      <c r="C244" s="5" t="s">
        <v>674</v>
      </c>
      <c r="D244" s="55" t="s">
        <v>2149</v>
      </c>
      <c r="E244" s="5" t="s">
        <v>1976</v>
      </c>
      <c r="F244" s="5"/>
      <c r="G244" s="9"/>
      <c r="H244" s="9"/>
      <c r="I244" s="9"/>
    </row>
    <row r="245">
      <c r="A245" s="5" t="s">
        <v>1428</v>
      </c>
      <c r="B245" s="5" t="s">
        <v>578</v>
      </c>
      <c r="C245" s="5" t="s">
        <v>674</v>
      </c>
      <c r="D245" s="55" t="s">
        <v>2150</v>
      </c>
      <c r="E245" s="5" t="s">
        <v>1976</v>
      </c>
      <c r="F245" s="5"/>
      <c r="G245" s="9"/>
      <c r="H245" s="9"/>
      <c r="I245" s="9"/>
    </row>
    <row r="246">
      <c r="A246" s="5" t="s">
        <v>1429</v>
      </c>
      <c r="B246" s="5" t="s">
        <v>578</v>
      </c>
      <c r="C246" s="5" t="s">
        <v>674</v>
      </c>
      <c r="D246" s="55" t="s">
        <v>2051</v>
      </c>
      <c r="E246" s="5" t="s">
        <v>1976</v>
      </c>
      <c r="F246" s="5"/>
      <c r="G246" s="9"/>
      <c r="H246" s="9"/>
      <c r="I246" s="9"/>
    </row>
    <row r="247">
      <c r="A247" s="5" t="s">
        <v>1430</v>
      </c>
      <c r="B247" s="5" t="s">
        <v>578</v>
      </c>
      <c r="C247" s="5" t="s">
        <v>674</v>
      </c>
      <c r="D247" s="55" t="s">
        <v>2051</v>
      </c>
      <c r="E247" s="5" t="s">
        <v>1976</v>
      </c>
      <c r="F247" s="5"/>
      <c r="G247" s="9"/>
      <c r="H247" s="9"/>
      <c r="I247" s="9"/>
    </row>
    <row r="248">
      <c r="A248" s="5" t="s">
        <v>1431</v>
      </c>
      <c r="B248" s="5" t="s">
        <v>578</v>
      </c>
      <c r="C248" s="5" t="s">
        <v>674</v>
      </c>
      <c r="D248" s="55" t="s">
        <v>2151</v>
      </c>
      <c r="E248" s="5" t="s">
        <v>1976</v>
      </c>
      <c r="F248" s="5"/>
      <c r="G248" s="9"/>
      <c r="H248" s="9"/>
      <c r="I248" s="9"/>
    </row>
    <row r="249">
      <c r="A249" s="5" t="s">
        <v>1432</v>
      </c>
      <c r="B249" s="5" t="s">
        <v>578</v>
      </c>
      <c r="C249" s="5" t="s">
        <v>674</v>
      </c>
      <c r="D249" s="55" t="s">
        <v>2152</v>
      </c>
      <c r="E249" s="5" t="s">
        <v>1976</v>
      </c>
      <c r="F249" s="5"/>
      <c r="G249" s="9"/>
      <c r="H249" s="9"/>
      <c r="I249" s="9"/>
    </row>
    <row r="250" ht="26.25">
      <c r="A250" s="5" t="s">
        <v>1433</v>
      </c>
      <c r="B250" s="5" t="s">
        <v>578</v>
      </c>
      <c r="C250" s="5" t="s">
        <v>674</v>
      </c>
      <c r="D250" s="55" t="s">
        <v>2153</v>
      </c>
      <c r="E250" s="5" t="s">
        <v>1985</v>
      </c>
      <c r="F250" s="5"/>
      <c r="G250" s="9"/>
      <c r="H250" s="9"/>
      <c r="I250" s="9"/>
    </row>
    <row r="251">
      <c r="A251" s="5" t="s">
        <v>1423</v>
      </c>
      <c r="B251" s="5" t="s">
        <v>578</v>
      </c>
      <c r="C251" s="5" t="s">
        <v>674</v>
      </c>
      <c r="D251" s="55" t="s">
        <v>2154</v>
      </c>
      <c r="E251" s="5" t="s">
        <v>1976</v>
      </c>
      <c r="F251" s="5"/>
      <c r="G251" s="9"/>
      <c r="H251" s="9"/>
      <c r="I251" s="9"/>
    </row>
    <row r="252">
      <c r="A252" s="5" t="s">
        <v>1419</v>
      </c>
      <c r="B252" s="5" t="s">
        <v>578</v>
      </c>
      <c r="C252" s="5" t="s">
        <v>674</v>
      </c>
      <c r="D252" s="55" t="s">
        <v>2154</v>
      </c>
      <c r="E252" s="5" t="s">
        <v>1976</v>
      </c>
      <c r="F252" s="5"/>
      <c r="G252" s="9"/>
      <c r="H252" s="9"/>
      <c r="I252" s="9"/>
    </row>
    <row r="253">
      <c r="A253" s="5" t="s">
        <v>1420</v>
      </c>
      <c r="B253" s="5" t="s">
        <v>578</v>
      </c>
      <c r="C253" s="5" t="s">
        <v>674</v>
      </c>
      <c r="D253" s="55" t="s">
        <v>2154</v>
      </c>
      <c r="E253" s="5" t="s">
        <v>1976</v>
      </c>
      <c r="F253" s="5"/>
      <c r="G253" s="9"/>
      <c r="H253" s="9"/>
      <c r="I253" s="9"/>
    </row>
    <row r="254">
      <c r="A254" s="5" t="s">
        <v>1422</v>
      </c>
      <c r="B254" s="5" t="s">
        <v>578</v>
      </c>
      <c r="C254" s="5" t="s">
        <v>674</v>
      </c>
      <c r="D254" s="55" t="s">
        <v>2154</v>
      </c>
      <c r="E254" s="5" t="s">
        <v>1976</v>
      </c>
      <c r="F254" s="5"/>
      <c r="G254" s="9"/>
      <c r="H254" s="9"/>
      <c r="I254" s="9"/>
    </row>
    <row r="255">
      <c r="A255" s="5" t="s">
        <v>1421</v>
      </c>
      <c r="B255" s="5" t="s">
        <v>578</v>
      </c>
      <c r="C255" s="5" t="s">
        <v>674</v>
      </c>
      <c r="D255" s="55" t="s">
        <v>2154</v>
      </c>
      <c r="E255" s="5" t="s">
        <v>1976</v>
      </c>
      <c r="F255" s="5"/>
      <c r="G255" s="9"/>
      <c r="H255" s="9"/>
      <c r="I255" s="9"/>
    </row>
    <row r="256">
      <c r="A256" s="5" t="s">
        <v>1417</v>
      </c>
      <c r="B256" s="5" t="s">
        <v>578</v>
      </c>
      <c r="C256" s="5" t="s">
        <v>674</v>
      </c>
      <c r="D256" s="55" t="s">
        <v>2061</v>
      </c>
      <c r="E256" s="5" t="s">
        <v>1976</v>
      </c>
      <c r="F256" s="5" t="s">
        <v>2155</v>
      </c>
      <c r="G256" s="9"/>
      <c r="H256" s="9"/>
      <c r="I256" s="9"/>
    </row>
    <row r="257">
      <c r="A257" s="5" t="s">
        <v>1408</v>
      </c>
      <c r="B257" s="5" t="s">
        <v>578</v>
      </c>
      <c r="C257" s="5" t="s">
        <v>674</v>
      </c>
      <c r="D257" s="55" t="s">
        <v>2110</v>
      </c>
      <c r="E257" s="5" t="s">
        <v>1976</v>
      </c>
      <c r="F257" s="5"/>
      <c r="G257" s="9"/>
      <c r="H257" s="9"/>
      <c r="I257" s="9"/>
    </row>
    <row r="258">
      <c r="A258" s="5" t="s">
        <v>1405</v>
      </c>
      <c r="B258" s="5" t="s">
        <v>578</v>
      </c>
      <c r="C258" s="5" t="s">
        <v>674</v>
      </c>
      <c r="D258" s="55" t="s">
        <v>2018</v>
      </c>
      <c r="E258" s="5" t="s">
        <v>1976</v>
      </c>
      <c r="F258" s="5"/>
      <c r="G258" s="9"/>
      <c r="H258" s="9"/>
      <c r="I258" s="9"/>
    </row>
    <row r="259">
      <c r="A259" s="5" t="s">
        <v>1394</v>
      </c>
      <c r="B259" s="5" t="s">
        <v>578</v>
      </c>
      <c r="C259" s="5" t="s">
        <v>691</v>
      </c>
      <c r="D259" s="55" t="s">
        <v>2123</v>
      </c>
      <c r="E259" s="5" t="s">
        <v>1976</v>
      </c>
      <c r="F259" s="5"/>
      <c r="G259" s="9"/>
      <c r="H259" s="9"/>
      <c r="I259" s="9"/>
    </row>
    <row r="260">
      <c r="A260" s="5" t="s">
        <v>1395</v>
      </c>
      <c r="B260" s="5" t="s">
        <v>578</v>
      </c>
      <c r="C260" s="5" t="s">
        <v>691</v>
      </c>
      <c r="D260" s="55" t="s">
        <v>2123</v>
      </c>
      <c r="E260" s="5" t="s">
        <v>1976</v>
      </c>
      <c r="F260" s="5"/>
      <c r="G260" s="9"/>
      <c r="H260" s="9"/>
      <c r="I260" s="9"/>
    </row>
    <row r="261">
      <c r="A261" s="5" t="s">
        <v>1406</v>
      </c>
      <c r="B261" s="5" t="s">
        <v>578</v>
      </c>
      <c r="C261" s="5" t="s">
        <v>691</v>
      </c>
      <c r="D261" s="55" t="s">
        <v>2128</v>
      </c>
      <c r="E261" s="5" t="s">
        <v>1976</v>
      </c>
      <c r="F261" s="5"/>
      <c r="G261" s="9"/>
      <c r="H261" s="9"/>
      <c r="I261" s="9"/>
    </row>
    <row r="262">
      <c r="A262" s="5" t="s">
        <v>1421</v>
      </c>
      <c r="B262" s="5" t="s">
        <v>578</v>
      </c>
      <c r="C262" s="5" t="s">
        <v>691</v>
      </c>
      <c r="D262" s="55" t="s">
        <v>1984</v>
      </c>
      <c r="E262" s="5" t="s">
        <v>1976</v>
      </c>
      <c r="F262" s="5"/>
      <c r="G262" s="9"/>
      <c r="H262" s="9"/>
      <c r="I262" s="9"/>
    </row>
    <row r="263">
      <c r="A263" s="5" t="s">
        <v>1422</v>
      </c>
      <c r="B263" s="5" t="s">
        <v>578</v>
      </c>
      <c r="C263" s="5" t="s">
        <v>691</v>
      </c>
      <c r="D263" s="55" t="s">
        <v>2023</v>
      </c>
      <c r="E263" s="5" t="s">
        <v>1976</v>
      </c>
      <c r="F263" s="5"/>
      <c r="G263" s="9"/>
      <c r="H263" s="9"/>
      <c r="I263" s="9"/>
    </row>
    <row r="264">
      <c r="A264" s="5" t="s">
        <v>1419</v>
      </c>
      <c r="B264" s="5" t="s">
        <v>578</v>
      </c>
      <c r="C264" s="5" t="s">
        <v>691</v>
      </c>
      <c r="D264" s="55" t="s">
        <v>2023</v>
      </c>
      <c r="E264" s="5" t="s">
        <v>1976</v>
      </c>
      <c r="F264" s="5"/>
      <c r="G264" s="9"/>
      <c r="H264" s="9"/>
      <c r="I264" s="9"/>
    </row>
    <row r="265">
      <c r="A265" s="5" t="s">
        <v>1383</v>
      </c>
      <c r="B265" s="5" t="s">
        <v>578</v>
      </c>
      <c r="C265" s="5" t="s">
        <v>691</v>
      </c>
      <c r="D265" s="55" t="s">
        <v>2013</v>
      </c>
      <c r="E265" s="5" t="s">
        <v>1976</v>
      </c>
      <c r="F265" s="5"/>
      <c r="G265" s="9"/>
      <c r="H265" s="9"/>
      <c r="I265" s="9"/>
    </row>
    <row r="266">
      <c r="A266" s="5" t="s">
        <v>1403</v>
      </c>
      <c r="B266" s="5" t="s">
        <v>578</v>
      </c>
      <c r="C266" s="5" t="s">
        <v>691</v>
      </c>
      <c r="D266" s="55" t="s">
        <v>2137</v>
      </c>
      <c r="E266" s="5" t="s">
        <v>1976</v>
      </c>
      <c r="F266" s="5" t="s">
        <v>2156</v>
      </c>
      <c r="G266" s="9"/>
      <c r="H266" s="9"/>
      <c r="I266" s="9"/>
    </row>
    <row r="267">
      <c r="A267" s="5" t="s">
        <v>1401</v>
      </c>
      <c r="B267" s="5" t="s">
        <v>578</v>
      </c>
      <c r="C267" s="5" t="s">
        <v>691</v>
      </c>
      <c r="D267" s="55" t="s">
        <v>2026</v>
      </c>
      <c r="E267" s="5" t="s">
        <v>1976</v>
      </c>
      <c r="F267" s="5" t="s">
        <v>2156</v>
      </c>
      <c r="G267" s="9"/>
      <c r="H267" s="9"/>
      <c r="I267" s="9"/>
    </row>
    <row r="268">
      <c r="A268" s="5" t="s">
        <v>1402</v>
      </c>
      <c r="B268" s="5" t="s">
        <v>578</v>
      </c>
      <c r="C268" s="5" t="s">
        <v>691</v>
      </c>
      <c r="D268" s="55" t="s">
        <v>2061</v>
      </c>
      <c r="E268" s="5" t="s">
        <v>1976</v>
      </c>
      <c r="F268" s="5" t="s">
        <v>2156</v>
      </c>
      <c r="G268" s="9"/>
      <c r="H268" s="9"/>
      <c r="I268" s="9"/>
    </row>
    <row r="269">
      <c r="A269" s="5" t="s">
        <v>1405</v>
      </c>
      <c r="B269" s="5" t="s">
        <v>578</v>
      </c>
      <c r="C269" s="5" t="s">
        <v>691</v>
      </c>
      <c r="D269" s="55" t="s">
        <v>2123</v>
      </c>
      <c r="E269" s="5" t="s">
        <v>1976</v>
      </c>
      <c r="F269" s="5" t="s">
        <v>2156</v>
      </c>
      <c r="G269" s="9"/>
      <c r="H269" s="9"/>
      <c r="I269" s="9"/>
    </row>
    <row r="270">
      <c r="A270" s="5" t="s">
        <v>1396</v>
      </c>
      <c r="B270" s="5" t="s">
        <v>578</v>
      </c>
      <c r="C270" s="5" t="s">
        <v>691</v>
      </c>
      <c r="D270" s="55" t="s">
        <v>2026</v>
      </c>
      <c r="E270" s="5" t="s">
        <v>1976</v>
      </c>
      <c r="F270" s="5" t="s">
        <v>2131</v>
      </c>
      <c r="G270" s="9"/>
      <c r="H270" s="9"/>
      <c r="I270" s="9"/>
    </row>
    <row r="271">
      <c r="A271" s="5" t="s">
        <v>1414</v>
      </c>
      <c r="B271" s="5" t="s">
        <v>578</v>
      </c>
      <c r="C271" s="5" t="s">
        <v>691</v>
      </c>
      <c r="D271" s="55" t="s">
        <v>1984</v>
      </c>
      <c r="E271" s="5" t="s">
        <v>1976</v>
      </c>
      <c r="F271" s="5" t="s">
        <v>2131</v>
      </c>
      <c r="G271" s="9"/>
      <c r="H271" s="9"/>
      <c r="I271" s="9"/>
    </row>
    <row r="272">
      <c r="A272" s="5" t="s">
        <v>1383</v>
      </c>
      <c r="B272" s="5" t="s">
        <v>578</v>
      </c>
      <c r="C272" s="5" t="s">
        <v>695</v>
      </c>
      <c r="D272" s="55" t="s">
        <v>2139</v>
      </c>
      <c r="E272" s="5" t="s">
        <v>1976</v>
      </c>
      <c r="F272" s="5"/>
      <c r="G272" s="9"/>
      <c r="H272" s="9"/>
      <c r="I272" s="9"/>
    </row>
    <row r="273">
      <c r="A273" s="5" t="s">
        <v>1422</v>
      </c>
      <c r="B273" s="5" t="s">
        <v>578</v>
      </c>
      <c r="C273" s="5" t="s">
        <v>695</v>
      </c>
      <c r="D273" s="55" t="s">
        <v>2154</v>
      </c>
      <c r="E273" s="5" t="s">
        <v>1976</v>
      </c>
      <c r="F273" s="5"/>
      <c r="G273" s="9"/>
      <c r="H273" s="9"/>
      <c r="I273" s="9"/>
    </row>
    <row r="274">
      <c r="A274" s="5" t="s">
        <v>1419</v>
      </c>
      <c r="B274" s="5" t="s">
        <v>578</v>
      </c>
      <c r="C274" s="5" t="s">
        <v>695</v>
      </c>
      <c r="D274" s="55" t="s">
        <v>2154</v>
      </c>
      <c r="E274" s="5" t="s">
        <v>1976</v>
      </c>
      <c r="F274" s="5"/>
      <c r="G274" s="9"/>
      <c r="H274" s="9"/>
      <c r="I274" s="9"/>
    </row>
    <row r="275">
      <c r="A275" s="5" t="s">
        <v>1421</v>
      </c>
      <c r="B275" s="5" t="s">
        <v>578</v>
      </c>
      <c r="C275" s="5" t="s">
        <v>695</v>
      </c>
      <c r="D275" s="55" t="s">
        <v>2154</v>
      </c>
      <c r="E275" s="5" t="s">
        <v>1976</v>
      </c>
      <c r="F275" s="5"/>
      <c r="G275" s="9"/>
      <c r="H275" s="9"/>
      <c r="I275" s="9"/>
    </row>
    <row r="276">
      <c r="A276" s="5" t="s">
        <v>1423</v>
      </c>
      <c r="B276" s="5" t="s">
        <v>578</v>
      </c>
      <c r="C276" s="5" t="s">
        <v>695</v>
      </c>
      <c r="D276" s="55" t="s">
        <v>2154</v>
      </c>
      <c r="E276" s="5" t="s">
        <v>1976</v>
      </c>
      <c r="F276" s="5"/>
      <c r="G276" s="9"/>
      <c r="H276" s="9"/>
      <c r="I276" s="9"/>
    </row>
    <row r="277">
      <c r="A277" s="5" t="s">
        <v>1420</v>
      </c>
      <c r="B277" s="5" t="s">
        <v>578</v>
      </c>
      <c r="C277" s="5" t="s">
        <v>695</v>
      </c>
      <c r="D277" s="55" t="s">
        <v>2154</v>
      </c>
      <c r="E277" s="5" t="s">
        <v>1976</v>
      </c>
      <c r="F277" s="5"/>
      <c r="G277" s="9"/>
      <c r="H277" s="9"/>
      <c r="I277" s="9"/>
    </row>
    <row r="278">
      <c r="A278" s="5" t="s">
        <v>1409</v>
      </c>
      <c r="B278" s="5" t="s">
        <v>578</v>
      </c>
      <c r="C278" s="5" t="s">
        <v>695</v>
      </c>
      <c r="D278" s="55" t="s">
        <v>2018</v>
      </c>
      <c r="E278" s="5" t="s">
        <v>1976</v>
      </c>
      <c r="F278" s="5"/>
      <c r="G278" s="9"/>
      <c r="H278" s="9"/>
      <c r="I278" s="9"/>
    </row>
    <row r="279">
      <c r="A279" s="5" t="s">
        <v>1417</v>
      </c>
      <c r="B279" s="5" t="s">
        <v>578</v>
      </c>
      <c r="C279" s="5" t="s">
        <v>695</v>
      </c>
      <c r="D279" s="55" t="s">
        <v>2061</v>
      </c>
      <c r="E279" s="5" t="s">
        <v>1976</v>
      </c>
      <c r="F279" s="5"/>
      <c r="G279" s="9"/>
      <c r="H279" s="9"/>
      <c r="I279" s="9"/>
    </row>
    <row r="280">
      <c r="A280" s="5" t="s">
        <v>1406</v>
      </c>
      <c r="B280" s="5" t="s">
        <v>578</v>
      </c>
      <c r="C280" s="5" t="s">
        <v>695</v>
      </c>
      <c r="D280" s="55" t="s">
        <v>2157</v>
      </c>
      <c r="E280" s="5" t="s">
        <v>1976</v>
      </c>
      <c r="F280" s="5" t="s">
        <v>2131</v>
      </c>
      <c r="G280" s="9"/>
      <c r="H280" s="9"/>
      <c r="I280" s="9"/>
    </row>
    <row r="281">
      <c r="A281" s="5" t="s">
        <v>1411</v>
      </c>
      <c r="B281" s="5" t="s">
        <v>578</v>
      </c>
      <c r="C281" s="5" t="s">
        <v>695</v>
      </c>
      <c r="D281" s="55" t="s">
        <v>2111</v>
      </c>
      <c r="E281" s="5" t="s">
        <v>1976</v>
      </c>
      <c r="F281" s="5"/>
      <c r="G281" s="9"/>
      <c r="H281" s="9"/>
      <c r="I281" s="9"/>
    </row>
    <row r="282">
      <c r="A282" s="5" t="s">
        <v>1351</v>
      </c>
      <c r="B282" s="5" t="s">
        <v>578</v>
      </c>
      <c r="C282" s="5" t="s">
        <v>695</v>
      </c>
      <c r="D282" s="55" t="s">
        <v>2158</v>
      </c>
      <c r="E282" s="5" t="s">
        <v>1976</v>
      </c>
      <c r="F282" s="5"/>
      <c r="G282" s="9"/>
      <c r="H282" s="9"/>
      <c r="I282" s="9"/>
    </row>
    <row r="283" ht="26.25">
      <c r="A283" s="5" t="s">
        <v>1434</v>
      </c>
      <c r="B283" s="5" t="s">
        <v>578</v>
      </c>
      <c r="C283" s="5" t="s">
        <v>695</v>
      </c>
      <c r="D283" s="55" t="s">
        <v>2151</v>
      </c>
      <c r="E283" s="5" t="s">
        <v>1985</v>
      </c>
      <c r="F283" s="5" t="s">
        <v>2131</v>
      </c>
      <c r="G283" s="5" t="s">
        <v>2159</v>
      </c>
      <c r="H283" s="9"/>
      <c r="I283" s="5" t="s">
        <v>2160</v>
      </c>
    </row>
    <row r="284" ht="26.25">
      <c r="A284" s="5" t="s">
        <v>1435</v>
      </c>
      <c r="B284" s="5" t="s">
        <v>578</v>
      </c>
      <c r="C284" s="5" t="s">
        <v>700</v>
      </c>
      <c r="D284" s="55" t="s">
        <v>2125</v>
      </c>
      <c r="E284" s="5" t="s">
        <v>1976</v>
      </c>
      <c r="F284" s="5"/>
      <c r="G284" s="9"/>
      <c r="H284" s="9"/>
      <c r="I284" s="9"/>
    </row>
    <row r="285" ht="26.25">
      <c r="A285" s="5" t="s">
        <v>1436</v>
      </c>
      <c r="B285" s="5" t="s">
        <v>578</v>
      </c>
      <c r="C285" s="5" t="s">
        <v>700</v>
      </c>
      <c r="D285" s="55" t="s">
        <v>1984</v>
      </c>
      <c r="E285" s="5" t="s">
        <v>1976</v>
      </c>
      <c r="F285" s="5"/>
      <c r="G285" s="9"/>
      <c r="H285" s="9"/>
      <c r="I285" s="9"/>
    </row>
    <row r="286" ht="26.25">
      <c r="A286" s="5" t="s">
        <v>1437</v>
      </c>
      <c r="B286" s="5" t="s">
        <v>578</v>
      </c>
      <c r="C286" s="5" t="s">
        <v>700</v>
      </c>
      <c r="D286" s="55" t="s">
        <v>2111</v>
      </c>
      <c r="E286" s="5" t="s">
        <v>1985</v>
      </c>
      <c r="F286" s="5"/>
      <c r="G286" s="9"/>
      <c r="H286" s="9"/>
      <c r="I286" s="9"/>
    </row>
    <row r="287">
      <c r="A287" s="5" t="s">
        <v>1421</v>
      </c>
      <c r="B287" s="5" t="s">
        <v>578</v>
      </c>
      <c r="C287" s="5" t="s">
        <v>671</v>
      </c>
      <c r="D287" s="55" t="s">
        <v>1984</v>
      </c>
      <c r="E287" s="5" t="s">
        <v>1976</v>
      </c>
      <c r="F287" s="5"/>
      <c r="G287" s="9"/>
      <c r="H287" s="9"/>
      <c r="I287" s="9"/>
    </row>
    <row r="288">
      <c r="A288" s="5" t="s">
        <v>1419</v>
      </c>
      <c r="B288" s="5" t="s">
        <v>578</v>
      </c>
      <c r="C288" s="5" t="s">
        <v>671</v>
      </c>
      <c r="D288" s="55" t="s">
        <v>2013</v>
      </c>
      <c r="E288" s="5" t="s">
        <v>1976</v>
      </c>
      <c r="F288" s="5"/>
      <c r="G288" s="9"/>
      <c r="H288" s="9"/>
      <c r="I288" s="9"/>
    </row>
    <row r="289">
      <c r="A289" s="5" t="s">
        <v>1438</v>
      </c>
      <c r="B289" s="5" t="s">
        <v>578</v>
      </c>
      <c r="C289" s="5" t="s">
        <v>671</v>
      </c>
      <c r="D289" s="55" t="s">
        <v>2161</v>
      </c>
      <c r="E289" s="5" t="s">
        <v>1976</v>
      </c>
      <c r="F289" s="5"/>
      <c r="G289" s="9"/>
      <c r="H289" s="9"/>
      <c r="I289" s="9"/>
    </row>
    <row r="290">
      <c r="A290" s="5" t="s">
        <v>1439</v>
      </c>
      <c r="B290" s="5" t="s">
        <v>578</v>
      </c>
      <c r="C290" s="5" t="s">
        <v>671</v>
      </c>
      <c r="D290" s="55" t="s">
        <v>2162</v>
      </c>
      <c r="E290" s="5" t="s">
        <v>1976</v>
      </c>
      <c r="F290" s="5"/>
      <c r="G290" s="9"/>
      <c r="H290" s="9"/>
      <c r="I290" s="9"/>
    </row>
    <row r="291">
      <c r="A291" s="5" t="s">
        <v>1440</v>
      </c>
      <c r="B291" s="5" t="s">
        <v>578</v>
      </c>
      <c r="C291" s="5" t="s">
        <v>671</v>
      </c>
      <c r="D291" s="55" t="s">
        <v>2003</v>
      </c>
      <c r="E291" s="5" t="s">
        <v>1976</v>
      </c>
      <c r="F291" s="5"/>
      <c r="G291" s="9"/>
      <c r="H291" s="9"/>
      <c r="I291" s="9"/>
    </row>
    <row r="292">
      <c r="A292" s="5" t="s">
        <v>1424</v>
      </c>
      <c r="B292" s="5" t="s">
        <v>578</v>
      </c>
      <c r="C292" s="5" t="s">
        <v>671</v>
      </c>
      <c r="D292" s="55" t="s">
        <v>2026</v>
      </c>
      <c r="E292" s="5" t="s">
        <v>1976</v>
      </c>
      <c r="F292" s="5"/>
      <c r="G292" s="9"/>
      <c r="H292" s="9"/>
      <c r="I292" s="9"/>
    </row>
    <row r="293">
      <c r="A293" s="5" t="s">
        <v>1441</v>
      </c>
      <c r="B293" s="5" t="s">
        <v>578</v>
      </c>
      <c r="C293" s="5" t="s">
        <v>671</v>
      </c>
      <c r="D293" s="55" t="s">
        <v>2163</v>
      </c>
      <c r="E293" s="5" t="s">
        <v>1985</v>
      </c>
      <c r="F293" s="5"/>
      <c r="G293" s="9"/>
      <c r="H293" s="9"/>
      <c r="I293" s="9"/>
    </row>
    <row r="294" ht="26.25">
      <c r="A294" s="5" t="s">
        <v>1406</v>
      </c>
      <c r="B294" s="5" t="s">
        <v>578</v>
      </c>
      <c r="C294" s="5" t="s">
        <v>704</v>
      </c>
      <c r="D294" s="55" t="s">
        <v>2132</v>
      </c>
      <c r="E294" s="5" t="s">
        <v>1976</v>
      </c>
      <c r="F294" s="5"/>
      <c r="G294" s="9"/>
      <c r="H294" s="9"/>
      <c r="I294" s="9"/>
    </row>
    <row r="295" ht="26.25">
      <c r="A295" s="5" t="s">
        <v>1395</v>
      </c>
      <c r="B295" s="5" t="s">
        <v>578</v>
      </c>
      <c r="C295" s="5" t="s">
        <v>704</v>
      </c>
      <c r="D295" s="55" t="s">
        <v>2164</v>
      </c>
      <c r="E295" s="5" t="s">
        <v>1976</v>
      </c>
      <c r="F295" s="5"/>
      <c r="G295" s="9"/>
      <c r="H295" s="9"/>
      <c r="I295" s="9"/>
    </row>
    <row r="296" ht="26.25">
      <c r="A296" s="5" t="s">
        <v>1394</v>
      </c>
      <c r="B296" s="5" t="s">
        <v>578</v>
      </c>
      <c r="C296" s="5" t="s">
        <v>704</v>
      </c>
      <c r="D296" s="55" t="s">
        <v>2164</v>
      </c>
      <c r="E296" s="5" t="s">
        <v>1976</v>
      </c>
      <c r="F296" s="5"/>
      <c r="G296" s="9"/>
      <c r="H296" s="9"/>
      <c r="I296" s="9"/>
    </row>
    <row r="297" ht="26.25">
      <c r="A297" s="5" t="s">
        <v>1409</v>
      </c>
      <c r="B297" s="5" t="s">
        <v>578</v>
      </c>
      <c r="C297" s="5" t="s">
        <v>704</v>
      </c>
      <c r="D297" s="55" t="s">
        <v>2132</v>
      </c>
      <c r="E297" s="5" t="s">
        <v>1976</v>
      </c>
      <c r="F297" s="5"/>
      <c r="G297" s="9"/>
      <c r="H297" s="9"/>
      <c r="I297" s="9"/>
    </row>
    <row r="298" ht="26.25">
      <c r="A298" s="5" t="s">
        <v>1401</v>
      </c>
      <c r="B298" s="5" t="s">
        <v>578</v>
      </c>
      <c r="C298" s="5" t="s">
        <v>704</v>
      </c>
      <c r="D298" s="55" t="s">
        <v>2026</v>
      </c>
      <c r="E298" s="5" t="s">
        <v>1976</v>
      </c>
      <c r="F298" s="5"/>
      <c r="G298" s="9"/>
      <c r="H298" s="9"/>
      <c r="I298" s="9"/>
    </row>
    <row r="299" ht="26.25">
      <c r="A299" s="5" t="s">
        <v>1402</v>
      </c>
      <c r="B299" s="5" t="s">
        <v>578</v>
      </c>
      <c r="C299" s="5" t="s">
        <v>704</v>
      </c>
      <c r="D299" s="55" t="s">
        <v>2157</v>
      </c>
      <c r="E299" s="5" t="s">
        <v>1976</v>
      </c>
      <c r="F299" s="5"/>
      <c r="G299" s="9"/>
      <c r="H299" s="9"/>
      <c r="I299" s="9"/>
    </row>
    <row r="300" ht="26.25">
      <c r="A300" s="5" t="s">
        <v>1417</v>
      </c>
      <c r="B300" s="5" t="s">
        <v>578</v>
      </c>
      <c r="C300" s="5" t="s">
        <v>704</v>
      </c>
      <c r="D300" s="55" t="s">
        <v>2128</v>
      </c>
      <c r="E300" s="5" t="s">
        <v>1976</v>
      </c>
      <c r="F300" s="5"/>
      <c r="G300" s="9"/>
      <c r="H300" s="9"/>
      <c r="I300" s="9"/>
    </row>
    <row r="301" ht="26.25">
      <c r="A301" s="5" t="s">
        <v>1442</v>
      </c>
      <c r="B301" s="5" t="s">
        <v>578</v>
      </c>
      <c r="C301" s="5" t="s">
        <v>709</v>
      </c>
      <c r="D301" s="55" t="s">
        <v>2165</v>
      </c>
      <c r="E301" s="5" t="s">
        <v>1976</v>
      </c>
      <c r="F301" s="5"/>
      <c r="G301" s="9"/>
      <c r="H301" s="9"/>
      <c r="I301" s="9"/>
    </row>
    <row r="302" ht="26.25">
      <c r="A302" s="5" t="s">
        <v>1443</v>
      </c>
      <c r="B302" s="5" t="s">
        <v>578</v>
      </c>
      <c r="C302" s="5" t="s">
        <v>709</v>
      </c>
      <c r="D302" s="55" t="s">
        <v>2022</v>
      </c>
      <c r="E302" s="5" t="s">
        <v>1976</v>
      </c>
      <c r="F302" s="5"/>
      <c r="G302" s="9"/>
      <c r="H302" s="9"/>
      <c r="I302" s="9"/>
    </row>
    <row r="303" ht="26.25">
      <c r="A303" s="5" t="s">
        <v>1417</v>
      </c>
      <c r="B303" s="5" t="s">
        <v>578</v>
      </c>
      <c r="C303" s="5" t="s">
        <v>709</v>
      </c>
      <c r="D303" s="55" t="s">
        <v>2166</v>
      </c>
      <c r="E303" s="5" t="s">
        <v>1976</v>
      </c>
      <c r="F303" s="5"/>
      <c r="G303" s="9"/>
      <c r="H303" s="9"/>
      <c r="I303" s="9"/>
    </row>
    <row r="304" ht="26.25">
      <c r="A304" s="5" t="s">
        <v>1351</v>
      </c>
      <c r="B304" s="5" t="s">
        <v>578</v>
      </c>
      <c r="C304" s="5" t="s">
        <v>709</v>
      </c>
      <c r="D304" s="55" t="s">
        <v>2167</v>
      </c>
      <c r="E304" s="5" t="s">
        <v>1976</v>
      </c>
      <c r="F304" s="5"/>
      <c r="G304" s="9"/>
      <c r="H304" s="9"/>
      <c r="I304" s="9"/>
    </row>
    <row r="305" ht="26.25">
      <c r="A305" s="5" t="s">
        <v>1414</v>
      </c>
      <c r="B305" s="5" t="s">
        <v>578</v>
      </c>
      <c r="C305" s="5" t="s">
        <v>709</v>
      </c>
      <c r="D305" s="55" t="s">
        <v>2024</v>
      </c>
      <c r="E305" s="5" t="s">
        <v>1976</v>
      </c>
      <c r="F305" s="5"/>
      <c r="G305" s="9"/>
      <c r="H305" s="9"/>
      <c r="I305" s="9"/>
    </row>
    <row r="306" ht="26.25">
      <c r="A306" s="5" t="s">
        <v>1397</v>
      </c>
      <c r="B306" s="5" t="s">
        <v>578</v>
      </c>
      <c r="C306" s="5" t="s">
        <v>709</v>
      </c>
      <c r="D306" s="55" t="s">
        <v>2130</v>
      </c>
      <c r="E306" s="5" t="s">
        <v>1976</v>
      </c>
      <c r="F306" s="5" t="s">
        <v>2168</v>
      </c>
      <c r="G306" s="9"/>
      <c r="H306" s="9"/>
      <c r="I306" s="9"/>
    </row>
    <row r="307" ht="26.25">
      <c r="A307" s="5" t="s">
        <v>1398</v>
      </c>
      <c r="B307" s="5" t="s">
        <v>578</v>
      </c>
      <c r="C307" s="5" t="s">
        <v>709</v>
      </c>
      <c r="D307" s="55" t="s">
        <v>2130</v>
      </c>
      <c r="E307" s="5" t="s">
        <v>1976</v>
      </c>
      <c r="F307" s="5" t="s">
        <v>2168</v>
      </c>
      <c r="G307" s="9"/>
      <c r="H307" s="9"/>
      <c r="I307" s="9"/>
    </row>
    <row r="308" ht="26.25">
      <c r="A308" s="5" t="s">
        <v>1443</v>
      </c>
      <c r="B308" s="5" t="s">
        <v>578</v>
      </c>
      <c r="C308" s="5" t="s">
        <v>713</v>
      </c>
      <c r="D308" s="55" t="s">
        <v>2169</v>
      </c>
      <c r="E308" s="5" t="s">
        <v>1976</v>
      </c>
      <c r="F308" s="5"/>
      <c r="G308" s="9"/>
      <c r="H308" s="9"/>
      <c r="I308" s="9"/>
    </row>
    <row r="309" ht="26.25">
      <c r="A309" s="5" t="s">
        <v>1351</v>
      </c>
      <c r="B309" s="5" t="s">
        <v>578</v>
      </c>
      <c r="C309" s="5" t="s">
        <v>713</v>
      </c>
      <c r="D309" s="55" t="s">
        <v>2170</v>
      </c>
      <c r="E309" s="5" t="s">
        <v>1976</v>
      </c>
      <c r="F309" s="5"/>
      <c r="G309" s="9"/>
      <c r="H309" s="9"/>
      <c r="I309" s="9"/>
    </row>
    <row r="310" ht="26.25">
      <c r="A310" s="5" t="s">
        <v>1444</v>
      </c>
      <c r="B310" s="5" t="s">
        <v>578</v>
      </c>
      <c r="C310" s="5" t="s">
        <v>713</v>
      </c>
      <c r="D310" s="55" t="s">
        <v>2093</v>
      </c>
      <c r="E310" s="5" t="s">
        <v>1976</v>
      </c>
      <c r="F310" s="5"/>
      <c r="G310" s="9"/>
      <c r="H310" s="9"/>
      <c r="I310" s="9"/>
    </row>
    <row r="311" ht="26.25">
      <c r="A311" s="5" t="s">
        <v>1442</v>
      </c>
      <c r="B311" s="5" t="s">
        <v>578</v>
      </c>
      <c r="C311" s="5" t="s">
        <v>713</v>
      </c>
      <c r="D311" s="55" t="s">
        <v>2171</v>
      </c>
      <c r="E311" s="5" t="s">
        <v>1976</v>
      </c>
      <c r="F311" s="5"/>
      <c r="G311" s="9"/>
      <c r="H311" s="9"/>
      <c r="I311" s="9"/>
    </row>
    <row r="312" ht="26.25">
      <c r="A312" s="5" t="s">
        <v>1440</v>
      </c>
      <c r="B312" s="5" t="s">
        <v>578</v>
      </c>
      <c r="C312" s="5" t="s">
        <v>713</v>
      </c>
      <c r="D312" s="55" t="s">
        <v>2172</v>
      </c>
      <c r="E312" s="5" t="s">
        <v>1976</v>
      </c>
      <c r="F312" s="5"/>
      <c r="G312" s="9"/>
      <c r="H312" s="9"/>
      <c r="I312" s="9"/>
    </row>
    <row r="313" ht="26.25">
      <c r="A313" s="5" t="s">
        <v>1439</v>
      </c>
      <c r="B313" s="5" t="s">
        <v>578</v>
      </c>
      <c r="C313" s="5" t="s">
        <v>713</v>
      </c>
      <c r="D313" s="55" t="s">
        <v>2033</v>
      </c>
      <c r="E313" s="5" t="s">
        <v>1976</v>
      </c>
      <c r="F313" s="5"/>
      <c r="G313" s="9"/>
      <c r="H313" s="9"/>
      <c r="I313" s="9"/>
    </row>
    <row r="314" ht="26.25">
      <c r="A314" s="5" t="s">
        <v>1424</v>
      </c>
      <c r="B314" s="5" t="s">
        <v>578</v>
      </c>
      <c r="C314" s="5" t="s">
        <v>713</v>
      </c>
      <c r="D314" s="55" t="s">
        <v>2026</v>
      </c>
      <c r="E314" s="5" t="s">
        <v>1976</v>
      </c>
      <c r="F314" s="5" t="s">
        <v>2173</v>
      </c>
      <c r="G314" s="9"/>
      <c r="H314" s="9"/>
      <c r="I314" s="9"/>
    </row>
    <row r="315" ht="26.25">
      <c r="A315" s="5" t="s">
        <v>1439</v>
      </c>
      <c r="B315" s="5" t="s">
        <v>578</v>
      </c>
      <c r="C315" s="5" t="s">
        <v>718</v>
      </c>
      <c r="D315" s="55" t="s">
        <v>2033</v>
      </c>
      <c r="E315" s="5" t="s">
        <v>1976</v>
      </c>
      <c r="F315" s="5"/>
      <c r="G315" s="9"/>
      <c r="H315" s="9"/>
      <c r="I315" s="9"/>
    </row>
    <row r="316" ht="26.25">
      <c r="A316" s="5" t="s">
        <v>1440</v>
      </c>
      <c r="B316" s="5" t="s">
        <v>578</v>
      </c>
      <c r="C316" s="5" t="s">
        <v>718</v>
      </c>
      <c r="D316" s="55" t="s">
        <v>2090</v>
      </c>
      <c r="E316" s="5" t="s">
        <v>1976</v>
      </c>
      <c r="F316" s="5"/>
      <c r="G316" s="9"/>
      <c r="H316" s="9"/>
      <c r="I316" s="9"/>
    </row>
    <row r="317" ht="26.25">
      <c r="A317" s="5" t="s">
        <v>1442</v>
      </c>
      <c r="B317" s="5" t="s">
        <v>578</v>
      </c>
      <c r="C317" s="5" t="s">
        <v>718</v>
      </c>
      <c r="D317" s="55" t="s">
        <v>2174</v>
      </c>
      <c r="E317" s="5" t="s">
        <v>1976</v>
      </c>
      <c r="F317" s="5"/>
      <c r="G317" s="9"/>
      <c r="H317" s="9"/>
      <c r="I317" s="9"/>
    </row>
    <row r="318" ht="26.25">
      <c r="A318" s="5" t="s">
        <v>1445</v>
      </c>
      <c r="B318" s="5" t="s">
        <v>582</v>
      </c>
      <c r="C318" s="5" t="s">
        <v>729</v>
      </c>
      <c r="D318" s="55" t="s">
        <v>2175</v>
      </c>
      <c r="E318" s="5" t="s">
        <v>1976</v>
      </c>
      <c r="F318" s="5" t="s">
        <v>2038</v>
      </c>
      <c r="G318" s="9"/>
      <c r="H318" s="9"/>
      <c r="I318" s="9"/>
    </row>
    <row r="319" ht="26.25">
      <c r="A319" s="5" t="s">
        <v>1446</v>
      </c>
      <c r="B319" s="5" t="s">
        <v>582</v>
      </c>
      <c r="C319" s="5" t="s">
        <v>729</v>
      </c>
      <c r="D319" s="55" t="s">
        <v>2175</v>
      </c>
      <c r="E319" s="5" t="s">
        <v>1976</v>
      </c>
      <c r="F319" s="5" t="s">
        <v>2038</v>
      </c>
      <c r="G319" s="9"/>
      <c r="H319" s="9"/>
      <c r="I319" s="9"/>
    </row>
    <row r="320" ht="26.25">
      <c r="A320" s="5" t="s">
        <v>1447</v>
      </c>
      <c r="B320" s="5" t="s">
        <v>582</v>
      </c>
      <c r="C320" s="5" t="s">
        <v>729</v>
      </c>
      <c r="D320" s="55" t="s">
        <v>2175</v>
      </c>
      <c r="E320" s="5" t="s">
        <v>1976</v>
      </c>
      <c r="F320" s="5" t="s">
        <v>2038</v>
      </c>
      <c r="G320" s="9"/>
      <c r="H320" s="9"/>
      <c r="I320" s="9"/>
    </row>
    <row r="321" ht="37.5">
      <c r="A321" s="5" t="s">
        <v>1448</v>
      </c>
      <c r="B321" s="5" t="s">
        <v>582</v>
      </c>
      <c r="C321" s="5" t="s">
        <v>729</v>
      </c>
      <c r="D321" s="55" t="s">
        <v>2098</v>
      </c>
      <c r="E321" s="5" t="s">
        <v>1985</v>
      </c>
      <c r="F321" s="5" t="s">
        <v>2176</v>
      </c>
      <c r="G321" s="9"/>
      <c r="H321" s="9"/>
      <c r="I321" s="9"/>
    </row>
    <row r="322" ht="26.25">
      <c r="A322" s="5" t="s">
        <v>1449</v>
      </c>
      <c r="B322" s="5" t="s">
        <v>582</v>
      </c>
      <c r="C322" s="5" t="s">
        <v>729</v>
      </c>
      <c r="D322" s="55" t="s">
        <v>2177</v>
      </c>
      <c r="E322" s="5" t="s">
        <v>1976</v>
      </c>
      <c r="F322" s="5" t="s">
        <v>126</v>
      </c>
      <c r="G322" s="9"/>
      <c r="H322" s="9"/>
      <c r="I322" s="9"/>
    </row>
    <row r="323" ht="26.25">
      <c r="A323" s="5" t="s">
        <v>1450</v>
      </c>
      <c r="B323" s="5" t="s">
        <v>582</v>
      </c>
      <c r="C323" s="5" t="s">
        <v>729</v>
      </c>
      <c r="D323" s="55" t="s">
        <v>2178</v>
      </c>
      <c r="E323" s="5" t="s">
        <v>1976</v>
      </c>
      <c r="F323" s="5" t="s">
        <v>126</v>
      </c>
      <c r="G323" s="9"/>
      <c r="H323" s="9"/>
      <c r="I323" s="9"/>
    </row>
    <row r="324" ht="26.25">
      <c r="A324" s="5" t="s">
        <v>1451</v>
      </c>
      <c r="B324" s="5" t="s">
        <v>582</v>
      </c>
      <c r="C324" s="5" t="s">
        <v>729</v>
      </c>
      <c r="D324" s="55" t="s">
        <v>2179</v>
      </c>
      <c r="E324" s="5" t="s">
        <v>1976</v>
      </c>
      <c r="F324" s="5" t="s">
        <v>126</v>
      </c>
      <c r="G324" s="9"/>
      <c r="H324" s="9"/>
      <c r="I324" s="9"/>
    </row>
    <row r="325">
      <c r="A325" s="5"/>
      <c r="B325" s="5"/>
      <c r="C325" s="5"/>
      <c r="D325" s="55"/>
      <c r="E325" s="5"/>
      <c r="F325" s="5"/>
      <c r="G325" s="9"/>
      <c r="H325" s="9"/>
      <c r="I325" s="9"/>
    </row>
    <row r="326">
      <c r="A326" s="5"/>
      <c r="B326" s="5"/>
      <c r="C326" s="5"/>
      <c r="D326" s="55"/>
      <c r="E326" s="5"/>
      <c r="F326" s="5"/>
      <c r="G326" s="9"/>
      <c r="H326" s="9"/>
      <c r="I326" s="9"/>
    </row>
    <row r="327">
      <c r="A327" s="5"/>
      <c r="B327" s="5"/>
      <c r="C327" s="5"/>
      <c r="D327" s="55"/>
      <c r="E327" s="5"/>
      <c r="F327" s="5"/>
      <c r="G327" s="9"/>
      <c r="H327" s="9"/>
      <c r="I327" s="9"/>
    </row>
    <row r="328">
      <c r="A328" s="5"/>
      <c r="B328" s="5"/>
      <c r="C328" s="5"/>
      <c r="D328" s="55"/>
      <c r="E328" s="5"/>
      <c r="F328" s="5"/>
      <c r="G328" s="9"/>
      <c r="H328" s="9"/>
      <c r="I328" s="9"/>
    </row>
    <row r="329">
      <c r="A329" s="5" t="s">
        <v>1452</v>
      </c>
      <c r="B329" s="5" t="s">
        <v>599</v>
      </c>
      <c r="C329" s="5" t="s">
        <v>746</v>
      </c>
      <c r="D329" s="55" t="s">
        <v>2180</v>
      </c>
      <c r="E329" s="5" t="s">
        <v>1976</v>
      </c>
      <c r="F329" s="5" t="s">
        <v>2181</v>
      </c>
      <c r="G329" s="9"/>
      <c r="H329" s="9"/>
      <c r="I329" s="9"/>
    </row>
    <row r="330" ht="26.25">
      <c r="A330" s="5" t="s">
        <v>1453</v>
      </c>
      <c r="B330" s="5" t="s">
        <v>599</v>
      </c>
      <c r="C330" s="5" t="s">
        <v>750</v>
      </c>
      <c r="D330" s="55" t="s">
        <v>2182</v>
      </c>
      <c r="E330" s="5" t="s">
        <v>1976</v>
      </c>
      <c r="F330" s="5"/>
      <c r="G330" s="9"/>
      <c r="H330" s="9"/>
      <c r="I330" s="9"/>
    </row>
    <row r="331" ht="26.25">
      <c r="A331" s="5" t="s">
        <v>1454</v>
      </c>
      <c r="B331" s="5" t="s">
        <v>599</v>
      </c>
      <c r="C331" s="5" t="s">
        <v>750</v>
      </c>
      <c r="D331" s="55" t="s">
        <v>2128</v>
      </c>
      <c r="E331" s="5" t="s">
        <v>1976</v>
      </c>
      <c r="F331" s="5"/>
      <c r="G331" s="9"/>
      <c r="H331" s="9"/>
      <c r="I331" s="9"/>
    </row>
    <row r="332" ht="26.25">
      <c r="A332" s="5" t="s">
        <v>1455</v>
      </c>
      <c r="B332" s="5" t="s">
        <v>599</v>
      </c>
      <c r="C332" s="5" t="s">
        <v>750</v>
      </c>
      <c r="D332" s="55" t="s">
        <v>2100</v>
      </c>
      <c r="E332" s="5" t="s">
        <v>1976</v>
      </c>
      <c r="F332" s="5"/>
      <c r="G332" s="9"/>
      <c r="H332" s="9"/>
      <c r="I332" s="9"/>
    </row>
    <row r="333" ht="26.25">
      <c r="A333" s="5" t="s">
        <v>1456</v>
      </c>
      <c r="B333" s="5" t="s">
        <v>599</v>
      </c>
      <c r="C333" s="5" t="s">
        <v>750</v>
      </c>
      <c r="D333" s="55" t="s">
        <v>2025</v>
      </c>
      <c r="E333" s="5" t="s">
        <v>1976</v>
      </c>
      <c r="F333" s="5"/>
      <c r="G333" s="9"/>
      <c r="H333" s="9"/>
      <c r="I333" s="9"/>
    </row>
    <row r="334" ht="26.25">
      <c r="A334" s="5" t="s">
        <v>1457</v>
      </c>
      <c r="B334" s="5" t="s">
        <v>599</v>
      </c>
      <c r="C334" s="5" t="s">
        <v>750</v>
      </c>
      <c r="D334" s="55" t="s">
        <v>1984</v>
      </c>
      <c r="E334" s="5" t="s">
        <v>1976</v>
      </c>
      <c r="F334" s="5"/>
      <c r="G334" s="9"/>
      <c r="H334" s="9"/>
      <c r="I334" s="9"/>
    </row>
    <row r="335" ht="26.25">
      <c r="A335" s="5" t="s">
        <v>1458</v>
      </c>
      <c r="B335" s="5" t="s">
        <v>599</v>
      </c>
      <c r="C335" s="5" t="s">
        <v>750</v>
      </c>
      <c r="D335" s="55" t="s">
        <v>2183</v>
      </c>
      <c r="E335" s="5" t="s">
        <v>1976</v>
      </c>
      <c r="F335" s="5"/>
      <c r="G335" s="9"/>
      <c r="H335" s="9"/>
      <c r="I335" s="9"/>
    </row>
    <row r="336" ht="26.25">
      <c r="A336" s="5" t="s">
        <v>1459</v>
      </c>
      <c r="B336" s="5" t="s">
        <v>599</v>
      </c>
      <c r="C336" s="5" t="s">
        <v>750</v>
      </c>
      <c r="D336" s="55" t="s">
        <v>2184</v>
      </c>
      <c r="E336" s="5" t="s">
        <v>1976</v>
      </c>
      <c r="F336" s="5" t="s">
        <v>126</v>
      </c>
      <c r="G336" s="9"/>
      <c r="H336" s="9"/>
      <c r="I336" s="9"/>
    </row>
    <row r="337" ht="26.25">
      <c r="A337" s="5" t="s">
        <v>1460</v>
      </c>
      <c r="B337" s="5" t="s">
        <v>599</v>
      </c>
      <c r="C337" s="5" t="s">
        <v>750</v>
      </c>
      <c r="D337" s="55" t="s">
        <v>2185</v>
      </c>
      <c r="E337" s="5" t="s">
        <v>1976</v>
      </c>
      <c r="F337" s="5" t="s">
        <v>126</v>
      </c>
      <c r="G337" s="9"/>
      <c r="H337" s="9"/>
      <c r="I337" s="9"/>
    </row>
    <row r="338" ht="37.5">
      <c r="A338" s="5" t="s">
        <v>1461</v>
      </c>
      <c r="B338" s="5" t="s">
        <v>599</v>
      </c>
      <c r="C338" s="5" t="s">
        <v>756</v>
      </c>
      <c r="D338" s="55" t="s">
        <v>2186</v>
      </c>
      <c r="E338" s="5" t="s">
        <v>1976</v>
      </c>
      <c r="F338" s="5" t="s">
        <v>2187</v>
      </c>
      <c r="G338" s="9"/>
      <c r="H338" s="9"/>
      <c r="I338" s="9"/>
    </row>
    <row r="339" ht="26.25">
      <c r="A339" s="5" t="s">
        <v>1462</v>
      </c>
      <c r="B339" s="5" t="s">
        <v>599</v>
      </c>
      <c r="C339" s="5" t="s">
        <v>756</v>
      </c>
      <c r="D339" s="55" t="s">
        <v>2186</v>
      </c>
      <c r="E339" s="5" t="s">
        <v>1976</v>
      </c>
      <c r="F339" s="5"/>
      <c r="G339" s="9"/>
      <c r="H339" s="9"/>
      <c r="I339" s="9"/>
    </row>
    <row r="340" ht="26.25">
      <c r="A340" s="5" t="s">
        <v>1463</v>
      </c>
      <c r="B340" s="5" t="s">
        <v>599</v>
      </c>
      <c r="C340" s="5" t="s">
        <v>756</v>
      </c>
      <c r="D340" s="55" t="s">
        <v>2188</v>
      </c>
      <c r="E340" s="5" t="s">
        <v>1976</v>
      </c>
      <c r="F340" s="5"/>
      <c r="G340" s="9"/>
      <c r="H340" s="9"/>
      <c r="I340" s="9"/>
    </row>
    <row r="341" ht="26.25">
      <c r="A341" s="5" t="s">
        <v>1464</v>
      </c>
      <c r="B341" s="5" t="s">
        <v>599</v>
      </c>
      <c r="C341" s="5" t="s">
        <v>754</v>
      </c>
      <c r="D341" s="55" t="s">
        <v>2189</v>
      </c>
      <c r="E341" s="5" t="s">
        <v>1976</v>
      </c>
      <c r="F341" s="5"/>
      <c r="G341" s="9"/>
      <c r="H341" s="9"/>
      <c r="I341" s="9"/>
    </row>
    <row r="342" ht="26.25">
      <c r="A342" s="5" t="s">
        <v>1465</v>
      </c>
      <c r="B342" s="5" t="s">
        <v>599</v>
      </c>
      <c r="C342" s="5" t="s">
        <v>754</v>
      </c>
      <c r="D342" s="55" t="s">
        <v>2189</v>
      </c>
      <c r="E342" s="5" t="s">
        <v>1976</v>
      </c>
      <c r="F342" s="5"/>
      <c r="G342" s="9"/>
      <c r="H342" s="9"/>
      <c r="I342" s="9"/>
    </row>
    <row r="343" ht="26.25">
      <c r="A343" s="5" t="s">
        <v>1466</v>
      </c>
      <c r="B343" s="5" t="s">
        <v>599</v>
      </c>
      <c r="C343" s="5" t="s">
        <v>754</v>
      </c>
      <c r="D343" s="55" t="s">
        <v>2190</v>
      </c>
      <c r="E343" s="5" t="s">
        <v>1985</v>
      </c>
      <c r="F343" s="5" t="s">
        <v>2191</v>
      </c>
      <c r="G343" s="9"/>
      <c r="H343" s="9"/>
      <c r="I343" s="9"/>
    </row>
    <row r="344" ht="26.25">
      <c r="A344" s="5" t="s">
        <v>1467</v>
      </c>
      <c r="B344" s="5" t="s">
        <v>599</v>
      </c>
      <c r="C344" s="5" t="s">
        <v>758</v>
      </c>
      <c r="D344" s="55" t="s">
        <v>2192</v>
      </c>
      <c r="E344" s="5" t="s">
        <v>1976</v>
      </c>
      <c r="F344" s="5"/>
      <c r="G344" s="9"/>
      <c r="H344" s="9"/>
      <c r="I344" s="9"/>
    </row>
    <row r="345" ht="26.25">
      <c r="A345" s="5" t="s">
        <v>1468</v>
      </c>
      <c r="B345" s="5" t="s">
        <v>599</v>
      </c>
      <c r="C345" s="5" t="s">
        <v>758</v>
      </c>
      <c r="D345" s="55" t="s">
        <v>2193</v>
      </c>
      <c r="E345" s="5" t="s">
        <v>1976</v>
      </c>
      <c r="F345" s="5"/>
      <c r="G345" s="9"/>
      <c r="H345" s="9"/>
      <c r="I345" s="9"/>
    </row>
    <row r="346" ht="26.25">
      <c r="A346" s="5" t="s">
        <v>1465</v>
      </c>
      <c r="B346" s="5" t="s">
        <v>599</v>
      </c>
      <c r="C346" s="5" t="s">
        <v>758</v>
      </c>
      <c r="D346" s="55" t="s">
        <v>2186</v>
      </c>
      <c r="E346" s="5" t="s">
        <v>1976</v>
      </c>
      <c r="F346" s="5"/>
      <c r="G346" s="9"/>
      <c r="H346" s="9"/>
      <c r="I346" s="9"/>
    </row>
    <row r="347" ht="26.25">
      <c r="A347" s="5" t="s">
        <v>1469</v>
      </c>
      <c r="B347" s="5" t="s">
        <v>599</v>
      </c>
      <c r="C347" s="5" t="s">
        <v>758</v>
      </c>
      <c r="D347" s="55" t="s">
        <v>2194</v>
      </c>
      <c r="E347" s="5" t="s">
        <v>1976</v>
      </c>
      <c r="F347" s="5" t="s">
        <v>2195</v>
      </c>
      <c r="G347" s="9"/>
      <c r="H347" s="9"/>
      <c r="I347" s="9"/>
    </row>
    <row r="348" ht="26.25">
      <c r="A348" s="5" t="s">
        <v>1455</v>
      </c>
      <c r="B348" s="5" t="s">
        <v>599</v>
      </c>
      <c r="C348" s="5" t="s">
        <v>758</v>
      </c>
      <c r="D348" s="55" t="s">
        <v>2018</v>
      </c>
      <c r="E348" s="5" t="s">
        <v>1976</v>
      </c>
      <c r="F348" s="5" t="s">
        <v>2195</v>
      </c>
      <c r="G348" s="9"/>
      <c r="H348" s="9"/>
      <c r="I348" s="9"/>
    </row>
    <row r="349" ht="26.25">
      <c r="A349" s="5" t="s">
        <v>1470</v>
      </c>
      <c r="B349" s="5" t="s">
        <v>599</v>
      </c>
      <c r="C349" s="5" t="s">
        <v>758</v>
      </c>
      <c r="D349" s="55" t="s">
        <v>2132</v>
      </c>
      <c r="E349" s="5" t="s">
        <v>1976</v>
      </c>
      <c r="F349" s="5"/>
      <c r="G349" s="9"/>
      <c r="H349" s="9"/>
      <c r="I349" s="9"/>
    </row>
    <row r="350">
      <c r="A350" s="5" t="s">
        <v>1471</v>
      </c>
      <c r="B350" s="5" t="s">
        <v>603</v>
      </c>
      <c r="C350" s="5" t="s">
        <v>242</v>
      </c>
      <c r="D350" s="55" t="s">
        <v>2196</v>
      </c>
      <c r="E350" s="5" t="s">
        <v>1976</v>
      </c>
      <c r="F350" s="5" t="s">
        <v>126</v>
      </c>
      <c r="G350" s="9"/>
      <c r="H350" s="9"/>
      <c r="I350" s="9"/>
    </row>
    <row r="351">
      <c r="A351" s="5" t="s">
        <v>1472</v>
      </c>
      <c r="B351" s="5" t="s">
        <v>603</v>
      </c>
      <c r="C351" s="5" t="s">
        <v>242</v>
      </c>
      <c r="D351" s="55" t="s">
        <v>2177</v>
      </c>
      <c r="E351" s="5" t="s">
        <v>1976</v>
      </c>
      <c r="F351" s="5" t="s">
        <v>126</v>
      </c>
      <c r="G351" s="9"/>
      <c r="H351" s="9"/>
      <c r="I351" s="9"/>
    </row>
    <row r="352">
      <c r="A352" s="5" t="s">
        <v>1473</v>
      </c>
      <c r="B352" s="5" t="s">
        <v>603</v>
      </c>
      <c r="C352" s="5" t="s">
        <v>242</v>
      </c>
      <c r="D352" s="55" t="s">
        <v>2184</v>
      </c>
      <c r="E352" s="5" t="s">
        <v>1976</v>
      </c>
      <c r="F352" s="5" t="s">
        <v>126</v>
      </c>
      <c r="G352" s="9"/>
      <c r="H352" s="9"/>
      <c r="I352" s="9"/>
    </row>
    <row r="353" ht="26.25">
      <c r="A353" s="5" t="s">
        <v>1469</v>
      </c>
      <c r="B353" s="5" t="s">
        <v>603</v>
      </c>
      <c r="C353" s="5" t="s">
        <v>769</v>
      </c>
      <c r="D353" s="55" t="s">
        <v>2197</v>
      </c>
      <c r="E353" s="5" t="s">
        <v>1976</v>
      </c>
      <c r="F353" s="5" t="s">
        <v>2198</v>
      </c>
      <c r="G353" s="9"/>
      <c r="H353" s="9"/>
      <c r="I353" s="9"/>
    </row>
    <row r="354" ht="26.25">
      <c r="A354" s="5" t="s">
        <v>1455</v>
      </c>
      <c r="B354" s="5" t="s">
        <v>603</v>
      </c>
      <c r="C354" s="5" t="s">
        <v>769</v>
      </c>
      <c r="D354" s="55" t="s">
        <v>2197</v>
      </c>
      <c r="E354" s="5" t="s">
        <v>1976</v>
      </c>
      <c r="F354" s="5" t="s">
        <v>2198</v>
      </c>
      <c r="G354" s="9"/>
      <c r="H354" s="9"/>
      <c r="I354" s="9"/>
    </row>
    <row r="355" ht="26.25">
      <c r="A355" s="5" t="s">
        <v>1474</v>
      </c>
      <c r="B355" s="5" t="s">
        <v>603</v>
      </c>
      <c r="C355" s="5" t="s">
        <v>769</v>
      </c>
      <c r="D355" s="55" t="s">
        <v>2100</v>
      </c>
      <c r="E355" s="5" t="s">
        <v>1976</v>
      </c>
      <c r="F355" s="5"/>
      <c r="G355" s="5" t="s">
        <v>2199</v>
      </c>
      <c r="H355" s="9"/>
      <c r="I355" s="9"/>
    </row>
    <row r="356" ht="26.25">
      <c r="A356" s="5" t="s">
        <v>1468</v>
      </c>
      <c r="B356" s="5" t="s">
        <v>603</v>
      </c>
      <c r="C356" s="5" t="s">
        <v>769</v>
      </c>
      <c r="D356" s="55" t="s">
        <v>2190</v>
      </c>
      <c r="E356" s="5" t="s">
        <v>1976</v>
      </c>
      <c r="F356" s="5"/>
      <c r="G356" s="9"/>
      <c r="H356" s="9"/>
      <c r="I356" s="9"/>
    </row>
    <row r="357" ht="26.25">
      <c r="A357" s="5" t="s">
        <v>1475</v>
      </c>
      <c r="B357" s="5" t="s">
        <v>603</v>
      </c>
      <c r="C357" s="5" t="s">
        <v>769</v>
      </c>
      <c r="D357" s="55" t="s">
        <v>2182</v>
      </c>
      <c r="E357" s="5" t="s">
        <v>1976</v>
      </c>
      <c r="F357" s="5"/>
      <c r="G357" s="9"/>
      <c r="H357" s="9"/>
      <c r="I357" s="9"/>
    </row>
    <row r="358" ht="26.25">
      <c r="A358" s="5" t="s">
        <v>1476</v>
      </c>
      <c r="B358" s="5" t="s">
        <v>603</v>
      </c>
      <c r="C358" s="5" t="s">
        <v>769</v>
      </c>
      <c r="D358" s="55" t="s">
        <v>2182</v>
      </c>
      <c r="E358" s="5" t="s">
        <v>1976</v>
      </c>
      <c r="F358" s="5"/>
      <c r="G358" s="9"/>
      <c r="H358" s="9"/>
      <c r="I358" s="9"/>
    </row>
    <row r="359" ht="26.25">
      <c r="A359" s="5" t="s">
        <v>1477</v>
      </c>
      <c r="B359" s="5" t="s">
        <v>603</v>
      </c>
      <c r="C359" s="5" t="s">
        <v>769</v>
      </c>
      <c r="D359" s="55" t="s">
        <v>2200</v>
      </c>
      <c r="E359" s="5" t="s">
        <v>1985</v>
      </c>
      <c r="F359" s="5"/>
      <c r="G359" s="9"/>
      <c r="H359" s="9"/>
      <c r="I359" s="9"/>
    </row>
    <row r="360" ht="26.25">
      <c r="A360" s="5" t="s">
        <v>1478</v>
      </c>
      <c r="B360" s="5" t="s">
        <v>603</v>
      </c>
      <c r="C360" s="5" t="s">
        <v>769</v>
      </c>
      <c r="D360" s="55" t="s">
        <v>2190</v>
      </c>
      <c r="E360" s="5" t="s">
        <v>1976</v>
      </c>
      <c r="F360" s="5"/>
      <c r="G360" s="9"/>
      <c r="H360" s="9"/>
      <c r="I360" s="9"/>
    </row>
    <row r="361" ht="26.25">
      <c r="A361" s="5" t="s">
        <v>1479</v>
      </c>
      <c r="B361" s="5" t="s">
        <v>603</v>
      </c>
      <c r="C361" s="5" t="s">
        <v>769</v>
      </c>
      <c r="D361" s="55" t="s">
        <v>2100</v>
      </c>
      <c r="E361" s="5" t="s">
        <v>1976</v>
      </c>
      <c r="F361" s="5"/>
      <c r="G361" s="9"/>
      <c r="H361" s="9"/>
      <c r="I361" s="9"/>
    </row>
    <row r="362" ht="26.25">
      <c r="A362" s="5" t="s">
        <v>1454</v>
      </c>
      <c r="B362" s="5" t="s">
        <v>603</v>
      </c>
      <c r="C362" s="5" t="s">
        <v>769</v>
      </c>
      <c r="D362" s="55" t="s">
        <v>2029</v>
      </c>
      <c r="E362" s="5" t="s">
        <v>1976</v>
      </c>
      <c r="F362" s="5"/>
      <c r="G362" s="9"/>
      <c r="H362" s="9"/>
      <c r="I362" s="9"/>
    </row>
    <row r="363" ht="26.25">
      <c r="A363" s="5" t="s">
        <v>1453</v>
      </c>
      <c r="B363" s="5" t="s">
        <v>603</v>
      </c>
      <c r="C363" s="5" t="s">
        <v>769</v>
      </c>
      <c r="D363" s="55" t="s">
        <v>2201</v>
      </c>
      <c r="E363" s="5" t="s">
        <v>1976</v>
      </c>
      <c r="F363" s="5"/>
      <c r="G363" s="9"/>
      <c r="H363" s="9"/>
      <c r="I363" s="9"/>
    </row>
    <row r="364">
      <c r="A364" s="5" t="s">
        <v>1480</v>
      </c>
      <c r="B364" s="5" t="s">
        <v>603</v>
      </c>
      <c r="C364" s="5" t="s">
        <v>766</v>
      </c>
      <c r="D364" s="55" t="s">
        <v>2201</v>
      </c>
      <c r="E364" s="5" t="s">
        <v>1976</v>
      </c>
      <c r="F364" s="5"/>
      <c r="G364" s="9"/>
      <c r="H364" s="9"/>
      <c r="I364" s="9"/>
    </row>
    <row r="365">
      <c r="A365" s="5" t="s">
        <v>1453</v>
      </c>
      <c r="B365" s="5" t="s">
        <v>603</v>
      </c>
      <c r="C365" s="5" t="s">
        <v>766</v>
      </c>
      <c r="D365" s="55" t="s">
        <v>2202</v>
      </c>
      <c r="E365" s="5" t="s">
        <v>1976</v>
      </c>
      <c r="F365" s="5"/>
      <c r="G365" s="9"/>
      <c r="H365" s="9"/>
      <c r="I365" s="9"/>
    </row>
    <row r="366">
      <c r="A366" s="5" t="s">
        <v>1454</v>
      </c>
      <c r="B366" s="5" t="s">
        <v>603</v>
      </c>
      <c r="C366" s="5" t="s">
        <v>766</v>
      </c>
      <c r="D366" s="55" t="s">
        <v>2018</v>
      </c>
      <c r="E366" s="5" t="s">
        <v>1976</v>
      </c>
      <c r="F366" s="5"/>
      <c r="G366" s="9"/>
      <c r="H366" s="9"/>
      <c r="I366" s="9"/>
    </row>
    <row r="367">
      <c r="A367" s="5" t="s">
        <v>1468</v>
      </c>
      <c r="B367" s="5" t="s">
        <v>603</v>
      </c>
      <c r="C367" s="5" t="s">
        <v>766</v>
      </c>
      <c r="D367" s="55" t="s">
        <v>2202</v>
      </c>
      <c r="E367" s="5" t="s">
        <v>1976</v>
      </c>
      <c r="F367" s="5"/>
      <c r="G367" s="9"/>
      <c r="H367" s="9"/>
      <c r="I367" s="9"/>
    </row>
    <row r="368">
      <c r="A368" s="5" t="s">
        <v>1481</v>
      </c>
      <c r="B368" s="5" t="s">
        <v>603</v>
      </c>
      <c r="C368" s="5" t="s">
        <v>766</v>
      </c>
      <c r="D368" s="55" t="s">
        <v>2202</v>
      </c>
      <c r="E368" s="5" t="s">
        <v>1976</v>
      </c>
      <c r="F368" s="5"/>
      <c r="G368" s="9"/>
      <c r="H368" s="9"/>
      <c r="I368" s="9"/>
    </row>
    <row r="369" ht="26.25">
      <c r="A369" s="5" t="s">
        <v>1458</v>
      </c>
      <c r="B369" s="5" t="s">
        <v>603</v>
      </c>
      <c r="C369" s="5" t="s">
        <v>772</v>
      </c>
      <c r="D369" s="55" t="s">
        <v>2203</v>
      </c>
      <c r="E369" s="5" t="s">
        <v>1976</v>
      </c>
      <c r="F369" s="5" t="s">
        <v>2044</v>
      </c>
      <c r="G369" s="9"/>
      <c r="H369" s="9"/>
      <c r="I369" s="9"/>
    </row>
    <row r="370" ht="26.25">
      <c r="A370" s="5" t="s">
        <v>1481</v>
      </c>
      <c r="B370" s="5" t="s">
        <v>603</v>
      </c>
      <c r="C370" s="5" t="s">
        <v>772</v>
      </c>
      <c r="D370" s="55" t="s">
        <v>2166</v>
      </c>
      <c r="E370" s="5" t="s">
        <v>1976</v>
      </c>
      <c r="F370" s="5"/>
      <c r="G370" s="9"/>
      <c r="H370" s="9"/>
      <c r="I370" s="9"/>
    </row>
    <row r="371" ht="26.25">
      <c r="A371" s="5" t="s">
        <v>1468</v>
      </c>
      <c r="B371" s="5" t="s">
        <v>603</v>
      </c>
      <c r="C371" s="5" t="s">
        <v>772</v>
      </c>
      <c r="D371" s="55" t="s">
        <v>2203</v>
      </c>
      <c r="E371" s="5" t="s">
        <v>1976</v>
      </c>
      <c r="F371" s="5"/>
      <c r="G371" s="9"/>
      <c r="H371" s="9"/>
      <c r="I371" s="9"/>
    </row>
    <row r="372" ht="26.25">
      <c r="A372" s="5" t="s">
        <v>1478</v>
      </c>
      <c r="B372" s="5" t="s">
        <v>603</v>
      </c>
      <c r="C372" s="5" t="s">
        <v>772</v>
      </c>
      <c r="D372" s="55" t="s">
        <v>2190</v>
      </c>
      <c r="E372" s="5" t="s">
        <v>1976</v>
      </c>
      <c r="F372" s="5"/>
      <c r="G372" s="9"/>
      <c r="H372" s="9"/>
      <c r="I372" s="9"/>
    </row>
    <row r="373" ht="26.25">
      <c r="A373" s="5" t="s">
        <v>1482</v>
      </c>
      <c r="B373" s="5" t="s">
        <v>603</v>
      </c>
      <c r="C373" s="5" t="s">
        <v>772</v>
      </c>
      <c r="D373" s="55" t="s">
        <v>2100</v>
      </c>
      <c r="E373" s="5" t="s">
        <v>1976</v>
      </c>
      <c r="F373" s="5"/>
      <c r="G373" s="9"/>
      <c r="H373" s="9"/>
      <c r="I373" s="9"/>
    </row>
    <row r="374" ht="26.25">
      <c r="A374" s="5" t="s">
        <v>1483</v>
      </c>
      <c r="B374" s="5" t="s">
        <v>603</v>
      </c>
      <c r="C374" s="5" t="s">
        <v>772</v>
      </c>
      <c r="D374" s="55" t="s">
        <v>2204</v>
      </c>
      <c r="E374" s="5" t="s">
        <v>1985</v>
      </c>
      <c r="F374" s="5" t="s">
        <v>2205</v>
      </c>
      <c r="G374" s="9"/>
      <c r="H374" s="9"/>
      <c r="I374" s="9"/>
    </row>
    <row r="375" ht="26.25">
      <c r="A375" s="5" t="s">
        <v>1474</v>
      </c>
      <c r="B375" s="5" t="s">
        <v>603</v>
      </c>
      <c r="C375" s="5" t="s">
        <v>772</v>
      </c>
      <c r="D375" s="55" t="s">
        <v>2018</v>
      </c>
      <c r="E375" s="5" t="s">
        <v>1976</v>
      </c>
      <c r="F375" s="5"/>
      <c r="G375" s="5" t="s">
        <v>2199</v>
      </c>
      <c r="H375" s="9"/>
      <c r="I375" s="9"/>
    </row>
    <row r="376" ht="26.25">
      <c r="A376" s="5" t="s">
        <v>1469</v>
      </c>
      <c r="B376" s="5" t="s">
        <v>603</v>
      </c>
      <c r="C376" s="5" t="s">
        <v>772</v>
      </c>
      <c r="D376" s="55" t="s">
        <v>2100</v>
      </c>
      <c r="E376" s="5" t="s">
        <v>1976</v>
      </c>
      <c r="F376" s="5" t="s">
        <v>2140</v>
      </c>
      <c r="G376" s="9"/>
      <c r="H376" s="9"/>
      <c r="I376" s="9"/>
    </row>
    <row r="377" ht="26.25">
      <c r="A377" s="5" t="s">
        <v>1455</v>
      </c>
      <c r="B377" s="5" t="s">
        <v>603</v>
      </c>
      <c r="C377" s="5" t="s">
        <v>772</v>
      </c>
      <c r="D377" s="55" t="s">
        <v>2100</v>
      </c>
      <c r="E377" s="5" t="s">
        <v>1976</v>
      </c>
      <c r="F377" s="5" t="s">
        <v>2140</v>
      </c>
      <c r="G377" s="9"/>
      <c r="H377" s="9"/>
      <c r="I377" s="9"/>
    </row>
    <row r="378" ht="26.25">
      <c r="A378" s="5" t="s">
        <v>1454</v>
      </c>
      <c r="B378" s="5" t="s">
        <v>603</v>
      </c>
      <c r="C378" s="5" t="s">
        <v>772</v>
      </c>
      <c r="D378" s="55" t="s">
        <v>2018</v>
      </c>
      <c r="E378" s="5" t="s">
        <v>1976</v>
      </c>
      <c r="F378" s="5"/>
      <c r="G378" s="9"/>
      <c r="H378" s="9"/>
      <c r="I378" s="9"/>
    </row>
    <row r="379" ht="26.25">
      <c r="A379" s="5" t="s">
        <v>1453</v>
      </c>
      <c r="B379" s="5" t="s">
        <v>603</v>
      </c>
      <c r="C379" s="5" t="s">
        <v>772</v>
      </c>
      <c r="D379" s="55" t="s">
        <v>2201</v>
      </c>
      <c r="E379" s="5" t="s">
        <v>1976</v>
      </c>
      <c r="F379" s="5"/>
      <c r="G379" s="9"/>
      <c r="H379" s="9"/>
      <c r="I379" s="9"/>
    </row>
    <row r="380" ht="26.25">
      <c r="A380" s="5" t="s">
        <v>1465</v>
      </c>
      <c r="B380" s="5" t="s">
        <v>603</v>
      </c>
      <c r="C380" s="5" t="s">
        <v>772</v>
      </c>
      <c r="D380" s="55" t="s">
        <v>2084</v>
      </c>
      <c r="E380" s="5" t="s">
        <v>1976</v>
      </c>
      <c r="F380" s="5" t="s">
        <v>2206</v>
      </c>
      <c r="G380" s="9"/>
      <c r="H380" s="9"/>
      <c r="I380" s="9"/>
    </row>
    <row r="381" ht="26.25">
      <c r="A381" s="5" t="s">
        <v>1470</v>
      </c>
      <c r="B381" s="5" t="s">
        <v>603</v>
      </c>
      <c r="C381" s="5" t="s">
        <v>772</v>
      </c>
      <c r="D381" s="55" t="s">
        <v>2060</v>
      </c>
      <c r="E381" s="5" t="s">
        <v>1976</v>
      </c>
      <c r="F381" s="5"/>
      <c r="G381" s="9"/>
      <c r="H381" s="9"/>
      <c r="I381" s="9"/>
    </row>
    <row r="382" ht="26.25">
      <c r="A382" s="5" t="s">
        <v>1474</v>
      </c>
      <c r="B382" s="5" t="s">
        <v>603</v>
      </c>
      <c r="C382" s="5" t="s">
        <v>775</v>
      </c>
      <c r="D382" s="55" t="s">
        <v>2207</v>
      </c>
      <c r="E382" s="5" t="s">
        <v>1976</v>
      </c>
      <c r="F382" s="5"/>
      <c r="G382" s="5" t="s">
        <v>2199</v>
      </c>
      <c r="H382" s="9"/>
      <c r="I382" s="9"/>
    </row>
    <row r="383" ht="26.25">
      <c r="A383" s="5" t="s">
        <v>1481</v>
      </c>
      <c r="B383" s="5" t="s">
        <v>603</v>
      </c>
      <c r="C383" s="5" t="s">
        <v>775</v>
      </c>
      <c r="D383" s="55" t="s">
        <v>2189</v>
      </c>
      <c r="E383" s="5" t="s">
        <v>1976</v>
      </c>
      <c r="F383" s="5"/>
      <c r="G383" s="9"/>
      <c r="H383" s="9"/>
      <c r="I383" s="9"/>
    </row>
    <row r="384" ht="26.25">
      <c r="A384" s="5" t="s">
        <v>1453</v>
      </c>
      <c r="B384" s="5" t="s">
        <v>603</v>
      </c>
      <c r="C384" s="5" t="s">
        <v>775</v>
      </c>
      <c r="D384" s="55" t="s">
        <v>2208</v>
      </c>
      <c r="E384" s="5" t="s">
        <v>1976</v>
      </c>
      <c r="F384" s="5"/>
      <c r="G384" s="9"/>
      <c r="H384" s="9"/>
      <c r="I384" s="9"/>
    </row>
    <row r="385" ht="26.25">
      <c r="A385" s="5" t="s">
        <v>1454</v>
      </c>
      <c r="B385" s="5" t="s">
        <v>603</v>
      </c>
      <c r="C385" s="5" t="s">
        <v>775</v>
      </c>
      <c r="D385" s="55" t="s">
        <v>2207</v>
      </c>
      <c r="E385" s="5" t="s">
        <v>1976</v>
      </c>
      <c r="F385" s="5"/>
      <c r="G385" s="9"/>
      <c r="H385" s="9"/>
      <c r="I385" s="9"/>
    </row>
    <row r="386" ht="26.25">
      <c r="A386" s="5" t="s">
        <v>1469</v>
      </c>
      <c r="B386" s="5" t="s">
        <v>603</v>
      </c>
      <c r="C386" s="5" t="s">
        <v>775</v>
      </c>
      <c r="D386" s="55" t="s">
        <v>2036</v>
      </c>
      <c r="E386" s="5" t="s">
        <v>1976</v>
      </c>
      <c r="F386" s="5"/>
      <c r="G386" s="9"/>
      <c r="H386" s="9"/>
      <c r="I386" s="9"/>
    </row>
    <row r="387" ht="26.25">
      <c r="A387" s="5" t="s">
        <v>1455</v>
      </c>
      <c r="B387" s="5" t="s">
        <v>603</v>
      </c>
      <c r="C387" s="5" t="s">
        <v>775</v>
      </c>
      <c r="D387" s="55" t="s">
        <v>2036</v>
      </c>
      <c r="E387" s="5" t="s">
        <v>1976</v>
      </c>
      <c r="F387" s="5"/>
      <c r="G387" s="9"/>
      <c r="H387" s="9"/>
      <c r="I387" s="9"/>
    </row>
    <row r="388" ht="37.5">
      <c r="A388" s="5" t="s">
        <v>1474</v>
      </c>
      <c r="B388" s="5" t="s">
        <v>603</v>
      </c>
      <c r="C388" s="5" t="s">
        <v>763</v>
      </c>
      <c r="D388" s="55" t="s">
        <v>2209</v>
      </c>
      <c r="E388" s="5" t="s">
        <v>1976</v>
      </c>
      <c r="F388" s="5"/>
      <c r="G388" s="5" t="s">
        <v>2210</v>
      </c>
      <c r="H388" s="9"/>
      <c r="I388" s="9"/>
    </row>
    <row r="389" ht="26.25">
      <c r="A389" s="5" t="s">
        <v>1484</v>
      </c>
      <c r="B389" s="5" t="s">
        <v>603</v>
      </c>
      <c r="C389" s="5" t="s">
        <v>763</v>
      </c>
      <c r="D389" s="55" t="s">
        <v>2031</v>
      </c>
      <c r="E389" s="5" t="s">
        <v>1976</v>
      </c>
      <c r="F389" s="5"/>
      <c r="G389" s="5" t="s">
        <v>2211</v>
      </c>
      <c r="H389" s="9"/>
      <c r="I389" s="9"/>
    </row>
    <row r="390" ht="37.5">
      <c r="A390" s="5" t="s">
        <v>1485</v>
      </c>
      <c r="B390" s="5" t="s">
        <v>603</v>
      </c>
      <c r="C390" s="5" t="s">
        <v>763</v>
      </c>
      <c r="D390" s="55" t="s">
        <v>2022</v>
      </c>
      <c r="E390" s="5" t="s">
        <v>1985</v>
      </c>
      <c r="F390" s="5"/>
      <c r="G390" s="5" t="s">
        <v>2210</v>
      </c>
      <c r="H390" s="9"/>
      <c r="I390" s="9"/>
    </row>
    <row r="391" ht="26.25">
      <c r="A391" s="5" t="s">
        <v>1486</v>
      </c>
      <c r="B391" s="5" t="s">
        <v>603</v>
      </c>
      <c r="C391" s="5" t="s">
        <v>778</v>
      </c>
      <c r="D391" s="55" t="s">
        <v>2184</v>
      </c>
      <c r="E391" s="5" t="s">
        <v>1976</v>
      </c>
      <c r="F391" s="5"/>
      <c r="G391" s="9"/>
      <c r="H391" s="9"/>
      <c r="I391" s="9"/>
    </row>
    <row r="392" ht="26.25">
      <c r="A392" s="5" t="s">
        <v>1487</v>
      </c>
      <c r="B392" s="5" t="s">
        <v>603</v>
      </c>
      <c r="C392" s="5" t="s">
        <v>778</v>
      </c>
      <c r="D392" s="55" t="s">
        <v>2212</v>
      </c>
      <c r="E392" s="5" t="s">
        <v>1976</v>
      </c>
      <c r="F392" s="5"/>
      <c r="G392" s="9"/>
      <c r="H392" s="9"/>
      <c r="I392" s="9"/>
    </row>
    <row r="393" ht="26.25">
      <c r="A393" s="5" t="s">
        <v>1488</v>
      </c>
      <c r="B393" s="5" t="s">
        <v>603</v>
      </c>
      <c r="C393" s="5" t="s">
        <v>778</v>
      </c>
      <c r="D393" s="55" t="s">
        <v>2212</v>
      </c>
      <c r="E393" s="5" t="s">
        <v>1976</v>
      </c>
      <c r="F393" s="5"/>
      <c r="G393" s="9"/>
      <c r="H393" s="9"/>
      <c r="I393" s="9"/>
    </row>
    <row r="394" ht="26.25">
      <c r="A394" s="5" t="s">
        <v>1489</v>
      </c>
      <c r="B394" s="5" t="s">
        <v>603</v>
      </c>
      <c r="C394" s="5" t="s">
        <v>778</v>
      </c>
      <c r="D394" s="55" t="s">
        <v>2212</v>
      </c>
      <c r="E394" s="5" t="s">
        <v>1976</v>
      </c>
      <c r="F394" s="5"/>
      <c r="G394" s="9"/>
      <c r="H394" s="9"/>
      <c r="I394" s="9"/>
    </row>
    <row r="395" ht="26.25">
      <c r="A395" s="5" t="s">
        <v>1490</v>
      </c>
      <c r="B395" s="5" t="s">
        <v>603</v>
      </c>
      <c r="C395" s="5" t="s">
        <v>778</v>
      </c>
      <c r="D395" s="55" t="s">
        <v>2177</v>
      </c>
      <c r="E395" s="5" t="s">
        <v>1985</v>
      </c>
      <c r="F395" s="5" t="s">
        <v>2213</v>
      </c>
      <c r="G395" s="9"/>
      <c r="H395" s="9"/>
      <c r="I395" s="9"/>
    </row>
    <row r="396" ht="26.25">
      <c r="A396" s="5" t="s">
        <v>1491</v>
      </c>
      <c r="B396" s="5" t="s">
        <v>603</v>
      </c>
      <c r="C396" s="5" t="s">
        <v>778</v>
      </c>
      <c r="D396" s="55" t="s">
        <v>2196</v>
      </c>
      <c r="E396" s="5" t="s">
        <v>1976</v>
      </c>
      <c r="F396" s="5"/>
      <c r="G396" s="9"/>
      <c r="H396" s="9"/>
      <c r="I396" s="9"/>
    </row>
    <row r="397" ht="26.25">
      <c r="A397" s="5" t="s">
        <v>1492</v>
      </c>
      <c r="B397" s="5" t="s">
        <v>603</v>
      </c>
      <c r="C397" s="5" t="s">
        <v>778</v>
      </c>
      <c r="D397" s="55" t="s">
        <v>2214</v>
      </c>
      <c r="E397" s="5" t="s">
        <v>1976</v>
      </c>
      <c r="F397" s="5"/>
      <c r="G397" s="9"/>
      <c r="H397" s="9"/>
      <c r="I397" s="9"/>
    </row>
    <row r="398" ht="26.25">
      <c r="A398" s="5" t="s">
        <v>1493</v>
      </c>
      <c r="B398" s="5" t="s">
        <v>603</v>
      </c>
      <c r="C398" s="5" t="s">
        <v>778</v>
      </c>
      <c r="D398" s="55" t="s">
        <v>2185</v>
      </c>
      <c r="E398" s="5" t="s">
        <v>1976</v>
      </c>
      <c r="F398" s="5"/>
      <c r="G398" s="9"/>
      <c r="H398" s="9"/>
      <c r="I398" s="9"/>
    </row>
    <row r="399" ht="26.25">
      <c r="A399" s="5" t="s">
        <v>1494</v>
      </c>
      <c r="B399" s="5" t="s">
        <v>603</v>
      </c>
      <c r="C399" s="5" t="s">
        <v>778</v>
      </c>
      <c r="D399" s="55" t="s">
        <v>2184</v>
      </c>
      <c r="E399" s="5" t="s">
        <v>1976</v>
      </c>
      <c r="F399" s="5"/>
      <c r="G399" s="9"/>
      <c r="H399" s="9"/>
      <c r="I399" s="9"/>
    </row>
    <row r="400" ht="26.25">
      <c r="A400" s="5" t="s">
        <v>1480</v>
      </c>
      <c r="B400" s="5" t="s">
        <v>603</v>
      </c>
      <c r="C400" s="5" t="s">
        <v>778</v>
      </c>
      <c r="D400" s="55" t="s">
        <v>2111</v>
      </c>
      <c r="E400" s="5" t="s">
        <v>1976</v>
      </c>
      <c r="F400" s="5" t="s">
        <v>2215</v>
      </c>
      <c r="G400" s="9"/>
      <c r="H400" s="9"/>
      <c r="I400" s="9"/>
    </row>
    <row r="401" ht="26.25">
      <c r="A401" s="5" t="s">
        <v>1495</v>
      </c>
      <c r="B401" s="5" t="s">
        <v>603</v>
      </c>
      <c r="C401" s="5" t="s">
        <v>778</v>
      </c>
      <c r="D401" s="55" t="s">
        <v>2208</v>
      </c>
      <c r="E401" s="5" t="s">
        <v>1976</v>
      </c>
      <c r="F401" s="5" t="s">
        <v>126</v>
      </c>
      <c r="G401" s="9"/>
      <c r="H401" s="9"/>
      <c r="I401" s="9"/>
    </row>
    <row r="402" ht="26.25">
      <c r="A402" s="5" t="s">
        <v>1496</v>
      </c>
      <c r="B402" s="5" t="s">
        <v>603</v>
      </c>
      <c r="C402" s="5" t="s">
        <v>778</v>
      </c>
      <c r="D402" s="55" t="s">
        <v>2208</v>
      </c>
      <c r="E402" s="5" t="s">
        <v>1976</v>
      </c>
      <c r="F402" s="5" t="s">
        <v>126</v>
      </c>
      <c r="G402" s="9"/>
      <c r="H402" s="9"/>
      <c r="I402" s="9"/>
    </row>
    <row r="403" ht="26.25">
      <c r="A403" s="5" t="s">
        <v>1497</v>
      </c>
      <c r="B403" s="5" t="s">
        <v>603</v>
      </c>
      <c r="C403" s="5" t="s">
        <v>778</v>
      </c>
      <c r="D403" s="55" t="s">
        <v>2178</v>
      </c>
      <c r="E403" s="5" t="s">
        <v>1976</v>
      </c>
      <c r="F403" s="5" t="s">
        <v>126</v>
      </c>
      <c r="G403" s="9"/>
      <c r="H403" s="9"/>
      <c r="I403" s="9"/>
    </row>
    <row r="404" ht="26.25">
      <c r="A404" s="6" t="s">
        <v>1471</v>
      </c>
      <c r="B404" s="5" t="s">
        <v>603</v>
      </c>
      <c r="C404" s="5" t="s">
        <v>778</v>
      </c>
      <c r="D404" s="6">
        <v>58.0</v>
      </c>
      <c r="E404" s="6" t="s">
        <v>1976</v>
      </c>
      <c r="F404" s="6" t="s">
        <v>126</v>
      </c>
    </row>
    <row r="405" ht="26.25">
      <c r="A405" s="5" t="s">
        <v>1498</v>
      </c>
      <c r="B405" s="5" t="s">
        <v>603</v>
      </c>
      <c r="C405" s="5" t="s">
        <v>736</v>
      </c>
      <c r="D405" s="55" t="s">
        <v>2216</v>
      </c>
      <c r="E405" s="5" t="s">
        <v>1976</v>
      </c>
      <c r="F405" s="5" t="s">
        <v>2217</v>
      </c>
      <c r="G405" s="9"/>
      <c r="H405" s="9"/>
      <c r="I405" s="9"/>
    </row>
    <row r="406" ht="26.25">
      <c r="A406" s="5" t="s">
        <v>1481</v>
      </c>
      <c r="B406" s="5" t="s">
        <v>603</v>
      </c>
      <c r="C406" s="5" t="s">
        <v>736</v>
      </c>
      <c r="D406" s="55" t="s">
        <v>2208</v>
      </c>
      <c r="E406" s="5" t="s">
        <v>1976</v>
      </c>
      <c r="F406" s="5"/>
      <c r="G406" s="9"/>
      <c r="H406" s="9"/>
      <c r="I406" s="9"/>
    </row>
    <row r="407" ht="26.25">
      <c r="A407" s="5" t="s">
        <v>1461</v>
      </c>
      <c r="B407" s="5" t="s">
        <v>603</v>
      </c>
      <c r="C407" s="5" t="s">
        <v>736</v>
      </c>
      <c r="D407" s="55" t="s">
        <v>2208</v>
      </c>
      <c r="E407" s="5" t="s">
        <v>1976</v>
      </c>
      <c r="F407" s="5"/>
      <c r="G407" s="9"/>
      <c r="H407" s="9"/>
      <c r="I407" s="9"/>
    </row>
    <row r="408" ht="26.25">
      <c r="A408" s="5" t="s">
        <v>1499</v>
      </c>
      <c r="B408" s="5" t="s">
        <v>603</v>
      </c>
      <c r="C408" s="5" t="s">
        <v>736</v>
      </c>
      <c r="D408" s="55" t="s">
        <v>2208</v>
      </c>
      <c r="E408" s="5" t="s">
        <v>1976</v>
      </c>
      <c r="F408" s="5" t="s">
        <v>2131</v>
      </c>
      <c r="G408" s="9"/>
      <c r="H408" s="9"/>
      <c r="I408" s="9"/>
    </row>
    <row r="409" ht="26.25">
      <c r="A409" s="5" t="s">
        <v>1500</v>
      </c>
      <c r="B409" s="5" t="s">
        <v>603</v>
      </c>
      <c r="C409" s="5" t="s">
        <v>736</v>
      </c>
      <c r="D409" s="55" t="s">
        <v>2218</v>
      </c>
      <c r="E409" s="5" t="s">
        <v>1976</v>
      </c>
      <c r="F409" s="5" t="s">
        <v>2131</v>
      </c>
      <c r="G409" s="9"/>
      <c r="H409" s="9"/>
      <c r="I409" s="9"/>
    </row>
    <row r="410" ht="26.25">
      <c r="A410" s="5" t="s">
        <v>1467</v>
      </c>
      <c r="B410" s="5" t="s">
        <v>603</v>
      </c>
      <c r="C410" s="5" t="s">
        <v>736</v>
      </c>
      <c r="D410" s="55" t="s">
        <v>2208</v>
      </c>
      <c r="E410" s="5" t="s">
        <v>1976</v>
      </c>
      <c r="F410" s="5" t="s">
        <v>2131</v>
      </c>
      <c r="G410" s="9"/>
      <c r="H410" s="9"/>
      <c r="I410" s="9"/>
    </row>
    <row r="411" ht="26.25">
      <c r="A411" s="5" t="s">
        <v>1501</v>
      </c>
      <c r="B411" s="5" t="s">
        <v>603</v>
      </c>
      <c r="C411" s="5" t="s">
        <v>736</v>
      </c>
      <c r="D411" s="55" t="s">
        <v>2219</v>
      </c>
      <c r="E411" s="5" t="s">
        <v>1985</v>
      </c>
      <c r="F411" s="5" t="s">
        <v>2220</v>
      </c>
      <c r="G411" s="9"/>
      <c r="H411" s="9"/>
      <c r="I411" s="9"/>
    </row>
    <row r="412" ht="26.25">
      <c r="A412" s="5" t="s">
        <v>1479</v>
      </c>
      <c r="B412" s="5" t="s">
        <v>603</v>
      </c>
      <c r="C412" s="5" t="s">
        <v>736</v>
      </c>
      <c r="D412" s="55" t="s">
        <v>2100</v>
      </c>
      <c r="E412" s="5" t="s">
        <v>1976</v>
      </c>
      <c r="F412" s="5" t="s">
        <v>2131</v>
      </c>
      <c r="G412" s="9"/>
      <c r="H412" s="9"/>
      <c r="I412" s="9"/>
    </row>
    <row r="413" ht="26.25">
      <c r="A413" s="5" t="s">
        <v>1502</v>
      </c>
      <c r="B413" s="5" t="s">
        <v>603</v>
      </c>
      <c r="C413" s="5" t="s">
        <v>736</v>
      </c>
      <c r="D413" s="55" t="s">
        <v>2219</v>
      </c>
      <c r="E413" s="5" t="s">
        <v>1976</v>
      </c>
      <c r="F413" s="5" t="s">
        <v>2221</v>
      </c>
      <c r="G413" s="9"/>
      <c r="H413" s="9"/>
      <c r="I413" s="9"/>
    </row>
    <row r="414" ht="26.25">
      <c r="A414" s="5" t="s">
        <v>1503</v>
      </c>
      <c r="B414" s="5" t="s">
        <v>603</v>
      </c>
      <c r="C414" s="5" t="s">
        <v>736</v>
      </c>
      <c r="D414" s="55" t="s">
        <v>2222</v>
      </c>
      <c r="E414" s="5" t="s">
        <v>1976</v>
      </c>
      <c r="F414" s="5" t="s">
        <v>2221</v>
      </c>
      <c r="G414" s="9"/>
      <c r="H414" s="9"/>
      <c r="I414" s="9"/>
    </row>
    <row r="415">
      <c r="A415" s="5" t="s">
        <v>1468</v>
      </c>
      <c r="B415" s="5" t="s">
        <v>603</v>
      </c>
      <c r="C415" s="5" t="s">
        <v>783</v>
      </c>
      <c r="D415" s="55" t="s">
        <v>2190</v>
      </c>
      <c r="E415" s="5" t="s">
        <v>1976</v>
      </c>
      <c r="F415" s="5" t="s">
        <v>2131</v>
      </c>
      <c r="G415" s="9"/>
      <c r="H415" s="9"/>
      <c r="I415" s="9"/>
    </row>
    <row r="416">
      <c r="A416" s="5" t="s">
        <v>1478</v>
      </c>
      <c r="B416" s="5" t="s">
        <v>603</v>
      </c>
      <c r="C416" s="5" t="s">
        <v>783</v>
      </c>
      <c r="D416" s="55" t="s">
        <v>2208</v>
      </c>
      <c r="E416" s="5" t="s">
        <v>1976</v>
      </c>
      <c r="F416" s="5" t="s">
        <v>2131</v>
      </c>
      <c r="G416" s="9"/>
      <c r="H416" s="9"/>
      <c r="I416" s="9"/>
    </row>
    <row r="417">
      <c r="A417" s="5" t="s">
        <v>1465</v>
      </c>
      <c r="B417" s="5" t="s">
        <v>603</v>
      </c>
      <c r="C417" s="5" t="s">
        <v>783</v>
      </c>
      <c r="D417" s="55" t="s">
        <v>2208</v>
      </c>
      <c r="E417" s="5" t="s">
        <v>1976</v>
      </c>
      <c r="F417" s="5" t="s">
        <v>2131</v>
      </c>
      <c r="G417" s="9"/>
      <c r="H417" s="9"/>
      <c r="I417" s="9"/>
    </row>
    <row r="418" ht="37.5">
      <c r="A418" s="5" t="s">
        <v>1504</v>
      </c>
      <c r="B418" s="5" t="s">
        <v>603</v>
      </c>
      <c r="C418" s="5" t="s">
        <v>783</v>
      </c>
      <c r="D418" s="55" t="s">
        <v>2219</v>
      </c>
      <c r="E418" s="5" t="s">
        <v>1976</v>
      </c>
      <c r="F418" s="5"/>
      <c r="G418" s="5" t="s">
        <v>2223</v>
      </c>
      <c r="H418" s="9"/>
      <c r="I418" s="9"/>
    </row>
    <row r="419" ht="26.25">
      <c r="A419" s="5" t="s">
        <v>1505</v>
      </c>
      <c r="B419" s="5" t="s">
        <v>603</v>
      </c>
      <c r="C419" s="5" t="s">
        <v>785</v>
      </c>
      <c r="D419" s="55" t="s">
        <v>2218</v>
      </c>
      <c r="E419" s="5" t="s">
        <v>1976</v>
      </c>
      <c r="F419" s="5"/>
      <c r="G419" s="9"/>
      <c r="H419" s="9"/>
      <c r="I419" s="9"/>
    </row>
    <row r="420" ht="26.25">
      <c r="A420" s="5" t="s">
        <v>1506</v>
      </c>
      <c r="B420" s="5" t="s">
        <v>603</v>
      </c>
      <c r="C420" s="5" t="s">
        <v>785</v>
      </c>
      <c r="D420" s="55" t="s">
        <v>2218</v>
      </c>
      <c r="E420" s="5" t="s">
        <v>1976</v>
      </c>
      <c r="F420" s="5"/>
      <c r="G420" s="9"/>
      <c r="H420" s="9"/>
      <c r="I420" s="9"/>
    </row>
    <row r="421" ht="26.25">
      <c r="A421" s="5" t="s">
        <v>1507</v>
      </c>
      <c r="B421" s="5" t="s">
        <v>603</v>
      </c>
      <c r="C421" s="5" t="s">
        <v>785</v>
      </c>
      <c r="D421" s="55" t="s">
        <v>2218</v>
      </c>
      <c r="E421" s="5" t="s">
        <v>1976</v>
      </c>
      <c r="F421" s="5"/>
      <c r="G421" s="9"/>
      <c r="H421" s="9"/>
      <c r="I421" s="9"/>
    </row>
    <row r="422" ht="26.25">
      <c r="A422" s="5" t="s">
        <v>1508</v>
      </c>
      <c r="B422" s="5" t="s">
        <v>603</v>
      </c>
      <c r="C422" s="5" t="s">
        <v>785</v>
      </c>
      <c r="D422" s="55" t="s">
        <v>2218</v>
      </c>
      <c r="E422" s="5" t="s">
        <v>1976</v>
      </c>
      <c r="F422" s="5"/>
      <c r="G422" s="9"/>
      <c r="H422" s="9"/>
      <c r="I422" s="9"/>
    </row>
    <row r="423" ht="26.25">
      <c r="A423" s="5" t="s">
        <v>1509</v>
      </c>
      <c r="B423" s="5" t="s">
        <v>603</v>
      </c>
      <c r="C423" s="5" t="s">
        <v>785</v>
      </c>
      <c r="D423" s="55" t="s">
        <v>2224</v>
      </c>
      <c r="E423" s="5" t="s">
        <v>1976</v>
      </c>
      <c r="F423" s="5"/>
      <c r="G423" s="9"/>
      <c r="H423" s="9"/>
      <c r="I423" s="9"/>
    </row>
    <row r="424" ht="26.25">
      <c r="A424" s="5" t="s">
        <v>1510</v>
      </c>
      <c r="B424" s="5" t="s">
        <v>603</v>
      </c>
      <c r="C424" s="5" t="s">
        <v>785</v>
      </c>
      <c r="D424" s="55" t="s">
        <v>2092</v>
      </c>
      <c r="E424" s="5" t="s">
        <v>1976</v>
      </c>
      <c r="F424" s="5"/>
      <c r="G424" s="9"/>
      <c r="H424" s="9"/>
      <c r="I424" s="9"/>
    </row>
    <row r="425" ht="26.25">
      <c r="A425" s="5" t="s">
        <v>1511</v>
      </c>
      <c r="B425" s="5" t="s">
        <v>603</v>
      </c>
      <c r="C425" s="5" t="s">
        <v>785</v>
      </c>
      <c r="D425" s="55" t="s">
        <v>2200</v>
      </c>
      <c r="E425" s="5" t="s">
        <v>1976</v>
      </c>
      <c r="F425" s="5"/>
      <c r="G425" s="9"/>
      <c r="H425" s="9"/>
      <c r="I425" s="9"/>
    </row>
    <row r="426" ht="26.25">
      <c r="A426" s="5" t="s">
        <v>1512</v>
      </c>
      <c r="B426" s="5" t="s">
        <v>603</v>
      </c>
      <c r="C426" s="5" t="s">
        <v>785</v>
      </c>
      <c r="D426" s="55" t="s">
        <v>2219</v>
      </c>
      <c r="E426" s="5" t="s">
        <v>1985</v>
      </c>
      <c r="F426" s="5" t="s">
        <v>2225</v>
      </c>
      <c r="G426" s="9"/>
      <c r="H426" s="9"/>
      <c r="I426" s="9"/>
    </row>
    <row r="427" ht="26.25">
      <c r="A427" s="5" t="s">
        <v>1476</v>
      </c>
      <c r="B427" s="5" t="s">
        <v>603</v>
      </c>
      <c r="C427" s="5" t="s">
        <v>785</v>
      </c>
      <c r="D427" s="55" t="s">
        <v>2190</v>
      </c>
      <c r="E427" s="5" t="s">
        <v>1976</v>
      </c>
      <c r="F427" s="5"/>
      <c r="G427" s="9"/>
      <c r="H427" s="9"/>
      <c r="I427" s="9"/>
    </row>
    <row r="428" ht="26.25">
      <c r="A428" s="5" t="s">
        <v>1461</v>
      </c>
      <c r="B428" s="5" t="s">
        <v>603</v>
      </c>
      <c r="C428" s="5" t="s">
        <v>785</v>
      </c>
      <c r="D428" s="55" t="s">
        <v>2208</v>
      </c>
      <c r="E428" s="5" t="s">
        <v>1976</v>
      </c>
      <c r="F428" s="5"/>
      <c r="G428" s="9"/>
      <c r="H428" s="9"/>
      <c r="I428" s="9"/>
    </row>
    <row r="429" ht="26.25">
      <c r="A429" s="5" t="s">
        <v>1513</v>
      </c>
      <c r="B429" s="5" t="s">
        <v>603</v>
      </c>
      <c r="C429" s="5" t="s">
        <v>785</v>
      </c>
      <c r="D429" s="55" t="s">
        <v>2218</v>
      </c>
      <c r="E429" s="5" t="s">
        <v>1976</v>
      </c>
      <c r="F429" s="5"/>
      <c r="G429" s="9"/>
      <c r="H429" s="9"/>
      <c r="I429" s="9"/>
    </row>
    <row r="430" ht="26.25">
      <c r="A430" s="5" t="s">
        <v>1474</v>
      </c>
      <c r="B430" s="5" t="s">
        <v>603</v>
      </c>
      <c r="C430" s="5" t="s">
        <v>787</v>
      </c>
      <c r="D430" s="55" t="s">
        <v>2183</v>
      </c>
      <c r="E430" s="5" t="s">
        <v>1976</v>
      </c>
      <c r="F430" s="5"/>
      <c r="G430" s="5" t="s">
        <v>2199</v>
      </c>
      <c r="H430" s="9"/>
      <c r="I430" s="9"/>
    </row>
    <row r="431" ht="26.25">
      <c r="A431" s="5" t="s">
        <v>1498</v>
      </c>
      <c r="B431" s="5" t="s">
        <v>599</v>
      </c>
      <c r="C431" s="5" t="s">
        <v>790</v>
      </c>
      <c r="D431" s="55" t="s">
        <v>2216</v>
      </c>
      <c r="E431" s="5" t="s">
        <v>1976</v>
      </c>
      <c r="F431" s="5" t="s">
        <v>2217</v>
      </c>
      <c r="G431" s="9"/>
      <c r="H431" s="9"/>
      <c r="I431" s="9"/>
    </row>
    <row r="432" ht="26.25">
      <c r="A432" s="5" t="s">
        <v>1482</v>
      </c>
      <c r="B432" s="5" t="s">
        <v>599</v>
      </c>
      <c r="C432" s="5" t="s">
        <v>790</v>
      </c>
      <c r="D432" s="55" t="s">
        <v>2166</v>
      </c>
      <c r="E432" s="5" t="s">
        <v>1976</v>
      </c>
      <c r="F432" s="5" t="s">
        <v>2198</v>
      </c>
      <c r="G432" s="9"/>
      <c r="H432" s="9"/>
      <c r="I432" s="9"/>
    </row>
    <row r="433" ht="26.25">
      <c r="A433" s="5" t="s">
        <v>1514</v>
      </c>
      <c r="B433" s="5" t="s">
        <v>599</v>
      </c>
      <c r="C433" s="5" t="s">
        <v>790</v>
      </c>
      <c r="D433" s="55" t="s">
        <v>2226</v>
      </c>
      <c r="E433" s="5" t="s">
        <v>1976</v>
      </c>
      <c r="F433" s="5"/>
      <c r="G433" s="9"/>
      <c r="H433" s="9"/>
      <c r="I433" s="9"/>
    </row>
    <row r="434" ht="26.25">
      <c r="A434" s="5" t="s">
        <v>1515</v>
      </c>
      <c r="B434" s="5" t="s">
        <v>599</v>
      </c>
      <c r="C434" s="5" t="s">
        <v>790</v>
      </c>
      <c r="D434" s="55" t="s">
        <v>2227</v>
      </c>
      <c r="E434" s="5" t="s">
        <v>1976</v>
      </c>
      <c r="F434" s="5"/>
      <c r="G434" s="9"/>
      <c r="H434" s="9"/>
      <c r="I434" s="9"/>
    </row>
    <row r="435" ht="26.25">
      <c r="A435" s="5" t="s">
        <v>1516</v>
      </c>
      <c r="B435" s="5" t="s">
        <v>599</v>
      </c>
      <c r="C435" s="5" t="s">
        <v>790</v>
      </c>
      <c r="D435" s="55" t="s">
        <v>2228</v>
      </c>
      <c r="E435" s="5" t="s">
        <v>1976</v>
      </c>
      <c r="F435" s="5"/>
      <c r="G435" s="9"/>
      <c r="H435" s="9"/>
      <c r="I435" s="9"/>
    </row>
    <row r="436" ht="26.25">
      <c r="A436" s="5" t="s">
        <v>1503</v>
      </c>
      <c r="B436" s="5" t="s">
        <v>599</v>
      </c>
      <c r="C436" s="5" t="s">
        <v>790</v>
      </c>
      <c r="D436" s="55" t="s">
        <v>2222</v>
      </c>
      <c r="E436" s="5" t="s">
        <v>1976</v>
      </c>
      <c r="F436" s="5"/>
      <c r="G436" s="9"/>
      <c r="H436" s="9"/>
      <c r="I436" s="9"/>
    </row>
    <row r="437" ht="26.25">
      <c r="A437" s="5" t="s">
        <v>1470</v>
      </c>
      <c r="B437" s="5" t="s">
        <v>599</v>
      </c>
      <c r="C437" s="5" t="s">
        <v>790</v>
      </c>
      <c r="D437" s="55" t="s">
        <v>2229</v>
      </c>
      <c r="E437" s="5" t="s">
        <v>1976</v>
      </c>
      <c r="F437" s="5" t="s">
        <v>2058</v>
      </c>
      <c r="G437" s="9"/>
      <c r="H437" s="9"/>
      <c r="I437" s="9"/>
    </row>
    <row r="438" ht="26.25">
      <c r="A438" s="5" t="s">
        <v>1517</v>
      </c>
      <c r="B438" s="5" t="s">
        <v>599</v>
      </c>
      <c r="C438" s="5" t="s">
        <v>790</v>
      </c>
      <c r="D438" s="55" t="s">
        <v>2229</v>
      </c>
      <c r="E438" s="5" t="s">
        <v>1976</v>
      </c>
      <c r="F438" s="5" t="s">
        <v>2058</v>
      </c>
      <c r="G438" s="9"/>
      <c r="H438" s="9"/>
      <c r="I438" s="9"/>
    </row>
    <row r="439" ht="26.25">
      <c r="A439" s="5" t="s">
        <v>1518</v>
      </c>
      <c r="B439" s="5" t="s">
        <v>599</v>
      </c>
      <c r="C439" s="5" t="s">
        <v>790</v>
      </c>
      <c r="D439" s="55" t="s">
        <v>2229</v>
      </c>
      <c r="E439" s="5" t="s">
        <v>1976</v>
      </c>
      <c r="F439" s="5" t="s">
        <v>2058</v>
      </c>
      <c r="G439" s="9"/>
      <c r="H439" s="9"/>
      <c r="I439" s="9"/>
    </row>
    <row r="440" ht="26.25">
      <c r="A440" s="5" t="s">
        <v>1519</v>
      </c>
      <c r="B440" s="5" t="s">
        <v>599</v>
      </c>
      <c r="C440" s="5" t="s">
        <v>790</v>
      </c>
      <c r="D440" s="55" t="s">
        <v>2068</v>
      </c>
      <c r="E440" s="5" t="s">
        <v>1976</v>
      </c>
      <c r="F440" s="5" t="s">
        <v>2058</v>
      </c>
      <c r="G440" s="9"/>
      <c r="H440" s="9"/>
      <c r="I440" s="9"/>
    </row>
    <row r="441" ht="26.25">
      <c r="A441" s="5" t="s">
        <v>1520</v>
      </c>
      <c r="B441" s="5" t="s">
        <v>599</v>
      </c>
      <c r="C441" s="5" t="s">
        <v>790</v>
      </c>
      <c r="D441" s="55" t="s">
        <v>2230</v>
      </c>
      <c r="E441" s="5" t="s">
        <v>1985</v>
      </c>
      <c r="F441" s="5" t="s">
        <v>2231</v>
      </c>
      <c r="G441" s="9"/>
      <c r="H441" s="9"/>
      <c r="I441" s="9"/>
    </row>
    <row r="442" ht="26.25">
      <c r="A442" s="5" t="s">
        <v>1464</v>
      </c>
      <c r="B442" s="5" t="s">
        <v>599</v>
      </c>
      <c r="C442" s="5" t="s">
        <v>790</v>
      </c>
      <c r="D442" s="55" t="s">
        <v>2232</v>
      </c>
      <c r="E442" s="5" t="s">
        <v>1976</v>
      </c>
      <c r="F442" s="5" t="s">
        <v>2233</v>
      </c>
      <c r="G442" s="9"/>
      <c r="H442" s="9"/>
      <c r="I442" s="9"/>
    </row>
    <row r="443" ht="26.25">
      <c r="A443" s="5" t="s">
        <v>1521</v>
      </c>
      <c r="B443" s="5" t="s">
        <v>599</v>
      </c>
      <c r="C443" s="5" t="s">
        <v>790</v>
      </c>
      <c r="D443" s="55" t="s">
        <v>2230</v>
      </c>
      <c r="E443" s="5" t="s">
        <v>1976</v>
      </c>
      <c r="F443" s="5" t="s">
        <v>2205</v>
      </c>
      <c r="G443" s="5" t="s">
        <v>2234</v>
      </c>
      <c r="H443" s="9"/>
      <c r="I443" s="5" t="s">
        <v>2235</v>
      </c>
    </row>
    <row r="444">
      <c r="A444" s="5" t="s">
        <v>1479</v>
      </c>
      <c r="B444" s="5" t="s">
        <v>599</v>
      </c>
      <c r="C444" s="5" t="s">
        <v>792</v>
      </c>
      <c r="D444" s="55" t="s">
        <v>2186</v>
      </c>
      <c r="E444" s="5" t="s">
        <v>1976</v>
      </c>
      <c r="F444" s="5"/>
      <c r="G444" s="9"/>
      <c r="H444" s="9"/>
      <c r="I444" s="9"/>
    </row>
    <row r="445">
      <c r="A445" s="5" t="s">
        <v>1478</v>
      </c>
      <c r="B445" s="5" t="s">
        <v>599</v>
      </c>
      <c r="C445" s="5" t="s">
        <v>792</v>
      </c>
      <c r="D445" s="55" t="s">
        <v>2186</v>
      </c>
      <c r="E445" s="5" t="s">
        <v>1976</v>
      </c>
      <c r="F445" s="5"/>
      <c r="G445" s="9"/>
      <c r="H445" s="9"/>
      <c r="I445" s="9"/>
    </row>
    <row r="446" ht="26.25">
      <c r="A446" s="5" t="s">
        <v>1522</v>
      </c>
      <c r="B446" s="5" t="s">
        <v>599</v>
      </c>
      <c r="C446" s="5" t="s">
        <v>792</v>
      </c>
      <c r="D446" s="55" t="s">
        <v>2219</v>
      </c>
      <c r="E446" s="5" t="s">
        <v>1985</v>
      </c>
      <c r="F446" s="5"/>
      <c r="G446" s="9"/>
      <c r="H446" s="9"/>
      <c r="I446" s="9"/>
    </row>
    <row r="447">
      <c r="A447" s="5" t="s">
        <v>1513</v>
      </c>
      <c r="B447" s="5" t="s">
        <v>599</v>
      </c>
      <c r="C447" s="5" t="s">
        <v>794</v>
      </c>
      <c r="D447" s="55" t="s">
        <v>2188</v>
      </c>
      <c r="E447" s="5" t="s">
        <v>1976</v>
      </c>
      <c r="F447" s="5"/>
      <c r="G447" s="9"/>
      <c r="H447" s="9"/>
      <c r="I447" s="9"/>
    </row>
    <row r="448">
      <c r="A448" s="5" t="s">
        <v>1505</v>
      </c>
      <c r="B448" s="5" t="s">
        <v>599</v>
      </c>
      <c r="C448" s="5" t="s">
        <v>794</v>
      </c>
      <c r="D448" s="55" t="s">
        <v>2188</v>
      </c>
      <c r="E448" s="5" t="s">
        <v>1976</v>
      </c>
      <c r="F448" s="5"/>
      <c r="G448" s="9"/>
      <c r="H448" s="9"/>
      <c r="I448" s="9"/>
    </row>
    <row r="449">
      <c r="A449" s="5" t="s">
        <v>1508</v>
      </c>
      <c r="B449" s="5" t="s">
        <v>599</v>
      </c>
      <c r="C449" s="5" t="s">
        <v>794</v>
      </c>
      <c r="D449" s="55" t="s">
        <v>2189</v>
      </c>
      <c r="E449" s="5" t="s">
        <v>1976</v>
      </c>
      <c r="F449" s="5"/>
      <c r="G449" s="9"/>
      <c r="H449" s="9"/>
      <c r="I449" s="9"/>
    </row>
    <row r="450">
      <c r="A450" s="5" t="s">
        <v>1506</v>
      </c>
      <c r="B450" s="5" t="s">
        <v>599</v>
      </c>
      <c r="C450" s="5" t="s">
        <v>794</v>
      </c>
      <c r="D450" s="55" t="s">
        <v>2189</v>
      </c>
      <c r="E450" s="5" t="s">
        <v>1976</v>
      </c>
      <c r="F450" s="5"/>
      <c r="G450" s="9"/>
      <c r="H450" s="9"/>
      <c r="I450" s="9"/>
    </row>
    <row r="451">
      <c r="A451" s="5" t="s">
        <v>1509</v>
      </c>
      <c r="B451" s="5" t="s">
        <v>599</v>
      </c>
      <c r="C451" s="5" t="s">
        <v>794</v>
      </c>
      <c r="D451" s="55" t="s">
        <v>2188</v>
      </c>
      <c r="E451" s="5" t="s">
        <v>1976</v>
      </c>
      <c r="F451" s="5"/>
      <c r="G451" s="9"/>
      <c r="H451" s="9"/>
      <c r="I451" s="9"/>
    </row>
    <row r="452">
      <c r="A452" s="5" t="s">
        <v>1480</v>
      </c>
      <c r="B452" s="5" t="s">
        <v>599</v>
      </c>
      <c r="C452" s="5" t="s">
        <v>794</v>
      </c>
      <c r="D452" s="55" t="s">
        <v>2189</v>
      </c>
      <c r="E452" s="5" t="s">
        <v>1976</v>
      </c>
      <c r="F452" s="5" t="s">
        <v>2138</v>
      </c>
      <c r="G452" s="9"/>
      <c r="H452" s="9"/>
      <c r="I452" s="9"/>
    </row>
    <row r="453">
      <c r="A453" s="5" t="s">
        <v>1518</v>
      </c>
      <c r="B453" s="5" t="s">
        <v>599</v>
      </c>
      <c r="C453" s="5" t="s">
        <v>794</v>
      </c>
      <c r="D453" s="55" t="s">
        <v>2174</v>
      </c>
      <c r="E453" s="5" t="s">
        <v>1976</v>
      </c>
      <c r="F453" s="5"/>
      <c r="G453" s="9"/>
      <c r="H453" s="9"/>
      <c r="I453" s="9"/>
    </row>
    <row r="454">
      <c r="A454" s="5" t="s">
        <v>1511</v>
      </c>
      <c r="B454" s="5" t="s">
        <v>599</v>
      </c>
      <c r="C454" s="5" t="s">
        <v>794</v>
      </c>
      <c r="D454" s="55" t="s">
        <v>2188</v>
      </c>
      <c r="E454" s="5" t="s">
        <v>1976</v>
      </c>
      <c r="F454" s="5"/>
      <c r="G454" s="9"/>
      <c r="H454" s="9"/>
      <c r="I454" s="9"/>
    </row>
    <row r="455">
      <c r="A455" s="5" t="s">
        <v>1517</v>
      </c>
      <c r="B455" s="5" t="s">
        <v>599</v>
      </c>
      <c r="C455" s="5" t="s">
        <v>794</v>
      </c>
      <c r="D455" s="55" t="s">
        <v>2092</v>
      </c>
      <c r="E455" s="5" t="s">
        <v>1976</v>
      </c>
      <c r="F455" s="5"/>
      <c r="G455" s="9"/>
      <c r="H455" s="9"/>
      <c r="I455" s="9"/>
    </row>
    <row r="456">
      <c r="A456" s="5" t="s">
        <v>1516</v>
      </c>
      <c r="B456" s="5" t="s">
        <v>599</v>
      </c>
      <c r="C456" s="5" t="s">
        <v>794</v>
      </c>
      <c r="D456" s="55" t="s">
        <v>2188</v>
      </c>
      <c r="E456" s="5" t="s">
        <v>1976</v>
      </c>
      <c r="F456" s="5"/>
      <c r="G456" s="9"/>
      <c r="H456" s="9"/>
      <c r="I456" s="9"/>
    </row>
    <row r="457">
      <c r="A457" s="5" t="s">
        <v>1510</v>
      </c>
      <c r="B457" s="5" t="s">
        <v>599</v>
      </c>
      <c r="C457" s="5" t="s">
        <v>794</v>
      </c>
      <c r="D457" s="55" t="s">
        <v>2092</v>
      </c>
      <c r="E457" s="5" t="s">
        <v>1976</v>
      </c>
      <c r="F457" s="5"/>
      <c r="G457" s="9"/>
      <c r="H457" s="9"/>
      <c r="I457" s="9"/>
    </row>
    <row r="458">
      <c r="A458" s="5" t="s">
        <v>1507</v>
      </c>
      <c r="B458" s="5" t="s">
        <v>599</v>
      </c>
      <c r="C458" s="5" t="s">
        <v>794</v>
      </c>
      <c r="D458" s="55" t="s">
        <v>2189</v>
      </c>
      <c r="E458" s="5" t="s">
        <v>1976</v>
      </c>
      <c r="F458" s="5"/>
      <c r="G458" s="9"/>
      <c r="H458" s="9"/>
      <c r="I458" s="9"/>
    </row>
    <row r="459" ht="26.25">
      <c r="A459" s="5" t="s">
        <v>1455</v>
      </c>
      <c r="B459" s="5" t="s">
        <v>609</v>
      </c>
      <c r="C459" s="5" t="s">
        <v>797</v>
      </c>
      <c r="D459" s="55" t="s">
        <v>2236</v>
      </c>
      <c r="E459" s="5" t="s">
        <v>1976</v>
      </c>
      <c r="F459" s="5"/>
      <c r="G459" s="9"/>
      <c r="H459" s="9"/>
      <c r="I459" s="9"/>
    </row>
    <row r="460" ht="26.25">
      <c r="A460" s="5" t="s">
        <v>1469</v>
      </c>
      <c r="B460" s="5" t="s">
        <v>609</v>
      </c>
      <c r="C460" s="5" t="s">
        <v>797</v>
      </c>
      <c r="D460" s="55" t="s">
        <v>2236</v>
      </c>
      <c r="E460" s="5" t="s">
        <v>1976</v>
      </c>
      <c r="F460" s="5"/>
      <c r="G460" s="9"/>
      <c r="H460" s="9"/>
      <c r="I460" s="9"/>
    </row>
    <row r="461" ht="26.25">
      <c r="A461" s="5" t="s">
        <v>1470</v>
      </c>
      <c r="B461" s="5" t="s">
        <v>609</v>
      </c>
      <c r="C461" s="5" t="s">
        <v>797</v>
      </c>
      <c r="D461" s="55" t="s">
        <v>2236</v>
      </c>
      <c r="E461" s="5" t="s">
        <v>1976</v>
      </c>
      <c r="F461" s="5"/>
      <c r="G461" s="9"/>
      <c r="H461" s="9"/>
      <c r="I461" s="9"/>
    </row>
    <row r="462" ht="26.25">
      <c r="A462" s="69" t="s">
        <v>1523</v>
      </c>
      <c r="B462" s="5" t="s">
        <v>609</v>
      </c>
      <c r="C462" s="5" t="s">
        <v>797</v>
      </c>
      <c r="D462" s="55" t="s">
        <v>2232</v>
      </c>
      <c r="E462" s="5" t="s">
        <v>1976</v>
      </c>
      <c r="F462" s="5"/>
      <c r="G462" s="9"/>
      <c r="H462" s="9"/>
      <c r="I462" s="9"/>
    </row>
    <row r="463" ht="26.25">
      <c r="A463" s="69" t="s">
        <v>1524</v>
      </c>
      <c r="B463" s="5" t="s">
        <v>609</v>
      </c>
      <c r="C463" s="5" t="s">
        <v>797</v>
      </c>
      <c r="D463" s="55" t="s">
        <v>2232</v>
      </c>
      <c r="E463" s="5" t="s">
        <v>1976</v>
      </c>
      <c r="F463" s="5"/>
      <c r="G463" s="9"/>
      <c r="H463" s="9"/>
      <c r="I463" s="9"/>
    </row>
    <row r="464" ht="26.25">
      <c r="A464" s="5" t="s">
        <v>1525</v>
      </c>
      <c r="B464" s="5" t="s">
        <v>609</v>
      </c>
      <c r="C464" s="5" t="s">
        <v>797</v>
      </c>
      <c r="D464" s="55" t="s">
        <v>2232</v>
      </c>
      <c r="E464" s="5" t="s">
        <v>1976</v>
      </c>
      <c r="F464" s="5"/>
      <c r="G464" s="9"/>
      <c r="H464" s="9"/>
      <c r="I464" s="9"/>
    </row>
    <row r="465" ht="26.25">
      <c r="A465" s="5" t="s">
        <v>1526</v>
      </c>
      <c r="B465" s="5" t="s">
        <v>609</v>
      </c>
      <c r="C465" s="5" t="s">
        <v>797</v>
      </c>
      <c r="D465" s="55" t="s">
        <v>2175</v>
      </c>
      <c r="E465" s="5" t="s">
        <v>1976</v>
      </c>
      <c r="F465" s="5" t="s">
        <v>2038</v>
      </c>
      <c r="G465" s="9"/>
      <c r="H465" s="9"/>
      <c r="I465" s="9"/>
      <c r="J465" s="6"/>
    </row>
    <row r="466" ht="26.25">
      <c r="A466" s="5" t="s">
        <v>1527</v>
      </c>
      <c r="B466" s="5" t="s">
        <v>609</v>
      </c>
      <c r="C466" s="5" t="s">
        <v>797</v>
      </c>
      <c r="D466" s="55" t="s">
        <v>2175</v>
      </c>
      <c r="E466" s="5" t="s">
        <v>1976</v>
      </c>
      <c r="F466" s="5" t="s">
        <v>2038</v>
      </c>
      <c r="G466" s="9"/>
      <c r="H466" s="9"/>
      <c r="I466" s="9"/>
    </row>
    <row r="467" ht="26.25">
      <c r="A467" s="5" t="s">
        <v>1528</v>
      </c>
      <c r="B467" s="5" t="s">
        <v>609</v>
      </c>
      <c r="C467" s="5" t="s">
        <v>797</v>
      </c>
      <c r="D467" s="55" t="s">
        <v>2175</v>
      </c>
      <c r="E467" s="5" t="s">
        <v>1976</v>
      </c>
      <c r="F467" s="5" t="s">
        <v>2237</v>
      </c>
      <c r="G467" s="5"/>
      <c r="H467" s="9"/>
      <c r="I467" s="9"/>
    </row>
    <row r="468" ht="48.75">
      <c r="A468" s="5" t="s">
        <v>1529</v>
      </c>
      <c r="B468" s="5" t="s">
        <v>609</v>
      </c>
      <c r="C468" s="5" t="s">
        <v>797</v>
      </c>
      <c r="D468" s="55" t="s">
        <v>2238</v>
      </c>
      <c r="E468" s="5" t="s">
        <v>1985</v>
      </c>
      <c r="F468" s="5" t="s">
        <v>2239</v>
      </c>
      <c r="G468" s="5"/>
      <c r="H468" s="9"/>
      <c r="I468" s="9"/>
    </row>
    <row r="469" ht="26.25">
      <c r="A469" s="5" t="s">
        <v>1530</v>
      </c>
      <c r="B469" s="5" t="s">
        <v>609</v>
      </c>
      <c r="C469" s="5" t="s">
        <v>797</v>
      </c>
      <c r="D469" s="55" t="s">
        <v>2098</v>
      </c>
      <c r="E469" s="5" t="s">
        <v>1985</v>
      </c>
      <c r="F469" s="5" t="s">
        <v>2240</v>
      </c>
      <c r="G469" s="5"/>
      <c r="H469" s="9"/>
      <c r="I469" s="9"/>
    </row>
    <row r="470" ht="37.5">
      <c r="A470" s="5" t="s">
        <v>1531</v>
      </c>
      <c r="B470" s="5" t="s">
        <v>609</v>
      </c>
      <c r="C470" s="5" t="s">
        <v>797</v>
      </c>
      <c r="D470" s="55" t="s">
        <v>2098</v>
      </c>
      <c r="E470" s="5" t="s">
        <v>1985</v>
      </c>
      <c r="F470" s="5" t="s">
        <v>2241</v>
      </c>
      <c r="G470" s="5"/>
      <c r="H470" s="9"/>
      <c r="I470" s="9"/>
    </row>
    <row r="471">
      <c r="A471" s="5"/>
      <c r="B471" s="5"/>
      <c r="C471" s="5"/>
      <c r="D471" s="55"/>
      <c r="E471" s="5"/>
      <c r="F471" s="5"/>
      <c r="G471" s="5"/>
      <c r="H471" s="9"/>
      <c r="I471" s="9"/>
    </row>
    <row r="472">
      <c r="A472" s="5"/>
      <c r="B472" s="5"/>
      <c r="C472" s="5"/>
      <c r="D472" s="55"/>
      <c r="E472" s="5"/>
      <c r="F472" s="5"/>
      <c r="G472" s="9"/>
      <c r="H472" s="9"/>
      <c r="I472" s="9"/>
    </row>
    <row r="473" ht="26.25">
      <c r="A473" s="5" t="s">
        <v>1532</v>
      </c>
      <c r="B473" s="5" t="s">
        <v>616</v>
      </c>
      <c r="C473" s="5" t="s">
        <v>800</v>
      </c>
      <c r="D473" s="55" t="s">
        <v>2017</v>
      </c>
      <c r="E473" s="5" t="s">
        <v>1976</v>
      </c>
      <c r="F473" s="5"/>
      <c r="G473" s="9"/>
      <c r="H473" s="9"/>
      <c r="I473" s="9"/>
    </row>
    <row r="474" ht="26.25">
      <c r="A474" s="5" t="s">
        <v>1533</v>
      </c>
      <c r="B474" s="5" t="s">
        <v>616</v>
      </c>
      <c r="C474" s="5" t="s">
        <v>800</v>
      </c>
      <c r="D474" s="55" t="s">
        <v>2017</v>
      </c>
      <c r="E474" s="5" t="s">
        <v>1976</v>
      </c>
      <c r="F474" s="5"/>
      <c r="G474" s="9"/>
      <c r="H474" s="9"/>
      <c r="I474" s="9"/>
    </row>
    <row r="475" ht="26.25">
      <c r="A475" s="5" t="s">
        <v>1534</v>
      </c>
      <c r="B475" s="5" t="s">
        <v>616</v>
      </c>
      <c r="C475" s="5" t="s">
        <v>800</v>
      </c>
      <c r="D475" s="55" t="s">
        <v>2204</v>
      </c>
      <c r="E475" s="5" t="s">
        <v>1976</v>
      </c>
      <c r="F475" s="5"/>
      <c r="G475" s="9"/>
      <c r="H475" s="9"/>
      <c r="I475" s="9"/>
    </row>
    <row r="476" ht="26.25">
      <c r="A476" s="5" t="s">
        <v>1535</v>
      </c>
      <c r="B476" s="5" t="s">
        <v>616</v>
      </c>
      <c r="C476" s="5" t="s">
        <v>800</v>
      </c>
      <c r="D476" s="55" t="s">
        <v>2017</v>
      </c>
      <c r="E476" s="5" t="s">
        <v>1976</v>
      </c>
      <c r="F476" s="5"/>
      <c r="G476" s="9"/>
      <c r="H476" s="9"/>
      <c r="I476" s="9"/>
    </row>
    <row r="477">
      <c r="A477" s="5" t="s">
        <v>1536</v>
      </c>
      <c r="B477" s="5" t="s">
        <v>616</v>
      </c>
      <c r="C477" s="5" t="s">
        <v>802</v>
      </c>
      <c r="D477" s="55" t="s">
        <v>2180</v>
      </c>
      <c r="E477" s="5" t="s">
        <v>1976</v>
      </c>
      <c r="F477" s="5"/>
      <c r="G477" s="9"/>
      <c r="H477" s="9"/>
      <c r="I477" s="9"/>
    </row>
    <row r="478">
      <c r="A478" s="5" t="s">
        <v>1537</v>
      </c>
      <c r="B478" s="5" t="s">
        <v>616</v>
      </c>
      <c r="C478" s="5" t="s">
        <v>802</v>
      </c>
      <c r="D478" s="55" t="s">
        <v>2113</v>
      </c>
      <c r="E478" s="5" t="s">
        <v>1976</v>
      </c>
      <c r="F478" s="5"/>
      <c r="G478" s="9"/>
      <c r="H478" s="9"/>
      <c r="I478" s="9"/>
    </row>
    <row r="479">
      <c r="A479" s="5" t="s">
        <v>1535</v>
      </c>
      <c r="B479" s="5" t="s">
        <v>616</v>
      </c>
      <c r="C479" s="5" t="s">
        <v>802</v>
      </c>
      <c r="D479" s="55" t="s">
        <v>2017</v>
      </c>
      <c r="E479" s="5" t="s">
        <v>1976</v>
      </c>
      <c r="F479" s="5"/>
      <c r="G479" s="9"/>
      <c r="H479" s="9"/>
      <c r="I479" s="9"/>
    </row>
    <row r="480">
      <c r="A480" s="5" t="s">
        <v>1533</v>
      </c>
      <c r="B480" s="5" t="s">
        <v>616</v>
      </c>
      <c r="C480" s="5" t="s">
        <v>802</v>
      </c>
      <c r="D480" s="55" t="s">
        <v>2017</v>
      </c>
      <c r="E480" s="5" t="s">
        <v>1976</v>
      </c>
      <c r="F480" s="5"/>
      <c r="G480" s="9"/>
      <c r="H480" s="9"/>
      <c r="I480" s="9"/>
    </row>
    <row r="481">
      <c r="A481" s="5" t="s">
        <v>1538</v>
      </c>
      <c r="B481" s="5" t="s">
        <v>616</v>
      </c>
      <c r="C481" s="5" t="s">
        <v>802</v>
      </c>
      <c r="D481" s="55" t="s">
        <v>2113</v>
      </c>
      <c r="E481" s="5" t="s">
        <v>1976</v>
      </c>
      <c r="F481" s="5"/>
      <c r="G481" s="9"/>
      <c r="H481" s="9"/>
      <c r="I481" s="9"/>
    </row>
    <row r="482">
      <c r="A482" s="5" t="s">
        <v>1539</v>
      </c>
      <c r="B482" s="5" t="s">
        <v>616</v>
      </c>
      <c r="C482" s="5" t="s">
        <v>802</v>
      </c>
      <c r="D482" s="55" t="s">
        <v>2200</v>
      </c>
      <c r="E482" s="5" t="s">
        <v>1976</v>
      </c>
      <c r="F482" s="5"/>
      <c r="G482" s="9"/>
      <c r="H482" s="9"/>
      <c r="I482" s="9"/>
    </row>
    <row r="483">
      <c r="A483" s="5" t="s">
        <v>1534</v>
      </c>
      <c r="B483" s="5" t="s">
        <v>616</v>
      </c>
      <c r="C483" s="5" t="s">
        <v>802</v>
      </c>
      <c r="D483" s="55" t="s">
        <v>2091</v>
      </c>
      <c r="E483" s="5" t="s">
        <v>1976</v>
      </c>
      <c r="F483" s="5"/>
      <c r="G483" s="9"/>
      <c r="H483" s="9"/>
      <c r="I483" s="9"/>
    </row>
    <row r="484">
      <c r="A484" s="5" t="s">
        <v>1540</v>
      </c>
      <c r="B484" s="5" t="s">
        <v>616</v>
      </c>
      <c r="C484" s="5" t="s">
        <v>802</v>
      </c>
      <c r="D484" s="55" t="s">
        <v>2113</v>
      </c>
      <c r="E484" s="5" t="s">
        <v>1976</v>
      </c>
      <c r="F484" s="5"/>
      <c r="G484" s="9"/>
      <c r="H484" s="9"/>
      <c r="I484" s="9"/>
    </row>
    <row r="485">
      <c r="A485" s="5" t="s">
        <v>1541</v>
      </c>
      <c r="B485" s="5" t="s">
        <v>616</v>
      </c>
      <c r="C485" s="5" t="s">
        <v>802</v>
      </c>
      <c r="D485" s="55" t="s">
        <v>2242</v>
      </c>
      <c r="E485" s="5" t="s">
        <v>1976</v>
      </c>
      <c r="F485" s="5"/>
      <c r="G485" s="9"/>
      <c r="H485" s="9"/>
      <c r="I485" s="9"/>
    </row>
    <row r="486">
      <c r="A486" s="5" t="s">
        <v>1542</v>
      </c>
      <c r="B486" s="5" t="s">
        <v>616</v>
      </c>
      <c r="C486" s="5" t="s">
        <v>802</v>
      </c>
      <c r="D486" s="55" t="s">
        <v>2229</v>
      </c>
      <c r="E486" s="5" t="s">
        <v>1976</v>
      </c>
      <c r="F486" s="5" t="s">
        <v>2243</v>
      </c>
      <c r="G486" s="9"/>
      <c r="H486" s="9"/>
      <c r="I486" s="9"/>
    </row>
    <row r="487">
      <c r="A487" s="5" t="s">
        <v>1532</v>
      </c>
      <c r="B487" s="5" t="s">
        <v>616</v>
      </c>
      <c r="C487" s="5" t="s">
        <v>802</v>
      </c>
      <c r="D487" s="55" t="s">
        <v>2017</v>
      </c>
      <c r="E487" s="5" t="s">
        <v>1976</v>
      </c>
      <c r="F487" s="5" t="s">
        <v>2244</v>
      </c>
      <c r="G487" s="9"/>
      <c r="H487" s="9"/>
      <c r="I487" s="9"/>
    </row>
    <row r="488">
      <c r="A488" s="5" t="s">
        <v>1543</v>
      </c>
      <c r="B488" s="5" t="s">
        <v>616</v>
      </c>
      <c r="C488" s="5" t="s">
        <v>802</v>
      </c>
      <c r="D488" s="55" t="s">
        <v>2017</v>
      </c>
      <c r="E488" s="5" t="s">
        <v>1976</v>
      </c>
      <c r="F488" s="5" t="s">
        <v>2244</v>
      </c>
      <c r="G488" s="9"/>
      <c r="H488" s="9"/>
      <c r="I488" s="9"/>
    </row>
    <row r="489">
      <c r="A489" s="5" t="s">
        <v>1544</v>
      </c>
      <c r="B489" s="5" t="s">
        <v>616</v>
      </c>
      <c r="C489" s="5" t="s">
        <v>802</v>
      </c>
      <c r="D489" s="55" t="s">
        <v>2219</v>
      </c>
      <c r="E489" s="5" t="s">
        <v>1976</v>
      </c>
      <c r="F489" s="5" t="s">
        <v>2058</v>
      </c>
      <c r="G489" s="9"/>
      <c r="H489" s="9"/>
      <c r="I489" s="9"/>
    </row>
    <row r="490">
      <c r="A490" s="5" t="s">
        <v>1545</v>
      </c>
      <c r="B490" s="5" t="s">
        <v>616</v>
      </c>
      <c r="C490" s="5" t="s">
        <v>802</v>
      </c>
      <c r="D490" s="55" t="s">
        <v>2020</v>
      </c>
      <c r="E490" s="5" t="s">
        <v>1985</v>
      </c>
      <c r="F490" s="5" t="s">
        <v>2245</v>
      </c>
      <c r="G490" s="5" t="s">
        <v>2246</v>
      </c>
      <c r="H490" s="9"/>
      <c r="I490" s="9"/>
    </row>
    <row r="491">
      <c r="A491" s="5" t="s">
        <v>1542</v>
      </c>
      <c r="B491" s="5" t="s">
        <v>616</v>
      </c>
      <c r="C491" s="5" t="s">
        <v>804</v>
      </c>
      <c r="D491" s="55" t="s">
        <v>2229</v>
      </c>
      <c r="E491" s="5" t="s">
        <v>1976</v>
      </c>
      <c r="F491" s="5"/>
      <c r="G491" s="9"/>
      <c r="H491" s="9"/>
      <c r="I491" s="9"/>
    </row>
    <row r="492">
      <c r="A492" s="5" t="s">
        <v>1546</v>
      </c>
      <c r="B492" s="5" t="s">
        <v>616</v>
      </c>
      <c r="C492" s="5" t="s">
        <v>804</v>
      </c>
      <c r="D492" s="55" t="s">
        <v>2229</v>
      </c>
      <c r="E492" s="5" t="s">
        <v>1976</v>
      </c>
      <c r="F492" s="5"/>
      <c r="G492" s="9"/>
      <c r="H492" s="9"/>
      <c r="I492" s="9"/>
    </row>
    <row r="493" ht="26.25">
      <c r="A493" s="5" t="s">
        <v>1547</v>
      </c>
      <c r="B493" s="5" t="s">
        <v>616</v>
      </c>
      <c r="C493" s="5" t="s">
        <v>804</v>
      </c>
      <c r="D493" s="55" t="s">
        <v>2247</v>
      </c>
      <c r="E493" s="5" t="s">
        <v>1976</v>
      </c>
      <c r="F493" s="5"/>
      <c r="G493" s="9"/>
      <c r="H493" s="9"/>
      <c r="I493" s="5" t="s">
        <v>2080</v>
      </c>
    </row>
    <row r="494">
      <c r="A494" s="5" t="s">
        <v>1548</v>
      </c>
      <c r="B494" s="5" t="s">
        <v>616</v>
      </c>
      <c r="C494" s="5" t="s">
        <v>804</v>
      </c>
      <c r="D494" s="55" t="s">
        <v>2248</v>
      </c>
      <c r="E494" s="5" t="s">
        <v>1976</v>
      </c>
      <c r="F494" s="5"/>
      <c r="G494" s="9"/>
      <c r="H494" s="9"/>
      <c r="I494" s="9"/>
    </row>
    <row r="495">
      <c r="A495" s="5" t="s">
        <v>1549</v>
      </c>
      <c r="B495" s="5" t="s">
        <v>616</v>
      </c>
      <c r="C495" s="5" t="s">
        <v>804</v>
      </c>
      <c r="D495" s="55" t="s">
        <v>2113</v>
      </c>
      <c r="E495" s="5" t="s">
        <v>1976</v>
      </c>
      <c r="F495" s="5"/>
      <c r="G495" s="9"/>
      <c r="H495" s="9"/>
      <c r="I495" s="9"/>
    </row>
    <row r="496">
      <c r="A496" s="5" t="s">
        <v>1550</v>
      </c>
      <c r="B496" s="5" t="s">
        <v>616</v>
      </c>
      <c r="C496" s="5" t="s">
        <v>804</v>
      </c>
      <c r="D496" s="55" t="s">
        <v>2113</v>
      </c>
      <c r="E496" s="5" t="s">
        <v>1976</v>
      </c>
      <c r="F496" s="5"/>
      <c r="G496" s="9"/>
      <c r="H496" s="9"/>
      <c r="I496" s="9"/>
    </row>
    <row r="497">
      <c r="A497" s="5" t="s">
        <v>1551</v>
      </c>
      <c r="B497" s="5" t="s">
        <v>616</v>
      </c>
      <c r="C497" s="5" t="s">
        <v>804</v>
      </c>
      <c r="D497" s="55" t="s">
        <v>2113</v>
      </c>
      <c r="E497" s="5" t="s">
        <v>1976</v>
      </c>
      <c r="F497" s="5"/>
      <c r="G497" s="9"/>
      <c r="H497" s="9"/>
      <c r="I497" s="9"/>
    </row>
    <row r="498">
      <c r="A498" s="5" t="s">
        <v>1552</v>
      </c>
      <c r="B498" s="5" t="s">
        <v>616</v>
      </c>
      <c r="C498" s="5" t="s">
        <v>804</v>
      </c>
      <c r="D498" s="55" t="s">
        <v>2247</v>
      </c>
      <c r="E498" s="5" t="s">
        <v>1976</v>
      </c>
      <c r="F498" s="5"/>
      <c r="G498" s="9"/>
      <c r="H498" s="9"/>
      <c r="I498" s="9"/>
    </row>
    <row r="499">
      <c r="A499" s="5" t="s">
        <v>1553</v>
      </c>
      <c r="B499" s="5" t="s">
        <v>616</v>
      </c>
      <c r="C499" s="5" t="s">
        <v>804</v>
      </c>
      <c r="D499" s="55" t="s">
        <v>2200</v>
      </c>
      <c r="E499" s="5" t="s">
        <v>1976</v>
      </c>
      <c r="F499" s="5"/>
      <c r="G499" s="9"/>
      <c r="H499" s="9"/>
      <c r="I499" s="9"/>
    </row>
    <row r="500">
      <c r="A500" s="5" t="s">
        <v>1554</v>
      </c>
      <c r="B500" s="5" t="s">
        <v>616</v>
      </c>
      <c r="C500" s="5" t="s">
        <v>804</v>
      </c>
      <c r="D500" s="55" t="s">
        <v>2242</v>
      </c>
      <c r="E500" s="5" t="s">
        <v>1976</v>
      </c>
      <c r="F500" s="5"/>
      <c r="G500" s="9"/>
      <c r="H500" s="9"/>
      <c r="I500" s="9"/>
    </row>
    <row r="501">
      <c r="A501" s="5" t="s">
        <v>1544</v>
      </c>
      <c r="B501" s="5" t="s">
        <v>616</v>
      </c>
      <c r="C501" s="5" t="s">
        <v>804</v>
      </c>
      <c r="D501" s="55" t="s">
        <v>2188</v>
      </c>
      <c r="E501" s="5" t="s">
        <v>1976</v>
      </c>
      <c r="F501" s="5"/>
      <c r="G501" s="9"/>
      <c r="H501" s="9"/>
      <c r="I501" s="9"/>
    </row>
    <row r="502">
      <c r="A502" s="5" t="s">
        <v>1536</v>
      </c>
      <c r="B502" s="5" t="s">
        <v>616</v>
      </c>
      <c r="C502" s="5" t="s">
        <v>804</v>
      </c>
      <c r="D502" s="55" t="s">
        <v>2082</v>
      </c>
      <c r="E502" s="5" t="s">
        <v>1976</v>
      </c>
      <c r="F502" s="5"/>
      <c r="G502" s="9"/>
      <c r="H502" s="9"/>
      <c r="I502" s="9"/>
    </row>
    <row r="503">
      <c r="A503" s="5" t="s">
        <v>1555</v>
      </c>
      <c r="B503" s="5" t="s">
        <v>616</v>
      </c>
      <c r="C503" s="5" t="s">
        <v>804</v>
      </c>
      <c r="D503" s="55" t="s">
        <v>2228</v>
      </c>
      <c r="E503" s="5" t="s">
        <v>1976</v>
      </c>
      <c r="F503" s="5"/>
      <c r="G503" s="9"/>
      <c r="H503" s="9"/>
      <c r="I503" s="9"/>
    </row>
    <row r="504" ht="26.25">
      <c r="A504" s="5" t="s">
        <v>1556</v>
      </c>
      <c r="B504" s="5" t="s">
        <v>616</v>
      </c>
      <c r="C504" s="5" t="s">
        <v>804</v>
      </c>
      <c r="D504" s="55" t="s">
        <v>2020</v>
      </c>
      <c r="E504" s="5" t="s">
        <v>1985</v>
      </c>
      <c r="F504" s="5"/>
      <c r="G504" s="9"/>
      <c r="H504" s="9"/>
      <c r="I504" s="9"/>
    </row>
    <row r="505">
      <c r="A505" s="5" t="s">
        <v>1557</v>
      </c>
      <c r="B505" s="5" t="s">
        <v>616</v>
      </c>
      <c r="C505" s="5" t="s">
        <v>804</v>
      </c>
      <c r="D505" s="55" t="s">
        <v>2249</v>
      </c>
      <c r="E505" s="5" t="s">
        <v>1976</v>
      </c>
      <c r="F505" s="5" t="s">
        <v>2250</v>
      </c>
      <c r="G505" s="9"/>
      <c r="H505" s="9"/>
      <c r="I505" s="9"/>
    </row>
    <row r="506">
      <c r="A506" s="5" t="s">
        <v>1558</v>
      </c>
      <c r="B506" s="5" t="s">
        <v>616</v>
      </c>
      <c r="C506" s="5" t="s">
        <v>804</v>
      </c>
      <c r="D506" s="55" t="s">
        <v>2188</v>
      </c>
      <c r="E506" s="5" t="s">
        <v>1976</v>
      </c>
      <c r="F506" s="5" t="s">
        <v>2251</v>
      </c>
      <c r="G506" s="9"/>
      <c r="H506" s="9"/>
      <c r="I506" s="9"/>
    </row>
    <row r="507" ht="26.25">
      <c r="A507" s="5" t="s">
        <v>1559</v>
      </c>
      <c r="B507" s="5" t="s">
        <v>616</v>
      </c>
      <c r="C507" s="5" t="s">
        <v>806</v>
      </c>
      <c r="D507" s="55" t="s">
        <v>2162</v>
      </c>
      <c r="E507" s="5" t="s">
        <v>1976</v>
      </c>
      <c r="F507" s="5"/>
      <c r="G507" s="9"/>
      <c r="H507" s="9"/>
      <c r="I507" s="9"/>
    </row>
    <row r="508" ht="26.25">
      <c r="A508" s="5" t="s">
        <v>1560</v>
      </c>
      <c r="B508" s="5" t="s">
        <v>616</v>
      </c>
      <c r="C508" s="5" t="s">
        <v>806</v>
      </c>
      <c r="D508" s="55" t="s">
        <v>2252</v>
      </c>
      <c r="E508" s="5" t="s">
        <v>1976</v>
      </c>
      <c r="F508" s="5"/>
      <c r="G508" s="9"/>
      <c r="H508" s="9"/>
      <c r="I508" s="9"/>
    </row>
    <row r="509" ht="26.25">
      <c r="A509" s="5" t="s">
        <v>1561</v>
      </c>
      <c r="B509" s="5" t="s">
        <v>616</v>
      </c>
      <c r="C509" s="5" t="s">
        <v>806</v>
      </c>
      <c r="D509" s="55" t="s">
        <v>2253</v>
      </c>
      <c r="E509" s="5" t="s">
        <v>1985</v>
      </c>
      <c r="F509" s="5" t="s">
        <v>2254</v>
      </c>
      <c r="G509" s="9"/>
      <c r="H509" s="9"/>
      <c r="I509" s="9"/>
    </row>
    <row r="510" ht="26.25">
      <c r="A510" s="5" t="s">
        <v>1557</v>
      </c>
      <c r="B510" s="5" t="s">
        <v>616</v>
      </c>
      <c r="C510" s="5" t="s">
        <v>808</v>
      </c>
      <c r="D510" s="55" t="s">
        <v>2249</v>
      </c>
      <c r="E510" s="5" t="s">
        <v>1976</v>
      </c>
      <c r="F510" s="5"/>
      <c r="G510" s="9"/>
      <c r="H510" s="9"/>
      <c r="I510" s="9"/>
    </row>
    <row r="511" ht="26.25">
      <c r="A511" s="5" t="s">
        <v>1562</v>
      </c>
      <c r="B511" s="5" t="s">
        <v>616</v>
      </c>
      <c r="C511" s="5" t="s">
        <v>808</v>
      </c>
      <c r="D511" s="55" t="s">
        <v>2255</v>
      </c>
      <c r="E511" s="5" t="s">
        <v>1976</v>
      </c>
      <c r="F511" s="5"/>
      <c r="G511" s="9"/>
      <c r="H511" s="9"/>
      <c r="I511" s="9"/>
    </row>
    <row r="512" ht="26.25">
      <c r="A512" s="5" t="s">
        <v>1563</v>
      </c>
      <c r="B512" s="5" t="s">
        <v>616</v>
      </c>
      <c r="C512" s="5" t="s">
        <v>808</v>
      </c>
      <c r="D512" s="55" t="s">
        <v>2256</v>
      </c>
      <c r="E512" s="5" t="s">
        <v>1976</v>
      </c>
      <c r="F512" s="5"/>
      <c r="G512" s="9"/>
      <c r="H512" s="9"/>
      <c r="I512" s="9"/>
    </row>
    <row r="513" ht="26.25">
      <c r="A513" s="5" t="s">
        <v>1564</v>
      </c>
      <c r="B513" s="5" t="s">
        <v>616</v>
      </c>
      <c r="C513" s="5" t="s">
        <v>808</v>
      </c>
      <c r="D513" s="55" t="s">
        <v>2257</v>
      </c>
      <c r="E513" s="5" t="s">
        <v>1976</v>
      </c>
      <c r="F513" s="5"/>
      <c r="G513" s="9"/>
      <c r="H513" s="9"/>
      <c r="I513" s="9"/>
    </row>
    <row r="514" ht="26.25">
      <c r="A514" s="5" t="s">
        <v>1554</v>
      </c>
      <c r="B514" s="5" t="s">
        <v>616</v>
      </c>
      <c r="C514" s="5" t="s">
        <v>808</v>
      </c>
      <c r="D514" s="55" t="s">
        <v>2257</v>
      </c>
      <c r="E514" s="5" t="s">
        <v>1976</v>
      </c>
      <c r="F514" s="5"/>
      <c r="G514" s="9"/>
      <c r="H514" s="9"/>
      <c r="I514" s="9"/>
    </row>
    <row r="515" ht="26.25">
      <c r="A515" s="5" t="s">
        <v>1565</v>
      </c>
      <c r="B515" s="5" t="s">
        <v>616</v>
      </c>
      <c r="C515" s="5" t="s">
        <v>808</v>
      </c>
      <c r="D515" s="55" t="s">
        <v>2258</v>
      </c>
      <c r="E515" s="5" t="s">
        <v>1976</v>
      </c>
      <c r="F515" s="5"/>
      <c r="G515" s="9"/>
      <c r="H515" s="9"/>
      <c r="I515" s="9"/>
    </row>
    <row r="516" ht="26.25">
      <c r="A516" s="5" t="s">
        <v>1536</v>
      </c>
      <c r="B516" s="5" t="s">
        <v>616</v>
      </c>
      <c r="C516" s="5" t="s">
        <v>808</v>
      </c>
      <c r="D516" s="55" t="s">
        <v>2249</v>
      </c>
      <c r="E516" s="5" t="s">
        <v>1976</v>
      </c>
      <c r="F516" s="5"/>
      <c r="G516" s="9"/>
      <c r="H516" s="9"/>
      <c r="I516" s="9"/>
    </row>
    <row r="517" ht="26.25">
      <c r="A517" s="5" t="s">
        <v>1566</v>
      </c>
      <c r="B517" s="5" t="s">
        <v>616</v>
      </c>
      <c r="C517" s="5" t="s">
        <v>810</v>
      </c>
      <c r="D517" s="55" t="s">
        <v>2259</v>
      </c>
      <c r="E517" s="5" t="s">
        <v>1976</v>
      </c>
      <c r="F517" s="5"/>
      <c r="G517" s="9"/>
      <c r="H517" s="9"/>
      <c r="I517" s="9"/>
    </row>
    <row r="518" ht="26.25">
      <c r="A518" s="5" t="s">
        <v>1557</v>
      </c>
      <c r="B518" s="5" t="s">
        <v>616</v>
      </c>
      <c r="C518" s="5" t="s">
        <v>810</v>
      </c>
      <c r="D518" s="55" t="s">
        <v>2249</v>
      </c>
      <c r="E518" s="5" t="s">
        <v>1976</v>
      </c>
      <c r="F518" s="5"/>
      <c r="G518" s="9"/>
      <c r="H518" s="9"/>
      <c r="I518" s="9"/>
    </row>
    <row r="519" ht="26.25">
      <c r="A519" s="5" t="s">
        <v>1562</v>
      </c>
      <c r="B519" s="5" t="s">
        <v>616</v>
      </c>
      <c r="C519" s="5" t="s">
        <v>810</v>
      </c>
      <c r="D519" s="55" t="s">
        <v>2249</v>
      </c>
      <c r="E519" s="5" t="s">
        <v>1976</v>
      </c>
      <c r="F519" s="5"/>
      <c r="G519" s="9"/>
      <c r="H519" s="9"/>
      <c r="I519" s="9"/>
    </row>
    <row r="520" ht="26.25">
      <c r="A520" s="5" t="s">
        <v>1567</v>
      </c>
      <c r="B520" s="5" t="s">
        <v>616</v>
      </c>
      <c r="C520" s="5" t="s">
        <v>810</v>
      </c>
      <c r="D520" s="55" t="s">
        <v>2022</v>
      </c>
      <c r="E520" s="5" t="s">
        <v>1976</v>
      </c>
      <c r="F520" s="5" t="s">
        <v>2260</v>
      </c>
      <c r="G520" s="9"/>
      <c r="H520" s="9"/>
      <c r="I520" s="9"/>
    </row>
    <row r="521" ht="26.25">
      <c r="A521" s="5" t="s">
        <v>1568</v>
      </c>
      <c r="B521" s="5" t="s">
        <v>616</v>
      </c>
      <c r="C521" s="5" t="s">
        <v>810</v>
      </c>
      <c r="D521" s="55" t="s">
        <v>2082</v>
      </c>
      <c r="E521" s="5" t="s">
        <v>1976</v>
      </c>
      <c r="F521" s="5"/>
      <c r="G521" s="9"/>
      <c r="H521" s="9"/>
      <c r="I521" s="9"/>
    </row>
    <row r="522" ht="26.25">
      <c r="A522" s="5" t="s">
        <v>1569</v>
      </c>
      <c r="B522" s="5" t="s">
        <v>616</v>
      </c>
      <c r="C522" s="5" t="s">
        <v>810</v>
      </c>
      <c r="D522" s="55" t="s">
        <v>2249</v>
      </c>
      <c r="E522" s="5" t="s">
        <v>1976</v>
      </c>
      <c r="F522" s="5"/>
      <c r="G522" s="9"/>
      <c r="H522" s="9"/>
      <c r="I522" s="9"/>
    </row>
    <row r="523" ht="26.25">
      <c r="A523" s="5" t="s">
        <v>1570</v>
      </c>
      <c r="B523" s="5" t="s">
        <v>616</v>
      </c>
      <c r="C523" s="5" t="s">
        <v>810</v>
      </c>
      <c r="D523" s="55" t="s">
        <v>2249</v>
      </c>
      <c r="E523" s="5" t="s">
        <v>1976</v>
      </c>
      <c r="F523" s="5" t="s">
        <v>2261</v>
      </c>
      <c r="G523" s="9"/>
      <c r="H523" s="9"/>
      <c r="I523" s="9"/>
    </row>
    <row r="524" ht="26.25">
      <c r="A524" s="5" t="s">
        <v>1564</v>
      </c>
      <c r="B524" s="5" t="s">
        <v>616</v>
      </c>
      <c r="C524" s="5" t="s">
        <v>810</v>
      </c>
      <c r="D524" s="55" t="s">
        <v>2252</v>
      </c>
      <c r="E524" s="5" t="s">
        <v>1976</v>
      </c>
      <c r="F524" s="5"/>
      <c r="G524" s="9"/>
      <c r="H524" s="9"/>
      <c r="I524" s="9"/>
    </row>
    <row r="525" ht="26.25">
      <c r="A525" s="5" t="s">
        <v>1571</v>
      </c>
      <c r="B525" s="5" t="s">
        <v>616</v>
      </c>
      <c r="C525" s="5" t="s">
        <v>810</v>
      </c>
      <c r="D525" s="55" t="s">
        <v>2262</v>
      </c>
      <c r="E525" s="5" t="s">
        <v>1985</v>
      </c>
      <c r="F525" s="5"/>
      <c r="G525" s="9"/>
      <c r="H525" s="9"/>
      <c r="I525" s="9"/>
    </row>
    <row r="526">
      <c r="A526" s="5" t="s">
        <v>1572</v>
      </c>
      <c r="B526" s="5" t="s">
        <v>619</v>
      </c>
      <c r="C526" s="5" t="s">
        <v>814</v>
      </c>
      <c r="D526" s="55" t="s">
        <v>2047</v>
      </c>
      <c r="E526" s="5" t="s">
        <v>1976</v>
      </c>
      <c r="F526" s="5"/>
      <c r="G526" s="9"/>
      <c r="H526" s="9"/>
      <c r="I526" s="9"/>
    </row>
    <row r="527">
      <c r="A527" s="5" t="s">
        <v>1573</v>
      </c>
      <c r="B527" s="5" t="s">
        <v>619</v>
      </c>
      <c r="C527" s="5" t="s">
        <v>814</v>
      </c>
      <c r="D527" s="55" t="s">
        <v>2263</v>
      </c>
      <c r="E527" s="5" t="s">
        <v>1976</v>
      </c>
      <c r="F527" s="5"/>
      <c r="G527" s="9"/>
      <c r="H527" s="9"/>
      <c r="I527" s="9"/>
    </row>
    <row r="528">
      <c r="A528" s="5" t="s">
        <v>1539</v>
      </c>
      <c r="B528" s="5" t="s">
        <v>619</v>
      </c>
      <c r="C528" s="5" t="s">
        <v>814</v>
      </c>
      <c r="D528" s="55" t="s">
        <v>2017</v>
      </c>
      <c r="E528" s="5" t="s">
        <v>1976</v>
      </c>
      <c r="F528" s="5"/>
      <c r="G528" s="9"/>
      <c r="H528" s="9"/>
      <c r="I528" s="9"/>
    </row>
    <row r="529">
      <c r="A529" s="5" t="s">
        <v>1574</v>
      </c>
      <c r="B529" s="5" t="s">
        <v>619</v>
      </c>
      <c r="C529" s="5" t="s">
        <v>814</v>
      </c>
      <c r="D529" s="55" t="s">
        <v>2264</v>
      </c>
      <c r="E529" s="5" t="s">
        <v>1976</v>
      </c>
      <c r="F529" s="5"/>
      <c r="G529" s="9"/>
      <c r="H529" s="9"/>
      <c r="I529" s="9"/>
    </row>
    <row r="530">
      <c r="A530" s="5" t="s">
        <v>1567</v>
      </c>
      <c r="B530" s="5" t="s">
        <v>619</v>
      </c>
      <c r="C530" s="5" t="s">
        <v>814</v>
      </c>
      <c r="D530" s="55" t="s">
        <v>2092</v>
      </c>
      <c r="E530" s="5" t="s">
        <v>1976</v>
      </c>
      <c r="F530" s="5" t="s">
        <v>2138</v>
      </c>
      <c r="G530" s="9"/>
      <c r="H530" s="9"/>
      <c r="I530" s="9"/>
    </row>
    <row r="531" ht="26.25">
      <c r="A531" s="5" t="s">
        <v>1569</v>
      </c>
      <c r="B531" s="5" t="s">
        <v>619</v>
      </c>
      <c r="C531" s="5" t="s">
        <v>813</v>
      </c>
      <c r="D531" s="55" t="s">
        <v>2265</v>
      </c>
      <c r="E531" s="5" t="s">
        <v>1976</v>
      </c>
      <c r="F531" s="5"/>
      <c r="G531" s="9"/>
      <c r="H531" s="9"/>
      <c r="I531" s="9"/>
    </row>
    <row r="532" ht="26.25">
      <c r="A532" s="5" t="s">
        <v>1570</v>
      </c>
      <c r="B532" s="5" t="s">
        <v>619</v>
      </c>
      <c r="C532" s="5" t="s">
        <v>813</v>
      </c>
      <c r="D532" s="55" t="s">
        <v>2266</v>
      </c>
      <c r="E532" s="5" t="s">
        <v>1976</v>
      </c>
      <c r="F532" s="5"/>
      <c r="G532" s="9"/>
      <c r="H532" s="9"/>
      <c r="I532" s="9"/>
    </row>
    <row r="533" ht="26.25">
      <c r="A533" s="5" t="s">
        <v>1575</v>
      </c>
      <c r="B533" s="5" t="s">
        <v>619</v>
      </c>
      <c r="C533" s="5" t="s">
        <v>813</v>
      </c>
      <c r="D533" s="55" t="s">
        <v>2252</v>
      </c>
      <c r="E533" s="5" t="s">
        <v>1976</v>
      </c>
      <c r="F533" s="5"/>
      <c r="G533" s="9"/>
      <c r="H533" s="9"/>
      <c r="I533" s="9"/>
    </row>
    <row r="534" ht="26.25">
      <c r="A534" s="5" t="s">
        <v>1576</v>
      </c>
      <c r="B534" s="5" t="s">
        <v>619</v>
      </c>
      <c r="C534" s="5" t="s">
        <v>813</v>
      </c>
      <c r="D534" s="55" t="s">
        <v>2267</v>
      </c>
      <c r="E534" s="5" t="s">
        <v>1976</v>
      </c>
      <c r="F534" s="5"/>
      <c r="G534" s="9"/>
      <c r="H534" s="9"/>
      <c r="I534" s="9"/>
    </row>
    <row r="535" ht="26.25">
      <c r="A535" s="5" t="s">
        <v>1560</v>
      </c>
      <c r="B535" s="5" t="s">
        <v>619</v>
      </c>
      <c r="C535" s="5" t="s">
        <v>813</v>
      </c>
      <c r="D535" s="55" t="s">
        <v>2162</v>
      </c>
      <c r="E535" s="5" t="s">
        <v>1976</v>
      </c>
      <c r="F535" s="5" t="s">
        <v>2245</v>
      </c>
      <c r="G535" s="9"/>
      <c r="H535" s="9"/>
      <c r="I535" s="9"/>
    </row>
    <row r="536" ht="26.25">
      <c r="A536" s="5" t="s">
        <v>1559</v>
      </c>
      <c r="B536" s="5" t="s">
        <v>619</v>
      </c>
      <c r="C536" s="5" t="s">
        <v>813</v>
      </c>
      <c r="D536" s="55" t="s">
        <v>2162</v>
      </c>
      <c r="E536" s="5" t="s">
        <v>1976</v>
      </c>
      <c r="F536" s="5" t="s">
        <v>2245</v>
      </c>
      <c r="G536" s="9"/>
      <c r="H536" s="9"/>
      <c r="I536" s="9"/>
    </row>
    <row r="537" ht="26.25">
      <c r="A537" s="5" t="s">
        <v>1577</v>
      </c>
      <c r="B537" s="5" t="s">
        <v>619</v>
      </c>
      <c r="C537" s="5" t="s">
        <v>813</v>
      </c>
      <c r="D537" s="55" t="s">
        <v>2163</v>
      </c>
      <c r="E537" s="5" t="s">
        <v>1985</v>
      </c>
      <c r="F537" s="5" t="s">
        <v>2245</v>
      </c>
      <c r="G537" s="9"/>
      <c r="H537" s="9"/>
      <c r="I537" s="9"/>
    </row>
    <row r="538" ht="37.5">
      <c r="A538" s="5" t="s">
        <v>1578</v>
      </c>
      <c r="B538" s="5" t="s">
        <v>275</v>
      </c>
      <c r="C538" s="5" t="s">
        <v>817</v>
      </c>
      <c r="D538" s="55" t="s">
        <v>2163</v>
      </c>
      <c r="E538" s="5" t="s">
        <v>1985</v>
      </c>
      <c r="F538" s="5" t="s">
        <v>2268</v>
      </c>
      <c r="G538" s="9"/>
      <c r="H538" s="9"/>
      <c r="I538" s="9"/>
    </row>
    <row r="539">
      <c r="A539" s="5" t="s">
        <v>1554</v>
      </c>
      <c r="B539" s="5" t="s">
        <v>275</v>
      </c>
      <c r="C539" s="5" t="s">
        <v>817</v>
      </c>
      <c r="D539" s="55" t="s">
        <v>2180</v>
      </c>
      <c r="E539" s="5" t="s">
        <v>1976</v>
      </c>
      <c r="F539" s="5"/>
      <c r="G539" s="9"/>
      <c r="H539" s="9"/>
      <c r="I539" s="9"/>
    </row>
    <row r="540">
      <c r="A540" s="5" t="s">
        <v>1576</v>
      </c>
      <c r="B540" s="5" t="s">
        <v>275</v>
      </c>
      <c r="C540" s="5" t="s">
        <v>817</v>
      </c>
      <c r="D540" s="55" t="s">
        <v>2252</v>
      </c>
      <c r="E540" s="5" t="s">
        <v>1976</v>
      </c>
      <c r="F540" s="5"/>
      <c r="G540" s="9"/>
      <c r="H540" s="9"/>
      <c r="I540" s="9"/>
    </row>
    <row r="541">
      <c r="A541" s="5" t="s">
        <v>1579</v>
      </c>
      <c r="B541" s="5" t="s">
        <v>275</v>
      </c>
      <c r="C541" s="5" t="s">
        <v>817</v>
      </c>
      <c r="D541" s="55" t="s">
        <v>2162</v>
      </c>
      <c r="E541" s="5" t="s">
        <v>1976</v>
      </c>
      <c r="F541" s="5"/>
      <c r="G541" s="9"/>
      <c r="H541" s="9"/>
      <c r="I541" s="9"/>
    </row>
    <row r="542" ht="26.25">
      <c r="A542" s="5" t="s">
        <v>1580</v>
      </c>
      <c r="B542" s="5" t="s">
        <v>275</v>
      </c>
      <c r="C542" s="5" t="s">
        <v>817</v>
      </c>
      <c r="D542" s="55" t="s">
        <v>2082</v>
      </c>
      <c r="E542" s="5" t="s">
        <v>1976</v>
      </c>
      <c r="F542" s="5" t="s">
        <v>2058</v>
      </c>
      <c r="G542" s="9"/>
      <c r="H542" s="9"/>
      <c r="I542" s="9"/>
    </row>
    <row r="543">
      <c r="A543" s="5" t="s">
        <v>1568</v>
      </c>
      <c r="B543" s="5" t="s">
        <v>275</v>
      </c>
      <c r="C543" s="5" t="s">
        <v>817</v>
      </c>
      <c r="D543" s="55" t="s">
        <v>2265</v>
      </c>
      <c r="E543" s="5" t="s">
        <v>1976</v>
      </c>
      <c r="F543" s="5"/>
      <c r="G543" s="9"/>
      <c r="H543" s="9"/>
      <c r="I543" s="9"/>
    </row>
    <row r="544">
      <c r="A544" s="5" t="s">
        <v>1581</v>
      </c>
      <c r="B544" s="5" t="s">
        <v>275</v>
      </c>
      <c r="C544" s="5" t="s">
        <v>817</v>
      </c>
      <c r="D544" s="55" t="s">
        <v>2269</v>
      </c>
      <c r="E544" s="5" t="s">
        <v>1976</v>
      </c>
      <c r="F544" s="5"/>
      <c r="G544" s="9"/>
      <c r="H544" s="9"/>
      <c r="I544" s="9"/>
    </row>
    <row r="545">
      <c r="A545" s="5" t="s">
        <v>1582</v>
      </c>
      <c r="B545" s="5" t="s">
        <v>275</v>
      </c>
      <c r="C545" s="5" t="s">
        <v>817</v>
      </c>
      <c r="D545" s="55" t="s">
        <v>2270</v>
      </c>
      <c r="E545" s="5" t="s">
        <v>1976</v>
      </c>
      <c r="F545" s="5"/>
      <c r="G545" s="9"/>
      <c r="H545" s="9"/>
      <c r="I545" s="9"/>
    </row>
    <row r="546">
      <c r="A546" s="5" t="s">
        <v>1583</v>
      </c>
      <c r="B546" s="5" t="s">
        <v>275</v>
      </c>
      <c r="C546" s="5" t="s">
        <v>817</v>
      </c>
      <c r="D546" s="55" t="s">
        <v>2088</v>
      </c>
      <c r="E546" s="5" t="s">
        <v>1976</v>
      </c>
      <c r="F546" s="5"/>
      <c r="G546" s="9"/>
      <c r="H546" s="9"/>
      <c r="I546" s="9"/>
    </row>
    <row r="547">
      <c r="A547" s="5" t="s">
        <v>1584</v>
      </c>
      <c r="B547" s="5" t="s">
        <v>275</v>
      </c>
      <c r="C547" s="5" t="s">
        <v>817</v>
      </c>
      <c r="D547" s="55" t="s">
        <v>2092</v>
      </c>
      <c r="E547" s="5" t="s">
        <v>1976</v>
      </c>
      <c r="F547" s="5" t="s">
        <v>126</v>
      </c>
      <c r="G547" s="9"/>
      <c r="H547" s="9"/>
      <c r="I547" s="9"/>
    </row>
    <row r="548">
      <c r="A548" s="5" t="s">
        <v>1585</v>
      </c>
      <c r="B548" s="5" t="s">
        <v>275</v>
      </c>
      <c r="C548" s="5" t="s">
        <v>817</v>
      </c>
      <c r="D548" s="55" t="s">
        <v>2252</v>
      </c>
      <c r="E548" s="5" t="s">
        <v>1976</v>
      </c>
      <c r="F548" s="5" t="s">
        <v>2251</v>
      </c>
      <c r="G548" s="9"/>
      <c r="H548" s="9"/>
      <c r="I548" s="9"/>
    </row>
    <row r="549">
      <c r="A549" s="5" t="s">
        <v>1565</v>
      </c>
      <c r="B549" s="5" t="s">
        <v>275</v>
      </c>
      <c r="C549" s="5" t="s">
        <v>817</v>
      </c>
      <c r="D549" s="55" t="s">
        <v>2180</v>
      </c>
      <c r="E549" s="5" t="s">
        <v>1976</v>
      </c>
      <c r="F549" s="5" t="s">
        <v>2251</v>
      </c>
      <c r="G549" s="9"/>
      <c r="H549" s="9"/>
      <c r="I549" s="9"/>
    </row>
    <row r="550">
      <c r="A550" s="5" t="s">
        <v>1586</v>
      </c>
      <c r="B550" s="5" t="s">
        <v>275</v>
      </c>
      <c r="C550" s="5" t="s">
        <v>817</v>
      </c>
      <c r="D550" s="55" t="s">
        <v>2252</v>
      </c>
      <c r="E550" s="5" t="s">
        <v>1976</v>
      </c>
      <c r="F550" s="5" t="s">
        <v>2140</v>
      </c>
      <c r="G550" s="9"/>
      <c r="H550" s="9"/>
      <c r="I550" s="9"/>
    </row>
    <row r="551">
      <c r="A551" s="5" t="s">
        <v>1563</v>
      </c>
      <c r="B551" s="5" t="s">
        <v>275</v>
      </c>
      <c r="C551" s="5" t="s">
        <v>817</v>
      </c>
      <c r="D551" s="55" t="s">
        <v>2252</v>
      </c>
      <c r="E551" s="5" t="s">
        <v>1976</v>
      </c>
      <c r="F551" s="5" t="s">
        <v>2138</v>
      </c>
      <c r="G551" s="9"/>
      <c r="H551" s="9"/>
      <c r="I551" s="9"/>
    </row>
    <row r="552" ht="26.25">
      <c r="A552" s="5" t="s">
        <v>1587</v>
      </c>
      <c r="B552" s="5" t="s">
        <v>275</v>
      </c>
      <c r="C552" s="5" t="s">
        <v>819</v>
      </c>
      <c r="D552" s="55" t="s">
        <v>2271</v>
      </c>
      <c r="E552" s="5" t="s">
        <v>1976</v>
      </c>
      <c r="F552" s="5"/>
      <c r="G552" s="9"/>
      <c r="H552" s="9"/>
      <c r="I552" s="9"/>
    </row>
    <row r="553" ht="26.25">
      <c r="A553" s="5" t="s">
        <v>1588</v>
      </c>
      <c r="B553" s="5" t="s">
        <v>275</v>
      </c>
      <c r="C553" s="5" t="s">
        <v>819</v>
      </c>
      <c r="D553" s="55" t="s">
        <v>2272</v>
      </c>
      <c r="E553" s="5" t="s">
        <v>1976</v>
      </c>
      <c r="F553" s="5"/>
      <c r="G553" s="9"/>
      <c r="H553" s="9"/>
      <c r="I553" s="9"/>
    </row>
    <row r="554" ht="26.25">
      <c r="A554" s="5" t="s">
        <v>1589</v>
      </c>
      <c r="B554" s="5" t="s">
        <v>275</v>
      </c>
      <c r="C554" s="5" t="s">
        <v>819</v>
      </c>
      <c r="D554" s="55" t="s">
        <v>2272</v>
      </c>
      <c r="E554" s="5" t="s">
        <v>1976</v>
      </c>
      <c r="F554" s="5"/>
      <c r="G554" s="9"/>
      <c r="H554" s="9"/>
      <c r="I554" s="9"/>
    </row>
    <row r="555" ht="26.25">
      <c r="A555" s="5" t="s">
        <v>1590</v>
      </c>
      <c r="B555" s="5" t="s">
        <v>275</v>
      </c>
      <c r="C555" s="5" t="s">
        <v>819</v>
      </c>
      <c r="D555" s="55" t="s">
        <v>2003</v>
      </c>
      <c r="E555" s="5" t="s">
        <v>1976</v>
      </c>
      <c r="F555" s="5"/>
      <c r="G555" s="9"/>
      <c r="H555" s="9"/>
      <c r="I555" s="9"/>
    </row>
    <row r="556" ht="26.25">
      <c r="A556" s="5" t="s">
        <v>1554</v>
      </c>
      <c r="B556" s="5" t="s">
        <v>275</v>
      </c>
      <c r="C556" s="5" t="s">
        <v>821</v>
      </c>
      <c r="D556" s="55" t="s">
        <v>2082</v>
      </c>
      <c r="E556" s="5" t="s">
        <v>1976</v>
      </c>
      <c r="F556" s="5" t="s">
        <v>2273</v>
      </c>
      <c r="G556" s="9"/>
      <c r="H556" s="9"/>
      <c r="I556" s="9"/>
    </row>
    <row r="557" ht="26.25">
      <c r="A557" s="5" t="s">
        <v>1557</v>
      </c>
      <c r="B557" s="5" t="s">
        <v>275</v>
      </c>
      <c r="C557" s="5" t="s">
        <v>821</v>
      </c>
      <c r="D557" s="55" t="s">
        <v>2257</v>
      </c>
      <c r="E557" s="5" t="s">
        <v>1976</v>
      </c>
      <c r="F557" s="5"/>
      <c r="G557" s="9"/>
      <c r="H557" s="9"/>
      <c r="I557" s="9"/>
    </row>
    <row r="558" ht="26.25">
      <c r="A558" s="5" t="s">
        <v>1580</v>
      </c>
      <c r="B558" s="5" t="s">
        <v>275</v>
      </c>
      <c r="C558" s="5" t="s">
        <v>821</v>
      </c>
      <c r="D558" s="55" t="s">
        <v>2003</v>
      </c>
      <c r="E558" s="5" t="s">
        <v>1976</v>
      </c>
      <c r="F558" s="5"/>
      <c r="G558" s="9"/>
      <c r="H558" s="9"/>
      <c r="I558" s="9"/>
    </row>
    <row r="559" ht="26.25">
      <c r="A559" s="5" t="s">
        <v>1560</v>
      </c>
      <c r="B559" s="5" t="s">
        <v>275</v>
      </c>
      <c r="C559" s="5" t="s">
        <v>821</v>
      </c>
      <c r="D559" s="55" t="s">
        <v>2086</v>
      </c>
      <c r="E559" s="5" t="s">
        <v>1976</v>
      </c>
      <c r="F559" s="5"/>
      <c r="G559" s="9"/>
      <c r="H559" s="9"/>
      <c r="I559" s="9"/>
    </row>
    <row r="560" ht="26.25">
      <c r="A560" s="5" t="s">
        <v>1591</v>
      </c>
      <c r="B560" s="5" t="s">
        <v>275</v>
      </c>
      <c r="C560" s="5" t="s">
        <v>821</v>
      </c>
      <c r="D560" s="55" t="s">
        <v>2082</v>
      </c>
      <c r="E560" s="5" t="s">
        <v>1985</v>
      </c>
      <c r="F560" s="5"/>
      <c r="G560" s="9"/>
      <c r="H560" s="9"/>
      <c r="I560" s="9"/>
    </row>
    <row r="561" ht="26.25">
      <c r="A561" s="5" t="s">
        <v>1543</v>
      </c>
      <c r="B561" s="5" t="s">
        <v>275</v>
      </c>
      <c r="C561" s="5" t="s">
        <v>830</v>
      </c>
      <c r="D561" s="55" t="s">
        <v>2264</v>
      </c>
      <c r="E561" s="5" t="s">
        <v>1976</v>
      </c>
      <c r="F561" s="5"/>
      <c r="G561" s="9"/>
      <c r="H561" s="9"/>
      <c r="I561" s="9"/>
    </row>
    <row r="562" ht="26.25">
      <c r="A562" s="5" t="s">
        <v>1592</v>
      </c>
      <c r="B562" s="5" t="s">
        <v>275</v>
      </c>
      <c r="C562" s="5" t="s">
        <v>830</v>
      </c>
      <c r="D562" s="55" t="s">
        <v>2242</v>
      </c>
      <c r="E562" s="5" t="s">
        <v>1976</v>
      </c>
      <c r="F562" s="5"/>
      <c r="G562" s="9"/>
      <c r="H562" s="9"/>
      <c r="I562" s="9"/>
    </row>
    <row r="563" ht="26.25">
      <c r="A563" s="5" t="s">
        <v>1532</v>
      </c>
      <c r="B563" s="5" t="s">
        <v>275</v>
      </c>
      <c r="C563" s="5" t="s">
        <v>830</v>
      </c>
      <c r="D563" s="55" t="s">
        <v>2247</v>
      </c>
      <c r="E563" s="5" t="s">
        <v>1976</v>
      </c>
      <c r="F563" s="5"/>
      <c r="G563" s="9"/>
      <c r="H563" s="9"/>
      <c r="I563" s="9"/>
    </row>
    <row r="564" ht="26.25">
      <c r="A564" s="5" t="s">
        <v>1535</v>
      </c>
      <c r="B564" s="5" t="s">
        <v>275</v>
      </c>
      <c r="C564" s="5" t="s">
        <v>830</v>
      </c>
      <c r="D564" s="55" t="s">
        <v>2229</v>
      </c>
      <c r="E564" s="5" t="s">
        <v>1976</v>
      </c>
      <c r="F564" s="5"/>
      <c r="G564" s="9"/>
      <c r="H564" s="9"/>
      <c r="I564" s="9"/>
    </row>
    <row r="565" ht="26.25">
      <c r="A565" s="5" t="s">
        <v>1593</v>
      </c>
      <c r="B565" s="5" t="s">
        <v>275</v>
      </c>
      <c r="C565" s="5" t="s">
        <v>830</v>
      </c>
      <c r="D565" s="55" t="s">
        <v>2258</v>
      </c>
      <c r="E565" s="5" t="s">
        <v>1985</v>
      </c>
      <c r="F565" s="5"/>
      <c r="G565" s="9"/>
      <c r="H565" s="9"/>
      <c r="I565" s="9"/>
    </row>
    <row r="566">
      <c r="A566" s="5" t="s">
        <v>1534</v>
      </c>
      <c r="B566" s="5" t="s">
        <v>275</v>
      </c>
      <c r="C566" s="5" t="s">
        <v>275</v>
      </c>
      <c r="D566" s="55" t="s">
        <v>2219</v>
      </c>
      <c r="E566" s="5" t="s">
        <v>1976</v>
      </c>
      <c r="F566" s="5"/>
      <c r="G566" s="9"/>
      <c r="H566" s="9"/>
      <c r="I566" s="9"/>
    </row>
    <row r="567" ht="26.25">
      <c r="A567" s="5" t="s">
        <v>1532</v>
      </c>
      <c r="B567" s="5" t="s">
        <v>275</v>
      </c>
      <c r="C567" s="5" t="s">
        <v>275</v>
      </c>
      <c r="D567" s="55" t="s">
        <v>2188</v>
      </c>
      <c r="E567" s="5" t="s">
        <v>1976</v>
      </c>
      <c r="F567" s="5" t="s">
        <v>2274</v>
      </c>
      <c r="G567" s="9"/>
      <c r="H567" s="9"/>
      <c r="I567" s="9"/>
    </row>
    <row r="568" ht="26.25">
      <c r="A568" s="5" t="s">
        <v>1543</v>
      </c>
      <c r="B568" s="5" t="s">
        <v>275</v>
      </c>
      <c r="C568" s="5" t="s">
        <v>275</v>
      </c>
      <c r="D568" s="55" t="s">
        <v>2219</v>
      </c>
      <c r="E568" s="5" t="s">
        <v>1976</v>
      </c>
      <c r="F568" s="5" t="s">
        <v>2274</v>
      </c>
      <c r="G568" s="9"/>
      <c r="H568" s="9"/>
      <c r="I568" s="9"/>
    </row>
    <row r="569">
      <c r="A569" s="5" t="s">
        <v>1592</v>
      </c>
      <c r="B569" s="5" t="s">
        <v>275</v>
      </c>
      <c r="C569" s="5" t="s">
        <v>275</v>
      </c>
      <c r="D569" s="55" t="s">
        <v>2242</v>
      </c>
      <c r="E569" s="5" t="s">
        <v>1976</v>
      </c>
      <c r="F569" s="5"/>
      <c r="G569" s="9"/>
      <c r="H569" s="9"/>
      <c r="I569" s="9"/>
    </row>
    <row r="570">
      <c r="A570" s="5" t="s">
        <v>1537</v>
      </c>
      <c r="B570" s="5" t="s">
        <v>275</v>
      </c>
      <c r="C570" s="5" t="s">
        <v>275</v>
      </c>
      <c r="D570" s="55" t="s">
        <v>2242</v>
      </c>
      <c r="E570" s="5" t="s">
        <v>1976</v>
      </c>
      <c r="F570" s="5" t="s">
        <v>2198</v>
      </c>
      <c r="G570" s="9"/>
      <c r="H570" s="9"/>
      <c r="I570" s="9"/>
    </row>
    <row r="571">
      <c r="A571" s="5" t="s">
        <v>1533</v>
      </c>
      <c r="B571" s="5" t="s">
        <v>275</v>
      </c>
      <c r="C571" s="5" t="s">
        <v>275</v>
      </c>
      <c r="D571" s="55" t="s">
        <v>2242</v>
      </c>
      <c r="E571" s="5" t="s">
        <v>1976</v>
      </c>
      <c r="F571" s="5" t="s">
        <v>2275</v>
      </c>
      <c r="G571" s="9"/>
      <c r="H571" s="9"/>
      <c r="I571" s="9"/>
    </row>
    <row r="572">
      <c r="A572" s="5" t="s">
        <v>1535</v>
      </c>
      <c r="B572" s="5" t="s">
        <v>275</v>
      </c>
      <c r="C572" s="5" t="s">
        <v>275</v>
      </c>
      <c r="D572" s="55" t="s">
        <v>2200</v>
      </c>
      <c r="E572" s="5" t="s">
        <v>1976</v>
      </c>
      <c r="F572" s="5"/>
      <c r="G572" s="9"/>
      <c r="H572" s="9"/>
      <c r="I572" s="9"/>
    </row>
    <row r="573">
      <c r="A573" s="5" t="s">
        <v>1540</v>
      </c>
      <c r="B573" s="5" t="s">
        <v>275</v>
      </c>
      <c r="C573" s="5" t="s">
        <v>275</v>
      </c>
      <c r="D573" s="55" t="s">
        <v>2017</v>
      </c>
      <c r="E573" s="5" t="s">
        <v>1976</v>
      </c>
      <c r="F573" s="5" t="s">
        <v>2276</v>
      </c>
      <c r="G573" s="9"/>
      <c r="H573" s="9"/>
      <c r="I573" s="9"/>
    </row>
    <row r="574">
      <c r="A574" s="5" t="s">
        <v>1573</v>
      </c>
      <c r="B574" s="5" t="s">
        <v>275</v>
      </c>
      <c r="C574" s="5" t="s">
        <v>275</v>
      </c>
      <c r="D574" s="55" t="s">
        <v>2264</v>
      </c>
      <c r="E574" s="5" t="s">
        <v>1976</v>
      </c>
      <c r="F574" s="5" t="s">
        <v>2276</v>
      </c>
      <c r="G574" s="9"/>
      <c r="H574" s="9"/>
      <c r="I574" s="9"/>
    </row>
    <row r="575" ht="26.25">
      <c r="A575" s="5" t="s">
        <v>1594</v>
      </c>
      <c r="B575" s="5" t="s">
        <v>275</v>
      </c>
      <c r="C575" s="5" t="s">
        <v>275</v>
      </c>
      <c r="D575" s="55" t="s">
        <v>2265</v>
      </c>
      <c r="E575" s="5" t="s">
        <v>1976</v>
      </c>
      <c r="F575" s="5" t="s">
        <v>2276</v>
      </c>
      <c r="G575" s="9"/>
      <c r="H575" s="9"/>
      <c r="I575" s="9"/>
    </row>
    <row r="576">
      <c r="A576" s="5" t="s">
        <v>1572</v>
      </c>
      <c r="B576" s="5" t="s">
        <v>275</v>
      </c>
      <c r="C576" s="5" t="s">
        <v>275</v>
      </c>
      <c r="D576" s="55" t="s">
        <v>2242</v>
      </c>
      <c r="E576" s="5" t="s">
        <v>1976</v>
      </c>
      <c r="F576" s="5" t="s">
        <v>2276</v>
      </c>
      <c r="G576" s="9"/>
      <c r="H576" s="9"/>
      <c r="I576" s="9"/>
    </row>
    <row r="577" ht="26.25">
      <c r="A577" s="5" t="s">
        <v>1557</v>
      </c>
      <c r="B577" s="5" t="s">
        <v>275</v>
      </c>
      <c r="C577" s="5" t="s">
        <v>825</v>
      </c>
      <c r="D577" s="55" t="s">
        <v>2082</v>
      </c>
      <c r="E577" s="5" t="s">
        <v>1976</v>
      </c>
      <c r="F577" s="5"/>
      <c r="G577" s="9"/>
      <c r="H577" s="9"/>
      <c r="I577" s="9"/>
    </row>
    <row r="578" ht="26.25">
      <c r="A578" s="5" t="s">
        <v>1535</v>
      </c>
      <c r="B578" s="5" t="s">
        <v>275</v>
      </c>
      <c r="C578" s="5" t="s">
        <v>825</v>
      </c>
      <c r="D578" s="55" t="s">
        <v>2091</v>
      </c>
      <c r="E578" s="5" t="s">
        <v>1976</v>
      </c>
      <c r="F578" s="5"/>
      <c r="G578" s="9"/>
      <c r="H578" s="9"/>
      <c r="I578" s="9"/>
    </row>
    <row r="579" ht="26.25">
      <c r="A579" s="5" t="s">
        <v>1555</v>
      </c>
      <c r="B579" s="5" t="s">
        <v>275</v>
      </c>
      <c r="C579" s="5" t="s">
        <v>825</v>
      </c>
      <c r="D579" s="55" t="s">
        <v>2219</v>
      </c>
      <c r="E579" s="5" t="s">
        <v>1976</v>
      </c>
      <c r="F579" s="5"/>
      <c r="G579" s="9"/>
      <c r="H579" s="9"/>
      <c r="I579" s="9"/>
    </row>
    <row r="580" ht="26.25">
      <c r="A580" s="5" t="s">
        <v>1554</v>
      </c>
      <c r="B580" s="5" t="s">
        <v>275</v>
      </c>
      <c r="C580" s="5" t="s">
        <v>825</v>
      </c>
      <c r="D580" s="55" t="s">
        <v>2229</v>
      </c>
      <c r="E580" s="5" t="s">
        <v>1976</v>
      </c>
      <c r="F580" s="5"/>
      <c r="G580" s="9"/>
      <c r="H580" s="9"/>
      <c r="I580" s="9"/>
    </row>
    <row r="581" ht="26.25">
      <c r="A581" s="5" t="s">
        <v>1550</v>
      </c>
      <c r="B581" s="5" t="s">
        <v>275</v>
      </c>
      <c r="C581" s="5" t="s">
        <v>825</v>
      </c>
      <c r="D581" s="55" t="s">
        <v>2277</v>
      </c>
      <c r="E581" s="5" t="s">
        <v>1976</v>
      </c>
      <c r="F581" s="5"/>
      <c r="G581" s="9"/>
      <c r="H581" s="9"/>
      <c r="I581" s="9"/>
    </row>
    <row r="582" ht="26.25">
      <c r="A582" s="5" t="s">
        <v>1553</v>
      </c>
      <c r="B582" s="5" t="s">
        <v>275</v>
      </c>
      <c r="C582" s="5" t="s">
        <v>825</v>
      </c>
      <c r="D582" s="55" t="s">
        <v>2247</v>
      </c>
      <c r="E582" s="5" t="s">
        <v>1976</v>
      </c>
      <c r="F582" s="5"/>
      <c r="G582" s="9"/>
      <c r="H582" s="9"/>
      <c r="I582" s="9"/>
    </row>
    <row r="583" ht="26.25">
      <c r="A583" s="5" t="s">
        <v>1551</v>
      </c>
      <c r="B583" s="5" t="s">
        <v>275</v>
      </c>
      <c r="C583" s="5" t="s">
        <v>825</v>
      </c>
      <c r="D583" s="55" t="s">
        <v>2200</v>
      </c>
      <c r="E583" s="5" t="s">
        <v>1976</v>
      </c>
      <c r="F583" s="5"/>
      <c r="G583" s="9"/>
      <c r="H583" s="9"/>
      <c r="I583" s="9"/>
    </row>
    <row r="584" ht="26.25">
      <c r="A584" s="6" t="s">
        <v>1549</v>
      </c>
      <c r="B584" s="5" t="s">
        <v>275</v>
      </c>
      <c r="C584" s="5" t="s">
        <v>825</v>
      </c>
      <c r="D584" s="55" t="s">
        <v>2204</v>
      </c>
      <c r="E584" s="5" t="s">
        <v>1976</v>
      </c>
      <c r="F584" s="5"/>
      <c r="G584" s="9"/>
      <c r="H584" s="9"/>
      <c r="I584" s="9"/>
    </row>
    <row r="585" ht="26.25">
      <c r="A585" s="5" t="s">
        <v>1558</v>
      </c>
      <c r="B585" s="5" t="s">
        <v>275</v>
      </c>
      <c r="C585" s="5" t="s">
        <v>825</v>
      </c>
      <c r="D585" s="55" t="s">
        <v>2200</v>
      </c>
      <c r="E585" s="5" t="s">
        <v>1976</v>
      </c>
      <c r="F585" s="5"/>
      <c r="G585" s="9"/>
      <c r="H585" s="9"/>
      <c r="I585" s="9"/>
    </row>
    <row r="586">
      <c r="A586" s="5"/>
      <c r="B586" s="5"/>
      <c r="C586" s="5"/>
      <c r="D586" s="55"/>
      <c r="E586" s="5"/>
      <c r="F586" s="5"/>
      <c r="G586" s="9"/>
      <c r="H586" s="9"/>
      <c r="I586" s="9"/>
    </row>
    <row r="587">
      <c r="A587" s="5"/>
      <c r="B587" s="5"/>
      <c r="C587" s="5"/>
      <c r="D587" s="55"/>
      <c r="E587" s="5"/>
      <c r="F587" s="5"/>
      <c r="G587" s="9"/>
      <c r="H587" s="9"/>
      <c r="I587" s="9"/>
    </row>
    <row r="588" ht="26.25">
      <c r="A588" s="5" t="s">
        <v>1595</v>
      </c>
      <c r="B588" s="5" t="s">
        <v>631</v>
      </c>
      <c r="C588" s="5" t="s">
        <v>840</v>
      </c>
      <c r="D588" s="55" t="s">
        <v>2242</v>
      </c>
      <c r="E588" s="5" t="s">
        <v>1976</v>
      </c>
      <c r="F588" s="9"/>
      <c r="G588" s="9"/>
      <c r="H588" s="9"/>
      <c r="I588" s="9"/>
    </row>
    <row r="589" ht="26.25">
      <c r="A589" s="5" t="s">
        <v>1596</v>
      </c>
      <c r="B589" s="5" t="s">
        <v>631</v>
      </c>
      <c r="C589" s="5" t="s">
        <v>840</v>
      </c>
      <c r="D589" s="55" t="s">
        <v>2242</v>
      </c>
      <c r="E589" s="5" t="s">
        <v>1976</v>
      </c>
      <c r="F589" s="9"/>
      <c r="G589" s="9"/>
      <c r="H589" s="9"/>
      <c r="I589" s="9"/>
    </row>
    <row r="590" ht="26.25">
      <c r="A590" s="5" t="s">
        <v>1597</v>
      </c>
      <c r="B590" s="5" t="s">
        <v>631</v>
      </c>
      <c r="C590" s="5" t="s">
        <v>840</v>
      </c>
      <c r="D590" s="55" t="s">
        <v>2247</v>
      </c>
      <c r="E590" s="5" t="s">
        <v>1976</v>
      </c>
      <c r="F590" s="9"/>
      <c r="G590" s="9"/>
      <c r="H590" s="9"/>
      <c r="I590" s="9"/>
    </row>
    <row r="591" ht="26.25">
      <c r="A591" s="5" t="s">
        <v>1598</v>
      </c>
      <c r="B591" s="5" t="s">
        <v>631</v>
      </c>
      <c r="C591" s="5" t="s">
        <v>840</v>
      </c>
      <c r="D591" s="70" t="s">
        <v>2128</v>
      </c>
      <c r="E591" s="6" t="s">
        <v>1976</v>
      </c>
      <c r="F591" s="9"/>
    </row>
    <row r="592" ht="26.25">
      <c r="A592" s="5" t="s">
        <v>1599</v>
      </c>
      <c r="B592" s="5" t="s">
        <v>631</v>
      </c>
      <c r="C592" s="5" t="s">
        <v>840</v>
      </c>
      <c r="D592" s="70" t="s">
        <v>2165</v>
      </c>
      <c r="E592" s="6" t="s">
        <v>1976</v>
      </c>
      <c r="F592" s="9"/>
    </row>
    <row r="593" ht="26.25">
      <c r="A593" s="5" t="s">
        <v>1600</v>
      </c>
      <c r="B593" s="5" t="s">
        <v>631</v>
      </c>
      <c r="C593" s="5" t="s">
        <v>840</v>
      </c>
      <c r="D593" s="70" t="s">
        <v>2229</v>
      </c>
      <c r="E593" s="6" t="s">
        <v>1976</v>
      </c>
      <c r="F593" s="9"/>
    </row>
    <row r="594" ht="26.25">
      <c r="A594" s="5" t="s">
        <v>1597</v>
      </c>
      <c r="B594" s="5" t="s">
        <v>635</v>
      </c>
      <c r="C594" s="5" t="s">
        <v>842</v>
      </c>
      <c r="D594" s="70" t="s">
        <v>2278</v>
      </c>
      <c r="E594" s="6" t="s">
        <v>1976</v>
      </c>
      <c r="F594" s="9"/>
    </row>
    <row r="595" ht="26.25">
      <c r="A595" s="5" t="s">
        <v>1601</v>
      </c>
      <c r="B595" s="5" t="s">
        <v>635</v>
      </c>
      <c r="C595" s="5" t="s">
        <v>842</v>
      </c>
      <c r="D595" s="70" t="s">
        <v>2114</v>
      </c>
      <c r="E595" s="6" t="s">
        <v>1976</v>
      </c>
      <c r="F595" s="9"/>
    </row>
    <row r="596" ht="26.25">
      <c r="A596" s="5" t="s">
        <v>1602</v>
      </c>
      <c r="B596" s="5" t="s">
        <v>635</v>
      </c>
      <c r="C596" s="5" t="s">
        <v>844</v>
      </c>
      <c r="D596" s="70" t="s">
        <v>2165</v>
      </c>
      <c r="E596" s="6" t="s">
        <v>1976</v>
      </c>
      <c r="F596" s="9"/>
    </row>
    <row r="597" ht="26.25">
      <c r="A597" s="5" t="s">
        <v>1603</v>
      </c>
      <c r="B597" s="5" t="s">
        <v>635</v>
      </c>
      <c r="C597" s="5" t="s">
        <v>844</v>
      </c>
      <c r="D597" s="70" t="s">
        <v>2279</v>
      </c>
      <c r="E597" s="6" t="s">
        <v>1976</v>
      </c>
      <c r="F597" s="5" t="s">
        <v>2251</v>
      </c>
      <c r="G597" s="6"/>
    </row>
    <row r="598" ht="26.25">
      <c r="A598" s="5" t="s">
        <v>1604</v>
      </c>
      <c r="B598" s="5" t="s">
        <v>635</v>
      </c>
      <c r="C598" s="5" t="s">
        <v>844</v>
      </c>
      <c r="D598" s="70" t="s">
        <v>2092</v>
      </c>
      <c r="E598" s="6" t="s">
        <v>1976</v>
      </c>
      <c r="F598" s="9"/>
    </row>
    <row r="599" ht="26.25">
      <c r="A599" s="5" t="s">
        <v>1598</v>
      </c>
      <c r="B599" s="5" t="s">
        <v>635</v>
      </c>
      <c r="C599" s="5" t="s">
        <v>846</v>
      </c>
      <c r="D599" s="70" t="s">
        <v>2174</v>
      </c>
      <c r="E599" s="6" t="s">
        <v>1976</v>
      </c>
      <c r="F599" s="9"/>
    </row>
    <row r="600" ht="26.25">
      <c r="A600" s="5" t="s">
        <v>1605</v>
      </c>
      <c r="B600" s="5" t="s">
        <v>635</v>
      </c>
      <c r="C600" s="5" t="s">
        <v>846</v>
      </c>
      <c r="D600" s="70" t="s">
        <v>2256</v>
      </c>
      <c r="E600" s="6" t="s">
        <v>1976</v>
      </c>
      <c r="F600" s="9"/>
    </row>
    <row r="601" ht="26.25">
      <c r="A601" s="5" t="s">
        <v>1606</v>
      </c>
      <c r="B601" s="5" t="s">
        <v>635</v>
      </c>
      <c r="C601" s="5" t="s">
        <v>846</v>
      </c>
      <c r="D601" s="70" t="s">
        <v>2280</v>
      </c>
      <c r="E601" s="6" t="s">
        <v>1976</v>
      </c>
      <c r="F601" s="9"/>
    </row>
    <row r="602" ht="26.25">
      <c r="A602" s="5" t="s">
        <v>1600</v>
      </c>
      <c r="B602" s="5" t="s">
        <v>635</v>
      </c>
      <c r="C602" s="5" t="s">
        <v>846</v>
      </c>
      <c r="D602" s="70" t="s">
        <v>2242</v>
      </c>
      <c r="E602" s="6" t="s">
        <v>1976</v>
      </c>
      <c r="F602" s="5" t="s">
        <v>2198</v>
      </c>
    </row>
    <row r="603" ht="26.25">
      <c r="A603" s="5" t="s">
        <v>1607</v>
      </c>
      <c r="B603" s="5" t="s">
        <v>635</v>
      </c>
      <c r="C603" s="5" t="s">
        <v>846</v>
      </c>
      <c r="D603" s="70" t="s">
        <v>2257</v>
      </c>
      <c r="E603" s="6" t="s">
        <v>1976</v>
      </c>
      <c r="F603" s="9"/>
    </row>
    <row r="604" ht="26.25">
      <c r="A604" s="5" t="s">
        <v>1608</v>
      </c>
      <c r="B604" s="5" t="s">
        <v>635</v>
      </c>
      <c r="C604" s="5" t="s">
        <v>846</v>
      </c>
      <c r="D604" s="70" t="s">
        <v>2022</v>
      </c>
      <c r="E604" s="6" t="s">
        <v>1976</v>
      </c>
      <c r="F604" s="5" t="s">
        <v>2281</v>
      </c>
    </row>
    <row r="605" ht="26.25">
      <c r="A605" s="5" t="s">
        <v>1609</v>
      </c>
      <c r="B605" s="5" t="s">
        <v>635</v>
      </c>
      <c r="C605" s="5" t="s">
        <v>846</v>
      </c>
      <c r="D605" s="70" t="s">
        <v>2249</v>
      </c>
      <c r="E605" s="6" t="s">
        <v>1976</v>
      </c>
      <c r="F605" s="5"/>
    </row>
    <row r="606" ht="26.25">
      <c r="A606" s="5" t="s">
        <v>1610</v>
      </c>
      <c r="B606" s="5" t="s">
        <v>635</v>
      </c>
      <c r="C606" s="5" t="s">
        <v>846</v>
      </c>
      <c r="D606" s="70" t="s">
        <v>2022</v>
      </c>
      <c r="E606" s="6" t="s">
        <v>1976</v>
      </c>
      <c r="F606" s="5" t="s">
        <v>2140</v>
      </c>
    </row>
    <row r="607" ht="26.25">
      <c r="A607" s="5" t="s">
        <v>1611</v>
      </c>
      <c r="B607" s="5" t="s">
        <v>635</v>
      </c>
      <c r="C607" s="5" t="s">
        <v>851</v>
      </c>
      <c r="D607" s="70" t="s">
        <v>2282</v>
      </c>
      <c r="E607" s="6" t="s">
        <v>1976</v>
      </c>
      <c r="F607" s="5"/>
    </row>
    <row r="608" ht="26.25">
      <c r="A608" s="46" t="s">
        <v>1612</v>
      </c>
      <c r="B608" s="5" t="s">
        <v>635</v>
      </c>
      <c r="C608" s="5" t="s">
        <v>851</v>
      </c>
      <c r="D608" s="70" t="s">
        <v>2283</v>
      </c>
      <c r="E608" s="6" t="s">
        <v>1976</v>
      </c>
      <c r="F608" s="5"/>
    </row>
    <row r="609" ht="26.25">
      <c r="A609" s="46" t="s">
        <v>1613</v>
      </c>
      <c r="B609" s="5" t="s">
        <v>635</v>
      </c>
      <c r="C609" s="5" t="s">
        <v>851</v>
      </c>
      <c r="D609" s="70" t="s">
        <v>2283</v>
      </c>
      <c r="E609" s="6" t="s">
        <v>1976</v>
      </c>
      <c r="F609" s="5"/>
    </row>
    <row r="610" ht="26.25">
      <c r="A610" s="46" t="s">
        <v>1614</v>
      </c>
      <c r="B610" s="5" t="s">
        <v>635</v>
      </c>
      <c r="C610" s="5" t="s">
        <v>851</v>
      </c>
      <c r="D610" s="70" t="s">
        <v>2284</v>
      </c>
      <c r="E610" s="6" t="s">
        <v>1976</v>
      </c>
      <c r="F610" s="5"/>
    </row>
    <row r="611" ht="26.25">
      <c r="A611" s="46" t="s">
        <v>1615</v>
      </c>
      <c r="B611" s="5" t="s">
        <v>635</v>
      </c>
      <c r="C611" s="5" t="s">
        <v>851</v>
      </c>
      <c r="D611" s="70" t="s">
        <v>2283</v>
      </c>
      <c r="E611" s="6" t="s">
        <v>1976</v>
      </c>
      <c r="F611" s="5"/>
    </row>
    <row r="612" ht="26.25">
      <c r="A612" s="46" t="s">
        <v>1616</v>
      </c>
      <c r="B612" s="5" t="s">
        <v>635</v>
      </c>
      <c r="C612" s="5" t="s">
        <v>851</v>
      </c>
      <c r="D612" s="70" t="s">
        <v>2283</v>
      </c>
      <c r="E612" s="6" t="s">
        <v>1976</v>
      </c>
      <c r="F612" s="5"/>
    </row>
    <row r="613" ht="26.25">
      <c r="A613" s="46" t="s">
        <v>1617</v>
      </c>
      <c r="B613" s="5" t="s">
        <v>635</v>
      </c>
      <c r="C613" s="5" t="s">
        <v>851</v>
      </c>
      <c r="D613" s="70" t="s">
        <v>2283</v>
      </c>
      <c r="E613" s="6" t="s">
        <v>1976</v>
      </c>
      <c r="F613" s="5"/>
    </row>
    <row r="614" ht="26.25">
      <c r="A614" s="46" t="s">
        <v>1618</v>
      </c>
      <c r="B614" s="5" t="s">
        <v>635</v>
      </c>
      <c r="C614" s="5" t="s">
        <v>851</v>
      </c>
      <c r="D614" s="70" t="s">
        <v>2283</v>
      </c>
      <c r="E614" s="6" t="s">
        <v>1976</v>
      </c>
      <c r="F614" s="5"/>
    </row>
    <row r="615" ht="26.25">
      <c r="A615" s="46" t="s">
        <v>1619</v>
      </c>
      <c r="B615" s="5" t="s">
        <v>635</v>
      </c>
      <c r="C615" s="5" t="s">
        <v>851</v>
      </c>
      <c r="D615" s="70" t="s">
        <v>2283</v>
      </c>
      <c r="E615" s="6" t="s">
        <v>1976</v>
      </c>
      <c r="F615" s="5"/>
    </row>
    <row r="616" ht="26.25">
      <c r="A616" s="46" t="s">
        <v>1620</v>
      </c>
      <c r="B616" s="5" t="s">
        <v>635</v>
      </c>
      <c r="C616" s="5" t="s">
        <v>851</v>
      </c>
      <c r="D616" s="70" t="s">
        <v>2283</v>
      </c>
      <c r="E616" s="6" t="s">
        <v>1976</v>
      </c>
      <c r="F616" s="5"/>
    </row>
    <row r="617" ht="26.25">
      <c r="A617" s="46" t="s">
        <v>1621</v>
      </c>
      <c r="B617" s="5" t="s">
        <v>635</v>
      </c>
      <c r="C617" s="5" t="s">
        <v>851</v>
      </c>
      <c r="D617" s="70" t="s">
        <v>2196</v>
      </c>
      <c r="E617" s="6" t="s">
        <v>1985</v>
      </c>
      <c r="F617" s="5"/>
    </row>
    <row r="618" ht="26.25">
      <c r="A618" s="46" t="s">
        <v>1603</v>
      </c>
      <c r="B618" s="5" t="s">
        <v>635</v>
      </c>
      <c r="C618" s="5" t="s">
        <v>848</v>
      </c>
      <c r="D618" s="70" t="s">
        <v>2285</v>
      </c>
      <c r="E618" s="6" t="s">
        <v>1976</v>
      </c>
      <c r="F618" s="9"/>
    </row>
    <row r="619" ht="26.25">
      <c r="A619" s="5" t="s">
        <v>1622</v>
      </c>
      <c r="B619" s="5" t="s">
        <v>635</v>
      </c>
      <c r="C619" s="5" t="s">
        <v>848</v>
      </c>
      <c r="D619" s="70" t="s">
        <v>2282</v>
      </c>
      <c r="E619" s="6" t="s">
        <v>1976</v>
      </c>
      <c r="F619" s="9"/>
      <c r="G619" s="6"/>
    </row>
    <row r="620" ht="26.25">
      <c r="A620" s="5" t="s">
        <v>1623</v>
      </c>
      <c r="B620" s="5" t="s">
        <v>635</v>
      </c>
      <c r="C620" s="5" t="s">
        <v>848</v>
      </c>
      <c r="D620" s="70" t="s">
        <v>2286</v>
      </c>
      <c r="E620" s="6" t="s">
        <v>1985</v>
      </c>
      <c r="F620" s="9"/>
    </row>
    <row r="621" ht="26.25">
      <c r="A621" s="5" t="s">
        <v>1624</v>
      </c>
      <c r="B621" s="5" t="s">
        <v>635</v>
      </c>
      <c r="C621" s="5" t="s">
        <v>855</v>
      </c>
      <c r="D621" s="70" t="s">
        <v>1006</v>
      </c>
      <c r="E621" s="6" t="s">
        <v>1976</v>
      </c>
      <c r="F621" s="5"/>
    </row>
    <row r="622" ht="26.25">
      <c r="A622" s="5" t="s">
        <v>1625</v>
      </c>
      <c r="B622" s="5" t="s">
        <v>635</v>
      </c>
      <c r="C622" s="5" t="s">
        <v>855</v>
      </c>
      <c r="D622" s="70" t="s">
        <v>2022</v>
      </c>
      <c r="E622" s="6" t="s">
        <v>1976</v>
      </c>
      <c r="F622" s="5"/>
    </row>
    <row r="623" ht="26.25">
      <c r="A623" s="5" t="s">
        <v>1600</v>
      </c>
      <c r="B623" s="5" t="s">
        <v>635</v>
      </c>
      <c r="C623" s="5" t="s">
        <v>855</v>
      </c>
      <c r="D623" s="70" t="s">
        <v>2174</v>
      </c>
      <c r="E623" s="6" t="s">
        <v>1976</v>
      </c>
      <c r="F623" s="5"/>
    </row>
    <row r="624" ht="26.25">
      <c r="A624" s="5" t="s">
        <v>1605</v>
      </c>
      <c r="B624" s="5" t="s">
        <v>635</v>
      </c>
      <c r="C624" s="5" t="s">
        <v>855</v>
      </c>
      <c r="D624" s="70" t="s">
        <v>2093</v>
      </c>
      <c r="E624" s="6" t="s">
        <v>1976</v>
      </c>
      <c r="F624" s="5"/>
    </row>
    <row r="625" ht="26.25">
      <c r="A625" s="5" t="s">
        <v>1626</v>
      </c>
      <c r="B625" s="5" t="s">
        <v>635</v>
      </c>
      <c r="C625" s="5" t="s">
        <v>855</v>
      </c>
      <c r="D625" s="70" t="s">
        <v>2287</v>
      </c>
      <c r="E625" s="6" t="s">
        <v>1976</v>
      </c>
      <c r="F625" s="5"/>
    </row>
    <row r="626" ht="26.25">
      <c r="A626" s="5" t="s">
        <v>1627</v>
      </c>
      <c r="B626" s="5" t="s">
        <v>635</v>
      </c>
      <c r="C626" s="5" t="s">
        <v>855</v>
      </c>
      <c r="D626" s="70" t="s">
        <v>2262</v>
      </c>
      <c r="E626" s="6" t="s">
        <v>1976</v>
      </c>
      <c r="F626" s="5"/>
      <c r="G626" s="6"/>
      <c r="I626" s="6"/>
    </row>
    <row r="627" ht="26.25">
      <c r="A627" s="5" t="s">
        <v>1628</v>
      </c>
      <c r="B627" s="5" t="s">
        <v>635</v>
      </c>
      <c r="C627" s="5" t="s">
        <v>855</v>
      </c>
      <c r="D627" s="70" t="s">
        <v>2252</v>
      </c>
      <c r="E627" s="6" t="s">
        <v>1976</v>
      </c>
      <c r="F627" s="5"/>
      <c r="G627" s="6"/>
      <c r="I627" s="6"/>
    </row>
    <row r="628" ht="26.25">
      <c r="A628" s="5" t="s">
        <v>1608</v>
      </c>
      <c r="B628" s="5" t="s">
        <v>635</v>
      </c>
      <c r="C628" s="5" t="s">
        <v>855</v>
      </c>
      <c r="D628" s="70" t="s">
        <v>2257</v>
      </c>
      <c r="E628" s="6" t="s">
        <v>1976</v>
      </c>
      <c r="F628" s="5"/>
      <c r="G628" s="6"/>
      <c r="I628" s="6"/>
    </row>
    <row r="629" ht="26.25">
      <c r="A629" s="5" t="s">
        <v>1606</v>
      </c>
      <c r="B629" s="5" t="s">
        <v>635</v>
      </c>
      <c r="C629" s="5" t="s">
        <v>855</v>
      </c>
      <c r="D629" s="70" t="s">
        <v>2082</v>
      </c>
      <c r="E629" s="6" t="s">
        <v>1976</v>
      </c>
      <c r="F629" s="5"/>
      <c r="G629" s="6"/>
      <c r="I629" s="6"/>
    </row>
    <row r="630" ht="26.25">
      <c r="A630" s="5" t="s">
        <v>1629</v>
      </c>
      <c r="B630" s="5" t="s">
        <v>635</v>
      </c>
      <c r="C630" s="5" t="s">
        <v>855</v>
      </c>
      <c r="D630" s="70" t="s">
        <v>2288</v>
      </c>
      <c r="E630" s="6" t="s">
        <v>1976</v>
      </c>
      <c r="F630" s="5"/>
      <c r="G630" s="6"/>
      <c r="I630" s="6"/>
    </row>
    <row r="631" ht="26.25">
      <c r="A631" s="5" t="s">
        <v>1630</v>
      </c>
      <c r="B631" s="5" t="s">
        <v>635</v>
      </c>
      <c r="C631" s="5" t="s">
        <v>855</v>
      </c>
      <c r="D631" s="70" t="s">
        <v>2289</v>
      </c>
      <c r="E631" s="6" t="s">
        <v>1976</v>
      </c>
      <c r="F631" s="5" t="s">
        <v>2290</v>
      </c>
      <c r="G631" s="6"/>
      <c r="I631" s="6" t="s">
        <v>2080</v>
      </c>
    </row>
    <row r="632" ht="26.25">
      <c r="A632" s="5" t="s">
        <v>1631</v>
      </c>
      <c r="B632" s="5" t="s">
        <v>635</v>
      </c>
      <c r="C632" s="5" t="s">
        <v>855</v>
      </c>
      <c r="D632" s="70" t="s">
        <v>2291</v>
      </c>
      <c r="E632" s="6" t="s">
        <v>1976</v>
      </c>
      <c r="F632" s="5"/>
      <c r="G632" s="6"/>
      <c r="I632" s="6"/>
    </row>
    <row r="633" ht="26.25">
      <c r="A633" s="5" t="s">
        <v>1632</v>
      </c>
      <c r="B633" s="5" t="s">
        <v>635</v>
      </c>
      <c r="C633" s="5" t="s">
        <v>855</v>
      </c>
      <c r="D633" s="70" t="s">
        <v>2292</v>
      </c>
      <c r="E633" s="6" t="s">
        <v>1976</v>
      </c>
      <c r="F633" s="5"/>
      <c r="G633" s="6"/>
      <c r="I633" s="6"/>
    </row>
    <row r="634" ht="26.25">
      <c r="A634" s="5" t="s">
        <v>1633</v>
      </c>
      <c r="B634" s="5" t="s">
        <v>635</v>
      </c>
      <c r="C634" s="5" t="s">
        <v>855</v>
      </c>
      <c r="D634" s="70" t="s">
        <v>2249</v>
      </c>
      <c r="E634" s="6" t="s">
        <v>1976</v>
      </c>
      <c r="F634" s="5"/>
    </row>
    <row r="635" ht="48.75">
      <c r="A635" s="5" t="s">
        <v>1634</v>
      </c>
      <c r="B635" s="5" t="s">
        <v>635</v>
      </c>
      <c r="C635" s="5" t="s">
        <v>855</v>
      </c>
      <c r="D635" s="70" t="s">
        <v>2293</v>
      </c>
      <c r="E635" s="6" t="s">
        <v>1976</v>
      </c>
      <c r="F635" s="5" t="s">
        <v>2294</v>
      </c>
    </row>
    <row r="636" ht="26.25">
      <c r="A636" s="5" t="s">
        <v>1635</v>
      </c>
      <c r="B636" s="5" t="s">
        <v>635</v>
      </c>
      <c r="C636" s="5" t="s">
        <v>855</v>
      </c>
      <c r="D636" s="70" t="s">
        <v>2295</v>
      </c>
      <c r="E636" s="6" t="s">
        <v>1976</v>
      </c>
      <c r="F636" s="5" t="s">
        <v>2296</v>
      </c>
    </row>
    <row r="637" ht="26.25">
      <c r="A637" s="5" t="s">
        <v>1636</v>
      </c>
      <c r="B637" s="5" t="s">
        <v>635</v>
      </c>
      <c r="C637" s="5" t="s">
        <v>855</v>
      </c>
      <c r="D637" s="70" t="s">
        <v>2297</v>
      </c>
      <c r="E637" s="6" t="s">
        <v>1976</v>
      </c>
      <c r="F637" s="5"/>
      <c r="G637" s="6"/>
    </row>
    <row r="638" ht="26.25">
      <c r="A638" s="5" t="s">
        <v>1622</v>
      </c>
      <c r="B638" s="5" t="s">
        <v>635</v>
      </c>
      <c r="C638" s="5" t="s">
        <v>849</v>
      </c>
      <c r="D638" s="70" t="s">
        <v>2282</v>
      </c>
      <c r="E638" s="6" t="s">
        <v>1976</v>
      </c>
      <c r="F638" s="9"/>
      <c r="G638" s="6"/>
    </row>
    <row r="639" ht="26.25">
      <c r="A639" s="5" t="s">
        <v>1637</v>
      </c>
      <c r="B639" s="5" t="s">
        <v>635</v>
      </c>
      <c r="C639" s="5" t="s">
        <v>849</v>
      </c>
      <c r="D639" s="70" t="s">
        <v>2298</v>
      </c>
      <c r="E639" s="6" t="s">
        <v>1976</v>
      </c>
      <c r="F639" s="9"/>
    </row>
    <row r="640" ht="26.25">
      <c r="A640" s="5" t="s">
        <v>1628</v>
      </c>
      <c r="B640" s="5" t="s">
        <v>635</v>
      </c>
      <c r="C640" s="5" t="s">
        <v>849</v>
      </c>
      <c r="D640" s="70" t="s">
        <v>2267</v>
      </c>
      <c r="E640" s="6" t="s">
        <v>1976</v>
      </c>
      <c r="F640" s="5" t="s">
        <v>2299</v>
      </c>
    </row>
    <row r="641" ht="26.25">
      <c r="A641" s="5" t="s">
        <v>1618</v>
      </c>
      <c r="B641" s="5" t="s">
        <v>635</v>
      </c>
      <c r="C641" s="5" t="s">
        <v>849</v>
      </c>
      <c r="D641" s="70" t="s">
        <v>2283</v>
      </c>
      <c r="E641" s="6" t="s">
        <v>1976</v>
      </c>
      <c r="F641" s="9"/>
    </row>
    <row r="642" ht="26.25">
      <c r="A642" s="5" t="s">
        <v>1617</v>
      </c>
      <c r="B642" s="5" t="s">
        <v>635</v>
      </c>
      <c r="C642" s="5" t="s">
        <v>849</v>
      </c>
      <c r="D642" s="70" t="s">
        <v>2283</v>
      </c>
      <c r="E642" s="6" t="s">
        <v>1976</v>
      </c>
      <c r="F642" s="9"/>
    </row>
    <row r="643" ht="26.25">
      <c r="A643" s="5" t="s">
        <v>1616</v>
      </c>
      <c r="B643" s="5" t="s">
        <v>635</v>
      </c>
      <c r="C643" s="5" t="s">
        <v>849</v>
      </c>
      <c r="D643" s="70" t="s">
        <v>2283</v>
      </c>
      <c r="E643" s="6" t="s">
        <v>1976</v>
      </c>
      <c r="F643" s="9"/>
    </row>
    <row r="644" ht="26.25">
      <c r="A644" s="5" t="s">
        <v>1614</v>
      </c>
      <c r="B644" s="5" t="s">
        <v>635</v>
      </c>
      <c r="C644" s="5" t="s">
        <v>849</v>
      </c>
      <c r="D644" s="70" t="s">
        <v>2283</v>
      </c>
      <c r="E644" s="6" t="s">
        <v>1976</v>
      </c>
      <c r="F644" s="9"/>
    </row>
    <row r="645" ht="26.25">
      <c r="A645" s="5" t="s">
        <v>1607</v>
      </c>
      <c r="B645" s="5" t="s">
        <v>635</v>
      </c>
      <c r="C645" s="5" t="s">
        <v>849</v>
      </c>
      <c r="D645" s="70" t="s">
        <v>2252</v>
      </c>
      <c r="E645" s="6" t="s">
        <v>1976</v>
      </c>
      <c r="F645" s="5" t="s">
        <v>2300</v>
      </c>
    </row>
    <row r="646" ht="26.25">
      <c r="A646" s="5" t="s">
        <v>1638</v>
      </c>
      <c r="B646" s="5" t="s">
        <v>635</v>
      </c>
      <c r="C646" s="5" t="s">
        <v>849</v>
      </c>
      <c r="D646" s="70" t="s">
        <v>2257</v>
      </c>
      <c r="E646" s="6" t="s">
        <v>1976</v>
      </c>
      <c r="F646" s="9"/>
    </row>
    <row r="647" ht="26.25">
      <c r="A647" s="5" t="s">
        <v>1639</v>
      </c>
      <c r="B647" s="5" t="s">
        <v>635</v>
      </c>
      <c r="C647" s="5" t="s">
        <v>849</v>
      </c>
      <c r="D647" s="70" t="s">
        <v>2258</v>
      </c>
      <c r="E647" s="6" t="s">
        <v>1976</v>
      </c>
      <c r="F647" s="9"/>
    </row>
    <row r="648" ht="26.25">
      <c r="A648" s="5" t="s">
        <v>1610</v>
      </c>
      <c r="B648" s="5" t="s">
        <v>635</v>
      </c>
      <c r="C648" s="5" t="s">
        <v>849</v>
      </c>
      <c r="D648" s="70" t="s">
        <v>2169</v>
      </c>
      <c r="E648" s="6" t="s">
        <v>1976</v>
      </c>
      <c r="F648" s="5" t="s">
        <v>2251</v>
      </c>
    </row>
    <row r="649" ht="26.25">
      <c r="A649" s="5" t="s">
        <v>1602</v>
      </c>
      <c r="B649" s="5" t="s">
        <v>635</v>
      </c>
      <c r="C649" s="5" t="s">
        <v>849</v>
      </c>
      <c r="D649" s="70" t="s">
        <v>2301</v>
      </c>
      <c r="E649" s="6" t="s">
        <v>1976</v>
      </c>
      <c r="F649" s="5" t="s">
        <v>2302</v>
      </c>
    </row>
    <row r="650" ht="26.25">
      <c r="A650" s="5" t="s">
        <v>1599</v>
      </c>
      <c r="B650" s="5" t="s">
        <v>635</v>
      </c>
      <c r="C650" s="5" t="s">
        <v>849</v>
      </c>
      <c r="D650" s="70" t="s">
        <v>2303</v>
      </c>
      <c r="E650" s="6" t="s">
        <v>1976</v>
      </c>
      <c r="F650" s="5" t="s">
        <v>2251</v>
      </c>
    </row>
    <row r="651" ht="48.75">
      <c r="A651" s="5" t="s">
        <v>1608</v>
      </c>
      <c r="B651" s="5" t="s">
        <v>635</v>
      </c>
      <c r="C651" s="5" t="s">
        <v>849</v>
      </c>
      <c r="D651" s="70" t="s">
        <v>2169</v>
      </c>
      <c r="E651" s="6" t="s">
        <v>1976</v>
      </c>
      <c r="F651" s="5" t="s">
        <v>2304</v>
      </c>
      <c r="I651" s="6" t="s">
        <v>2080</v>
      </c>
    </row>
    <row r="652" ht="26.25">
      <c r="A652" s="5" t="s">
        <v>1632</v>
      </c>
      <c r="B652" s="5" t="s">
        <v>635</v>
      </c>
      <c r="C652" s="5" t="s">
        <v>853</v>
      </c>
      <c r="D652" s="70" t="s">
        <v>2280</v>
      </c>
      <c r="E652" s="6" t="s">
        <v>1976</v>
      </c>
      <c r="F652" s="9"/>
    </row>
    <row r="653" ht="26.25">
      <c r="A653" s="5" t="s">
        <v>1631</v>
      </c>
      <c r="B653" s="5" t="s">
        <v>635</v>
      </c>
      <c r="C653" s="5" t="s">
        <v>853</v>
      </c>
      <c r="D653" s="70" t="s">
        <v>2305</v>
      </c>
      <c r="E653" s="6" t="s">
        <v>1976</v>
      </c>
      <c r="F653" s="9"/>
    </row>
    <row r="654" ht="26.25">
      <c r="A654" s="5" t="s">
        <v>1639</v>
      </c>
      <c r="B654" s="5" t="s">
        <v>635</v>
      </c>
      <c r="C654" s="5" t="s">
        <v>853</v>
      </c>
      <c r="D654" s="70" t="s">
        <v>2180</v>
      </c>
      <c r="E654" s="6" t="s">
        <v>1976</v>
      </c>
      <c r="F654" s="9"/>
    </row>
    <row r="655" ht="26.25">
      <c r="A655" s="5" t="s">
        <v>1607</v>
      </c>
      <c r="B655" s="5" t="s">
        <v>635</v>
      </c>
      <c r="C655" s="5" t="s">
        <v>853</v>
      </c>
      <c r="D655" s="70" t="s">
        <v>2272</v>
      </c>
      <c r="E655" s="6" t="s">
        <v>1976</v>
      </c>
      <c r="F655" s="9"/>
    </row>
    <row r="656" ht="26.25">
      <c r="A656" s="5" t="s">
        <v>1638</v>
      </c>
      <c r="B656" s="5" t="s">
        <v>635</v>
      </c>
      <c r="C656" s="5" t="s">
        <v>853</v>
      </c>
      <c r="D656" s="70" t="s">
        <v>2257</v>
      </c>
      <c r="E656" s="6" t="s">
        <v>1976</v>
      </c>
      <c r="F656" s="9"/>
    </row>
    <row r="657" ht="26.25">
      <c r="A657" s="5" t="s">
        <v>1610</v>
      </c>
      <c r="B657" s="5" t="s">
        <v>635</v>
      </c>
      <c r="C657" s="5" t="s">
        <v>853</v>
      </c>
      <c r="D657" s="70" t="s">
        <v>2003</v>
      </c>
      <c r="E657" s="6" t="s">
        <v>1976</v>
      </c>
      <c r="F657" s="9"/>
    </row>
    <row r="658" ht="26.25">
      <c r="A658" s="5" t="s">
        <v>1604</v>
      </c>
      <c r="B658" s="5" t="s">
        <v>635</v>
      </c>
      <c r="C658" s="5" t="s">
        <v>853</v>
      </c>
      <c r="D658" s="70" t="s">
        <v>2303</v>
      </c>
      <c r="E658" s="6" t="s">
        <v>1976</v>
      </c>
      <c r="F658" s="9"/>
    </row>
    <row r="659" ht="26.25">
      <c r="A659" s="5" t="s">
        <v>1640</v>
      </c>
      <c r="B659" s="5" t="s">
        <v>635</v>
      </c>
      <c r="C659" s="5" t="s">
        <v>853</v>
      </c>
      <c r="D659" s="70" t="s">
        <v>2306</v>
      </c>
      <c r="E659" s="6" t="s">
        <v>1976</v>
      </c>
      <c r="F659" s="5" t="s">
        <v>2038</v>
      </c>
    </row>
    <row r="660" ht="26.25">
      <c r="A660" s="5" t="s">
        <v>1641</v>
      </c>
      <c r="B660" s="5" t="s">
        <v>635</v>
      </c>
      <c r="C660" s="5" t="s">
        <v>853</v>
      </c>
      <c r="D660" s="70" t="s">
        <v>2307</v>
      </c>
      <c r="E660" s="6" t="s">
        <v>1985</v>
      </c>
      <c r="F660" s="5" t="s">
        <v>2038</v>
      </c>
    </row>
    <row r="661" ht="26.25">
      <c r="A661" s="5" t="s">
        <v>1616</v>
      </c>
      <c r="B661" s="5" t="s">
        <v>635</v>
      </c>
      <c r="C661" s="5" t="s">
        <v>857</v>
      </c>
      <c r="D661" s="70" t="s">
        <v>2266</v>
      </c>
      <c r="E661" s="6" t="s">
        <v>1976</v>
      </c>
      <c r="F661" s="9"/>
    </row>
    <row r="662" ht="26.25">
      <c r="A662" s="5" t="s">
        <v>1613</v>
      </c>
      <c r="B662" s="5" t="s">
        <v>635</v>
      </c>
      <c r="C662" s="5" t="s">
        <v>857</v>
      </c>
      <c r="D662" s="70" t="s">
        <v>2266</v>
      </c>
      <c r="E662" s="6" t="s">
        <v>1976</v>
      </c>
      <c r="F662" s="9"/>
    </row>
    <row r="663" ht="26.25">
      <c r="A663" s="5" t="s">
        <v>1615</v>
      </c>
      <c r="B663" s="5" t="s">
        <v>635</v>
      </c>
      <c r="C663" s="5" t="s">
        <v>857</v>
      </c>
      <c r="D663" s="70" t="s">
        <v>2282</v>
      </c>
      <c r="E663" s="6" t="s">
        <v>1976</v>
      </c>
      <c r="F663" s="9"/>
    </row>
    <row r="664" ht="26.25">
      <c r="A664" s="46" t="s">
        <v>1642</v>
      </c>
      <c r="B664" s="5" t="s">
        <v>635</v>
      </c>
      <c r="C664" s="5" t="s">
        <v>857</v>
      </c>
      <c r="D664" s="70" t="s">
        <v>2308</v>
      </c>
      <c r="E664" s="6" t="s">
        <v>1985</v>
      </c>
      <c r="F664" s="9"/>
    </row>
    <row r="665" ht="26.25">
      <c r="A665" s="5" t="s">
        <v>1643</v>
      </c>
      <c r="B665" s="5" t="s">
        <v>635</v>
      </c>
      <c r="C665" s="5" t="s">
        <v>859</v>
      </c>
      <c r="D665" s="70" t="s">
        <v>2309</v>
      </c>
      <c r="E665" s="6" t="s">
        <v>1976</v>
      </c>
      <c r="F665" s="5"/>
    </row>
    <row r="666" ht="26.25">
      <c r="A666" s="5" t="s">
        <v>1644</v>
      </c>
      <c r="B666" s="5" t="s">
        <v>635</v>
      </c>
      <c r="C666" s="5" t="s">
        <v>859</v>
      </c>
      <c r="D666" s="70" t="s">
        <v>2310</v>
      </c>
      <c r="E666" s="6" t="s">
        <v>1976</v>
      </c>
      <c r="F666" s="9"/>
    </row>
    <row r="667" ht="26.25">
      <c r="A667" s="5" t="s">
        <v>1645</v>
      </c>
      <c r="B667" s="5" t="s">
        <v>635</v>
      </c>
      <c r="C667" s="5" t="s">
        <v>859</v>
      </c>
      <c r="D667" s="70" t="s">
        <v>2282</v>
      </c>
      <c r="E667" s="6" t="s">
        <v>1976</v>
      </c>
      <c r="F667" s="5" t="s">
        <v>2311</v>
      </c>
    </row>
    <row r="668" ht="26.25">
      <c r="A668" s="5" t="s">
        <v>1646</v>
      </c>
      <c r="B668" s="5" t="s">
        <v>635</v>
      </c>
      <c r="C668" s="5" t="s">
        <v>859</v>
      </c>
      <c r="D668" s="70" t="s">
        <v>2312</v>
      </c>
      <c r="E668" s="6" t="s">
        <v>1976</v>
      </c>
      <c r="F668" s="5" t="s">
        <v>2311</v>
      </c>
    </row>
    <row r="669" ht="26.25">
      <c r="A669" s="5" t="s">
        <v>1647</v>
      </c>
      <c r="B669" s="5" t="s">
        <v>635</v>
      </c>
      <c r="C669" s="5" t="s">
        <v>859</v>
      </c>
      <c r="D669" s="70" t="s">
        <v>2312</v>
      </c>
      <c r="E669" s="6" t="s">
        <v>1976</v>
      </c>
      <c r="F669" s="5" t="s">
        <v>2313</v>
      </c>
    </row>
    <row r="670" ht="26.25">
      <c r="A670" s="5" t="s">
        <v>1648</v>
      </c>
      <c r="B670" s="5" t="s">
        <v>635</v>
      </c>
      <c r="C670" s="5" t="s">
        <v>859</v>
      </c>
      <c r="D670" s="70" t="s">
        <v>2314</v>
      </c>
      <c r="E670" s="6" t="s">
        <v>1976</v>
      </c>
      <c r="F670" s="9"/>
    </row>
    <row r="671" ht="26.25">
      <c r="A671" s="5" t="s">
        <v>1635</v>
      </c>
      <c r="B671" s="5" t="s">
        <v>635</v>
      </c>
      <c r="C671" s="5" t="s">
        <v>859</v>
      </c>
      <c r="D671" s="70" t="s">
        <v>2292</v>
      </c>
      <c r="E671" s="6" t="s">
        <v>1976</v>
      </c>
      <c r="F671" s="9"/>
    </row>
    <row r="672" ht="26.25">
      <c r="A672" s="5" t="s">
        <v>1649</v>
      </c>
      <c r="B672" s="5" t="s">
        <v>635</v>
      </c>
      <c r="C672" s="5" t="s">
        <v>859</v>
      </c>
      <c r="D672" s="70" t="s">
        <v>2249</v>
      </c>
      <c r="E672" s="6" t="s">
        <v>1976</v>
      </c>
      <c r="F672" s="5"/>
    </row>
    <row r="673" ht="26.25">
      <c r="A673" s="5" t="s">
        <v>1610</v>
      </c>
      <c r="B673" s="5" t="s">
        <v>635</v>
      </c>
      <c r="C673" s="5" t="s">
        <v>864</v>
      </c>
      <c r="D673" s="70" t="s">
        <v>2257</v>
      </c>
      <c r="E673" s="6" t="s">
        <v>1976</v>
      </c>
      <c r="F673" s="5"/>
      <c r="G673" s="6"/>
    </row>
    <row r="674" ht="26.25">
      <c r="A674" s="5" t="s">
        <v>1636</v>
      </c>
      <c r="B674" s="5" t="s">
        <v>635</v>
      </c>
      <c r="C674" s="5" t="s">
        <v>864</v>
      </c>
      <c r="D674" s="70" t="s">
        <v>2297</v>
      </c>
      <c r="E674" s="6" t="s">
        <v>1976</v>
      </c>
      <c r="F674" s="5"/>
      <c r="G674" s="6"/>
    </row>
    <row r="675" ht="26.25">
      <c r="A675" s="5" t="s">
        <v>1650</v>
      </c>
      <c r="B675" s="5" t="s">
        <v>635</v>
      </c>
      <c r="C675" s="5" t="s">
        <v>864</v>
      </c>
      <c r="D675" s="70" t="s">
        <v>2306</v>
      </c>
      <c r="E675" s="6" t="s">
        <v>1985</v>
      </c>
      <c r="F675" s="5" t="s">
        <v>2315</v>
      </c>
    </row>
    <row r="676" ht="26.25">
      <c r="A676" s="5" t="s">
        <v>1651</v>
      </c>
      <c r="B676" s="5" t="s">
        <v>635</v>
      </c>
      <c r="C676" s="5" t="s">
        <v>864</v>
      </c>
      <c r="D676" s="70" t="s">
        <v>2316</v>
      </c>
      <c r="E676" s="6" t="s">
        <v>1976</v>
      </c>
      <c r="F676" s="9"/>
    </row>
    <row r="677" ht="26.25">
      <c r="A677" s="5" t="s">
        <v>1646</v>
      </c>
      <c r="B677" s="5" t="s">
        <v>635</v>
      </c>
      <c r="C677" s="5" t="s">
        <v>864</v>
      </c>
      <c r="D677" s="70" t="s">
        <v>2316</v>
      </c>
      <c r="E677" s="6" t="s">
        <v>1976</v>
      </c>
      <c r="F677" s="9"/>
    </row>
    <row r="678" ht="26.25">
      <c r="A678" s="5" t="s">
        <v>1652</v>
      </c>
      <c r="B678" s="5" t="s">
        <v>635</v>
      </c>
      <c r="C678" s="5" t="s">
        <v>864</v>
      </c>
      <c r="D678" s="70" t="s">
        <v>2316</v>
      </c>
      <c r="E678" s="6" t="s">
        <v>1976</v>
      </c>
      <c r="F678" s="9"/>
    </row>
    <row r="679" ht="26.25">
      <c r="A679" s="5" t="s">
        <v>1645</v>
      </c>
      <c r="B679" s="5" t="s">
        <v>635</v>
      </c>
      <c r="C679" s="5" t="s">
        <v>864</v>
      </c>
      <c r="D679" s="70" t="s">
        <v>2316</v>
      </c>
      <c r="E679" s="6" t="s">
        <v>1976</v>
      </c>
      <c r="F679" s="9"/>
    </row>
    <row r="680" ht="26.25">
      <c r="A680" s="5" t="s">
        <v>1653</v>
      </c>
      <c r="B680" s="5" t="s">
        <v>635</v>
      </c>
      <c r="C680" s="5" t="s">
        <v>864</v>
      </c>
      <c r="D680" s="70" t="s">
        <v>2312</v>
      </c>
      <c r="E680" s="6" t="s">
        <v>1976</v>
      </c>
      <c r="F680" s="9"/>
    </row>
    <row r="681" ht="26.25">
      <c r="A681" s="5" t="s">
        <v>1654</v>
      </c>
      <c r="B681" s="5" t="s">
        <v>635</v>
      </c>
      <c r="C681" s="5" t="s">
        <v>864</v>
      </c>
      <c r="D681" s="70" t="s">
        <v>2317</v>
      </c>
      <c r="E681" s="6" t="s">
        <v>1985</v>
      </c>
      <c r="F681" s="5" t="s">
        <v>2058</v>
      </c>
    </row>
    <row r="682" ht="26.25">
      <c r="A682" s="5" t="s">
        <v>1604</v>
      </c>
      <c r="B682" s="5" t="s">
        <v>635</v>
      </c>
      <c r="C682" s="5" t="s">
        <v>864</v>
      </c>
      <c r="D682" s="70" t="s">
        <v>2318</v>
      </c>
      <c r="E682" s="6" t="s">
        <v>1976</v>
      </c>
      <c r="F682" s="9"/>
    </row>
    <row r="683" ht="26.25">
      <c r="A683" s="5" t="s">
        <v>1602</v>
      </c>
      <c r="B683" s="5" t="s">
        <v>635</v>
      </c>
      <c r="C683" s="5" t="s">
        <v>864</v>
      </c>
      <c r="D683" s="70" t="s">
        <v>2016</v>
      </c>
      <c r="E683" s="6" t="s">
        <v>1976</v>
      </c>
      <c r="F683" s="9"/>
    </row>
    <row r="684" ht="26.25">
      <c r="A684" s="5" t="s">
        <v>1609</v>
      </c>
      <c r="B684" s="5" t="s">
        <v>635</v>
      </c>
      <c r="C684" s="5" t="s">
        <v>864</v>
      </c>
      <c r="D684" s="70" t="s">
        <v>2249</v>
      </c>
      <c r="E684" s="6" t="s">
        <v>1976</v>
      </c>
      <c r="F684" s="9"/>
    </row>
    <row r="685" ht="26.25">
      <c r="A685" s="5" t="s">
        <v>1629</v>
      </c>
      <c r="B685" s="5" t="s">
        <v>635</v>
      </c>
      <c r="C685" s="5" t="s">
        <v>864</v>
      </c>
      <c r="D685" s="70" t="s">
        <v>2265</v>
      </c>
      <c r="E685" s="6" t="s">
        <v>1976</v>
      </c>
      <c r="F685" s="5" t="s">
        <v>2058</v>
      </c>
    </row>
    <row r="686" ht="26.25">
      <c r="A686" s="5" t="s">
        <v>1630</v>
      </c>
      <c r="B686" s="5" t="s">
        <v>635</v>
      </c>
      <c r="C686" s="5" t="s">
        <v>864</v>
      </c>
      <c r="D686" s="70" t="s">
        <v>2265</v>
      </c>
      <c r="E686" s="6" t="s">
        <v>1976</v>
      </c>
      <c r="F686" s="5" t="s">
        <v>2058</v>
      </c>
      <c r="I686" s="6" t="s">
        <v>2080</v>
      </c>
    </row>
    <row r="687" ht="26.25">
      <c r="A687" s="5" t="s">
        <v>1643</v>
      </c>
      <c r="B687" s="5" t="s">
        <v>635</v>
      </c>
      <c r="C687" s="5" t="s">
        <v>860</v>
      </c>
      <c r="D687" s="70" t="s">
        <v>2309</v>
      </c>
      <c r="E687" s="6" t="s">
        <v>1976</v>
      </c>
      <c r="F687" s="5"/>
    </row>
    <row r="688" ht="26.25">
      <c r="A688" s="5" t="s">
        <v>1649</v>
      </c>
      <c r="B688" s="5" t="s">
        <v>635</v>
      </c>
      <c r="C688" s="5" t="s">
        <v>860</v>
      </c>
      <c r="D688" s="70" t="s">
        <v>2319</v>
      </c>
      <c r="E688" s="6" t="s">
        <v>1976</v>
      </c>
      <c r="F688" s="5"/>
    </row>
    <row r="689" ht="26.25">
      <c r="A689" s="5" t="s">
        <v>1655</v>
      </c>
      <c r="B689" s="5" t="s">
        <v>635</v>
      </c>
      <c r="C689" s="5" t="s">
        <v>860</v>
      </c>
      <c r="D689" s="70" t="s">
        <v>2082</v>
      </c>
      <c r="E689" s="6" t="s">
        <v>1976</v>
      </c>
      <c r="F689" s="5"/>
    </row>
    <row r="690" ht="26.25">
      <c r="A690" s="5" t="s">
        <v>1644</v>
      </c>
      <c r="B690" s="5" t="s">
        <v>635</v>
      </c>
      <c r="C690" s="5" t="s">
        <v>860</v>
      </c>
      <c r="D690" s="70" t="s">
        <v>2310</v>
      </c>
      <c r="E690" s="6" t="s">
        <v>1976</v>
      </c>
      <c r="F690" s="5"/>
    </row>
    <row r="691" ht="26.25">
      <c r="A691" s="5" t="s">
        <v>1635</v>
      </c>
      <c r="B691" s="5" t="s">
        <v>635</v>
      </c>
      <c r="C691" s="5" t="s">
        <v>860</v>
      </c>
      <c r="D691" s="70" t="s">
        <v>2288</v>
      </c>
      <c r="E691" s="6" t="s">
        <v>1976</v>
      </c>
      <c r="F691" s="5"/>
    </row>
    <row r="692" ht="26.25">
      <c r="A692" s="5" t="s">
        <v>1648</v>
      </c>
      <c r="B692" s="5" t="s">
        <v>635</v>
      </c>
      <c r="C692" s="5" t="s">
        <v>860</v>
      </c>
      <c r="D692" s="70" t="s">
        <v>2314</v>
      </c>
      <c r="E692" s="6" t="s">
        <v>1976</v>
      </c>
      <c r="F692" s="5"/>
    </row>
    <row r="693" ht="26.25">
      <c r="A693" s="5" t="s">
        <v>1656</v>
      </c>
      <c r="B693" s="5" t="s">
        <v>635</v>
      </c>
      <c r="C693" s="5" t="s">
        <v>862</v>
      </c>
      <c r="D693" s="70" t="s">
        <v>2265</v>
      </c>
      <c r="E693" s="6" t="s">
        <v>1976</v>
      </c>
      <c r="F693" s="5" t="s">
        <v>2313</v>
      </c>
    </row>
    <row r="694" ht="26.25">
      <c r="A694" s="5" t="s">
        <v>1657</v>
      </c>
      <c r="B694" s="5" t="s">
        <v>635</v>
      </c>
      <c r="C694" s="5" t="s">
        <v>862</v>
      </c>
      <c r="D694" s="70" t="s">
        <v>1006</v>
      </c>
      <c r="E694" s="6" t="s">
        <v>1976</v>
      </c>
      <c r="F694" s="5" t="s">
        <v>2313</v>
      </c>
    </row>
    <row r="695" ht="26.25">
      <c r="A695" s="5" t="s">
        <v>1636</v>
      </c>
      <c r="B695" s="5" t="s">
        <v>635</v>
      </c>
      <c r="C695" s="5" t="s">
        <v>866</v>
      </c>
      <c r="D695" s="70" t="s">
        <v>2297</v>
      </c>
      <c r="E695" s="6" t="s">
        <v>1976</v>
      </c>
      <c r="F695" s="5"/>
      <c r="G695" s="6"/>
    </row>
    <row r="696" ht="26.25">
      <c r="A696" s="5" t="s">
        <v>1610</v>
      </c>
      <c r="B696" s="5" t="s">
        <v>635</v>
      </c>
      <c r="C696" s="5" t="s">
        <v>866</v>
      </c>
      <c r="D696" s="70" t="s">
        <v>2257</v>
      </c>
      <c r="E696" s="6" t="s">
        <v>1976</v>
      </c>
      <c r="F696" s="5"/>
    </row>
    <row r="697" ht="26.25">
      <c r="A697" s="5" t="s">
        <v>1605</v>
      </c>
      <c r="B697" s="5" t="s">
        <v>635</v>
      </c>
      <c r="C697" s="5" t="s">
        <v>866</v>
      </c>
      <c r="D697" s="70" t="s">
        <v>2256</v>
      </c>
      <c r="E697" s="6" t="s">
        <v>1976</v>
      </c>
      <c r="F697" s="5"/>
    </row>
    <row r="698" ht="26.25">
      <c r="A698" s="5" t="s">
        <v>1634</v>
      </c>
      <c r="B698" s="5" t="s">
        <v>635</v>
      </c>
      <c r="C698" s="5" t="s">
        <v>866</v>
      </c>
      <c r="D698" s="70" t="s">
        <v>2050</v>
      </c>
      <c r="E698" s="6" t="s">
        <v>1976</v>
      </c>
      <c r="F698" s="5"/>
    </row>
    <row r="699" ht="26.25">
      <c r="A699" s="5" t="s">
        <v>1598</v>
      </c>
      <c r="B699" s="5" t="s">
        <v>635</v>
      </c>
      <c r="C699" s="5" t="s">
        <v>866</v>
      </c>
      <c r="D699" s="70" t="s">
        <v>2318</v>
      </c>
      <c r="E699" s="6" t="s">
        <v>1976</v>
      </c>
      <c r="F699" s="5"/>
    </row>
    <row r="700" ht="27.0" customHeight="1">
      <c r="A700" s="5" t="s">
        <v>1609</v>
      </c>
      <c r="B700" s="5" t="s">
        <v>635</v>
      </c>
      <c r="C700" s="5" t="s">
        <v>866</v>
      </c>
      <c r="D700" s="70" t="s">
        <v>2249</v>
      </c>
      <c r="E700" s="6" t="s">
        <v>1976</v>
      </c>
      <c r="F700" s="5"/>
    </row>
    <row r="701" ht="27.0" customHeight="1">
      <c r="A701" s="5" t="s">
        <v>1639</v>
      </c>
      <c r="B701" s="5" t="s">
        <v>635</v>
      </c>
      <c r="C701" s="5" t="s">
        <v>867</v>
      </c>
      <c r="D701" s="70" t="s">
        <v>2256</v>
      </c>
      <c r="E701" s="6" t="s">
        <v>1976</v>
      </c>
      <c r="F701" s="5"/>
    </row>
    <row r="702" ht="27.0" customHeight="1">
      <c r="A702" s="5" t="s">
        <v>1607</v>
      </c>
      <c r="B702" s="5" t="s">
        <v>635</v>
      </c>
      <c r="C702" s="5" t="s">
        <v>867</v>
      </c>
      <c r="D702" s="70" t="s">
        <v>2162</v>
      </c>
      <c r="E702" s="6" t="s">
        <v>1976</v>
      </c>
      <c r="F702" s="5"/>
    </row>
    <row r="703" ht="26.25">
      <c r="A703" s="5" t="s">
        <v>1658</v>
      </c>
      <c r="B703" s="5" t="s">
        <v>635</v>
      </c>
      <c r="C703" s="5" t="s">
        <v>867</v>
      </c>
      <c r="D703" s="70" t="s">
        <v>2280</v>
      </c>
      <c r="E703" s="6" t="s">
        <v>1976</v>
      </c>
      <c r="F703" s="5"/>
    </row>
    <row r="704" ht="26.25">
      <c r="A704" s="5" t="s">
        <v>1659</v>
      </c>
      <c r="B704" s="5" t="s">
        <v>635</v>
      </c>
      <c r="C704" s="5" t="s">
        <v>867</v>
      </c>
      <c r="D704" s="70" t="s">
        <v>2093</v>
      </c>
      <c r="E704" s="6" t="s">
        <v>1976</v>
      </c>
      <c r="F704" s="5"/>
    </row>
    <row r="705" ht="37.5">
      <c r="A705" s="5" t="s">
        <v>1660</v>
      </c>
      <c r="B705" s="5" t="s">
        <v>635</v>
      </c>
      <c r="C705" s="5" t="s">
        <v>867</v>
      </c>
      <c r="D705" s="70" t="s">
        <v>2177</v>
      </c>
      <c r="E705" s="6" t="s">
        <v>1985</v>
      </c>
      <c r="F705" s="5" t="s">
        <v>2320</v>
      </c>
    </row>
    <row r="706" ht="26.25">
      <c r="A706" s="5" t="s">
        <v>1595</v>
      </c>
      <c r="B706" s="5" t="s">
        <v>639</v>
      </c>
      <c r="C706" s="5" t="s">
        <v>868</v>
      </c>
      <c r="D706" s="70" t="s">
        <v>2312</v>
      </c>
      <c r="E706" s="6" t="s">
        <v>1976</v>
      </c>
      <c r="F706" s="9"/>
    </row>
    <row r="707" ht="26.25">
      <c r="A707" s="5" t="s">
        <v>1596</v>
      </c>
      <c r="B707" s="5" t="s">
        <v>639</v>
      </c>
      <c r="C707" s="5" t="s">
        <v>868</v>
      </c>
      <c r="D707" s="70" t="s">
        <v>2312</v>
      </c>
      <c r="E707" s="6" t="s">
        <v>1976</v>
      </c>
      <c r="F707" s="9"/>
    </row>
    <row r="708" ht="37.5">
      <c r="A708" s="5" t="s">
        <v>1622</v>
      </c>
      <c r="B708" s="5" t="s">
        <v>639</v>
      </c>
      <c r="C708" s="5" t="s">
        <v>868</v>
      </c>
      <c r="D708" s="70" t="s">
        <v>2321</v>
      </c>
      <c r="E708" s="6" t="s">
        <v>1976</v>
      </c>
      <c r="F708" s="5" t="s">
        <v>2322</v>
      </c>
      <c r="G708" s="6"/>
    </row>
    <row r="709">
      <c r="A709" s="9"/>
      <c r="B709" s="9"/>
      <c r="C709" s="9"/>
      <c r="D709" s="71"/>
      <c r="F709" s="9"/>
    </row>
    <row r="710">
      <c r="A710" s="9"/>
      <c r="B710" s="9"/>
      <c r="C710" s="9"/>
      <c r="D710" s="71"/>
      <c r="F710" s="9"/>
    </row>
    <row r="711">
      <c r="A711" s="9"/>
      <c r="B711" s="9"/>
      <c r="C711" s="9"/>
      <c r="D711" s="71"/>
      <c r="F711" s="9"/>
    </row>
    <row r="712">
      <c r="A712" s="9"/>
      <c r="B712" s="9"/>
      <c r="C712" s="9"/>
      <c r="D712" s="71"/>
      <c r="F712" s="9"/>
    </row>
    <row r="713">
      <c r="A713" s="9"/>
      <c r="B713" s="9"/>
      <c r="C713" s="9"/>
      <c r="D713" s="71"/>
      <c r="F713" s="9"/>
    </row>
    <row r="714">
      <c r="A714" s="9"/>
      <c r="B714" s="9"/>
      <c r="C714" s="9"/>
      <c r="D714" s="71"/>
      <c r="F714" s="9"/>
    </row>
    <row r="715" ht="26.25">
      <c r="A715" s="5" t="s">
        <v>1661</v>
      </c>
      <c r="B715" s="5" t="s">
        <v>649</v>
      </c>
      <c r="C715" s="5" t="s">
        <v>869</v>
      </c>
      <c r="D715" s="70" t="s">
        <v>2033</v>
      </c>
      <c r="E715" s="6" t="s">
        <v>1976</v>
      </c>
      <c r="F715" s="9"/>
      <c r="G715" s="6" t="s">
        <v>2323</v>
      </c>
    </row>
    <row r="716" ht="26.25">
      <c r="A716" s="5" t="s">
        <v>1662</v>
      </c>
      <c r="B716" s="5" t="s">
        <v>649</v>
      </c>
      <c r="C716" s="5" t="s">
        <v>869</v>
      </c>
      <c r="D716" s="70" t="s">
        <v>2016</v>
      </c>
      <c r="E716" s="6" t="s">
        <v>1976</v>
      </c>
      <c r="F716" s="9"/>
      <c r="G716" s="6" t="s">
        <v>2323</v>
      </c>
    </row>
    <row r="717" ht="26.25">
      <c r="A717" s="5" t="s">
        <v>1663</v>
      </c>
      <c r="B717" s="5" t="s">
        <v>649</v>
      </c>
      <c r="C717" s="5" t="s">
        <v>869</v>
      </c>
      <c r="D717" s="70" t="s">
        <v>2172</v>
      </c>
      <c r="E717" s="6" t="s">
        <v>1976</v>
      </c>
      <c r="F717" s="5" t="s">
        <v>2138</v>
      </c>
      <c r="G717" s="6" t="s">
        <v>2323</v>
      </c>
      <c r="I717" s="6" t="s">
        <v>2324</v>
      </c>
    </row>
    <row r="718" ht="26.25">
      <c r="A718" s="5" t="s">
        <v>1664</v>
      </c>
      <c r="B718" s="5" t="s">
        <v>649</v>
      </c>
      <c r="C718" s="5" t="s">
        <v>869</v>
      </c>
      <c r="D718" s="70" t="s">
        <v>2325</v>
      </c>
      <c r="E718" s="6" t="s">
        <v>1976</v>
      </c>
      <c r="F718" s="5"/>
      <c r="G718" s="6" t="s">
        <v>114</v>
      </c>
      <c r="I718" s="6"/>
    </row>
    <row r="719" ht="26.25">
      <c r="A719" s="5" t="s">
        <v>1665</v>
      </c>
      <c r="B719" s="5" t="s">
        <v>649</v>
      </c>
      <c r="C719" s="5" t="s">
        <v>869</v>
      </c>
      <c r="D719" s="70" t="s">
        <v>2325</v>
      </c>
      <c r="E719" s="6" t="s">
        <v>1976</v>
      </c>
      <c r="F719" s="5"/>
      <c r="G719" s="6" t="s">
        <v>114</v>
      </c>
      <c r="I719" s="6"/>
    </row>
    <row r="720" ht="26.25">
      <c r="A720" s="5" t="s">
        <v>1666</v>
      </c>
      <c r="B720" s="5" t="s">
        <v>649</v>
      </c>
      <c r="C720" s="5" t="s">
        <v>870</v>
      </c>
      <c r="D720" s="70" t="s">
        <v>2256</v>
      </c>
      <c r="E720" s="6" t="s">
        <v>1976</v>
      </c>
      <c r="F720" s="9"/>
      <c r="G720" s="6" t="s">
        <v>2323</v>
      </c>
    </row>
    <row r="721" ht="26.25">
      <c r="A721" s="5" t="s">
        <v>1663</v>
      </c>
      <c r="B721" s="5" t="s">
        <v>649</v>
      </c>
      <c r="C721" s="5" t="s">
        <v>870</v>
      </c>
      <c r="D721" s="70" t="s">
        <v>2033</v>
      </c>
      <c r="E721" s="6" t="s">
        <v>1976</v>
      </c>
      <c r="F721" s="9"/>
      <c r="G721" s="6" t="s">
        <v>2323</v>
      </c>
      <c r="I721" s="6" t="s">
        <v>2324</v>
      </c>
    </row>
    <row r="722" ht="26.25">
      <c r="A722" s="5" t="s">
        <v>1662</v>
      </c>
      <c r="B722" s="5" t="s">
        <v>649</v>
      </c>
      <c r="C722" s="5" t="s">
        <v>870</v>
      </c>
      <c r="D722" s="70" t="s">
        <v>2033</v>
      </c>
      <c r="E722" s="6" t="s">
        <v>1976</v>
      </c>
      <c r="F722" s="9"/>
      <c r="G722" s="6" t="s">
        <v>2323</v>
      </c>
    </row>
    <row r="723" ht="26.25">
      <c r="A723" s="5" t="s">
        <v>1661</v>
      </c>
      <c r="B723" s="5" t="s">
        <v>649</v>
      </c>
      <c r="C723" s="5" t="s">
        <v>870</v>
      </c>
      <c r="D723" s="70" t="s">
        <v>2090</v>
      </c>
      <c r="E723" s="6" t="s">
        <v>1976</v>
      </c>
      <c r="F723" s="9"/>
      <c r="G723" s="6" t="s">
        <v>2323</v>
      </c>
    </row>
    <row r="724" ht="26.25">
      <c r="A724" s="5" t="s">
        <v>1667</v>
      </c>
      <c r="B724" s="5" t="s">
        <v>649</v>
      </c>
      <c r="C724" s="5" t="s">
        <v>870</v>
      </c>
      <c r="D724" s="70" t="s">
        <v>2257</v>
      </c>
      <c r="E724" s="6" t="s">
        <v>1976</v>
      </c>
      <c r="F724" s="9"/>
      <c r="G724" s="6"/>
    </row>
    <row r="725" ht="26.25">
      <c r="A725" s="5" t="s">
        <v>1668</v>
      </c>
      <c r="B725" s="5" t="s">
        <v>649</v>
      </c>
      <c r="C725" s="5" t="s">
        <v>870</v>
      </c>
      <c r="D725" s="70" t="s">
        <v>2256</v>
      </c>
      <c r="E725" s="6" t="s">
        <v>1976</v>
      </c>
      <c r="F725" s="5" t="s">
        <v>2198</v>
      </c>
      <c r="G725" s="6" t="s">
        <v>2323</v>
      </c>
      <c r="I725" s="6" t="s">
        <v>2326</v>
      </c>
    </row>
    <row r="726" ht="26.25">
      <c r="A726" s="5" t="s">
        <v>1669</v>
      </c>
      <c r="B726" s="5" t="s">
        <v>649</v>
      </c>
      <c r="C726" s="5" t="s">
        <v>870</v>
      </c>
      <c r="D726" s="70" t="s">
        <v>2016</v>
      </c>
      <c r="E726" s="6" t="s">
        <v>1976</v>
      </c>
      <c r="F726" s="9"/>
      <c r="G726" s="6" t="s">
        <v>2323</v>
      </c>
    </row>
    <row r="727" ht="26.25">
      <c r="A727" s="5" t="s">
        <v>1664</v>
      </c>
      <c r="B727" s="5" t="s">
        <v>649</v>
      </c>
      <c r="C727" s="5" t="s">
        <v>870</v>
      </c>
      <c r="D727" s="70" t="s">
        <v>2325</v>
      </c>
      <c r="E727" s="6" t="s">
        <v>1976</v>
      </c>
      <c r="F727" s="9"/>
      <c r="G727" s="6" t="s">
        <v>114</v>
      </c>
    </row>
    <row r="728" ht="26.25">
      <c r="A728" s="5" t="s">
        <v>1665</v>
      </c>
      <c r="B728" s="5" t="s">
        <v>649</v>
      </c>
      <c r="C728" s="5" t="s">
        <v>870</v>
      </c>
      <c r="D728" s="70" t="s">
        <v>2325</v>
      </c>
      <c r="E728" s="6" t="s">
        <v>1976</v>
      </c>
      <c r="F728" s="9"/>
      <c r="G728" s="6" t="s">
        <v>114</v>
      </c>
    </row>
    <row r="729" ht="26.25">
      <c r="A729" s="5" t="s">
        <v>1670</v>
      </c>
      <c r="B729" s="5" t="s">
        <v>649</v>
      </c>
      <c r="C729" s="5" t="s">
        <v>870</v>
      </c>
      <c r="D729" s="70" t="s">
        <v>2325</v>
      </c>
      <c r="E729" s="6" t="s">
        <v>1976</v>
      </c>
      <c r="F729" s="9"/>
      <c r="G729" s="6" t="s">
        <v>114</v>
      </c>
    </row>
    <row r="730" ht="26.25">
      <c r="A730" s="5" t="s">
        <v>1671</v>
      </c>
      <c r="B730" s="5" t="s">
        <v>649</v>
      </c>
      <c r="C730" s="5" t="s">
        <v>871</v>
      </c>
      <c r="D730" s="70" t="s">
        <v>2327</v>
      </c>
      <c r="E730" s="6" t="s">
        <v>1976</v>
      </c>
      <c r="F730" s="9"/>
      <c r="G730" s="6" t="s">
        <v>2323</v>
      </c>
    </row>
    <row r="731" ht="26.25">
      <c r="A731" s="5" t="s">
        <v>1672</v>
      </c>
      <c r="B731" s="5" t="s">
        <v>649</v>
      </c>
      <c r="C731" s="5" t="s">
        <v>871</v>
      </c>
      <c r="D731" s="70" t="s">
        <v>2327</v>
      </c>
      <c r="E731" s="6" t="s">
        <v>1976</v>
      </c>
      <c r="F731" s="9"/>
      <c r="G731" s="6" t="s">
        <v>2323</v>
      </c>
    </row>
    <row r="732" ht="26.25">
      <c r="A732" s="5" t="s">
        <v>1668</v>
      </c>
      <c r="B732" s="5" t="s">
        <v>649</v>
      </c>
      <c r="C732" s="5" t="s">
        <v>871</v>
      </c>
      <c r="D732" s="70" t="s">
        <v>2016</v>
      </c>
      <c r="E732" s="6" t="s">
        <v>1976</v>
      </c>
      <c r="F732" s="9"/>
      <c r="G732" s="6" t="s">
        <v>2323</v>
      </c>
      <c r="I732" s="6" t="s">
        <v>2326</v>
      </c>
    </row>
    <row r="733" ht="26.25">
      <c r="A733" s="5" t="s">
        <v>1663</v>
      </c>
      <c r="B733" s="5" t="s">
        <v>649</v>
      </c>
      <c r="C733" s="5" t="s">
        <v>871</v>
      </c>
      <c r="D733" s="70" t="s">
        <v>2016</v>
      </c>
      <c r="E733" s="6" t="s">
        <v>1976</v>
      </c>
      <c r="F733" s="9"/>
      <c r="G733" s="6" t="s">
        <v>2323</v>
      </c>
      <c r="I733" s="6" t="s">
        <v>2324</v>
      </c>
    </row>
    <row r="734" ht="26.25">
      <c r="A734" s="5" t="s">
        <v>1673</v>
      </c>
      <c r="B734" s="5" t="s">
        <v>649</v>
      </c>
      <c r="C734" s="5" t="s">
        <v>871</v>
      </c>
      <c r="D734" s="70" t="s">
        <v>2227</v>
      </c>
      <c r="E734" s="6" t="s">
        <v>1976</v>
      </c>
      <c r="F734" s="5" t="s">
        <v>2328</v>
      </c>
      <c r="I734" s="6"/>
    </row>
    <row r="735" ht="26.25">
      <c r="A735" s="5" t="s">
        <v>1664</v>
      </c>
      <c r="B735" s="5" t="s">
        <v>649</v>
      </c>
      <c r="C735" s="5" t="s">
        <v>871</v>
      </c>
      <c r="D735" s="70" t="s">
        <v>2325</v>
      </c>
      <c r="E735" s="6" t="s">
        <v>1976</v>
      </c>
      <c r="F735" s="5"/>
      <c r="G735" s="6" t="s">
        <v>114</v>
      </c>
      <c r="I735" s="6"/>
    </row>
    <row r="736" ht="26.25">
      <c r="A736" s="5" t="s">
        <v>1674</v>
      </c>
      <c r="B736" s="5" t="s">
        <v>649</v>
      </c>
      <c r="C736" s="5" t="s">
        <v>872</v>
      </c>
      <c r="D736" s="70" t="s">
        <v>2329</v>
      </c>
      <c r="E736" s="6" t="s">
        <v>1976</v>
      </c>
      <c r="F736" s="9"/>
    </row>
    <row r="737" ht="26.25">
      <c r="A737" s="5" t="s">
        <v>1675</v>
      </c>
      <c r="B737" s="5" t="s">
        <v>649</v>
      </c>
      <c r="C737" s="5" t="s">
        <v>872</v>
      </c>
      <c r="D737" s="70" t="s">
        <v>2298</v>
      </c>
      <c r="E737" s="6" t="s">
        <v>1976</v>
      </c>
      <c r="F737" s="9"/>
      <c r="G737" s="6" t="s">
        <v>2323</v>
      </c>
      <c r="I737" s="6"/>
    </row>
    <row r="738" ht="26.25">
      <c r="A738" s="5" t="s">
        <v>1676</v>
      </c>
      <c r="B738" s="5" t="s">
        <v>649</v>
      </c>
      <c r="C738" s="5" t="s">
        <v>872</v>
      </c>
      <c r="D738" s="70" t="s">
        <v>2330</v>
      </c>
      <c r="E738" s="6" t="s">
        <v>1976</v>
      </c>
      <c r="F738" s="9"/>
      <c r="G738" s="6" t="s">
        <v>114</v>
      </c>
      <c r="I738" s="6"/>
    </row>
    <row r="739" ht="26.25">
      <c r="A739" s="5" t="s">
        <v>1677</v>
      </c>
      <c r="B739" s="5" t="s">
        <v>649</v>
      </c>
      <c r="C739" s="5" t="s">
        <v>872</v>
      </c>
      <c r="D739" s="70" t="s">
        <v>2093</v>
      </c>
      <c r="E739" s="6" t="s">
        <v>1985</v>
      </c>
      <c r="F739" s="9"/>
      <c r="G739" s="6" t="s">
        <v>2331</v>
      </c>
      <c r="I739" s="6" t="s">
        <v>2080</v>
      </c>
    </row>
    <row r="740" ht="26.25">
      <c r="A740" s="5" t="s">
        <v>1678</v>
      </c>
      <c r="B740" s="5" t="s">
        <v>654</v>
      </c>
      <c r="C740" s="5" t="s">
        <v>879</v>
      </c>
      <c r="D740" s="70" t="s">
        <v>2332</v>
      </c>
      <c r="E740" s="6" t="s">
        <v>1976</v>
      </c>
      <c r="F740" s="5" t="s">
        <v>109</v>
      </c>
    </row>
    <row r="741" ht="26.25">
      <c r="A741" s="5" t="s">
        <v>1678</v>
      </c>
      <c r="B741" s="5" t="s">
        <v>654</v>
      </c>
      <c r="C741" s="5" t="s">
        <v>880</v>
      </c>
      <c r="D741" s="70" t="s">
        <v>2332</v>
      </c>
      <c r="E741" s="6" t="s">
        <v>1976</v>
      </c>
      <c r="F741" s="5" t="s">
        <v>109</v>
      </c>
    </row>
    <row r="742" ht="26.25">
      <c r="A742" s="5" t="s">
        <v>1679</v>
      </c>
      <c r="B742" s="5" t="s">
        <v>654</v>
      </c>
      <c r="C742" s="5" t="s">
        <v>880</v>
      </c>
      <c r="D742" s="70" t="s">
        <v>2332</v>
      </c>
      <c r="E742" s="6" t="s">
        <v>1976</v>
      </c>
      <c r="F742" s="5" t="s">
        <v>109</v>
      </c>
    </row>
    <row r="743" ht="26.25">
      <c r="A743" s="5" t="s">
        <v>1678</v>
      </c>
      <c r="B743" s="5" t="s">
        <v>654</v>
      </c>
      <c r="C743" s="5" t="s">
        <v>881</v>
      </c>
      <c r="D743" s="70" t="s">
        <v>2332</v>
      </c>
      <c r="E743" s="6" t="s">
        <v>1976</v>
      </c>
      <c r="F743" s="5" t="s">
        <v>109</v>
      </c>
    </row>
    <row r="744" ht="26.25">
      <c r="A744" s="5" t="s">
        <v>1680</v>
      </c>
      <c r="B744" s="5" t="s">
        <v>649</v>
      </c>
      <c r="C744" s="5" t="s">
        <v>873</v>
      </c>
      <c r="D744" s="70" t="s">
        <v>2257</v>
      </c>
      <c r="E744" s="6" t="s">
        <v>1985</v>
      </c>
      <c r="F744" s="9"/>
    </row>
    <row r="745" ht="26.25">
      <c r="A745" s="5" t="s">
        <v>1681</v>
      </c>
      <c r="B745" s="5" t="s">
        <v>649</v>
      </c>
      <c r="C745" s="5" t="s">
        <v>873</v>
      </c>
      <c r="D745" s="70" t="s">
        <v>2329</v>
      </c>
      <c r="E745" s="6" t="s">
        <v>1976</v>
      </c>
      <c r="F745" s="9"/>
      <c r="G745" s="6" t="s">
        <v>2323</v>
      </c>
    </row>
    <row r="746">
      <c r="A746" s="5" t="s">
        <v>1667</v>
      </c>
      <c r="B746" s="5" t="s">
        <v>649</v>
      </c>
      <c r="C746" s="5" t="s">
        <v>873</v>
      </c>
      <c r="D746" s="70" t="s">
        <v>2022</v>
      </c>
      <c r="E746" s="6" t="s">
        <v>1976</v>
      </c>
      <c r="F746" s="9"/>
    </row>
    <row r="747">
      <c r="A747" s="5" t="s">
        <v>1669</v>
      </c>
      <c r="B747" s="5" t="s">
        <v>649</v>
      </c>
      <c r="C747" s="5" t="s">
        <v>873</v>
      </c>
      <c r="D747" s="70" t="s">
        <v>2333</v>
      </c>
      <c r="E747" s="6" t="s">
        <v>1976</v>
      </c>
      <c r="F747" s="9"/>
      <c r="G747" s="6" t="s">
        <v>2323</v>
      </c>
    </row>
    <row r="748">
      <c r="A748" s="5" t="s">
        <v>1682</v>
      </c>
      <c r="B748" s="5" t="s">
        <v>649</v>
      </c>
      <c r="C748" s="5" t="s">
        <v>873</v>
      </c>
      <c r="D748" s="70" t="s">
        <v>2333</v>
      </c>
      <c r="E748" s="6" t="s">
        <v>1976</v>
      </c>
      <c r="F748" s="9"/>
      <c r="G748" s="6" t="s">
        <v>2323</v>
      </c>
    </row>
    <row r="749" ht="37.5">
      <c r="A749" s="5" t="s">
        <v>1673</v>
      </c>
      <c r="B749" s="5" t="s">
        <v>649</v>
      </c>
      <c r="C749" s="5" t="s">
        <v>873</v>
      </c>
      <c r="D749" s="70" t="s">
        <v>2334</v>
      </c>
      <c r="E749" s="6" t="s">
        <v>1976</v>
      </c>
      <c r="F749" s="5" t="s">
        <v>2335</v>
      </c>
    </row>
    <row r="750">
      <c r="A750" s="5" t="s">
        <v>1683</v>
      </c>
      <c r="B750" s="5" t="s">
        <v>649</v>
      </c>
      <c r="C750" s="5" t="s">
        <v>873</v>
      </c>
      <c r="D750" s="70" t="s">
        <v>2298</v>
      </c>
      <c r="E750" s="6" t="s">
        <v>1976</v>
      </c>
      <c r="F750" s="5"/>
    </row>
    <row r="751">
      <c r="A751" s="5" t="s">
        <v>1675</v>
      </c>
      <c r="B751" s="5" t="s">
        <v>649</v>
      </c>
      <c r="C751" s="5" t="s">
        <v>873</v>
      </c>
      <c r="D751" s="70" t="s">
        <v>2336</v>
      </c>
      <c r="E751" s="6" t="s">
        <v>1976</v>
      </c>
      <c r="F751" s="5"/>
      <c r="G751" s="6" t="s">
        <v>2323</v>
      </c>
    </row>
    <row r="752">
      <c r="A752" s="5" t="s">
        <v>1684</v>
      </c>
      <c r="B752" s="5" t="s">
        <v>649</v>
      </c>
      <c r="C752" s="5" t="s">
        <v>873</v>
      </c>
      <c r="D752" s="70" t="s">
        <v>2329</v>
      </c>
      <c r="E752" s="6" t="s">
        <v>1976</v>
      </c>
      <c r="F752" s="5" t="s">
        <v>2337</v>
      </c>
      <c r="G752" s="6"/>
    </row>
    <row r="753" ht="26.25">
      <c r="A753" s="5" t="s">
        <v>1685</v>
      </c>
      <c r="B753" s="5" t="s">
        <v>649</v>
      </c>
      <c r="C753" s="5" t="s">
        <v>873</v>
      </c>
      <c r="D753" s="70" t="s">
        <v>2169</v>
      </c>
      <c r="E753" s="6" t="s">
        <v>1976</v>
      </c>
      <c r="F753" s="46" t="s">
        <v>2338</v>
      </c>
      <c r="G753" s="6" t="s">
        <v>2323</v>
      </c>
    </row>
    <row r="754">
      <c r="A754" s="5" t="s">
        <v>1670</v>
      </c>
      <c r="B754" s="5" t="s">
        <v>649</v>
      </c>
      <c r="C754" s="5" t="s">
        <v>874</v>
      </c>
      <c r="D754" s="70" t="s">
        <v>2339</v>
      </c>
      <c r="E754" s="6" t="s">
        <v>1976</v>
      </c>
      <c r="F754" s="9"/>
      <c r="G754" s="6" t="s">
        <v>114</v>
      </c>
    </row>
    <row r="755">
      <c r="A755" s="5" t="s">
        <v>1686</v>
      </c>
      <c r="B755" s="5" t="s">
        <v>649</v>
      </c>
      <c r="C755" s="5" t="s">
        <v>874</v>
      </c>
      <c r="D755" s="70" t="s">
        <v>2298</v>
      </c>
      <c r="E755" s="6" t="s">
        <v>1976</v>
      </c>
      <c r="F755" s="9"/>
    </row>
    <row r="756" ht="26.25">
      <c r="A756" s="5" t="s">
        <v>1681</v>
      </c>
      <c r="B756" s="5" t="s">
        <v>649</v>
      </c>
      <c r="C756" s="5" t="s">
        <v>875</v>
      </c>
      <c r="D756" s="70" t="s">
        <v>2329</v>
      </c>
      <c r="E756" s="6" t="s">
        <v>1976</v>
      </c>
      <c r="F756" s="9"/>
      <c r="G756" s="6" t="s">
        <v>2323</v>
      </c>
    </row>
    <row r="757">
      <c r="A757" s="5" t="s">
        <v>1687</v>
      </c>
      <c r="B757" s="5" t="s">
        <v>649</v>
      </c>
      <c r="C757" s="5" t="s">
        <v>875</v>
      </c>
      <c r="D757" s="70" t="s">
        <v>2172</v>
      </c>
      <c r="E757" s="6" t="s">
        <v>1976</v>
      </c>
      <c r="F757" s="9"/>
      <c r="G757" s="6" t="s">
        <v>2323</v>
      </c>
    </row>
    <row r="758">
      <c r="A758" s="5" t="s">
        <v>1673</v>
      </c>
      <c r="B758" s="5" t="s">
        <v>649</v>
      </c>
      <c r="C758" s="5" t="s">
        <v>875</v>
      </c>
      <c r="D758" s="70" t="s">
        <v>2340</v>
      </c>
      <c r="E758" s="6" t="s">
        <v>1976</v>
      </c>
      <c r="F758" s="5" t="s">
        <v>2341</v>
      </c>
      <c r="G758" s="6" t="s">
        <v>114</v>
      </c>
    </row>
    <row r="759">
      <c r="A759" s="5" t="s">
        <v>1664</v>
      </c>
      <c r="B759" s="5" t="s">
        <v>649</v>
      </c>
      <c r="C759" s="5" t="s">
        <v>875</v>
      </c>
      <c r="D759" s="70" t="s">
        <v>2330</v>
      </c>
      <c r="E759" s="6" t="s">
        <v>1976</v>
      </c>
      <c r="F759" s="9"/>
      <c r="G759" s="6" t="s">
        <v>114</v>
      </c>
    </row>
    <row r="760">
      <c r="A760" s="5" t="s">
        <v>1675</v>
      </c>
      <c r="B760" s="5" t="s">
        <v>649</v>
      </c>
      <c r="C760" s="5" t="s">
        <v>875</v>
      </c>
      <c r="D760" s="70" t="s">
        <v>2256</v>
      </c>
      <c r="E760" s="6" t="s">
        <v>1976</v>
      </c>
      <c r="F760" s="9"/>
      <c r="G760" s="6" t="s">
        <v>2323</v>
      </c>
    </row>
    <row r="761">
      <c r="A761" s="5" t="s">
        <v>1688</v>
      </c>
      <c r="B761" s="5" t="s">
        <v>649</v>
      </c>
      <c r="C761" s="5" t="s">
        <v>875</v>
      </c>
      <c r="D761" s="70" t="s">
        <v>2336</v>
      </c>
      <c r="E761" s="6" t="s">
        <v>1976</v>
      </c>
      <c r="F761" s="9"/>
    </row>
    <row r="762">
      <c r="A762" s="5" t="s">
        <v>1689</v>
      </c>
      <c r="B762" s="5" t="s">
        <v>649</v>
      </c>
      <c r="C762" s="5" t="s">
        <v>875</v>
      </c>
      <c r="D762" s="70" t="s">
        <v>2033</v>
      </c>
      <c r="E762" s="6" t="s">
        <v>1976</v>
      </c>
      <c r="F762" s="9"/>
      <c r="G762" s="6" t="s">
        <v>2323</v>
      </c>
    </row>
    <row r="763">
      <c r="A763" s="5" t="s">
        <v>1690</v>
      </c>
      <c r="B763" s="5" t="s">
        <v>649</v>
      </c>
      <c r="C763" s="5" t="s">
        <v>876</v>
      </c>
      <c r="D763" s="70" t="s">
        <v>2016</v>
      </c>
      <c r="E763" s="6" t="s">
        <v>1976</v>
      </c>
      <c r="F763" s="9"/>
    </row>
    <row r="764" ht="26.25">
      <c r="A764" s="5" t="s">
        <v>1691</v>
      </c>
      <c r="B764" s="5" t="s">
        <v>649</v>
      </c>
      <c r="C764" s="5" t="s">
        <v>876</v>
      </c>
      <c r="D764" s="70" t="s">
        <v>2329</v>
      </c>
      <c r="E764" s="6" t="s">
        <v>1976</v>
      </c>
      <c r="F764" s="5" t="s">
        <v>2342</v>
      </c>
    </row>
    <row r="765" ht="26.25">
      <c r="A765" s="5" t="s">
        <v>1692</v>
      </c>
      <c r="B765" s="5" t="s">
        <v>649</v>
      </c>
      <c r="C765" s="5" t="s">
        <v>876</v>
      </c>
      <c r="D765" s="70" t="s">
        <v>2256</v>
      </c>
      <c r="E765" s="6" t="s">
        <v>1976</v>
      </c>
      <c r="F765" s="9"/>
    </row>
    <row r="766">
      <c r="A766" s="5" t="s">
        <v>1688</v>
      </c>
      <c r="B766" s="5" t="s">
        <v>649</v>
      </c>
      <c r="C766" s="5" t="s">
        <v>876</v>
      </c>
      <c r="D766" s="70" t="s">
        <v>2336</v>
      </c>
      <c r="E766" s="6" t="s">
        <v>1976</v>
      </c>
      <c r="F766" s="9"/>
    </row>
    <row r="767" ht="26.25">
      <c r="A767" s="5" t="s">
        <v>1693</v>
      </c>
      <c r="B767" s="5" t="s">
        <v>649</v>
      </c>
      <c r="C767" s="5" t="s">
        <v>876</v>
      </c>
      <c r="D767" s="70" t="s">
        <v>2257</v>
      </c>
      <c r="E767" s="6" t="s">
        <v>1976</v>
      </c>
      <c r="F767" s="5" t="s">
        <v>2343</v>
      </c>
    </row>
    <row r="768">
      <c r="A768" s="5" t="s">
        <v>1694</v>
      </c>
      <c r="B768" s="5" t="s">
        <v>649</v>
      </c>
      <c r="C768" s="5" t="s">
        <v>876</v>
      </c>
      <c r="D768" s="70" t="s">
        <v>2019</v>
      </c>
      <c r="E768" s="6" t="s">
        <v>1976</v>
      </c>
      <c r="F768" s="9"/>
    </row>
    <row r="769">
      <c r="A769" s="5" t="s">
        <v>1687</v>
      </c>
      <c r="B769" s="5" t="s">
        <v>649</v>
      </c>
      <c r="C769" s="5" t="s">
        <v>876</v>
      </c>
      <c r="D769" s="70" t="s">
        <v>2172</v>
      </c>
      <c r="E769" s="6" t="s">
        <v>1976</v>
      </c>
      <c r="F769" s="9"/>
      <c r="G769" s="6" t="s">
        <v>2323</v>
      </c>
    </row>
    <row r="770">
      <c r="A770" s="5" t="s">
        <v>1695</v>
      </c>
      <c r="B770" s="5" t="s">
        <v>649</v>
      </c>
      <c r="C770" s="5" t="s">
        <v>876</v>
      </c>
      <c r="D770" s="70" t="s">
        <v>2169</v>
      </c>
      <c r="E770" s="6" t="s">
        <v>1976</v>
      </c>
      <c r="F770" s="9"/>
      <c r="G770" s="6" t="s">
        <v>2323</v>
      </c>
    </row>
    <row r="771">
      <c r="A771" s="5" t="s">
        <v>1696</v>
      </c>
      <c r="B771" s="5" t="s">
        <v>649</v>
      </c>
      <c r="C771" s="5" t="s">
        <v>876</v>
      </c>
      <c r="D771" s="70" t="s">
        <v>2344</v>
      </c>
      <c r="E771" s="6" t="s">
        <v>1976</v>
      </c>
      <c r="F771" s="9"/>
    </row>
    <row r="772" ht="26.25">
      <c r="A772" s="5" t="s">
        <v>1697</v>
      </c>
      <c r="B772" s="5" t="s">
        <v>649</v>
      </c>
      <c r="C772" s="5" t="s">
        <v>876</v>
      </c>
      <c r="D772" s="70" t="s">
        <v>2257</v>
      </c>
      <c r="E772" s="6" t="s">
        <v>1985</v>
      </c>
      <c r="F772" s="5" t="s">
        <v>2345</v>
      </c>
      <c r="I772" s="6" t="s">
        <v>2324</v>
      </c>
    </row>
    <row r="773" ht="26.25">
      <c r="A773" s="5" t="s">
        <v>1698</v>
      </c>
      <c r="B773" s="5" t="s">
        <v>649</v>
      </c>
      <c r="C773" s="5" t="s">
        <v>876</v>
      </c>
      <c r="D773" s="70" t="s">
        <v>2265</v>
      </c>
      <c r="E773" s="6" t="s">
        <v>1985</v>
      </c>
      <c r="F773" s="5" t="s">
        <v>2346</v>
      </c>
      <c r="I773" s="6" t="s">
        <v>2080</v>
      </c>
    </row>
    <row r="774">
      <c r="A774" s="5" t="s">
        <v>1675</v>
      </c>
      <c r="B774" s="5" t="s">
        <v>649</v>
      </c>
      <c r="C774" s="5" t="s">
        <v>877</v>
      </c>
      <c r="D774" s="70" t="s">
        <v>2172</v>
      </c>
      <c r="E774" s="6" t="s">
        <v>1976</v>
      </c>
      <c r="F774" s="5"/>
      <c r="G774" s="6" t="s">
        <v>2323</v>
      </c>
      <c r="I774" s="6"/>
    </row>
    <row r="775">
      <c r="A775" s="5" t="s">
        <v>1687</v>
      </c>
      <c r="B775" s="5" t="s">
        <v>649</v>
      </c>
      <c r="C775" s="5" t="s">
        <v>878</v>
      </c>
      <c r="D775" s="70" t="s">
        <v>2172</v>
      </c>
      <c r="E775" s="6" t="s">
        <v>1976</v>
      </c>
      <c r="F775" s="5"/>
      <c r="G775" s="6" t="s">
        <v>2323</v>
      </c>
      <c r="I775" s="6"/>
    </row>
    <row r="776">
      <c r="A776" s="5" t="s">
        <v>1688</v>
      </c>
      <c r="B776" s="5" t="s">
        <v>649</v>
      </c>
      <c r="C776" s="5" t="s">
        <v>878</v>
      </c>
      <c r="D776" s="70" t="s">
        <v>2022</v>
      </c>
      <c r="E776" s="6" t="s">
        <v>1976</v>
      </c>
      <c r="F776" s="5"/>
      <c r="I776" s="6"/>
    </row>
    <row r="777" ht="26.25">
      <c r="A777" s="5" t="s">
        <v>1699</v>
      </c>
      <c r="B777" s="5" t="s">
        <v>649</v>
      </c>
      <c r="C777" s="5" t="s">
        <v>878</v>
      </c>
      <c r="D777" s="70" t="s">
        <v>2180</v>
      </c>
      <c r="E777" s="6" t="s">
        <v>1976</v>
      </c>
      <c r="F777" s="5"/>
      <c r="I777" s="6"/>
    </row>
    <row r="778">
      <c r="A778" s="5" t="s">
        <v>1696</v>
      </c>
      <c r="B778" s="5" t="s">
        <v>649</v>
      </c>
      <c r="C778" s="5" t="s">
        <v>878</v>
      </c>
      <c r="D778" s="70" t="s">
        <v>2003</v>
      </c>
      <c r="E778" s="6" t="s">
        <v>1976</v>
      </c>
      <c r="F778" s="5"/>
      <c r="I778" s="6"/>
    </row>
    <row r="779">
      <c r="A779" s="5" t="s">
        <v>1694</v>
      </c>
      <c r="B779" s="5" t="s">
        <v>649</v>
      </c>
      <c r="C779" s="5" t="s">
        <v>878</v>
      </c>
      <c r="D779" s="70" t="s">
        <v>2003</v>
      </c>
      <c r="E779" s="6" t="s">
        <v>1976</v>
      </c>
      <c r="F779" s="5"/>
      <c r="I779" s="6"/>
    </row>
    <row r="780">
      <c r="A780" s="5" t="s">
        <v>1700</v>
      </c>
      <c r="B780" s="5" t="s">
        <v>649</v>
      </c>
      <c r="C780" s="5" t="s">
        <v>878</v>
      </c>
      <c r="D780" s="70" t="s">
        <v>2003</v>
      </c>
      <c r="E780" s="6" t="s">
        <v>1976</v>
      </c>
      <c r="F780" s="5"/>
      <c r="I780" s="6"/>
    </row>
    <row r="781">
      <c r="A781" s="5" t="s">
        <v>1701</v>
      </c>
      <c r="B781" s="5" t="s">
        <v>649</v>
      </c>
      <c r="C781" s="5" t="s">
        <v>878</v>
      </c>
      <c r="D781" s="70" t="s">
        <v>2003</v>
      </c>
      <c r="E781" s="6" t="s">
        <v>1976</v>
      </c>
      <c r="F781" s="5"/>
      <c r="I781" s="6"/>
    </row>
    <row r="782" ht="26.25">
      <c r="A782" s="5" t="s">
        <v>1692</v>
      </c>
      <c r="B782" s="5" t="s">
        <v>649</v>
      </c>
      <c r="C782" s="5" t="s">
        <v>878</v>
      </c>
      <c r="D782" s="70" t="s">
        <v>2022</v>
      </c>
      <c r="E782" s="6" t="s">
        <v>1976</v>
      </c>
      <c r="F782" s="5"/>
      <c r="I782" s="6"/>
    </row>
    <row r="783">
      <c r="A783" s="5" t="s">
        <v>1684</v>
      </c>
      <c r="B783" s="5" t="s">
        <v>649</v>
      </c>
      <c r="C783" s="5" t="s">
        <v>878</v>
      </c>
      <c r="D783" s="70" t="s">
        <v>2022</v>
      </c>
      <c r="E783" s="6" t="s">
        <v>1976</v>
      </c>
      <c r="F783" s="5" t="s">
        <v>2347</v>
      </c>
      <c r="G783" s="6"/>
      <c r="I783" s="6"/>
    </row>
    <row r="784">
      <c r="A784" s="5" t="s">
        <v>1702</v>
      </c>
      <c r="B784" s="5" t="s">
        <v>649</v>
      </c>
      <c r="C784" s="5" t="s">
        <v>878</v>
      </c>
      <c r="D784" s="70" t="s">
        <v>2252</v>
      </c>
      <c r="E784" s="6" t="s">
        <v>1976</v>
      </c>
      <c r="F784" s="5" t="s">
        <v>2347</v>
      </c>
      <c r="G784" s="6"/>
      <c r="I784" s="6"/>
    </row>
    <row r="785">
      <c r="A785" s="5" t="s">
        <v>1703</v>
      </c>
      <c r="B785" s="5" t="s">
        <v>649</v>
      </c>
      <c r="C785" s="5" t="s">
        <v>878</v>
      </c>
      <c r="D785" s="70" t="s">
        <v>2252</v>
      </c>
      <c r="E785" s="6" t="s">
        <v>1985</v>
      </c>
      <c r="F785" s="5"/>
      <c r="I785" s="6"/>
    </row>
    <row r="786" ht="26.25">
      <c r="A786" s="5" t="s">
        <v>1704</v>
      </c>
      <c r="B786" s="5" t="s">
        <v>649</v>
      </c>
      <c r="C786" s="5" t="s">
        <v>878</v>
      </c>
      <c r="D786" s="70" t="s">
        <v>2348</v>
      </c>
      <c r="E786" s="6" t="s">
        <v>1985</v>
      </c>
      <c r="F786" s="5"/>
      <c r="I786" s="6"/>
    </row>
    <row r="787">
      <c r="A787" s="5" t="s">
        <v>1672</v>
      </c>
      <c r="B787" s="5" t="s">
        <v>658</v>
      </c>
      <c r="C787" s="5" t="s">
        <v>882</v>
      </c>
      <c r="D787" s="70" t="s">
        <v>2349</v>
      </c>
      <c r="E787" s="6" t="s">
        <v>1976</v>
      </c>
      <c r="F787" s="9"/>
      <c r="G787" s="6" t="s">
        <v>2323</v>
      </c>
    </row>
    <row r="788">
      <c r="A788" s="5" t="s">
        <v>1671</v>
      </c>
      <c r="B788" s="5" t="s">
        <v>658</v>
      </c>
      <c r="C788" s="5" t="s">
        <v>882</v>
      </c>
      <c r="D788" s="70" t="s">
        <v>1999</v>
      </c>
      <c r="E788" s="6" t="s">
        <v>1976</v>
      </c>
      <c r="F788" s="9"/>
      <c r="G788" s="6" t="s">
        <v>2323</v>
      </c>
    </row>
    <row r="789">
      <c r="A789" s="5" t="s">
        <v>1683</v>
      </c>
      <c r="B789" s="5" t="s">
        <v>658</v>
      </c>
      <c r="C789" s="5" t="s">
        <v>882</v>
      </c>
      <c r="D789" s="70" t="s">
        <v>2329</v>
      </c>
      <c r="E789" s="6" t="s">
        <v>1976</v>
      </c>
      <c r="F789" s="9"/>
    </row>
    <row r="790">
      <c r="A790" s="5" t="s">
        <v>1705</v>
      </c>
      <c r="B790" s="5" t="s">
        <v>658</v>
      </c>
      <c r="C790" s="5" t="s">
        <v>882</v>
      </c>
      <c r="D790" s="70" t="s">
        <v>2256</v>
      </c>
      <c r="E790" s="6" t="s">
        <v>1976</v>
      </c>
      <c r="F790" s="9"/>
      <c r="G790" s="6" t="s">
        <v>2323</v>
      </c>
    </row>
    <row r="791">
      <c r="A791" s="5" t="s">
        <v>1706</v>
      </c>
      <c r="B791" s="5" t="s">
        <v>658</v>
      </c>
      <c r="C791" s="5" t="s">
        <v>882</v>
      </c>
      <c r="D791" s="70" t="s">
        <v>2169</v>
      </c>
      <c r="E791" s="6" t="s">
        <v>1976</v>
      </c>
      <c r="F791" s="5" t="s">
        <v>126</v>
      </c>
      <c r="G791" s="6" t="s">
        <v>2323</v>
      </c>
    </row>
    <row r="792">
      <c r="A792" s="5" t="s">
        <v>1669</v>
      </c>
      <c r="B792" s="5" t="s">
        <v>658</v>
      </c>
      <c r="C792" s="5" t="s">
        <v>882</v>
      </c>
      <c r="D792" s="70" t="s">
        <v>2336</v>
      </c>
      <c r="E792" s="6" t="s">
        <v>1976</v>
      </c>
      <c r="F792" s="9"/>
      <c r="G792" s="6" t="s">
        <v>2323</v>
      </c>
    </row>
    <row r="793">
      <c r="A793" s="5" t="s">
        <v>1682</v>
      </c>
      <c r="B793" s="5" t="s">
        <v>658</v>
      </c>
      <c r="C793" s="5" t="s">
        <v>882</v>
      </c>
      <c r="D793" s="70" t="s">
        <v>2165</v>
      </c>
      <c r="E793" s="6" t="s">
        <v>1976</v>
      </c>
      <c r="F793" s="9"/>
      <c r="G793" s="6" t="s">
        <v>2323</v>
      </c>
    </row>
    <row r="794" ht="26.25">
      <c r="A794" s="5" t="s">
        <v>1669</v>
      </c>
      <c r="B794" s="5" t="s">
        <v>658</v>
      </c>
      <c r="C794" s="5" t="s">
        <v>883</v>
      </c>
      <c r="D794" s="70" t="s">
        <v>2336</v>
      </c>
      <c r="E794" s="6" t="s">
        <v>1976</v>
      </c>
      <c r="F794" s="5" t="s">
        <v>2251</v>
      </c>
      <c r="G794" s="6" t="s">
        <v>2323</v>
      </c>
    </row>
    <row r="795" ht="26.25">
      <c r="A795" s="5" t="s">
        <v>1682</v>
      </c>
      <c r="B795" s="5" t="s">
        <v>658</v>
      </c>
      <c r="C795" s="5" t="s">
        <v>883</v>
      </c>
      <c r="D795" s="70" t="s">
        <v>2301</v>
      </c>
      <c r="E795" s="6" t="s">
        <v>1976</v>
      </c>
      <c r="F795" s="5" t="s">
        <v>2251</v>
      </c>
      <c r="G795" s="6" t="s">
        <v>2323</v>
      </c>
    </row>
    <row r="796" ht="26.25">
      <c r="A796" s="5" t="s">
        <v>1671</v>
      </c>
      <c r="B796" s="5" t="s">
        <v>658</v>
      </c>
      <c r="C796" s="5" t="s">
        <v>883</v>
      </c>
      <c r="D796" s="70" t="s">
        <v>1999</v>
      </c>
      <c r="E796" s="6" t="s">
        <v>1976</v>
      </c>
      <c r="F796" s="5" t="s">
        <v>2198</v>
      </c>
      <c r="G796" s="6" t="s">
        <v>2323</v>
      </c>
    </row>
    <row r="797" ht="26.25">
      <c r="A797" s="5" t="s">
        <v>1705</v>
      </c>
      <c r="B797" s="5" t="s">
        <v>658</v>
      </c>
      <c r="C797" s="5" t="s">
        <v>883</v>
      </c>
      <c r="D797" s="70" t="s">
        <v>2256</v>
      </c>
      <c r="E797" s="6" t="s">
        <v>1976</v>
      </c>
      <c r="F797" s="5" t="s">
        <v>2198</v>
      </c>
      <c r="G797" s="6" t="s">
        <v>2323</v>
      </c>
    </row>
    <row r="798" ht="26.25">
      <c r="A798" s="5" t="s">
        <v>1667</v>
      </c>
      <c r="B798" s="5" t="s">
        <v>658</v>
      </c>
      <c r="C798" s="5" t="s">
        <v>883</v>
      </c>
      <c r="D798" s="70" t="s">
        <v>2257</v>
      </c>
      <c r="E798" s="6" t="s">
        <v>1976</v>
      </c>
      <c r="F798" s="5" t="s">
        <v>2198</v>
      </c>
    </row>
    <row r="799" ht="26.25">
      <c r="A799" s="5" t="s">
        <v>1663</v>
      </c>
      <c r="B799" s="5" t="s">
        <v>658</v>
      </c>
      <c r="C799" s="5" t="s">
        <v>883</v>
      </c>
      <c r="D799" s="70" t="s">
        <v>2033</v>
      </c>
      <c r="E799" s="6" t="s">
        <v>1976</v>
      </c>
      <c r="F799" s="5" t="s">
        <v>2198</v>
      </c>
      <c r="G799" s="6" t="s">
        <v>2323</v>
      </c>
      <c r="I799" s="6" t="s">
        <v>2324</v>
      </c>
    </row>
    <row r="800" ht="26.25">
      <c r="A800" s="5" t="s">
        <v>1668</v>
      </c>
      <c r="B800" s="5" t="s">
        <v>658</v>
      </c>
      <c r="C800" s="5" t="s">
        <v>883</v>
      </c>
      <c r="D800" s="70" t="s">
        <v>2016</v>
      </c>
      <c r="E800" s="6" t="s">
        <v>1976</v>
      </c>
      <c r="F800" s="5" t="s">
        <v>2198</v>
      </c>
      <c r="G800" s="6" t="s">
        <v>2323</v>
      </c>
      <c r="I800" s="6" t="s">
        <v>2326</v>
      </c>
    </row>
    <row r="801" ht="26.25">
      <c r="A801" s="5" t="s">
        <v>1676</v>
      </c>
      <c r="B801" s="5" t="s">
        <v>658</v>
      </c>
      <c r="C801" s="5" t="s">
        <v>883</v>
      </c>
      <c r="D801" s="70" t="s">
        <v>2330</v>
      </c>
      <c r="E801" s="6" t="s">
        <v>1976</v>
      </c>
      <c r="F801" s="5" t="s">
        <v>2198</v>
      </c>
      <c r="G801" s="6" t="s">
        <v>114</v>
      </c>
      <c r="J801" s="6"/>
    </row>
    <row r="802" ht="26.25">
      <c r="A802" s="5" t="s">
        <v>1670</v>
      </c>
      <c r="B802" s="5" t="s">
        <v>658</v>
      </c>
      <c r="C802" s="5" t="s">
        <v>883</v>
      </c>
      <c r="D802" s="70" t="s">
        <v>2350</v>
      </c>
      <c r="E802" s="6" t="s">
        <v>1976</v>
      </c>
      <c r="F802" s="5" t="s">
        <v>2251</v>
      </c>
      <c r="G802" s="6" t="s">
        <v>114</v>
      </c>
      <c r="J802" s="6"/>
    </row>
    <row r="803" ht="26.25">
      <c r="A803" s="5" t="s">
        <v>1707</v>
      </c>
      <c r="B803" s="5" t="s">
        <v>658</v>
      </c>
      <c r="C803" s="5" t="s">
        <v>883</v>
      </c>
      <c r="D803" s="70" t="s">
        <v>2351</v>
      </c>
      <c r="E803" s="6" t="s">
        <v>1976</v>
      </c>
      <c r="F803" s="5" t="s">
        <v>2233</v>
      </c>
      <c r="G803" s="6" t="s">
        <v>114</v>
      </c>
      <c r="J803" s="6"/>
    </row>
    <row r="804" ht="26.25">
      <c r="A804" s="5" t="s">
        <v>1708</v>
      </c>
      <c r="B804" s="5" t="s">
        <v>658</v>
      </c>
      <c r="C804" s="5" t="s">
        <v>883</v>
      </c>
      <c r="D804" s="70" t="s">
        <v>2352</v>
      </c>
      <c r="E804" s="6" t="s">
        <v>1976</v>
      </c>
      <c r="F804" s="5" t="s">
        <v>2205</v>
      </c>
      <c r="G804" s="6" t="s">
        <v>114</v>
      </c>
      <c r="J804" s="6"/>
    </row>
    <row r="805" ht="26.25">
      <c r="A805" s="5" t="s">
        <v>1709</v>
      </c>
      <c r="B805" s="5" t="s">
        <v>658</v>
      </c>
      <c r="C805" s="5" t="s">
        <v>883</v>
      </c>
      <c r="D805" s="70" t="s">
        <v>2353</v>
      </c>
      <c r="E805" s="6" t="s">
        <v>1976</v>
      </c>
      <c r="F805" s="9"/>
      <c r="G805" s="6" t="s">
        <v>2323</v>
      </c>
      <c r="J805" s="6"/>
    </row>
    <row r="806" ht="26.25">
      <c r="A806" s="5" t="s">
        <v>1710</v>
      </c>
      <c r="B806" s="5" t="s">
        <v>658</v>
      </c>
      <c r="C806" s="5" t="s">
        <v>883</v>
      </c>
      <c r="D806" s="70" t="s">
        <v>2353</v>
      </c>
      <c r="E806" s="6" t="s">
        <v>1976</v>
      </c>
      <c r="F806" s="9"/>
      <c r="G806" s="6" t="s">
        <v>2323</v>
      </c>
    </row>
    <row r="807" ht="26.25">
      <c r="A807" s="5" t="s">
        <v>1711</v>
      </c>
      <c r="B807" s="5" t="s">
        <v>658</v>
      </c>
      <c r="C807" s="5" t="s">
        <v>883</v>
      </c>
      <c r="D807" s="70" t="s">
        <v>2227</v>
      </c>
      <c r="E807" s="6" t="s">
        <v>1976</v>
      </c>
      <c r="F807" s="9"/>
      <c r="G807" s="6" t="s">
        <v>2323</v>
      </c>
    </row>
    <row r="808" ht="26.25">
      <c r="A808" s="5" t="s">
        <v>1712</v>
      </c>
      <c r="B808" s="5" t="s">
        <v>658</v>
      </c>
      <c r="C808" s="5" t="s">
        <v>883</v>
      </c>
      <c r="D808" s="70" t="s">
        <v>2227</v>
      </c>
      <c r="E808" s="6" t="s">
        <v>1976</v>
      </c>
      <c r="F808" s="9"/>
      <c r="G808" s="6" t="s">
        <v>2323</v>
      </c>
    </row>
    <row r="809" ht="26.25">
      <c r="A809" s="5" t="s">
        <v>1713</v>
      </c>
      <c r="B809" s="5" t="s">
        <v>658</v>
      </c>
      <c r="C809" s="5" t="s">
        <v>883</v>
      </c>
      <c r="D809" s="70" t="s">
        <v>2230</v>
      </c>
      <c r="E809" s="6" t="s">
        <v>1976</v>
      </c>
      <c r="F809" s="9"/>
      <c r="G809" s="6" t="s">
        <v>2323</v>
      </c>
    </row>
    <row r="810" ht="26.25">
      <c r="A810" s="5" t="s">
        <v>1689</v>
      </c>
      <c r="B810" s="5" t="s">
        <v>658</v>
      </c>
      <c r="C810" s="5" t="s">
        <v>883</v>
      </c>
      <c r="D810" s="70" t="s">
        <v>2172</v>
      </c>
      <c r="E810" s="6" t="s">
        <v>1976</v>
      </c>
      <c r="F810" s="5" t="s">
        <v>2354</v>
      </c>
      <c r="G810" s="6" t="s">
        <v>2323</v>
      </c>
    </row>
    <row r="811" ht="26.25">
      <c r="A811" s="5" t="s">
        <v>1693</v>
      </c>
      <c r="B811" s="5" t="s">
        <v>658</v>
      </c>
      <c r="C811" s="5" t="s">
        <v>887</v>
      </c>
      <c r="D811" s="70" t="s">
        <v>2269</v>
      </c>
      <c r="E811" s="6" t="s">
        <v>1976</v>
      </c>
      <c r="F811" s="5" t="s">
        <v>2251</v>
      </c>
      <c r="J811" s="6" t="s">
        <v>2355</v>
      </c>
    </row>
    <row r="812" ht="26.25">
      <c r="A812" s="11" t="s">
        <v>1690</v>
      </c>
      <c r="B812" s="5" t="s">
        <v>658</v>
      </c>
      <c r="C812" s="5" t="s">
        <v>887</v>
      </c>
      <c r="D812" s="70" t="s">
        <v>2016</v>
      </c>
      <c r="E812" s="6" t="s">
        <v>1976</v>
      </c>
      <c r="F812" s="5" t="s">
        <v>2251</v>
      </c>
    </row>
    <row r="813" ht="26.25">
      <c r="A813" s="11" t="s">
        <v>1691</v>
      </c>
      <c r="B813" s="5" t="s">
        <v>658</v>
      </c>
      <c r="C813" s="5" t="s">
        <v>887</v>
      </c>
      <c r="D813" s="70" t="s">
        <v>2356</v>
      </c>
      <c r="E813" s="6" t="s">
        <v>1976</v>
      </c>
      <c r="F813" s="5" t="s">
        <v>2251</v>
      </c>
    </row>
    <row r="814" ht="26.25">
      <c r="A814" s="50" t="s">
        <v>1714</v>
      </c>
      <c r="B814" s="5" t="s">
        <v>658</v>
      </c>
      <c r="C814" s="5" t="s">
        <v>887</v>
      </c>
      <c r="D814" s="70" t="s">
        <v>2068</v>
      </c>
      <c r="E814" s="6" t="s">
        <v>1976</v>
      </c>
      <c r="F814" s="5" t="s">
        <v>2357</v>
      </c>
      <c r="J814" s="6"/>
    </row>
    <row r="815" ht="26.25">
      <c r="A815" s="50" t="s">
        <v>1715</v>
      </c>
      <c r="B815" s="5" t="s">
        <v>658</v>
      </c>
      <c r="C815" s="5" t="s">
        <v>887</v>
      </c>
      <c r="D815" s="70" t="s">
        <v>2358</v>
      </c>
      <c r="E815" s="6" t="s">
        <v>1976</v>
      </c>
      <c r="F815" s="5" t="s">
        <v>2357</v>
      </c>
    </row>
    <row r="816" ht="26.25">
      <c r="A816" s="50" t="s">
        <v>1716</v>
      </c>
      <c r="B816" s="5" t="s">
        <v>658</v>
      </c>
      <c r="C816" s="5" t="s">
        <v>887</v>
      </c>
      <c r="D816" s="70" t="s">
        <v>2153</v>
      </c>
      <c r="E816" s="6" t="s">
        <v>1976</v>
      </c>
      <c r="F816" s="5" t="s">
        <v>2357</v>
      </c>
    </row>
    <row r="817" ht="26.25">
      <c r="A817" s="50" t="s">
        <v>1717</v>
      </c>
      <c r="B817" s="5" t="s">
        <v>658</v>
      </c>
      <c r="C817" s="5" t="s">
        <v>887</v>
      </c>
      <c r="D817" s="70" t="s">
        <v>2227</v>
      </c>
      <c r="E817" s="6" t="s">
        <v>1976</v>
      </c>
      <c r="F817" s="5" t="s">
        <v>2357</v>
      </c>
    </row>
    <row r="818" ht="26.25">
      <c r="A818" s="50" t="s">
        <v>1665</v>
      </c>
      <c r="B818" s="5" t="s">
        <v>658</v>
      </c>
      <c r="C818" s="5" t="s">
        <v>887</v>
      </c>
      <c r="D818" s="70" t="s">
        <v>2153</v>
      </c>
      <c r="E818" s="6" t="s">
        <v>1976</v>
      </c>
      <c r="F818" s="5" t="s">
        <v>2233</v>
      </c>
      <c r="G818" s="6" t="s">
        <v>114</v>
      </c>
    </row>
    <row r="819" ht="26.25">
      <c r="A819" s="50" t="s">
        <v>1667</v>
      </c>
      <c r="B819" s="5" t="s">
        <v>658</v>
      </c>
      <c r="C819" s="5" t="s">
        <v>888</v>
      </c>
      <c r="D819" s="70" t="s">
        <v>2022</v>
      </c>
      <c r="E819" s="6" t="s">
        <v>1976</v>
      </c>
      <c r="F819" s="5"/>
    </row>
    <row r="820" ht="26.25">
      <c r="A820" s="50" t="s">
        <v>1718</v>
      </c>
      <c r="B820" s="5" t="s">
        <v>658</v>
      </c>
      <c r="C820" s="5" t="s">
        <v>888</v>
      </c>
      <c r="D820" s="70" t="s">
        <v>2180</v>
      </c>
      <c r="E820" s="6" t="s">
        <v>1985</v>
      </c>
      <c r="F820" s="5"/>
    </row>
    <row r="821" ht="26.25">
      <c r="A821" s="50" t="s">
        <v>1675</v>
      </c>
      <c r="B821" s="5" t="s">
        <v>658</v>
      </c>
      <c r="C821" s="5" t="s">
        <v>888</v>
      </c>
      <c r="D821" s="70" t="s">
        <v>2329</v>
      </c>
      <c r="E821" s="6" t="s">
        <v>1976</v>
      </c>
      <c r="F821" s="5" t="s">
        <v>2359</v>
      </c>
    </row>
    <row r="822" ht="26.25">
      <c r="A822" s="50" t="s">
        <v>1683</v>
      </c>
      <c r="B822" s="5" t="s">
        <v>658</v>
      </c>
      <c r="C822" s="5" t="s">
        <v>888</v>
      </c>
      <c r="D822" s="70" t="s">
        <v>2329</v>
      </c>
      <c r="E822" s="6" t="s">
        <v>1976</v>
      </c>
      <c r="F822" s="5" t="s">
        <v>2359</v>
      </c>
    </row>
    <row r="823">
      <c r="A823" s="50" t="s">
        <v>1708</v>
      </c>
      <c r="B823" s="5" t="s">
        <v>658</v>
      </c>
      <c r="C823" s="5" t="s">
        <v>889</v>
      </c>
      <c r="D823" s="70" t="s">
        <v>2352</v>
      </c>
      <c r="E823" s="6" t="s">
        <v>1976</v>
      </c>
      <c r="F823" s="5" t="s">
        <v>2341</v>
      </c>
      <c r="G823" s="6" t="s">
        <v>114</v>
      </c>
    </row>
    <row r="824">
      <c r="A824" s="50" t="s">
        <v>1676</v>
      </c>
      <c r="B824" s="5" t="s">
        <v>658</v>
      </c>
      <c r="C824" s="5" t="s">
        <v>889</v>
      </c>
      <c r="D824" s="70" t="s">
        <v>2360</v>
      </c>
      <c r="E824" s="6" t="s">
        <v>1976</v>
      </c>
      <c r="F824" s="5"/>
      <c r="G824" s="6" t="s">
        <v>114</v>
      </c>
    </row>
    <row r="825">
      <c r="A825" s="50" t="s">
        <v>1670</v>
      </c>
      <c r="B825" s="5" t="s">
        <v>658</v>
      </c>
      <c r="C825" s="5" t="s">
        <v>889</v>
      </c>
      <c r="D825" s="70" t="s">
        <v>2330</v>
      </c>
      <c r="E825" s="6" t="s">
        <v>1976</v>
      </c>
      <c r="F825" s="5"/>
      <c r="G825" s="6" t="s">
        <v>114</v>
      </c>
    </row>
    <row r="826">
      <c r="A826" s="50" t="s">
        <v>1719</v>
      </c>
      <c r="B826" s="5" t="s">
        <v>658</v>
      </c>
      <c r="C826" s="5" t="s">
        <v>889</v>
      </c>
      <c r="D826" s="70" t="s">
        <v>2352</v>
      </c>
      <c r="E826" s="6" t="s">
        <v>1976</v>
      </c>
      <c r="F826" s="5" t="s">
        <v>2341</v>
      </c>
      <c r="G826" s="6" t="s">
        <v>114</v>
      </c>
    </row>
    <row r="827">
      <c r="A827" s="50" t="s">
        <v>1720</v>
      </c>
      <c r="B827" s="5" t="s">
        <v>658</v>
      </c>
      <c r="C827" s="5" t="s">
        <v>889</v>
      </c>
      <c r="D827" s="70" t="s">
        <v>2162</v>
      </c>
      <c r="E827" s="6" t="s">
        <v>1976</v>
      </c>
      <c r="F827" s="5"/>
      <c r="G827" s="6" t="s">
        <v>2323</v>
      </c>
    </row>
    <row r="828">
      <c r="A828" s="50" t="s">
        <v>1663</v>
      </c>
      <c r="B828" s="5" t="s">
        <v>658</v>
      </c>
      <c r="C828" s="5" t="s">
        <v>889</v>
      </c>
      <c r="D828" s="70" t="s">
        <v>2016</v>
      </c>
      <c r="E828" s="6" t="s">
        <v>1976</v>
      </c>
      <c r="F828" s="5"/>
      <c r="G828" s="6" t="s">
        <v>2323</v>
      </c>
    </row>
    <row r="829">
      <c r="A829" s="50" t="s">
        <v>1667</v>
      </c>
      <c r="B829" s="5" t="s">
        <v>658</v>
      </c>
      <c r="C829" s="5" t="s">
        <v>889</v>
      </c>
      <c r="D829" s="70" t="s">
        <v>2022</v>
      </c>
      <c r="E829" s="6" t="s">
        <v>1976</v>
      </c>
      <c r="F829" s="5"/>
      <c r="G829" s="6"/>
    </row>
    <row r="830">
      <c r="A830" s="50" t="s">
        <v>1662</v>
      </c>
      <c r="B830" s="5" t="s">
        <v>658</v>
      </c>
      <c r="C830" s="5" t="s">
        <v>889</v>
      </c>
      <c r="D830" s="70" t="s">
        <v>2332</v>
      </c>
      <c r="E830" s="6" t="s">
        <v>1976</v>
      </c>
      <c r="F830" s="5"/>
      <c r="G830" s="6" t="s">
        <v>2323</v>
      </c>
    </row>
    <row r="831">
      <c r="A831" s="50" t="s">
        <v>1665</v>
      </c>
      <c r="B831" s="5" t="s">
        <v>658</v>
      </c>
      <c r="C831" s="5" t="s">
        <v>890</v>
      </c>
      <c r="D831" s="70" t="s">
        <v>2361</v>
      </c>
      <c r="E831" s="6" t="s">
        <v>1976</v>
      </c>
      <c r="F831" s="5"/>
      <c r="G831" s="6" t="s">
        <v>114</v>
      </c>
    </row>
    <row r="832">
      <c r="A832" s="50" t="s">
        <v>1670</v>
      </c>
      <c r="B832" s="5" t="s">
        <v>658</v>
      </c>
      <c r="C832" s="5" t="s">
        <v>890</v>
      </c>
      <c r="D832" s="70" t="s">
        <v>2362</v>
      </c>
      <c r="E832" s="6" t="s">
        <v>1976</v>
      </c>
      <c r="F832" s="5"/>
      <c r="G832" s="6" t="s">
        <v>114</v>
      </c>
    </row>
    <row r="833">
      <c r="A833" s="50" t="s">
        <v>1721</v>
      </c>
      <c r="B833" s="5" t="s">
        <v>658</v>
      </c>
      <c r="C833" s="5" t="s">
        <v>890</v>
      </c>
      <c r="D833" s="70" t="s">
        <v>2363</v>
      </c>
      <c r="E833" s="6" t="s">
        <v>1976</v>
      </c>
      <c r="F833" s="5"/>
      <c r="G833" s="6" t="s">
        <v>2323</v>
      </c>
    </row>
    <row r="834">
      <c r="A834" s="50" t="s">
        <v>1722</v>
      </c>
      <c r="B834" s="5" t="s">
        <v>658</v>
      </c>
      <c r="C834" s="5" t="s">
        <v>890</v>
      </c>
      <c r="D834" s="70" t="s">
        <v>2363</v>
      </c>
      <c r="E834" s="6" t="s">
        <v>1976</v>
      </c>
      <c r="F834" s="5"/>
      <c r="G834" s="6" t="s">
        <v>2323</v>
      </c>
    </row>
    <row r="835">
      <c r="A835" s="50" t="s">
        <v>1723</v>
      </c>
      <c r="B835" s="5" t="s">
        <v>658</v>
      </c>
      <c r="C835" s="5" t="s">
        <v>890</v>
      </c>
      <c r="D835" s="70" t="s">
        <v>2269</v>
      </c>
      <c r="E835" s="6" t="s">
        <v>1976</v>
      </c>
      <c r="F835" s="5"/>
      <c r="G835" s="6" t="s">
        <v>2323</v>
      </c>
    </row>
    <row r="836" ht="26.25">
      <c r="A836" s="50" t="s">
        <v>1724</v>
      </c>
      <c r="B836" s="5" t="s">
        <v>658</v>
      </c>
      <c r="C836" s="5" t="s">
        <v>890</v>
      </c>
      <c r="D836" s="70" t="s">
        <v>2093</v>
      </c>
      <c r="E836" s="6" t="s">
        <v>1976</v>
      </c>
      <c r="F836" s="5"/>
      <c r="G836" s="6" t="s">
        <v>2323</v>
      </c>
    </row>
    <row r="837">
      <c r="A837" s="50" t="s">
        <v>1725</v>
      </c>
      <c r="B837" s="5" t="s">
        <v>658</v>
      </c>
      <c r="C837" s="5" t="s">
        <v>890</v>
      </c>
      <c r="D837" s="70" t="s">
        <v>2016</v>
      </c>
      <c r="E837" s="6" t="s">
        <v>1976</v>
      </c>
      <c r="F837" s="5"/>
      <c r="G837" s="6" t="s">
        <v>2323</v>
      </c>
    </row>
    <row r="838">
      <c r="A838" s="50" t="s">
        <v>1726</v>
      </c>
      <c r="B838" s="5" t="s">
        <v>658</v>
      </c>
      <c r="C838" s="5" t="s">
        <v>890</v>
      </c>
      <c r="D838" s="70" t="s">
        <v>2088</v>
      </c>
      <c r="E838" s="6" t="s">
        <v>1976</v>
      </c>
      <c r="F838" s="5"/>
      <c r="G838" s="6" t="s">
        <v>2323</v>
      </c>
    </row>
    <row r="839">
      <c r="A839" s="50" t="s">
        <v>1663</v>
      </c>
      <c r="B839" s="5" t="s">
        <v>658</v>
      </c>
      <c r="C839" s="5" t="s">
        <v>890</v>
      </c>
      <c r="D839" s="70" t="s">
        <v>1999</v>
      </c>
      <c r="E839" s="6" t="s">
        <v>1976</v>
      </c>
      <c r="F839" s="5" t="s">
        <v>2198</v>
      </c>
    </row>
    <row r="840">
      <c r="A840" s="50" t="s">
        <v>1720</v>
      </c>
      <c r="B840" s="5" t="s">
        <v>658</v>
      </c>
      <c r="C840" s="5" t="s">
        <v>890</v>
      </c>
      <c r="D840" s="70" t="s">
        <v>2162</v>
      </c>
      <c r="E840" s="6" t="s">
        <v>1976</v>
      </c>
      <c r="F840" s="5" t="s">
        <v>2296</v>
      </c>
    </row>
    <row r="841">
      <c r="A841" s="50" t="s">
        <v>1662</v>
      </c>
      <c r="B841" s="5" t="s">
        <v>658</v>
      </c>
      <c r="C841" s="5" t="s">
        <v>890</v>
      </c>
      <c r="D841" s="70" t="s">
        <v>2332</v>
      </c>
      <c r="E841" s="6" t="s">
        <v>1976</v>
      </c>
      <c r="F841" s="5" t="s">
        <v>2198</v>
      </c>
    </row>
    <row r="842" ht="26.25">
      <c r="A842" s="50" t="s">
        <v>1727</v>
      </c>
      <c r="B842" s="5" t="s">
        <v>658</v>
      </c>
      <c r="C842" s="5" t="s">
        <v>890</v>
      </c>
      <c r="D842" s="70" t="s">
        <v>2282</v>
      </c>
      <c r="E842" s="6" t="s">
        <v>1985</v>
      </c>
      <c r="F842" s="5" t="s">
        <v>2364</v>
      </c>
    </row>
    <row r="843">
      <c r="A843" s="5" t="s">
        <v>1667</v>
      </c>
      <c r="B843" s="5" t="s">
        <v>658</v>
      </c>
      <c r="C843" s="5" t="s">
        <v>884</v>
      </c>
      <c r="D843" s="70" t="s">
        <v>2022</v>
      </c>
      <c r="E843" s="6" t="s">
        <v>1976</v>
      </c>
      <c r="F843" s="5" t="s">
        <v>2058</v>
      </c>
      <c r="G843" s="6" t="s">
        <v>2323</v>
      </c>
    </row>
    <row r="844">
      <c r="A844" s="5" t="s">
        <v>1671</v>
      </c>
      <c r="B844" s="5" t="s">
        <v>658</v>
      </c>
      <c r="C844" s="5" t="s">
        <v>884</v>
      </c>
      <c r="D844" s="70" t="s">
        <v>2016</v>
      </c>
      <c r="E844" s="6" t="s">
        <v>1976</v>
      </c>
      <c r="F844" s="5" t="s">
        <v>2058</v>
      </c>
      <c r="G844" s="6" t="s">
        <v>2323</v>
      </c>
    </row>
    <row r="845">
      <c r="A845" s="5" t="s">
        <v>1686</v>
      </c>
      <c r="B845" s="5" t="s">
        <v>658</v>
      </c>
      <c r="C845" s="5" t="s">
        <v>884</v>
      </c>
      <c r="D845" s="70" t="s">
        <v>2180</v>
      </c>
      <c r="E845" s="6" t="s">
        <v>1976</v>
      </c>
      <c r="F845" s="5" t="s">
        <v>2058</v>
      </c>
      <c r="G845" s="6" t="s">
        <v>2323</v>
      </c>
    </row>
    <row r="846">
      <c r="A846" s="5" t="s">
        <v>1672</v>
      </c>
      <c r="B846" s="5" t="s">
        <v>658</v>
      </c>
      <c r="C846" s="5" t="s">
        <v>884</v>
      </c>
      <c r="D846" s="70" t="s">
        <v>2349</v>
      </c>
      <c r="E846" s="6" t="s">
        <v>1976</v>
      </c>
      <c r="F846" s="5" t="s">
        <v>2058</v>
      </c>
      <c r="G846" s="6" t="s">
        <v>2323</v>
      </c>
    </row>
    <row r="847">
      <c r="A847" s="5" t="s">
        <v>1728</v>
      </c>
      <c r="B847" s="5" t="s">
        <v>658</v>
      </c>
      <c r="C847" s="5" t="s">
        <v>884</v>
      </c>
      <c r="D847" s="70" t="s">
        <v>2257</v>
      </c>
      <c r="E847" s="6" t="s">
        <v>1976</v>
      </c>
      <c r="F847" s="5" t="s">
        <v>126</v>
      </c>
      <c r="G847" s="6"/>
    </row>
    <row r="848">
      <c r="A848" s="5" t="s">
        <v>1676</v>
      </c>
      <c r="B848" s="5" t="s">
        <v>658</v>
      </c>
      <c r="C848" s="5" t="s">
        <v>884</v>
      </c>
      <c r="D848" s="70" t="s">
        <v>2330</v>
      </c>
      <c r="E848" s="6" t="s">
        <v>1976</v>
      </c>
      <c r="F848" s="5" t="s">
        <v>2233</v>
      </c>
      <c r="G848" s="6" t="s">
        <v>114</v>
      </c>
    </row>
    <row r="849">
      <c r="A849" s="5" t="s">
        <v>1665</v>
      </c>
      <c r="B849" s="5" t="s">
        <v>658</v>
      </c>
      <c r="C849" s="5" t="s">
        <v>884</v>
      </c>
      <c r="D849" s="70" t="s">
        <v>2365</v>
      </c>
      <c r="E849" s="6" t="s">
        <v>1976</v>
      </c>
      <c r="F849" s="5" t="s">
        <v>2233</v>
      </c>
      <c r="G849" s="6" t="s">
        <v>114</v>
      </c>
    </row>
    <row r="850">
      <c r="A850" s="5" t="s">
        <v>1667</v>
      </c>
      <c r="B850" s="5" t="s">
        <v>658</v>
      </c>
      <c r="C850" s="5" t="s">
        <v>885</v>
      </c>
      <c r="D850" s="70" t="s">
        <v>2256</v>
      </c>
      <c r="E850" s="6" t="s">
        <v>1976</v>
      </c>
      <c r="F850" s="5"/>
      <c r="G850" s="6" t="s">
        <v>2323</v>
      </c>
    </row>
    <row r="851">
      <c r="A851" s="5" t="s">
        <v>1729</v>
      </c>
      <c r="B851" s="5" t="s">
        <v>658</v>
      </c>
      <c r="C851" s="5" t="s">
        <v>885</v>
      </c>
      <c r="D851" s="70" t="s">
        <v>2265</v>
      </c>
      <c r="E851" s="6" t="s">
        <v>1985</v>
      </c>
      <c r="F851" s="5"/>
    </row>
    <row r="852" ht="26.25">
      <c r="A852" s="5" t="s">
        <v>1730</v>
      </c>
      <c r="B852" s="5" t="s">
        <v>658</v>
      </c>
      <c r="C852" s="5" t="s">
        <v>885</v>
      </c>
      <c r="D852" s="70" t="s">
        <v>2366</v>
      </c>
      <c r="E852" s="6" t="s">
        <v>1976</v>
      </c>
      <c r="F852" s="5" t="s">
        <v>2367</v>
      </c>
    </row>
    <row r="853" ht="26.25">
      <c r="A853" s="5" t="s">
        <v>1731</v>
      </c>
      <c r="B853" s="5" t="s">
        <v>658</v>
      </c>
      <c r="C853" s="5" t="s">
        <v>885</v>
      </c>
      <c r="D853" s="70" t="s">
        <v>2022</v>
      </c>
      <c r="E853" s="6" t="s">
        <v>1976</v>
      </c>
      <c r="F853" s="5" t="s">
        <v>2368</v>
      </c>
      <c r="G853" s="6" t="s">
        <v>2323</v>
      </c>
    </row>
    <row r="854" ht="26.25">
      <c r="A854" s="5" t="s">
        <v>1732</v>
      </c>
      <c r="B854" s="5" t="s">
        <v>658</v>
      </c>
      <c r="C854" s="5" t="s">
        <v>885</v>
      </c>
      <c r="D854" s="70" t="s">
        <v>2256</v>
      </c>
      <c r="E854" s="6" t="s">
        <v>1976</v>
      </c>
      <c r="F854" s="5" t="s">
        <v>2368</v>
      </c>
      <c r="G854" s="6" t="s">
        <v>2323</v>
      </c>
    </row>
    <row r="855">
      <c r="A855" s="5" t="s">
        <v>1662</v>
      </c>
      <c r="B855" s="5" t="s">
        <v>658</v>
      </c>
      <c r="C855" s="5" t="s">
        <v>885</v>
      </c>
      <c r="D855" s="70" t="s">
        <v>2022</v>
      </c>
      <c r="E855" s="6" t="s">
        <v>1976</v>
      </c>
      <c r="F855" s="5" t="s">
        <v>2251</v>
      </c>
      <c r="G855" s="6" t="s">
        <v>2323</v>
      </c>
    </row>
    <row r="856">
      <c r="A856" s="5" t="s">
        <v>1695</v>
      </c>
      <c r="B856" s="5" t="s">
        <v>658</v>
      </c>
      <c r="C856" s="5" t="s">
        <v>885</v>
      </c>
      <c r="D856" s="70" t="s">
        <v>2305</v>
      </c>
      <c r="E856" s="6" t="s">
        <v>1976</v>
      </c>
      <c r="F856" s="5" t="s">
        <v>2296</v>
      </c>
      <c r="G856" s="6" t="s">
        <v>2323</v>
      </c>
    </row>
    <row r="857">
      <c r="A857" s="5" t="s">
        <v>1686</v>
      </c>
      <c r="B857" s="5" t="s">
        <v>658</v>
      </c>
      <c r="C857" s="5" t="s">
        <v>885</v>
      </c>
      <c r="D857" s="70" t="s">
        <v>2256</v>
      </c>
      <c r="E857" s="6" t="s">
        <v>1976</v>
      </c>
      <c r="F857" s="5" t="s">
        <v>2296</v>
      </c>
      <c r="G857" s="6" t="s">
        <v>2323</v>
      </c>
    </row>
    <row r="858">
      <c r="A858" s="5" t="s">
        <v>1664</v>
      </c>
      <c r="B858" s="5" t="s">
        <v>658</v>
      </c>
      <c r="C858" s="5" t="s">
        <v>885</v>
      </c>
      <c r="D858" s="6" t="s">
        <v>2365</v>
      </c>
      <c r="E858" s="6" t="s">
        <v>1976</v>
      </c>
      <c r="F858" s="5"/>
      <c r="G858" s="6" t="s">
        <v>114</v>
      </c>
    </row>
    <row r="859" ht="26.25">
      <c r="A859" s="5" t="s">
        <v>1707</v>
      </c>
      <c r="B859" s="5" t="s">
        <v>658</v>
      </c>
      <c r="C859" s="5" t="s">
        <v>885</v>
      </c>
      <c r="D859" s="6" t="s">
        <v>2351</v>
      </c>
      <c r="E859" s="6" t="s">
        <v>1976</v>
      </c>
      <c r="F859" s="5" t="s">
        <v>2369</v>
      </c>
      <c r="G859" s="6" t="s">
        <v>114</v>
      </c>
    </row>
    <row r="860">
      <c r="A860" s="5" t="s">
        <v>1670</v>
      </c>
      <c r="B860" s="5" t="s">
        <v>658</v>
      </c>
      <c r="C860" s="5" t="s">
        <v>885</v>
      </c>
      <c r="D860" s="6" t="s">
        <v>2068</v>
      </c>
      <c r="E860" s="6" t="s">
        <v>1976</v>
      </c>
      <c r="F860" s="5"/>
      <c r="G860" s="6" t="s">
        <v>114</v>
      </c>
    </row>
    <row r="861" ht="26.25">
      <c r="A861" s="5" t="s">
        <v>1733</v>
      </c>
      <c r="B861" s="5" t="s">
        <v>658</v>
      </c>
      <c r="C861" s="5" t="s">
        <v>885</v>
      </c>
      <c r="D861" s="70" t="s">
        <v>2370</v>
      </c>
      <c r="E861" s="6" t="s">
        <v>1985</v>
      </c>
      <c r="F861" s="5" t="s">
        <v>2038</v>
      </c>
      <c r="G861" s="6" t="s">
        <v>114</v>
      </c>
    </row>
    <row r="862">
      <c r="A862" s="5" t="s">
        <v>1683</v>
      </c>
      <c r="B862" s="5" t="s">
        <v>658</v>
      </c>
      <c r="C862" s="5" t="s">
        <v>891</v>
      </c>
      <c r="D862" s="70" t="s">
        <v>2086</v>
      </c>
      <c r="E862" s="6" t="s">
        <v>1976</v>
      </c>
      <c r="F862" s="9"/>
    </row>
    <row r="863">
      <c r="A863" s="5" t="s">
        <v>1720</v>
      </c>
      <c r="B863" s="5" t="s">
        <v>658</v>
      </c>
      <c r="C863" s="5" t="s">
        <v>891</v>
      </c>
      <c r="D863" s="70" t="s">
        <v>2267</v>
      </c>
      <c r="E863" s="6" t="s">
        <v>1976</v>
      </c>
      <c r="F863" s="9"/>
      <c r="G863" s="6" t="s">
        <v>2323</v>
      </c>
    </row>
    <row r="864">
      <c r="A864" s="5" t="s">
        <v>1686</v>
      </c>
      <c r="B864" s="5" t="s">
        <v>658</v>
      </c>
      <c r="C864" s="5" t="s">
        <v>891</v>
      </c>
      <c r="D864" s="70" t="s">
        <v>2256</v>
      </c>
      <c r="E864" s="6" t="s">
        <v>1976</v>
      </c>
      <c r="F864" s="9"/>
    </row>
    <row r="865">
      <c r="A865" s="5" t="s">
        <v>1734</v>
      </c>
      <c r="B865" s="5" t="s">
        <v>658</v>
      </c>
      <c r="C865" s="5" t="s">
        <v>891</v>
      </c>
      <c r="D865" s="70" t="s">
        <v>2371</v>
      </c>
      <c r="E865" s="6" t="s">
        <v>1976</v>
      </c>
      <c r="F865" s="5" t="s">
        <v>2296</v>
      </c>
      <c r="G865" s="6"/>
    </row>
    <row r="866">
      <c r="A866" s="5" t="s">
        <v>1735</v>
      </c>
      <c r="B866" s="5" t="s">
        <v>658</v>
      </c>
      <c r="C866" s="5" t="s">
        <v>891</v>
      </c>
      <c r="D866" s="70" t="s">
        <v>2371</v>
      </c>
      <c r="E866" s="6" t="s">
        <v>1976</v>
      </c>
      <c r="F866" s="5" t="s">
        <v>2296</v>
      </c>
      <c r="G866" s="6"/>
    </row>
    <row r="867">
      <c r="A867" s="5" t="s">
        <v>1736</v>
      </c>
      <c r="B867" s="5" t="s">
        <v>658</v>
      </c>
      <c r="C867" s="5" t="s">
        <v>891</v>
      </c>
      <c r="D867" s="70" t="s">
        <v>2371</v>
      </c>
      <c r="E867" s="6" t="s">
        <v>1976</v>
      </c>
      <c r="F867" s="5" t="s">
        <v>2296</v>
      </c>
      <c r="G867" s="6"/>
    </row>
    <row r="868">
      <c r="A868" s="5" t="s">
        <v>1737</v>
      </c>
      <c r="B868" s="5" t="s">
        <v>658</v>
      </c>
      <c r="C868" s="5" t="s">
        <v>891</v>
      </c>
      <c r="D868" s="70" t="s">
        <v>2371</v>
      </c>
      <c r="E868" s="6" t="s">
        <v>1976</v>
      </c>
      <c r="F868" s="5" t="s">
        <v>2296</v>
      </c>
      <c r="G868" s="6"/>
    </row>
    <row r="869" ht="26.25">
      <c r="A869" s="5" t="s">
        <v>1734</v>
      </c>
      <c r="B869" s="5" t="s">
        <v>658</v>
      </c>
      <c r="C869" s="5" t="s">
        <v>892</v>
      </c>
      <c r="D869" s="70" t="s">
        <v>2372</v>
      </c>
      <c r="E869" s="6" t="s">
        <v>1976</v>
      </c>
      <c r="F869" s="9"/>
    </row>
    <row r="870" ht="26.25">
      <c r="A870" s="5" t="s">
        <v>1735</v>
      </c>
      <c r="B870" s="5" t="s">
        <v>658</v>
      </c>
      <c r="C870" s="5" t="s">
        <v>892</v>
      </c>
      <c r="D870" s="70" t="s">
        <v>2372</v>
      </c>
      <c r="E870" s="6" t="s">
        <v>1976</v>
      </c>
      <c r="F870" s="9"/>
    </row>
    <row r="871" ht="26.25">
      <c r="A871" s="5" t="s">
        <v>1699</v>
      </c>
      <c r="B871" s="5" t="s">
        <v>658</v>
      </c>
      <c r="C871" s="5" t="s">
        <v>892</v>
      </c>
      <c r="D871" s="70" t="s">
        <v>2093</v>
      </c>
      <c r="E871" s="6" t="s">
        <v>1976</v>
      </c>
      <c r="F871" s="9"/>
    </row>
    <row r="872" ht="26.25">
      <c r="A872" s="5" t="s">
        <v>1737</v>
      </c>
      <c r="B872" s="5" t="s">
        <v>658</v>
      </c>
      <c r="C872" s="5" t="s">
        <v>892</v>
      </c>
      <c r="D872" s="70" t="s">
        <v>2372</v>
      </c>
      <c r="E872" s="6" t="s">
        <v>1976</v>
      </c>
      <c r="F872" s="9"/>
    </row>
    <row r="873" ht="26.25">
      <c r="A873" s="5" t="s">
        <v>1736</v>
      </c>
      <c r="B873" s="5" t="s">
        <v>658</v>
      </c>
      <c r="C873" s="5" t="s">
        <v>892</v>
      </c>
      <c r="D873" s="70" t="s">
        <v>2372</v>
      </c>
      <c r="E873" s="6" t="s">
        <v>1976</v>
      </c>
      <c r="F873" s="9"/>
    </row>
    <row r="874" ht="26.25">
      <c r="A874" s="5" t="s">
        <v>1738</v>
      </c>
      <c r="B874" s="5" t="s">
        <v>658</v>
      </c>
      <c r="C874" s="5" t="s">
        <v>892</v>
      </c>
      <c r="D874" s="70" t="s">
        <v>2184</v>
      </c>
      <c r="E874" s="6" t="s">
        <v>1985</v>
      </c>
      <c r="F874" s="9"/>
    </row>
    <row r="875">
      <c r="A875" s="5" t="s">
        <v>1715</v>
      </c>
      <c r="B875" s="5" t="s">
        <v>658</v>
      </c>
      <c r="C875" s="5" t="s">
        <v>886</v>
      </c>
      <c r="D875" s="70" t="s">
        <v>2068</v>
      </c>
      <c r="E875" s="6" t="s">
        <v>1976</v>
      </c>
      <c r="F875" s="9"/>
    </row>
    <row r="876">
      <c r="A876" s="5" t="s">
        <v>1717</v>
      </c>
      <c r="B876" s="5" t="s">
        <v>658</v>
      </c>
      <c r="C876" s="5" t="s">
        <v>886</v>
      </c>
      <c r="D876" s="70" t="s">
        <v>2068</v>
      </c>
      <c r="E876" s="6" t="s">
        <v>1976</v>
      </c>
      <c r="F876" s="9"/>
    </row>
    <row r="877">
      <c r="A877" s="5" t="s">
        <v>1716</v>
      </c>
      <c r="B877" s="5" t="s">
        <v>658</v>
      </c>
      <c r="C877" s="5" t="s">
        <v>886</v>
      </c>
      <c r="D877" s="70" t="s">
        <v>2068</v>
      </c>
      <c r="E877" s="6" t="s">
        <v>1976</v>
      </c>
      <c r="F877" s="9"/>
    </row>
    <row r="878" ht="26.25">
      <c r="A878" s="5" t="s">
        <v>1695</v>
      </c>
      <c r="B878" s="5" t="s">
        <v>658</v>
      </c>
      <c r="C878" s="5" t="s">
        <v>893</v>
      </c>
      <c r="D878" s="70" t="s">
        <v>2256</v>
      </c>
      <c r="E878" s="6" t="s">
        <v>1976</v>
      </c>
      <c r="F878" s="5" t="s">
        <v>2251</v>
      </c>
      <c r="G878" s="6" t="s">
        <v>2323</v>
      </c>
    </row>
    <row r="879" ht="26.25">
      <c r="A879" s="5" t="s">
        <v>1675</v>
      </c>
      <c r="B879" s="5" t="s">
        <v>658</v>
      </c>
      <c r="C879" s="5" t="s">
        <v>893</v>
      </c>
      <c r="D879" s="70" t="s">
        <v>2336</v>
      </c>
      <c r="E879" s="6" t="s">
        <v>1976</v>
      </c>
      <c r="F879" s="5" t="s">
        <v>2198</v>
      </c>
      <c r="G879" s="6" t="s">
        <v>2323</v>
      </c>
    </row>
    <row r="880" ht="26.25">
      <c r="A880" s="5" t="s">
        <v>1715</v>
      </c>
      <c r="B880" s="5" t="s">
        <v>658</v>
      </c>
      <c r="C880" s="5" t="s">
        <v>893</v>
      </c>
      <c r="D880" s="70" t="s">
        <v>2353</v>
      </c>
      <c r="E880" s="6" t="s">
        <v>1976</v>
      </c>
      <c r="F880" s="5" t="s">
        <v>2373</v>
      </c>
    </row>
    <row r="881" ht="26.25">
      <c r="A881" s="5" t="s">
        <v>1716</v>
      </c>
      <c r="B881" s="5" t="s">
        <v>658</v>
      </c>
      <c r="C881" s="5" t="s">
        <v>893</v>
      </c>
      <c r="D881" s="70" t="s">
        <v>2330</v>
      </c>
      <c r="E881" s="6" t="s">
        <v>1976</v>
      </c>
      <c r="F881" s="5" t="s">
        <v>2373</v>
      </c>
    </row>
    <row r="882" ht="26.25">
      <c r="A882" s="5" t="s">
        <v>1714</v>
      </c>
      <c r="B882" s="5" t="s">
        <v>658</v>
      </c>
      <c r="C882" s="5" t="s">
        <v>893</v>
      </c>
      <c r="D882" s="70" t="s">
        <v>2068</v>
      </c>
      <c r="E882" s="6" t="s">
        <v>1976</v>
      </c>
      <c r="F882" s="5" t="s">
        <v>2373</v>
      </c>
    </row>
    <row r="883" ht="26.25">
      <c r="A883" s="5" t="s">
        <v>1717</v>
      </c>
      <c r="B883" s="5" t="s">
        <v>658</v>
      </c>
      <c r="C883" s="5" t="s">
        <v>893</v>
      </c>
      <c r="D883" s="70" t="s">
        <v>2374</v>
      </c>
      <c r="E883" s="6" t="s">
        <v>1976</v>
      </c>
      <c r="F883" s="5" t="s">
        <v>2373</v>
      </c>
    </row>
    <row r="884" ht="26.25">
      <c r="A884" s="5" t="s">
        <v>1731</v>
      </c>
      <c r="B884" s="5" t="s">
        <v>658</v>
      </c>
      <c r="C884" s="5" t="s">
        <v>893</v>
      </c>
      <c r="D884" s="70" t="s">
        <v>2332</v>
      </c>
      <c r="E884" s="6" t="s">
        <v>1976</v>
      </c>
      <c r="F884" s="5" t="s">
        <v>2375</v>
      </c>
      <c r="G884" s="6" t="s">
        <v>2323</v>
      </c>
    </row>
    <row r="885" ht="26.25">
      <c r="A885" s="5" t="s">
        <v>1732</v>
      </c>
      <c r="B885" s="5" t="s">
        <v>658</v>
      </c>
      <c r="C885" s="5" t="s">
        <v>893</v>
      </c>
      <c r="D885" s="70" t="s">
        <v>2332</v>
      </c>
      <c r="E885" s="6" t="s">
        <v>1976</v>
      </c>
      <c r="F885" s="5" t="s">
        <v>2375</v>
      </c>
      <c r="G885" s="6" t="s">
        <v>2323</v>
      </c>
    </row>
    <row r="886" ht="26.25">
      <c r="A886" s="5" t="s">
        <v>1739</v>
      </c>
      <c r="B886" s="5" t="s">
        <v>658</v>
      </c>
      <c r="C886" s="5" t="s">
        <v>894</v>
      </c>
      <c r="D886" s="70" t="s">
        <v>2257</v>
      </c>
      <c r="E886" s="6" t="s">
        <v>1985</v>
      </c>
      <c r="F886" s="9"/>
    </row>
    <row r="887">
      <c r="A887" s="5" t="s">
        <v>1684</v>
      </c>
      <c r="B887" s="5" t="s">
        <v>658</v>
      </c>
      <c r="C887" s="5" t="s">
        <v>894</v>
      </c>
      <c r="D887" s="70" t="s">
        <v>2169</v>
      </c>
      <c r="E887" s="6" t="s">
        <v>1976</v>
      </c>
      <c r="F887" s="9"/>
    </row>
    <row r="888">
      <c r="A888" s="5" t="s">
        <v>1702</v>
      </c>
      <c r="B888" s="5" t="s">
        <v>658</v>
      </c>
      <c r="C888" s="5" t="s">
        <v>894</v>
      </c>
      <c r="D888" s="70" t="s">
        <v>2180</v>
      </c>
      <c r="E888" s="6" t="s">
        <v>1976</v>
      </c>
      <c r="F888" s="9"/>
      <c r="G888" s="6" t="s">
        <v>2323</v>
      </c>
    </row>
    <row r="889" ht="26.25">
      <c r="A889" s="5" t="s">
        <v>1676</v>
      </c>
      <c r="B889" s="5" t="s">
        <v>658</v>
      </c>
      <c r="C889" s="5" t="s">
        <v>895</v>
      </c>
      <c r="D889" s="70" t="s">
        <v>2068</v>
      </c>
      <c r="E889" s="6" t="s">
        <v>1976</v>
      </c>
      <c r="F889" s="5" t="s">
        <v>2233</v>
      </c>
    </row>
    <row r="890" ht="26.25">
      <c r="A890" s="5" t="s">
        <v>1665</v>
      </c>
      <c r="B890" s="5" t="s">
        <v>658</v>
      </c>
      <c r="C890" s="5" t="s">
        <v>895</v>
      </c>
      <c r="D890" s="70" t="s">
        <v>2376</v>
      </c>
      <c r="E890" s="6" t="s">
        <v>1976</v>
      </c>
      <c r="F890" s="5" t="s">
        <v>2296</v>
      </c>
    </row>
    <row r="891" ht="26.25">
      <c r="A891" s="5" t="s">
        <v>1686</v>
      </c>
      <c r="B891" s="5" t="s">
        <v>658</v>
      </c>
      <c r="C891" s="5" t="s">
        <v>895</v>
      </c>
      <c r="D891" s="70" t="s">
        <v>2003</v>
      </c>
      <c r="E891" s="6" t="s">
        <v>1976</v>
      </c>
      <c r="F891" s="9"/>
    </row>
    <row r="892" ht="26.25">
      <c r="A892" s="5" t="s">
        <v>1740</v>
      </c>
      <c r="B892" s="5" t="s">
        <v>658</v>
      </c>
      <c r="C892" s="5" t="s">
        <v>895</v>
      </c>
      <c r="D892" s="70" t="s">
        <v>2003</v>
      </c>
      <c r="E892" s="6" t="s">
        <v>1976</v>
      </c>
      <c r="F892" s="9"/>
      <c r="G892" s="6" t="s">
        <v>2323</v>
      </c>
    </row>
    <row r="893">
      <c r="A893" s="5" t="s">
        <v>1685</v>
      </c>
      <c r="B893" s="5" t="s">
        <v>661</v>
      </c>
      <c r="C893" s="5" t="s">
        <v>896</v>
      </c>
      <c r="D893" s="70" t="s">
        <v>2086</v>
      </c>
      <c r="E893" s="6" t="s">
        <v>1976</v>
      </c>
      <c r="F893" s="9"/>
      <c r="G893" s="6" t="s">
        <v>2323</v>
      </c>
    </row>
    <row r="894">
      <c r="A894" s="5" t="s">
        <v>1740</v>
      </c>
      <c r="B894" s="5" t="s">
        <v>661</v>
      </c>
      <c r="C894" s="5" t="s">
        <v>896</v>
      </c>
      <c r="D894" s="70" t="s">
        <v>2088</v>
      </c>
      <c r="E894" s="6" t="s">
        <v>1976</v>
      </c>
      <c r="F894" s="9"/>
      <c r="G894" s="6" t="s">
        <v>2323</v>
      </c>
    </row>
    <row r="895">
      <c r="A895" s="5" t="s">
        <v>1675</v>
      </c>
      <c r="B895" s="5" t="s">
        <v>661</v>
      </c>
      <c r="C895" s="5" t="s">
        <v>896</v>
      </c>
      <c r="D895" s="70" t="s">
        <v>2329</v>
      </c>
      <c r="E895" s="6" t="s">
        <v>1976</v>
      </c>
      <c r="F895" s="9"/>
      <c r="G895" s="6" t="s">
        <v>2323</v>
      </c>
    </row>
    <row r="896">
      <c r="A896" s="5" t="s">
        <v>1670</v>
      </c>
      <c r="B896" s="5" t="s">
        <v>661</v>
      </c>
      <c r="C896" s="5" t="s">
        <v>896</v>
      </c>
      <c r="D896" s="70" t="s">
        <v>2377</v>
      </c>
      <c r="E896" s="6" t="s">
        <v>1976</v>
      </c>
      <c r="F896" s="9"/>
      <c r="G896" s="6" t="s">
        <v>114</v>
      </c>
    </row>
    <row r="897" ht="26.25">
      <c r="A897" s="5" t="s">
        <v>1708</v>
      </c>
      <c r="B897" s="5" t="s">
        <v>661</v>
      </c>
      <c r="C897" s="5" t="s">
        <v>896</v>
      </c>
      <c r="D897" s="70" t="s">
        <v>2378</v>
      </c>
      <c r="E897" s="6" t="s">
        <v>1976</v>
      </c>
      <c r="F897" s="5" t="s">
        <v>2379</v>
      </c>
      <c r="G897" s="6" t="s">
        <v>114</v>
      </c>
    </row>
    <row r="898">
      <c r="A898" s="5" t="s">
        <v>1665</v>
      </c>
      <c r="B898" s="5" t="s">
        <v>661</v>
      </c>
      <c r="C898" s="5" t="s">
        <v>896</v>
      </c>
      <c r="D898" s="70" t="s">
        <v>2330</v>
      </c>
      <c r="E898" s="6" t="s">
        <v>1976</v>
      </c>
      <c r="F898" s="9"/>
      <c r="G898" s="6" t="s">
        <v>114</v>
      </c>
    </row>
    <row r="899">
      <c r="A899" s="9"/>
      <c r="B899" s="5"/>
      <c r="C899" s="9"/>
      <c r="D899" s="71"/>
      <c r="F899" s="9"/>
    </row>
    <row r="900">
      <c r="A900" s="9"/>
      <c r="B900" s="5"/>
      <c r="C900" s="9"/>
      <c r="D900" s="71"/>
      <c r="F900" s="9"/>
    </row>
    <row r="901">
      <c r="A901" s="5" t="s">
        <v>1741</v>
      </c>
      <c r="B901" s="5" t="s">
        <v>666</v>
      </c>
      <c r="C901" s="5" t="s">
        <v>897</v>
      </c>
      <c r="D901" s="70" t="s">
        <v>2380</v>
      </c>
      <c r="E901" s="6" t="s">
        <v>1976</v>
      </c>
      <c r="F901" s="9"/>
    </row>
    <row r="902">
      <c r="A902" s="5" t="s">
        <v>1742</v>
      </c>
      <c r="B902" s="5" t="s">
        <v>666</v>
      </c>
      <c r="C902" s="5" t="s">
        <v>897</v>
      </c>
      <c r="D902" s="70" t="s">
        <v>2249</v>
      </c>
      <c r="E902" s="6" t="s">
        <v>1976</v>
      </c>
      <c r="F902" s="9"/>
    </row>
    <row r="903">
      <c r="A903" s="5" t="s">
        <v>1743</v>
      </c>
      <c r="B903" s="5" t="s">
        <v>666</v>
      </c>
      <c r="C903" s="5" t="s">
        <v>897</v>
      </c>
      <c r="D903" s="70" t="s">
        <v>2321</v>
      </c>
      <c r="E903" s="6" t="s">
        <v>1976</v>
      </c>
      <c r="F903" s="5" t="s">
        <v>2313</v>
      </c>
    </row>
    <row r="904">
      <c r="A904" s="5" t="s">
        <v>1744</v>
      </c>
      <c r="B904" s="5" t="s">
        <v>666</v>
      </c>
      <c r="C904" s="5" t="s">
        <v>897</v>
      </c>
      <c r="D904" s="70" t="s">
        <v>1006</v>
      </c>
      <c r="E904" s="6" t="s">
        <v>1976</v>
      </c>
      <c r="F904" s="5" t="s">
        <v>2313</v>
      </c>
    </row>
    <row r="905">
      <c r="A905" s="5" t="s">
        <v>1745</v>
      </c>
      <c r="B905" s="5" t="s">
        <v>666</v>
      </c>
      <c r="C905" s="5" t="s">
        <v>897</v>
      </c>
      <c r="D905" s="70" t="s">
        <v>2196</v>
      </c>
      <c r="E905" s="6" t="s">
        <v>1976</v>
      </c>
      <c r="F905" s="5" t="s">
        <v>2313</v>
      </c>
    </row>
    <row r="906">
      <c r="A906" s="5" t="s">
        <v>1746</v>
      </c>
      <c r="B906" s="5" t="s">
        <v>666</v>
      </c>
      <c r="C906" s="5" t="s">
        <v>898</v>
      </c>
      <c r="D906" s="70" t="s">
        <v>2162</v>
      </c>
      <c r="E906" s="6" t="s">
        <v>1976</v>
      </c>
      <c r="F906" s="9"/>
    </row>
    <row r="907">
      <c r="A907" s="5" t="s">
        <v>1747</v>
      </c>
      <c r="B907" s="5" t="s">
        <v>666</v>
      </c>
      <c r="C907" s="5" t="s">
        <v>898</v>
      </c>
      <c r="D907" s="70" t="s">
        <v>2162</v>
      </c>
      <c r="E907" s="6" t="s">
        <v>1976</v>
      </c>
      <c r="F907" s="9"/>
    </row>
    <row r="908">
      <c r="A908" s="5" t="s">
        <v>1748</v>
      </c>
      <c r="B908" s="5" t="s">
        <v>666</v>
      </c>
      <c r="C908" s="5" t="s">
        <v>898</v>
      </c>
      <c r="D908" s="70" t="s">
        <v>2259</v>
      </c>
      <c r="E908" s="6" t="s">
        <v>1976</v>
      </c>
      <c r="F908" s="9"/>
    </row>
    <row r="909">
      <c r="A909" s="5" t="s">
        <v>1749</v>
      </c>
      <c r="B909" s="5" t="s">
        <v>666</v>
      </c>
      <c r="C909" s="5" t="s">
        <v>898</v>
      </c>
      <c r="D909" s="70" t="s">
        <v>2272</v>
      </c>
      <c r="E909" s="6" t="s">
        <v>1976</v>
      </c>
      <c r="F909" s="9"/>
    </row>
    <row r="910">
      <c r="A910" s="5" t="s">
        <v>1750</v>
      </c>
      <c r="B910" s="5" t="s">
        <v>666</v>
      </c>
      <c r="C910" s="5" t="s">
        <v>898</v>
      </c>
      <c r="D910" s="70" t="s">
        <v>2082</v>
      </c>
      <c r="E910" s="6" t="s">
        <v>1976</v>
      </c>
      <c r="F910" s="9"/>
    </row>
    <row r="911" ht="26.25">
      <c r="A911" s="5" t="s">
        <v>1748</v>
      </c>
      <c r="B911" s="5" t="s">
        <v>666</v>
      </c>
      <c r="C911" s="5" t="s">
        <v>899</v>
      </c>
      <c r="D911" s="70" t="s">
        <v>2249</v>
      </c>
      <c r="E911" s="6" t="s">
        <v>1976</v>
      </c>
      <c r="F911" s="9"/>
    </row>
    <row r="912" ht="26.25">
      <c r="A912" s="5" t="s">
        <v>1750</v>
      </c>
      <c r="B912" s="5" t="s">
        <v>666</v>
      </c>
      <c r="C912" s="5" t="s">
        <v>899</v>
      </c>
      <c r="D912" s="70" t="s">
        <v>2249</v>
      </c>
      <c r="E912" s="6" t="s">
        <v>1976</v>
      </c>
      <c r="F912" s="9"/>
    </row>
    <row r="913" ht="26.25">
      <c r="A913" s="5" t="s">
        <v>1751</v>
      </c>
      <c r="B913" s="5" t="s">
        <v>666</v>
      </c>
      <c r="C913" s="5" t="s">
        <v>899</v>
      </c>
      <c r="D913" s="70" t="s">
        <v>2249</v>
      </c>
      <c r="E913" s="6" t="s">
        <v>1976</v>
      </c>
      <c r="F913" s="9"/>
    </row>
    <row r="914" ht="26.25">
      <c r="A914" s="5" t="s">
        <v>1752</v>
      </c>
      <c r="B914" s="5" t="s">
        <v>666</v>
      </c>
      <c r="C914" s="5" t="s">
        <v>899</v>
      </c>
      <c r="D914" s="70" t="s">
        <v>2249</v>
      </c>
      <c r="E914" s="6" t="s">
        <v>1976</v>
      </c>
      <c r="F914" s="9"/>
    </row>
    <row r="915" ht="26.25">
      <c r="A915" s="5" t="s">
        <v>1747</v>
      </c>
      <c r="B915" s="5" t="s">
        <v>666</v>
      </c>
      <c r="C915" s="5" t="s">
        <v>899</v>
      </c>
      <c r="D915" s="70" t="s">
        <v>2249</v>
      </c>
      <c r="E915" s="6" t="s">
        <v>1976</v>
      </c>
      <c r="F915" s="9"/>
    </row>
    <row r="916" ht="26.25">
      <c r="A916" s="5" t="s">
        <v>1749</v>
      </c>
      <c r="B916" s="5" t="s">
        <v>666</v>
      </c>
      <c r="C916" s="5" t="s">
        <v>899</v>
      </c>
      <c r="D916" s="70" t="s">
        <v>2249</v>
      </c>
      <c r="E916" s="6" t="s">
        <v>1976</v>
      </c>
      <c r="F916" s="9"/>
    </row>
    <row r="917" ht="26.25">
      <c r="A917" s="5" t="s">
        <v>1746</v>
      </c>
      <c r="B917" s="5" t="s">
        <v>666</v>
      </c>
      <c r="C917" s="5" t="s">
        <v>899</v>
      </c>
      <c r="D917" s="70" t="s">
        <v>2249</v>
      </c>
      <c r="E917" s="6" t="s">
        <v>1976</v>
      </c>
      <c r="F917" s="9"/>
    </row>
    <row r="918" ht="26.25">
      <c r="A918" s="5" t="s">
        <v>1753</v>
      </c>
      <c r="B918" s="5" t="s">
        <v>666</v>
      </c>
      <c r="C918" s="5" t="s">
        <v>899</v>
      </c>
      <c r="D918" s="70" t="s">
        <v>2265</v>
      </c>
      <c r="E918" s="6" t="s">
        <v>1985</v>
      </c>
      <c r="F918" s="9"/>
    </row>
    <row r="919" ht="26.25">
      <c r="A919" s="5" t="s">
        <v>1754</v>
      </c>
      <c r="B919" s="5" t="s">
        <v>669</v>
      </c>
      <c r="C919" s="5" t="s">
        <v>900</v>
      </c>
      <c r="D919" s="70" t="s">
        <v>2280</v>
      </c>
      <c r="E919" s="6" t="s">
        <v>1976</v>
      </c>
      <c r="F919" s="9"/>
    </row>
    <row r="920" ht="26.25">
      <c r="A920" s="5" t="s">
        <v>1755</v>
      </c>
      <c r="B920" s="5" t="s">
        <v>669</v>
      </c>
      <c r="C920" s="5" t="s">
        <v>900</v>
      </c>
      <c r="D920" s="70" t="s">
        <v>2253</v>
      </c>
      <c r="E920" s="6" t="s">
        <v>1985</v>
      </c>
      <c r="F920" s="9"/>
    </row>
    <row r="921" ht="26.25">
      <c r="A921" s="5" t="s">
        <v>1749</v>
      </c>
      <c r="B921" s="5" t="s">
        <v>669</v>
      </c>
      <c r="C921" s="5" t="s">
        <v>900</v>
      </c>
      <c r="D921" s="70" t="s">
        <v>2249</v>
      </c>
      <c r="E921" s="6" t="s">
        <v>1976</v>
      </c>
      <c r="F921" s="9"/>
    </row>
    <row r="922" ht="26.25">
      <c r="A922" s="5" t="s">
        <v>1746</v>
      </c>
      <c r="B922" s="5" t="s">
        <v>669</v>
      </c>
      <c r="C922" s="5" t="s">
        <v>900</v>
      </c>
      <c r="D922" s="70" t="s">
        <v>2267</v>
      </c>
      <c r="E922" s="6" t="s">
        <v>1976</v>
      </c>
      <c r="F922" s="9"/>
    </row>
    <row r="923" ht="26.25">
      <c r="A923" s="5" t="s">
        <v>1756</v>
      </c>
      <c r="B923" s="5" t="s">
        <v>669</v>
      </c>
      <c r="C923" s="5" t="s">
        <v>900</v>
      </c>
      <c r="D923" s="70" t="s">
        <v>2381</v>
      </c>
      <c r="E923" s="6" t="s">
        <v>1976</v>
      </c>
      <c r="F923" s="9"/>
    </row>
    <row r="924" ht="26.25">
      <c r="A924" s="5" t="s">
        <v>1750</v>
      </c>
      <c r="B924" s="5" t="s">
        <v>669</v>
      </c>
      <c r="C924" s="5" t="s">
        <v>900</v>
      </c>
      <c r="D924" s="70" t="s">
        <v>2249</v>
      </c>
      <c r="E924" s="6" t="s">
        <v>1976</v>
      </c>
      <c r="F924" s="9"/>
    </row>
    <row r="925" ht="26.25">
      <c r="A925" s="5" t="s">
        <v>1757</v>
      </c>
      <c r="B925" s="5" t="s">
        <v>669</v>
      </c>
      <c r="C925" s="5" t="s">
        <v>900</v>
      </c>
      <c r="D925" s="70" t="s">
        <v>2249</v>
      </c>
      <c r="E925" s="6" t="s">
        <v>1976</v>
      </c>
      <c r="F925" s="9"/>
    </row>
    <row r="926" ht="26.25">
      <c r="A926" s="5" t="s">
        <v>1758</v>
      </c>
      <c r="B926" s="5" t="s">
        <v>669</v>
      </c>
      <c r="C926" s="5" t="s">
        <v>900</v>
      </c>
      <c r="D926" s="70" t="s">
        <v>2272</v>
      </c>
      <c r="E926" s="6" t="s">
        <v>1976</v>
      </c>
      <c r="F926" s="5" t="s">
        <v>2382</v>
      </c>
    </row>
    <row r="927" ht="26.25">
      <c r="A927" s="5" t="s">
        <v>1759</v>
      </c>
      <c r="B927" s="5" t="s">
        <v>669</v>
      </c>
      <c r="C927" s="5" t="s">
        <v>900</v>
      </c>
      <c r="D927" s="70" t="s">
        <v>2249</v>
      </c>
      <c r="E927" s="6" t="s">
        <v>1976</v>
      </c>
      <c r="F927" s="9"/>
    </row>
    <row r="928">
      <c r="A928" s="5" t="s">
        <v>1742</v>
      </c>
      <c r="B928" s="5" t="s">
        <v>669</v>
      </c>
      <c r="C928" s="5" t="s">
        <v>901</v>
      </c>
      <c r="D928" s="70" t="s">
        <v>2249</v>
      </c>
      <c r="E928" s="6" t="s">
        <v>1976</v>
      </c>
      <c r="F928" s="9"/>
    </row>
    <row r="929">
      <c r="A929" s="5" t="s">
        <v>1759</v>
      </c>
      <c r="B929" s="5" t="s">
        <v>669</v>
      </c>
      <c r="C929" s="5" t="s">
        <v>901</v>
      </c>
      <c r="D929" s="70" t="s">
        <v>2381</v>
      </c>
      <c r="E929" s="6" t="s">
        <v>1976</v>
      </c>
      <c r="F929" s="9"/>
    </row>
    <row r="930">
      <c r="A930" s="5" t="s">
        <v>1760</v>
      </c>
      <c r="B930" s="5" t="s">
        <v>669</v>
      </c>
      <c r="C930" s="5" t="s">
        <v>901</v>
      </c>
      <c r="D930" s="70" t="s">
        <v>2249</v>
      </c>
      <c r="E930" s="6" t="s">
        <v>1976</v>
      </c>
      <c r="F930" s="9"/>
    </row>
    <row r="931">
      <c r="A931" s="5" t="s">
        <v>1752</v>
      </c>
      <c r="B931" s="5" t="s">
        <v>669</v>
      </c>
      <c r="C931" s="5" t="s">
        <v>901</v>
      </c>
      <c r="D931" s="70" t="s">
        <v>2280</v>
      </c>
      <c r="E931" s="6" t="s">
        <v>1976</v>
      </c>
      <c r="F931" s="9"/>
    </row>
    <row r="932" ht="26.25">
      <c r="A932" s="5" t="s">
        <v>1761</v>
      </c>
      <c r="B932" s="5" t="s">
        <v>669</v>
      </c>
      <c r="C932" s="5" t="s">
        <v>901</v>
      </c>
      <c r="D932" s="70" t="s">
        <v>2163</v>
      </c>
      <c r="E932" s="6" t="s">
        <v>1985</v>
      </c>
      <c r="F932" s="9"/>
    </row>
    <row r="933">
      <c r="A933" s="5" t="s">
        <v>1754</v>
      </c>
      <c r="B933" s="5" t="s">
        <v>669</v>
      </c>
      <c r="C933" s="5" t="s">
        <v>901</v>
      </c>
      <c r="D933" s="70" t="s">
        <v>2292</v>
      </c>
      <c r="E933" s="6" t="s">
        <v>1976</v>
      </c>
      <c r="F933" s="9"/>
    </row>
    <row r="934" ht="26.25">
      <c r="A934" s="5" t="s">
        <v>1756</v>
      </c>
      <c r="B934" s="5" t="s">
        <v>669</v>
      </c>
      <c r="C934" s="5" t="s">
        <v>901</v>
      </c>
      <c r="D934" s="70" t="s">
        <v>2249</v>
      </c>
      <c r="E934" s="6" t="s">
        <v>1976</v>
      </c>
      <c r="F934" s="9"/>
    </row>
    <row r="935" ht="37.5">
      <c r="A935" s="5" t="s">
        <v>1758</v>
      </c>
      <c r="B935" s="5" t="s">
        <v>669</v>
      </c>
      <c r="C935" s="5" t="s">
        <v>902</v>
      </c>
      <c r="D935" s="70" t="s">
        <v>2380</v>
      </c>
      <c r="E935" s="6" t="s">
        <v>1976</v>
      </c>
      <c r="F935" s="5" t="s">
        <v>2383</v>
      </c>
    </row>
    <row r="936" ht="37.5">
      <c r="A936" s="5" t="s">
        <v>1762</v>
      </c>
      <c r="B936" s="5" t="s">
        <v>669</v>
      </c>
      <c r="C936" s="5" t="s">
        <v>902</v>
      </c>
      <c r="D936" s="70" t="s">
        <v>2253</v>
      </c>
      <c r="E936" s="6" t="s">
        <v>1976</v>
      </c>
      <c r="F936" s="5" t="s">
        <v>2383</v>
      </c>
    </row>
    <row r="937">
      <c r="A937" s="5" t="s">
        <v>1746</v>
      </c>
      <c r="B937" s="5" t="s">
        <v>669</v>
      </c>
      <c r="C937" s="5" t="s">
        <v>903</v>
      </c>
      <c r="D937" s="70" t="s">
        <v>2180</v>
      </c>
      <c r="E937" s="6" t="s">
        <v>1976</v>
      </c>
      <c r="F937" s="9"/>
    </row>
    <row r="938">
      <c r="A938" s="5" t="s">
        <v>1749</v>
      </c>
      <c r="B938" s="5" t="s">
        <v>669</v>
      </c>
      <c r="C938" s="5" t="s">
        <v>903</v>
      </c>
      <c r="D938" s="70" t="s">
        <v>2280</v>
      </c>
      <c r="E938" s="6" t="s">
        <v>1976</v>
      </c>
      <c r="F938" s="9"/>
    </row>
    <row r="939">
      <c r="A939" s="5" t="s">
        <v>1754</v>
      </c>
      <c r="B939" s="5" t="s">
        <v>669</v>
      </c>
      <c r="C939" s="5" t="s">
        <v>903</v>
      </c>
      <c r="D939" s="70" t="s">
        <v>2280</v>
      </c>
      <c r="E939" s="6" t="s">
        <v>1976</v>
      </c>
      <c r="F939" s="9"/>
    </row>
    <row r="940">
      <c r="A940" s="5" t="s">
        <v>1752</v>
      </c>
      <c r="B940" s="5" t="s">
        <v>669</v>
      </c>
      <c r="C940" s="5" t="s">
        <v>903</v>
      </c>
      <c r="D940" s="70" t="s">
        <v>2253</v>
      </c>
      <c r="E940" s="6" t="s">
        <v>1976</v>
      </c>
      <c r="F940" s="9"/>
    </row>
    <row r="941" ht="26.25">
      <c r="A941" s="5" t="s">
        <v>1756</v>
      </c>
      <c r="B941" s="5" t="s">
        <v>669</v>
      </c>
      <c r="C941" s="5" t="s">
        <v>903</v>
      </c>
      <c r="D941" s="70" t="s">
        <v>2280</v>
      </c>
      <c r="E941" s="6" t="s">
        <v>1976</v>
      </c>
      <c r="F941" s="9"/>
    </row>
    <row r="942">
      <c r="A942" s="5" t="s">
        <v>1763</v>
      </c>
      <c r="B942" s="5" t="s">
        <v>669</v>
      </c>
      <c r="C942" s="5" t="s">
        <v>903</v>
      </c>
      <c r="D942" s="70" t="s">
        <v>2288</v>
      </c>
      <c r="E942" s="6" t="s">
        <v>1976</v>
      </c>
      <c r="F942" s="9"/>
    </row>
    <row r="943">
      <c r="A943" s="5" t="s">
        <v>1764</v>
      </c>
      <c r="B943" s="5" t="s">
        <v>669</v>
      </c>
      <c r="C943" s="5" t="s">
        <v>903</v>
      </c>
      <c r="D943" s="70" t="s">
        <v>2266</v>
      </c>
      <c r="E943" s="6" t="s">
        <v>1976</v>
      </c>
      <c r="F943" s="9"/>
    </row>
    <row r="944" ht="26.25">
      <c r="A944" s="5" t="s">
        <v>1765</v>
      </c>
      <c r="B944" s="5" t="s">
        <v>669</v>
      </c>
      <c r="C944" s="5" t="s">
        <v>903</v>
      </c>
      <c r="D944" s="70" t="s">
        <v>2093</v>
      </c>
      <c r="E944" s="6" t="s">
        <v>1976</v>
      </c>
      <c r="F944" s="5" t="s">
        <v>2384</v>
      </c>
    </row>
    <row r="945">
      <c r="A945" s="5" t="s">
        <v>1758</v>
      </c>
      <c r="B945" s="5" t="s">
        <v>669</v>
      </c>
      <c r="C945" s="5" t="s">
        <v>903</v>
      </c>
      <c r="D945" s="70" t="s">
        <v>2380</v>
      </c>
      <c r="E945" s="6" t="s">
        <v>1976</v>
      </c>
      <c r="F945" s="9"/>
    </row>
    <row r="946" ht="26.25">
      <c r="A946" s="5" t="s">
        <v>1766</v>
      </c>
      <c r="B946" s="5" t="s">
        <v>669</v>
      </c>
      <c r="C946" s="5" t="s">
        <v>903</v>
      </c>
      <c r="D946" s="70" t="s">
        <v>2082</v>
      </c>
      <c r="E946" s="6" t="s">
        <v>1976</v>
      </c>
      <c r="F946" s="5" t="s">
        <v>2385</v>
      </c>
    </row>
    <row r="947" ht="26.25">
      <c r="A947" s="5" t="s">
        <v>1759</v>
      </c>
      <c r="B947" s="5" t="s">
        <v>669</v>
      </c>
      <c r="C947" s="5" t="s">
        <v>904</v>
      </c>
      <c r="D947" s="70" t="s">
        <v>2305</v>
      </c>
      <c r="E947" s="6" t="s">
        <v>1976</v>
      </c>
      <c r="F947" s="5" t="s">
        <v>2382</v>
      </c>
    </row>
    <row r="948" ht="26.25">
      <c r="A948" s="5" t="s">
        <v>1767</v>
      </c>
      <c r="B948" s="5" t="s">
        <v>669</v>
      </c>
      <c r="C948" s="5" t="s">
        <v>904</v>
      </c>
      <c r="D948" s="70" t="s">
        <v>2305</v>
      </c>
      <c r="E948" s="6" t="s">
        <v>1976</v>
      </c>
      <c r="F948" s="9"/>
    </row>
    <row r="949" ht="37.5">
      <c r="A949" s="5" t="s">
        <v>1768</v>
      </c>
      <c r="B949" s="5" t="s">
        <v>669</v>
      </c>
      <c r="C949" s="5" t="s">
        <v>904</v>
      </c>
      <c r="D949" s="70" t="s">
        <v>2305</v>
      </c>
      <c r="E949" s="6" t="s">
        <v>1976</v>
      </c>
      <c r="F949" s="5" t="s">
        <v>2386</v>
      </c>
    </row>
    <row r="950" ht="26.25">
      <c r="A950" s="5" t="s">
        <v>1768</v>
      </c>
      <c r="B950" s="5" t="s">
        <v>669</v>
      </c>
      <c r="C950" s="5" t="s">
        <v>904</v>
      </c>
      <c r="D950" s="70" t="s">
        <v>2329</v>
      </c>
      <c r="E950" s="6" t="s">
        <v>1976</v>
      </c>
      <c r="F950" s="9"/>
    </row>
    <row r="951" ht="26.25">
      <c r="A951" s="5" t="s">
        <v>1769</v>
      </c>
      <c r="B951" s="5" t="s">
        <v>669</v>
      </c>
      <c r="C951" s="5" t="s">
        <v>904</v>
      </c>
      <c r="D951" s="70" t="s">
        <v>2305</v>
      </c>
      <c r="E951" s="6" t="s">
        <v>1976</v>
      </c>
      <c r="F951" s="9"/>
    </row>
    <row r="952" ht="26.25">
      <c r="A952" s="5" t="s">
        <v>1770</v>
      </c>
      <c r="B952" s="5" t="s">
        <v>669</v>
      </c>
      <c r="C952" s="5" t="s">
        <v>904</v>
      </c>
      <c r="D952" s="70" t="s">
        <v>1006</v>
      </c>
      <c r="E952" s="6" t="s">
        <v>1985</v>
      </c>
      <c r="F952" s="9"/>
    </row>
    <row r="953" ht="26.25">
      <c r="A953" s="5" t="s">
        <v>1771</v>
      </c>
      <c r="B953" s="5" t="s">
        <v>672</v>
      </c>
      <c r="C953" s="5" t="s">
        <v>905</v>
      </c>
      <c r="D953" s="70" t="s">
        <v>2317</v>
      </c>
      <c r="E953" s="6" t="s">
        <v>1976</v>
      </c>
      <c r="F953" s="5" t="s">
        <v>2387</v>
      </c>
    </row>
    <row r="954" ht="26.25">
      <c r="A954" s="5" t="s">
        <v>1742</v>
      </c>
      <c r="B954" s="5" t="s">
        <v>672</v>
      </c>
      <c r="C954" s="5" t="s">
        <v>905</v>
      </c>
      <c r="D954" s="70" t="s">
        <v>2388</v>
      </c>
      <c r="E954" s="6" t="s">
        <v>1976</v>
      </c>
      <c r="F954" s="9"/>
    </row>
    <row r="955" ht="26.25">
      <c r="A955" s="5" t="s">
        <v>1741</v>
      </c>
      <c r="B955" s="5" t="s">
        <v>672</v>
      </c>
      <c r="C955" s="5" t="s">
        <v>905</v>
      </c>
      <c r="D955" s="70" t="s">
        <v>2161</v>
      </c>
      <c r="E955" s="6" t="s">
        <v>1976</v>
      </c>
      <c r="F955" s="9"/>
    </row>
    <row r="956" ht="26.25">
      <c r="A956" s="5" t="s">
        <v>1762</v>
      </c>
      <c r="B956" s="5" t="s">
        <v>672</v>
      </c>
      <c r="C956" s="5" t="s">
        <v>905</v>
      </c>
      <c r="D956" s="70" t="s">
        <v>2380</v>
      </c>
      <c r="E956" s="6" t="s">
        <v>1976</v>
      </c>
      <c r="F956" s="9"/>
    </row>
    <row r="957" ht="26.25">
      <c r="A957" s="5" t="s">
        <v>1772</v>
      </c>
      <c r="B957" s="5" t="s">
        <v>672</v>
      </c>
      <c r="C957" s="5" t="s">
        <v>905</v>
      </c>
      <c r="D957" s="70" t="s">
        <v>2282</v>
      </c>
      <c r="E957" s="6" t="s">
        <v>1985</v>
      </c>
      <c r="F957" s="5" t="s">
        <v>2389</v>
      </c>
    </row>
    <row r="958" ht="26.25">
      <c r="A958" s="5" t="s">
        <v>1745</v>
      </c>
      <c r="B958" s="5" t="s">
        <v>672</v>
      </c>
      <c r="C958" s="5" t="s">
        <v>905</v>
      </c>
      <c r="D958" s="70" t="s">
        <v>2317</v>
      </c>
      <c r="E958" s="6" t="s">
        <v>1976</v>
      </c>
      <c r="F958" s="5" t="s">
        <v>2313</v>
      </c>
    </row>
    <row r="959" ht="26.25">
      <c r="A959" s="5" t="s">
        <v>1773</v>
      </c>
      <c r="B959" s="5" t="s">
        <v>672</v>
      </c>
      <c r="C959" s="5" t="s">
        <v>905</v>
      </c>
      <c r="D959" s="70" t="s">
        <v>2321</v>
      </c>
      <c r="E959" s="6" t="s">
        <v>1976</v>
      </c>
      <c r="F959" s="5" t="s">
        <v>2313</v>
      </c>
    </row>
    <row r="960" ht="26.25">
      <c r="A960" s="5" t="s">
        <v>1774</v>
      </c>
      <c r="B960" s="5" t="s">
        <v>672</v>
      </c>
      <c r="C960" s="5" t="s">
        <v>905</v>
      </c>
      <c r="D960" s="70" t="s">
        <v>2390</v>
      </c>
      <c r="E960" s="6" t="s">
        <v>1976</v>
      </c>
      <c r="F960" s="5" t="s">
        <v>2313</v>
      </c>
    </row>
    <row r="961" ht="26.25">
      <c r="A961" s="5" t="s">
        <v>1743</v>
      </c>
      <c r="B961" s="5" t="s">
        <v>672</v>
      </c>
      <c r="C961" s="5" t="s">
        <v>905</v>
      </c>
      <c r="D961" s="70" t="s">
        <v>2282</v>
      </c>
      <c r="E961" s="6" t="s">
        <v>1976</v>
      </c>
      <c r="F961" s="5" t="s">
        <v>2313</v>
      </c>
    </row>
    <row r="962">
      <c r="A962" s="9"/>
      <c r="B962" s="9"/>
      <c r="C962" s="9"/>
      <c r="D962" s="71"/>
      <c r="F962" s="9"/>
    </row>
    <row r="963">
      <c r="A963" s="9"/>
      <c r="B963" s="9"/>
      <c r="C963" s="9"/>
      <c r="D963" s="71"/>
      <c r="F963" s="9"/>
    </row>
    <row r="964">
      <c r="A964" s="9"/>
      <c r="B964" s="9"/>
      <c r="C964" s="9"/>
      <c r="D964" s="71"/>
      <c r="F964" s="9"/>
    </row>
    <row r="965" ht="26.25">
      <c r="A965" s="5" t="s">
        <v>1775</v>
      </c>
      <c r="B965" s="5" t="s">
        <v>677</v>
      </c>
      <c r="C965" s="5" t="s">
        <v>907</v>
      </c>
      <c r="D965" s="70" t="s">
        <v>2265</v>
      </c>
      <c r="E965" s="6" t="s">
        <v>1976</v>
      </c>
      <c r="F965" s="9"/>
    </row>
    <row r="966" ht="26.25">
      <c r="A966" s="5" t="s">
        <v>1776</v>
      </c>
      <c r="B966" s="5" t="s">
        <v>677</v>
      </c>
      <c r="C966" s="5" t="s">
        <v>907</v>
      </c>
      <c r="D966" s="70" t="s">
        <v>2262</v>
      </c>
      <c r="E966" s="6" t="s">
        <v>1976</v>
      </c>
      <c r="F966" s="9"/>
    </row>
    <row r="967" ht="26.25">
      <c r="A967" s="5" t="s">
        <v>1777</v>
      </c>
      <c r="B967" s="5" t="s">
        <v>677</v>
      </c>
      <c r="C967" s="5" t="s">
        <v>908</v>
      </c>
      <c r="D967" s="70" t="s">
        <v>2282</v>
      </c>
      <c r="E967" s="6" t="s">
        <v>1976</v>
      </c>
      <c r="F967" s="9"/>
    </row>
    <row r="968" ht="26.25">
      <c r="A968" s="5" t="s">
        <v>1778</v>
      </c>
      <c r="B968" s="5" t="s">
        <v>677</v>
      </c>
      <c r="C968" s="5" t="s">
        <v>908</v>
      </c>
      <c r="D968" s="70" t="s">
        <v>2321</v>
      </c>
      <c r="E968" s="6" t="s">
        <v>1985</v>
      </c>
      <c r="F968" s="9"/>
    </row>
    <row r="969" ht="26.25">
      <c r="A969" s="5" t="s">
        <v>1779</v>
      </c>
      <c r="B969" s="5" t="s">
        <v>677</v>
      </c>
      <c r="C969" s="5" t="s">
        <v>908</v>
      </c>
      <c r="D969" s="70" t="s">
        <v>2321</v>
      </c>
      <c r="E969" s="6" t="s">
        <v>1976</v>
      </c>
      <c r="F969" s="9"/>
    </row>
    <row r="970" ht="26.25">
      <c r="A970" s="5" t="s">
        <v>1776</v>
      </c>
      <c r="B970" s="5" t="s">
        <v>677</v>
      </c>
      <c r="C970" s="5" t="s">
        <v>908</v>
      </c>
      <c r="D970" s="70" t="s">
        <v>2253</v>
      </c>
      <c r="E970" s="6" t="s">
        <v>1976</v>
      </c>
      <c r="F970" s="9"/>
    </row>
    <row r="971" ht="26.25">
      <c r="A971" s="5" t="s">
        <v>1780</v>
      </c>
      <c r="B971" s="5" t="s">
        <v>677</v>
      </c>
      <c r="C971" s="5" t="s">
        <v>908</v>
      </c>
      <c r="D971" s="70" t="s">
        <v>1006</v>
      </c>
      <c r="E971" s="6" t="s">
        <v>1976</v>
      </c>
      <c r="F971" s="5" t="s">
        <v>2313</v>
      </c>
    </row>
    <row r="972" ht="26.25">
      <c r="A972" s="5" t="s">
        <v>1781</v>
      </c>
      <c r="B972" s="5" t="s">
        <v>677</v>
      </c>
      <c r="C972" s="5" t="s">
        <v>908</v>
      </c>
      <c r="D972" s="70" t="s">
        <v>2253</v>
      </c>
      <c r="E972" s="6" t="s">
        <v>1976</v>
      </c>
      <c r="F972" s="5" t="s">
        <v>2313</v>
      </c>
    </row>
    <row r="973" ht="26.25">
      <c r="A973" s="5" t="s">
        <v>1782</v>
      </c>
      <c r="B973" s="5" t="s">
        <v>677</v>
      </c>
      <c r="C973" s="5" t="s">
        <v>908</v>
      </c>
      <c r="D973" s="70" t="s">
        <v>2163</v>
      </c>
      <c r="E973" s="6" t="s">
        <v>1976</v>
      </c>
      <c r="F973" s="5" t="s">
        <v>2313</v>
      </c>
    </row>
    <row r="974" ht="26.25">
      <c r="A974" s="5" t="s">
        <v>1783</v>
      </c>
      <c r="B974" s="5" t="s">
        <v>677</v>
      </c>
      <c r="C974" s="5" t="s">
        <v>910</v>
      </c>
      <c r="D974" s="70" t="s">
        <v>2161</v>
      </c>
      <c r="E974" s="6" t="s">
        <v>1976</v>
      </c>
      <c r="F974" s="9"/>
    </row>
    <row r="975" ht="26.25">
      <c r="A975" s="5" t="s">
        <v>1784</v>
      </c>
      <c r="B975" s="5" t="s">
        <v>677</v>
      </c>
      <c r="C975" s="5" t="s">
        <v>910</v>
      </c>
      <c r="D975" s="70" t="s">
        <v>2391</v>
      </c>
      <c r="E975" s="6" t="s">
        <v>1976</v>
      </c>
      <c r="F975" s="9"/>
    </row>
    <row r="976" ht="26.25">
      <c r="A976" s="5" t="s">
        <v>1776</v>
      </c>
      <c r="B976" s="5" t="s">
        <v>677</v>
      </c>
      <c r="C976" s="5" t="s">
        <v>910</v>
      </c>
      <c r="D976" s="70" t="s">
        <v>2163</v>
      </c>
      <c r="E976" s="6" t="s">
        <v>1976</v>
      </c>
      <c r="F976" s="5"/>
    </row>
    <row r="977" ht="26.25">
      <c r="A977" s="5" t="s">
        <v>1785</v>
      </c>
      <c r="B977" s="5" t="s">
        <v>677</v>
      </c>
      <c r="C977" s="5" t="s">
        <v>910</v>
      </c>
      <c r="D977" s="70" t="s">
        <v>2312</v>
      </c>
      <c r="E977" s="6" t="s">
        <v>1976</v>
      </c>
      <c r="F977" s="5"/>
    </row>
    <row r="978" ht="26.25">
      <c r="A978" s="5" t="s">
        <v>1783</v>
      </c>
      <c r="B978" s="5" t="s">
        <v>677</v>
      </c>
      <c r="C978" s="5" t="s">
        <v>909</v>
      </c>
      <c r="D978" s="70" t="s">
        <v>2161</v>
      </c>
      <c r="E978" s="6" t="s">
        <v>1976</v>
      </c>
      <c r="F978" s="9"/>
    </row>
    <row r="979" ht="26.25">
      <c r="A979" s="5" t="s">
        <v>1784</v>
      </c>
      <c r="B979" s="5" t="s">
        <v>677</v>
      </c>
      <c r="C979" s="5" t="s">
        <v>909</v>
      </c>
      <c r="D979" s="70" t="s">
        <v>2391</v>
      </c>
      <c r="E979" s="6" t="s">
        <v>1976</v>
      </c>
      <c r="F979" s="9"/>
    </row>
    <row r="980" ht="26.25">
      <c r="A980" s="5" t="s">
        <v>1786</v>
      </c>
      <c r="B980" s="5" t="s">
        <v>677</v>
      </c>
      <c r="C980" s="5" t="s">
        <v>909</v>
      </c>
      <c r="D980" s="70" t="s">
        <v>2289</v>
      </c>
      <c r="E980" s="6" t="s">
        <v>1976</v>
      </c>
      <c r="F980" s="9"/>
    </row>
    <row r="981" ht="26.25">
      <c r="A981" s="5" t="s">
        <v>1787</v>
      </c>
      <c r="B981" s="5" t="s">
        <v>677</v>
      </c>
      <c r="C981" s="5" t="s">
        <v>909</v>
      </c>
      <c r="D981" s="70" t="s">
        <v>2266</v>
      </c>
      <c r="E981" s="6" t="s">
        <v>1976</v>
      </c>
      <c r="F981" s="9"/>
    </row>
    <row r="982" ht="26.25">
      <c r="A982" s="5" t="s">
        <v>1788</v>
      </c>
      <c r="B982" s="5" t="s">
        <v>677</v>
      </c>
      <c r="C982" s="5" t="s">
        <v>909</v>
      </c>
      <c r="D982" s="70" t="s">
        <v>2253</v>
      </c>
      <c r="E982" s="6" t="s">
        <v>1976</v>
      </c>
      <c r="F982" s="5" t="s">
        <v>2392</v>
      </c>
    </row>
    <row r="983" ht="26.25">
      <c r="A983" s="5" t="s">
        <v>1789</v>
      </c>
      <c r="B983" s="5" t="s">
        <v>677</v>
      </c>
      <c r="C983" s="5" t="s">
        <v>911</v>
      </c>
      <c r="D983" s="70" t="s">
        <v>2118</v>
      </c>
      <c r="E983" s="6" t="s">
        <v>1976</v>
      </c>
      <c r="F983" s="9"/>
    </row>
    <row r="984" ht="26.25">
      <c r="A984" s="5" t="s">
        <v>1777</v>
      </c>
      <c r="B984" s="5" t="s">
        <v>677</v>
      </c>
      <c r="C984" s="5" t="s">
        <v>911</v>
      </c>
      <c r="D984" s="70" t="s">
        <v>2282</v>
      </c>
      <c r="E984" s="6" t="s">
        <v>1976</v>
      </c>
      <c r="F984" s="9"/>
    </row>
    <row r="985" ht="26.25">
      <c r="A985" s="5" t="s">
        <v>1779</v>
      </c>
      <c r="B985" s="5" t="s">
        <v>677</v>
      </c>
      <c r="C985" s="5" t="s">
        <v>911</v>
      </c>
      <c r="D985" s="70" t="s">
        <v>2282</v>
      </c>
      <c r="E985" s="6" t="s">
        <v>1976</v>
      </c>
      <c r="F985" s="9"/>
    </row>
    <row r="986" ht="26.25">
      <c r="A986" s="5" t="s">
        <v>1790</v>
      </c>
      <c r="B986" s="5" t="s">
        <v>677</v>
      </c>
      <c r="C986" s="5" t="s">
        <v>911</v>
      </c>
      <c r="D986" s="70" t="s">
        <v>2348</v>
      </c>
      <c r="E986" s="6" t="s">
        <v>1985</v>
      </c>
      <c r="F986" s="9"/>
    </row>
    <row r="987" ht="26.25">
      <c r="A987" s="5" t="s">
        <v>1791</v>
      </c>
      <c r="B987" s="5" t="s">
        <v>677</v>
      </c>
      <c r="C987" s="5" t="s">
        <v>912</v>
      </c>
      <c r="D987" s="70" t="s">
        <v>2262</v>
      </c>
      <c r="E987" s="6" t="s">
        <v>1976</v>
      </c>
      <c r="F987" s="5" t="s">
        <v>2393</v>
      </c>
    </row>
    <row r="988" ht="26.25">
      <c r="A988" s="5" t="s">
        <v>1788</v>
      </c>
      <c r="B988" s="5" t="s">
        <v>677</v>
      </c>
      <c r="C988" s="5" t="s">
        <v>912</v>
      </c>
      <c r="D988" s="70" t="s">
        <v>2262</v>
      </c>
      <c r="E988" s="6" t="s">
        <v>1976</v>
      </c>
      <c r="F988" s="9"/>
    </row>
    <row r="989" ht="26.25">
      <c r="A989" s="5" t="s">
        <v>1789</v>
      </c>
      <c r="B989" s="5" t="s">
        <v>681</v>
      </c>
      <c r="C989" s="5" t="s">
        <v>913</v>
      </c>
      <c r="D989" s="70" t="s">
        <v>2118</v>
      </c>
      <c r="E989" s="6" t="s">
        <v>1976</v>
      </c>
      <c r="F989" s="9"/>
    </row>
    <row r="990" ht="26.25">
      <c r="A990" s="5" t="s">
        <v>1792</v>
      </c>
      <c r="B990" s="5" t="s">
        <v>681</v>
      </c>
      <c r="C990" s="5" t="s">
        <v>913</v>
      </c>
      <c r="D990" s="70" t="s">
        <v>2196</v>
      </c>
      <c r="E990" s="6" t="s">
        <v>1985</v>
      </c>
      <c r="F990" s="9"/>
    </row>
    <row r="991" ht="26.25">
      <c r="A991" s="5" t="s">
        <v>1793</v>
      </c>
      <c r="B991" s="5" t="s">
        <v>681</v>
      </c>
      <c r="C991" s="5" t="s">
        <v>913</v>
      </c>
      <c r="D991" s="70" t="s">
        <v>2295</v>
      </c>
      <c r="E991" s="6" t="s">
        <v>1976</v>
      </c>
      <c r="F991" s="9"/>
    </row>
    <row r="992" ht="26.25">
      <c r="A992" s="5" t="s">
        <v>1788</v>
      </c>
      <c r="B992" s="5" t="s">
        <v>681</v>
      </c>
      <c r="C992" s="5" t="s">
        <v>913</v>
      </c>
      <c r="D992" s="70" t="s">
        <v>2295</v>
      </c>
      <c r="E992" s="6" t="s">
        <v>1976</v>
      </c>
      <c r="F992" s="5" t="s">
        <v>2394</v>
      </c>
    </row>
    <row r="993" ht="26.25">
      <c r="A993" s="5" t="s">
        <v>1791</v>
      </c>
      <c r="B993" s="5" t="s">
        <v>681</v>
      </c>
      <c r="C993" s="5" t="s">
        <v>913</v>
      </c>
      <c r="D993" s="70" t="s">
        <v>1006</v>
      </c>
      <c r="E993" s="6" t="s">
        <v>1976</v>
      </c>
      <c r="F993" s="5" t="s">
        <v>2394</v>
      </c>
    </row>
    <row r="994" ht="26.25">
      <c r="A994" s="5" t="s">
        <v>1787</v>
      </c>
      <c r="B994" s="5" t="s">
        <v>681</v>
      </c>
      <c r="C994" s="5" t="s">
        <v>913</v>
      </c>
      <c r="D994" s="70" t="s">
        <v>2289</v>
      </c>
      <c r="E994" s="6" t="s">
        <v>1976</v>
      </c>
      <c r="F994" s="5" t="s">
        <v>2394</v>
      </c>
    </row>
    <row r="995" ht="26.25">
      <c r="A995" s="5" t="s">
        <v>1775</v>
      </c>
      <c r="B995" s="5" t="s">
        <v>681</v>
      </c>
      <c r="C995" s="5" t="s">
        <v>916</v>
      </c>
      <c r="D995" s="70" t="s">
        <v>2262</v>
      </c>
      <c r="E995" s="6" t="s">
        <v>1976</v>
      </c>
      <c r="F995" s="9"/>
    </row>
    <row r="996" ht="26.25">
      <c r="A996" s="5" t="s">
        <v>1794</v>
      </c>
      <c r="B996" s="5" t="s">
        <v>681</v>
      </c>
      <c r="C996" s="5" t="s">
        <v>916</v>
      </c>
      <c r="D996" s="70" t="s">
        <v>1010</v>
      </c>
      <c r="E996" s="6" t="s">
        <v>1985</v>
      </c>
      <c r="F996" s="9"/>
    </row>
    <row r="997" ht="26.25">
      <c r="A997" s="5" t="s">
        <v>1779</v>
      </c>
      <c r="B997" s="5" t="s">
        <v>681</v>
      </c>
      <c r="C997" s="5" t="s">
        <v>916</v>
      </c>
      <c r="D997" s="70" t="s">
        <v>2282</v>
      </c>
      <c r="E997" s="6" t="s">
        <v>1976</v>
      </c>
      <c r="F997" s="9"/>
    </row>
    <row r="998" ht="26.25">
      <c r="A998" s="5" t="s">
        <v>1795</v>
      </c>
      <c r="B998" s="5" t="s">
        <v>681</v>
      </c>
      <c r="C998" s="5" t="s">
        <v>914</v>
      </c>
      <c r="D998" s="70" t="s">
        <v>2395</v>
      </c>
      <c r="E998" s="6" t="s">
        <v>1976</v>
      </c>
      <c r="F998" s="5" t="s">
        <v>2313</v>
      </c>
    </row>
    <row r="999" ht="26.25">
      <c r="A999" s="5" t="s">
        <v>1796</v>
      </c>
      <c r="B999" s="5" t="s">
        <v>681</v>
      </c>
      <c r="C999" s="5" t="s">
        <v>915</v>
      </c>
      <c r="D999" s="70" t="s">
        <v>2396</v>
      </c>
      <c r="E999" s="6" t="s">
        <v>1985</v>
      </c>
      <c r="F999" s="5" t="s">
        <v>2038</v>
      </c>
    </row>
    <row r="1000">
      <c r="A1000" s="9"/>
      <c r="B1000" s="9"/>
      <c r="C1000" s="9"/>
      <c r="D1000" s="71"/>
      <c r="F1000" s="9"/>
    </row>
    <row r="1001">
      <c r="A1001" s="9"/>
      <c r="B1001" s="9"/>
      <c r="C1001" s="9"/>
      <c r="D1001" s="71"/>
      <c r="F1001" s="9"/>
    </row>
    <row r="1002" ht="26.25">
      <c r="A1002" s="5" t="s">
        <v>1797</v>
      </c>
      <c r="B1002" s="5" t="s">
        <v>689</v>
      </c>
      <c r="C1002" s="5" t="s">
        <v>918</v>
      </c>
      <c r="D1002" s="70" t="s">
        <v>2397</v>
      </c>
      <c r="E1002" s="6" t="s">
        <v>1976</v>
      </c>
      <c r="F1002" s="9"/>
    </row>
    <row r="1003" ht="26.25">
      <c r="A1003" s="5" t="s">
        <v>1798</v>
      </c>
      <c r="B1003" s="5" t="s">
        <v>689</v>
      </c>
      <c r="C1003" s="5" t="s">
        <v>918</v>
      </c>
      <c r="D1003" s="70" t="s">
        <v>2395</v>
      </c>
      <c r="E1003" s="6" t="s">
        <v>1976</v>
      </c>
      <c r="F1003" s="9"/>
    </row>
    <row r="1004" ht="26.25">
      <c r="A1004" s="5" t="s">
        <v>1799</v>
      </c>
      <c r="B1004" s="5" t="s">
        <v>689</v>
      </c>
      <c r="C1004" s="5" t="s">
        <v>919</v>
      </c>
      <c r="D1004" s="70" t="s">
        <v>2398</v>
      </c>
      <c r="E1004" s="6" t="s">
        <v>1976</v>
      </c>
      <c r="F1004" s="5" t="s">
        <v>126</v>
      </c>
    </row>
    <row r="1005" ht="26.25">
      <c r="A1005" s="5" t="s">
        <v>1800</v>
      </c>
      <c r="B1005" s="5" t="s">
        <v>689</v>
      </c>
      <c r="C1005" s="5" t="s">
        <v>919</v>
      </c>
      <c r="D1005" s="70" t="s">
        <v>2399</v>
      </c>
      <c r="E1005" s="6" t="s">
        <v>1976</v>
      </c>
      <c r="F1005" s="9"/>
    </row>
    <row r="1006" ht="26.25">
      <c r="A1006" s="5" t="s">
        <v>1801</v>
      </c>
      <c r="B1006" s="5" t="s">
        <v>689</v>
      </c>
      <c r="C1006" s="5" t="s">
        <v>919</v>
      </c>
      <c r="D1006" s="70" t="s">
        <v>2400</v>
      </c>
      <c r="E1006" s="6" t="s">
        <v>1976</v>
      </c>
      <c r="F1006" s="9"/>
    </row>
    <row r="1007" ht="26.25">
      <c r="A1007" s="5" t="s">
        <v>1799</v>
      </c>
      <c r="B1007" s="5" t="s">
        <v>689</v>
      </c>
      <c r="C1007" s="5" t="s">
        <v>919</v>
      </c>
      <c r="D1007" s="70" t="s">
        <v>2400</v>
      </c>
      <c r="E1007" s="6" t="s">
        <v>1976</v>
      </c>
      <c r="F1007" s="9"/>
    </row>
    <row r="1008" ht="26.25">
      <c r="A1008" s="5" t="s">
        <v>1798</v>
      </c>
      <c r="B1008" s="5" t="s">
        <v>689</v>
      </c>
      <c r="C1008" s="5" t="s">
        <v>919</v>
      </c>
      <c r="D1008" s="70" t="s">
        <v>2401</v>
      </c>
      <c r="E1008" s="6" t="s">
        <v>1976</v>
      </c>
      <c r="F1008" s="9"/>
    </row>
    <row r="1009" ht="26.25">
      <c r="A1009" s="5" t="s">
        <v>1802</v>
      </c>
      <c r="B1009" s="5" t="s">
        <v>689</v>
      </c>
      <c r="C1009" s="5" t="s">
        <v>919</v>
      </c>
      <c r="D1009" s="70" t="s">
        <v>2402</v>
      </c>
      <c r="E1009" s="6" t="s">
        <v>1976</v>
      </c>
      <c r="F1009" s="9"/>
    </row>
    <row r="1010" ht="26.25">
      <c r="A1010" s="5" t="s">
        <v>1798</v>
      </c>
      <c r="B1010" s="5" t="s">
        <v>689</v>
      </c>
      <c r="C1010" s="5" t="s">
        <v>920</v>
      </c>
      <c r="D1010" s="70" t="s">
        <v>2399</v>
      </c>
      <c r="E1010" s="6" t="s">
        <v>1976</v>
      </c>
      <c r="F1010" s="9"/>
    </row>
    <row r="1011" ht="26.25">
      <c r="A1011" s="5" t="s">
        <v>1803</v>
      </c>
      <c r="B1011" s="5" t="s">
        <v>689</v>
      </c>
      <c r="C1011" s="5" t="s">
        <v>920</v>
      </c>
      <c r="D1011" s="70" t="s">
        <v>2403</v>
      </c>
      <c r="E1011" s="6" t="s">
        <v>1976</v>
      </c>
      <c r="F1011" s="9"/>
    </row>
    <row r="1012" ht="26.25">
      <c r="A1012" s="5" t="s">
        <v>1804</v>
      </c>
      <c r="B1012" s="5" t="s">
        <v>689</v>
      </c>
      <c r="C1012" s="5" t="s">
        <v>920</v>
      </c>
      <c r="D1012" s="70" t="s">
        <v>2398</v>
      </c>
      <c r="E1012" s="6" t="s">
        <v>1985</v>
      </c>
      <c r="F1012" s="5" t="s">
        <v>2404</v>
      </c>
    </row>
    <row r="1013" ht="26.25">
      <c r="A1013" s="5" t="s">
        <v>1805</v>
      </c>
      <c r="B1013" s="5" t="s">
        <v>689</v>
      </c>
      <c r="C1013" s="5" t="s">
        <v>920</v>
      </c>
      <c r="D1013" s="70" t="s">
        <v>2405</v>
      </c>
      <c r="E1013" s="6" t="s">
        <v>1985</v>
      </c>
      <c r="F1013" s="5" t="s">
        <v>2406</v>
      </c>
    </row>
    <row r="1014" ht="26.25">
      <c r="A1014" s="5" t="s">
        <v>1798</v>
      </c>
      <c r="B1014" s="5" t="s">
        <v>689</v>
      </c>
      <c r="C1014" s="5" t="s">
        <v>922</v>
      </c>
      <c r="D1014" s="70" t="s">
        <v>2407</v>
      </c>
      <c r="E1014" s="6" t="s">
        <v>1976</v>
      </c>
      <c r="F1014" s="9"/>
    </row>
    <row r="1015" ht="26.25">
      <c r="A1015" s="5" t="s">
        <v>1800</v>
      </c>
      <c r="B1015" s="5" t="s">
        <v>689</v>
      </c>
      <c r="C1015" s="5" t="s">
        <v>922</v>
      </c>
      <c r="D1015" s="70" t="s">
        <v>2408</v>
      </c>
      <c r="E1015" s="6" t="s">
        <v>1976</v>
      </c>
      <c r="F1015" s="5" t="s">
        <v>2409</v>
      </c>
    </row>
    <row r="1016" ht="26.25">
      <c r="A1016" s="5" t="s">
        <v>1803</v>
      </c>
      <c r="B1016" s="5" t="s">
        <v>689</v>
      </c>
      <c r="C1016" s="5" t="s">
        <v>922</v>
      </c>
      <c r="D1016" s="70" t="s">
        <v>2398</v>
      </c>
      <c r="E1016" s="6" t="s">
        <v>1976</v>
      </c>
      <c r="F1016" s="5" t="s">
        <v>2409</v>
      </c>
    </row>
    <row r="1017" ht="26.25">
      <c r="A1017" s="5" t="s">
        <v>1806</v>
      </c>
      <c r="B1017" s="5" t="s">
        <v>689</v>
      </c>
      <c r="C1017" s="5" t="s">
        <v>922</v>
      </c>
      <c r="D1017" s="70" t="s">
        <v>2405</v>
      </c>
      <c r="E1017" s="6" t="s">
        <v>1985</v>
      </c>
      <c r="F1017" s="5" t="s">
        <v>2409</v>
      </c>
    </row>
    <row r="1018" ht="26.25">
      <c r="A1018" s="5" t="s">
        <v>1803</v>
      </c>
      <c r="B1018" s="5" t="s">
        <v>693</v>
      </c>
      <c r="C1018" s="5" t="s">
        <v>923</v>
      </c>
      <c r="D1018" s="70" t="s">
        <v>2403</v>
      </c>
      <c r="E1018" s="6" t="s">
        <v>1976</v>
      </c>
      <c r="F1018" s="9"/>
    </row>
    <row r="1019" ht="26.25">
      <c r="A1019" s="5" t="s">
        <v>1798</v>
      </c>
      <c r="B1019" s="5" t="s">
        <v>693</v>
      </c>
      <c r="C1019" s="5" t="s">
        <v>923</v>
      </c>
      <c r="D1019" s="70" t="s">
        <v>2410</v>
      </c>
      <c r="E1019" s="6" t="s">
        <v>1976</v>
      </c>
      <c r="F1019" s="9"/>
    </row>
    <row r="1020" ht="26.25">
      <c r="A1020" s="5" t="s">
        <v>1807</v>
      </c>
      <c r="B1020" s="5" t="s">
        <v>693</v>
      </c>
      <c r="C1020" s="5" t="s">
        <v>923</v>
      </c>
      <c r="D1020" s="70" t="s">
        <v>2402</v>
      </c>
      <c r="E1020" s="6" t="s">
        <v>1976</v>
      </c>
      <c r="F1020" s="9"/>
    </row>
    <row r="1021" ht="26.25">
      <c r="A1021" s="5" t="s">
        <v>1808</v>
      </c>
      <c r="B1021" s="5" t="s">
        <v>693</v>
      </c>
      <c r="C1021" s="5" t="s">
        <v>923</v>
      </c>
      <c r="D1021" s="70" t="s">
        <v>2411</v>
      </c>
      <c r="E1021" s="6" t="s">
        <v>1976</v>
      </c>
      <c r="F1021" s="5" t="s">
        <v>2412</v>
      </c>
    </row>
    <row r="1022" ht="26.25">
      <c r="A1022" s="5" t="s">
        <v>1809</v>
      </c>
      <c r="B1022" s="5" t="s">
        <v>693</v>
      </c>
      <c r="C1022" s="5" t="s">
        <v>923</v>
      </c>
      <c r="D1022" s="70" t="s">
        <v>2413</v>
      </c>
      <c r="E1022" s="6" t="s">
        <v>1976</v>
      </c>
      <c r="F1022" s="9"/>
    </row>
    <row r="1023" ht="26.25">
      <c r="A1023" s="5" t="s">
        <v>1810</v>
      </c>
      <c r="B1023" s="5" t="s">
        <v>693</v>
      </c>
      <c r="C1023" s="5" t="s">
        <v>923</v>
      </c>
      <c r="D1023" s="70" t="s">
        <v>2196</v>
      </c>
      <c r="E1023" s="6" t="s">
        <v>1985</v>
      </c>
      <c r="F1023" s="9"/>
    </row>
    <row r="1024" ht="26.25">
      <c r="A1024" s="5" t="s">
        <v>1811</v>
      </c>
      <c r="B1024" s="5" t="s">
        <v>693</v>
      </c>
      <c r="C1024" s="5" t="s">
        <v>923</v>
      </c>
      <c r="D1024" s="70" t="s">
        <v>2414</v>
      </c>
      <c r="E1024" s="6" t="s">
        <v>1976</v>
      </c>
      <c r="F1024" s="9"/>
    </row>
    <row r="1025" ht="26.25">
      <c r="A1025" s="5" t="s">
        <v>1800</v>
      </c>
      <c r="B1025" s="5" t="s">
        <v>693</v>
      </c>
      <c r="C1025" s="5" t="s">
        <v>923</v>
      </c>
      <c r="D1025" s="70" t="s">
        <v>2371</v>
      </c>
      <c r="E1025" s="6" t="s">
        <v>1976</v>
      </c>
      <c r="F1025" s="5" t="s">
        <v>2415</v>
      </c>
    </row>
    <row r="1026" ht="26.25">
      <c r="A1026" s="5" t="s">
        <v>1802</v>
      </c>
      <c r="B1026" s="5" t="s">
        <v>693</v>
      </c>
      <c r="C1026" s="5" t="s">
        <v>923</v>
      </c>
      <c r="D1026" s="70" t="s">
        <v>2348</v>
      </c>
      <c r="E1026" s="6" t="s">
        <v>1976</v>
      </c>
      <c r="F1026" s="5" t="s">
        <v>2415</v>
      </c>
    </row>
    <row r="1027">
      <c r="A1027" s="9"/>
      <c r="B1027" s="5"/>
      <c r="C1027" s="9"/>
      <c r="D1027" s="71"/>
      <c r="F1027" s="9"/>
    </row>
    <row r="1028">
      <c r="A1028" s="9"/>
      <c r="B1028" s="5"/>
      <c r="C1028" s="9"/>
      <c r="D1028" s="71"/>
      <c r="F1028" s="9"/>
    </row>
    <row r="1029">
      <c r="A1029" s="9"/>
      <c r="B1029" s="9"/>
      <c r="C1029" s="9"/>
      <c r="D1029" s="71"/>
      <c r="F1029" s="9"/>
    </row>
    <row r="1030">
      <c r="A1030" s="9"/>
      <c r="B1030" s="9"/>
      <c r="C1030" s="9"/>
      <c r="D1030" s="71"/>
      <c r="F1030" s="9"/>
    </row>
    <row r="1031" ht="26.25">
      <c r="A1031" s="5" t="s">
        <v>1812</v>
      </c>
      <c r="B1031" s="5" t="s">
        <v>711</v>
      </c>
      <c r="C1031" s="5" t="s">
        <v>927</v>
      </c>
      <c r="D1031" s="70" t="s">
        <v>2317</v>
      </c>
      <c r="E1031" s="6" t="s">
        <v>1976</v>
      </c>
      <c r="F1031" s="9"/>
    </row>
    <row r="1032" ht="26.25">
      <c r="A1032" s="5" t="s">
        <v>1813</v>
      </c>
      <c r="B1032" s="5" t="s">
        <v>711</v>
      </c>
      <c r="C1032" s="5" t="s">
        <v>927</v>
      </c>
      <c r="D1032" s="70" t="s">
        <v>2413</v>
      </c>
      <c r="E1032" s="6" t="s">
        <v>1976</v>
      </c>
      <c r="F1032" s="9"/>
    </row>
    <row r="1033" ht="26.25">
      <c r="A1033" s="5" t="s">
        <v>1814</v>
      </c>
      <c r="B1033" s="5" t="s">
        <v>711</v>
      </c>
      <c r="C1033" s="5" t="s">
        <v>927</v>
      </c>
      <c r="D1033" s="70" t="s">
        <v>2414</v>
      </c>
      <c r="E1033" s="6" t="s">
        <v>1976</v>
      </c>
      <c r="F1033" s="9"/>
    </row>
    <row r="1034" ht="26.25">
      <c r="A1034" s="5" t="s">
        <v>1815</v>
      </c>
      <c r="B1034" s="5" t="s">
        <v>711</v>
      </c>
      <c r="C1034" s="5" t="s">
        <v>927</v>
      </c>
      <c r="D1034" s="70" t="s">
        <v>2398</v>
      </c>
      <c r="E1034" s="6" t="s">
        <v>1976</v>
      </c>
      <c r="F1034" s="9"/>
    </row>
    <row r="1035" ht="26.25">
      <c r="A1035" s="5" t="s">
        <v>1814</v>
      </c>
      <c r="B1035" s="5" t="s">
        <v>711</v>
      </c>
      <c r="C1035" s="5" t="s">
        <v>928</v>
      </c>
      <c r="D1035" s="70" t="s">
        <v>2317</v>
      </c>
      <c r="E1035" s="6" t="s">
        <v>1976</v>
      </c>
      <c r="F1035" s="9"/>
    </row>
    <row r="1036" ht="26.25">
      <c r="A1036" s="5" t="s">
        <v>1815</v>
      </c>
      <c r="B1036" s="5" t="s">
        <v>711</v>
      </c>
      <c r="C1036" s="5" t="s">
        <v>929</v>
      </c>
      <c r="D1036" s="70" t="s">
        <v>2398</v>
      </c>
      <c r="E1036" s="6" t="s">
        <v>1976</v>
      </c>
      <c r="F1036" s="9"/>
    </row>
    <row r="1037" ht="26.25">
      <c r="A1037" s="5" t="s">
        <v>1813</v>
      </c>
      <c r="B1037" s="5" t="s">
        <v>711</v>
      </c>
      <c r="C1037" s="5" t="s">
        <v>929</v>
      </c>
      <c r="D1037" s="70" t="s">
        <v>2413</v>
      </c>
      <c r="E1037" s="6" t="s">
        <v>1976</v>
      </c>
      <c r="F1037" s="9"/>
    </row>
    <row r="1038" ht="26.25">
      <c r="A1038" s="5" t="s">
        <v>1814</v>
      </c>
      <c r="B1038" s="5" t="s">
        <v>711</v>
      </c>
      <c r="C1038" s="5" t="s">
        <v>929</v>
      </c>
      <c r="D1038" s="70" t="s">
        <v>2416</v>
      </c>
      <c r="E1038" s="6" t="s">
        <v>1976</v>
      </c>
      <c r="F1038" s="9"/>
    </row>
    <row r="1039" ht="26.25">
      <c r="A1039" s="5" t="s">
        <v>1816</v>
      </c>
      <c r="B1039" s="5" t="s">
        <v>711</v>
      </c>
      <c r="C1039" s="5" t="s">
        <v>930</v>
      </c>
      <c r="D1039" s="70" t="s">
        <v>2177</v>
      </c>
      <c r="E1039" s="6" t="s">
        <v>1985</v>
      </c>
      <c r="F1039" s="5" t="s">
        <v>2417</v>
      </c>
    </row>
    <row r="1040" ht="26.25">
      <c r="A1040" s="5" t="s">
        <v>1817</v>
      </c>
      <c r="B1040" s="5" t="s">
        <v>711</v>
      </c>
      <c r="C1040" s="5" t="s">
        <v>930</v>
      </c>
      <c r="D1040" s="70" t="s">
        <v>2418</v>
      </c>
      <c r="E1040" s="6" t="s">
        <v>1976</v>
      </c>
      <c r="F1040" s="5" t="s">
        <v>2417</v>
      </c>
    </row>
    <row r="1041" ht="26.25">
      <c r="A1041" s="5" t="s">
        <v>1815</v>
      </c>
      <c r="B1041" s="5" t="s">
        <v>711</v>
      </c>
      <c r="C1041" s="5" t="s">
        <v>930</v>
      </c>
      <c r="D1041" s="70" t="s">
        <v>2419</v>
      </c>
      <c r="E1041" s="6" t="s">
        <v>1976</v>
      </c>
      <c r="F1041" s="5"/>
    </row>
    <row r="1042" ht="26.25">
      <c r="A1042" s="5" t="s">
        <v>1812</v>
      </c>
      <c r="B1042" s="5" t="s">
        <v>711</v>
      </c>
      <c r="C1042" s="5" t="s">
        <v>930</v>
      </c>
      <c r="D1042" s="70" t="s">
        <v>2398</v>
      </c>
      <c r="E1042" s="6" t="s">
        <v>1976</v>
      </c>
      <c r="F1042" s="5"/>
    </row>
    <row r="1043" ht="26.25">
      <c r="A1043" s="5" t="s">
        <v>1818</v>
      </c>
      <c r="B1043" s="5" t="s">
        <v>711</v>
      </c>
      <c r="C1043" s="5" t="s">
        <v>930</v>
      </c>
      <c r="D1043" s="70" t="s">
        <v>2414</v>
      </c>
      <c r="E1043" s="6" t="s">
        <v>1976</v>
      </c>
      <c r="F1043" s="5"/>
    </row>
    <row r="1044" ht="26.25">
      <c r="A1044" s="5" t="s">
        <v>1814</v>
      </c>
      <c r="B1044" s="5" t="s">
        <v>711</v>
      </c>
      <c r="C1044" s="5" t="s">
        <v>930</v>
      </c>
      <c r="D1044" s="5" t="s">
        <v>2414</v>
      </c>
      <c r="E1044" s="6" t="s">
        <v>1976</v>
      </c>
      <c r="F1044" s="5"/>
    </row>
    <row r="1045" ht="26.25">
      <c r="A1045" s="5" t="s">
        <v>1814</v>
      </c>
      <c r="B1045" s="5" t="s">
        <v>711</v>
      </c>
      <c r="C1045" s="5" t="s">
        <v>931</v>
      </c>
      <c r="D1045" s="70" t="s">
        <v>2420</v>
      </c>
      <c r="E1045" s="6" t="s">
        <v>1976</v>
      </c>
      <c r="F1045" s="9"/>
    </row>
    <row r="1046" ht="26.25">
      <c r="A1046" s="5" t="s">
        <v>1819</v>
      </c>
      <c r="B1046" s="5" t="s">
        <v>711</v>
      </c>
      <c r="C1046" s="5" t="s">
        <v>931</v>
      </c>
      <c r="D1046" s="70" t="s">
        <v>2421</v>
      </c>
      <c r="E1046" s="6" t="s">
        <v>1976</v>
      </c>
      <c r="F1046" s="9"/>
    </row>
    <row r="1047" ht="26.25">
      <c r="A1047" s="5" t="s">
        <v>1820</v>
      </c>
      <c r="B1047" s="5" t="s">
        <v>711</v>
      </c>
      <c r="C1047" s="5" t="s">
        <v>931</v>
      </c>
      <c r="D1047" s="70" t="s">
        <v>2184</v>
      </c>
      <c r="E1047" s="6" t="s">
        <v>1985</v>
      </c>
      <c r="F1047" s="5" t="s">
        <v>2233</v>
      </c>
    </row>
    <row r="1048" ht="26.25">
      <c r="A1048" s="5" t="s">
        <v>1821</v>
      </c>
      <c r="B1048" s="5" t="s">
        <v>711</v>
      </c>
      <c r="C1048" s="5" t="s">
        <v>931</v>
      </c>
      <c r="D1048" s="70" t="s">
        <v>2184</v>
      </c>
      <c r="E1048" s="6" t="s">
        <v>1976</v>
      </c>
      <c r="F1048" s="5" t="s">
        <v>2296</v>
      </c>
    </row>
    <row r="1049" ht="26.25">
      <c r="A1049" s="5" t="s">
        <v>1818</v>
      </c>
      <c r="B1049" s="5" t="s">
        <v>711</v>
      </c>
      <c r="C1049" s="5" t="s">
        <v>931</v>
      </c>
      <c r="D1049" s="70" t="s">
        <v>2317</v>
      </c>
      <c r="E1049" s="6" t="s">
        <v>1976</v>
      </c>
      <c r="F1049" s="9"/>
    </row>
    <row r="1050" ht="26.25">
      <c r="A1050" s="5" t="s">
        <v>1814</v>
      </c>
      <c r="B1050" s="5" t="s">
        <v>711</v>
      </c>
      <c r="C1050" s="5" t="s">
        <v>934</v>
      </c>
      <c r="D1050" s="70" t="s">
        <v>2422</v>
      </c>
      <c r="E1050" s="6" t="s">
        <v>1976</v>
      </c>
      <c r="F1050" s="5"/>
    </row>
    <row r="1051" ht="26.25">
      <c r="A1051" s="5" t="s">
        <v>1822</v>
      </c>
      <c r="B1051" s="5" t="s">
        <v>711</v>
      </c>
      <c r="C1051" s="5" t="s">
        <v>934</v>
      </c>
      <c r="D1051" s="70" t="s">
        <v>2177</v>
      </c>
      <c r="E1051" s="6" t="s">
        <v>1976</v>
      </c>
      <c r="F1051" s="5"/>
    </row>
    <row r="1052" ht="26.25">
      <c r="A1052" s="5" t="s">
        <v>1817</v>
      </c>
      <c r="B1052" s="5" t="s">
        <v>711</v>
      </c>
      <c r="C1052" s="5" t="s">
        <v>934</v>
      </c>
      <c r="D1052" s="70" t="s">
        <v>2423</v>
      </c>
      <c r="E1052" s="6" t="s">
        <v>1976</v>
      </c>
      <c r="F1052" s="5" t="s">
        <v>2424</v>
      </c>
    </row>
    <row r="1053" ht="26.25">
      <c r="A1053" s="5" t="s">
        <v>1815</v>
      </c>
      <c r="B1053" s="5" t="s">
        <v>711</v>
      </c>
      <c r="C1053" s="5" t="s">
        <v>934</v>
      </c>
      <c r="D1053" s="70" t="s">
        <v>2405</v>
      </c>
      <c r="E1053" s="6" t="s">
        <v>1976</v>
      </c>
      <c r="F1053" s="9"/>
    </row>
    <row r="1054" ht="26.25">
      <c r="A1054" s="5" t="s">
        <v>1819</v>
      </c>
      <c r="B1054" s="5" t="s">
        <v>711</v>
      </c>
      <c r="C1054" s="5" t="s">
        <v>934</v>
      </c>
      <c r="D1054" s="70" t="s">
        <v>2310</v>
      </c>
      <c r="E1054" s="6" t="s">
        <v>1976</v>
      </c>
      <c r="F1054" s="9"/>
    </row>
    <row r="1055" ht="26.25">
      <c r="A1055" s="5" t="s">
        <v>1823</v>
      </c>
      <c r="B1055" s="5" t="s">
        <v>711</v>
      </c>
      <c r="C1055" s="5" t="s">
        <v>934</v>
      </c>
      <c r="D1055" s="70" t="s">
        <v>2177</v>
      </c>
      <c r="E1055" s="6" t="s">
        <v>1985</v>
      </c>
      <c r="F1055" s="5" t="s">
        <v>2425</v>
      </c>
    </row>
    <row r="1056" ht="26.25">
      <c r="A1056" s="5" t="s">
        <v>1821</v>
      </c>
      <c r="B1056" s="5" t="s">
        <v>711</v>
      </c>
      <c r="C1056" s="5" t="s">
        <v>934</v>
      </c>
      <c r="D1056" s="70" t="s">
        <v>2196</v>
      </c>
      <c r="E1056" s="6" t="s">
        <v>1976</v>
      </c>
      <c r="F1056" s="9"/>
    </row>
    <row r="1057" ht="26.25">
      <c r="A1057" s="5" t="s">
        <v>1824</v>
      </c>
      <c r="B1057" s="5" t="s">
        <v>711</v>
      </c>
      <c r="C1057" s="5" t="s">
        <v>933</v>
      </c>
      <c r="D1057" s="70" t="s">
        <v>2196</v>
      </c>
      <c r="E1057" s="6" t="s">
        <v>1985</v>
      </c>
      <c r="F1057" s="9"/>
    </row>
    <row r="1058" ht="26.25">
      <c r="A1058" s="5" t="s">
        <v>1817</v>
      </c>
      <c r="B1058" s="5" t="s">
        <v>711</v>
      </c>
      <c r="C1058" s="5" t="s">
        <v>933</v>
      </c>
      <c r="D1058" s="70" t="s">
        <v>2422</v>
      </c>
      <c r="E1058" s="6" t="s">
        <v>1976</v>
      </c>
      <c r="F1058" s="9"/>
    </row>
    <row r="1059" ht="26.25">
      <c r="A1059" s="5" t="s">
        <v>1825</v>
      </c>
      <c r="B1059" s="5" t="s">
        <v>711</v>
      </c>
      <c r="C1059" s="5" t="s">
        <v>933</v>
      </c>
      <c r="D1059" s="70" t="s">
        <v>2196</v>
      </c>
      <c r="E1059" s="6" t="s">
        <v>1976</v>
      </c>
      <c r="F1059" s="9"/>
    </row>
    <row r="1060" ht="26.25">
      <c r="A1060" s="5" t="s">
        <v>1814</v>
      </c>
      <c r="B1060" s="5" t="s">
        <v>711</v>
      </c>
      <c r="C1060" s="5" t="s">
        <v>933</v>
      </c>
      <c r="D1060" s="70" t="s">
        <v>2317</v>
      </c>
      <c r="E1060" s="6" t="s">
        <v>1976</v>
      </c>
      <c r="F1060" s="9"/>
    </row>
    <row r="1061" ht="26.25">
      <c r="A1061" s="5" t="s">
        <v>1812</v>
      </c>
      <c r="B1061" s="5" t="s">
        <v>711</v>
      </c>
      <c r="C1061" s="5" t="s">
        <v>933</v>
      </c>
      <c r="D1061" s="70" t="s">
        <v>2348</v>
      </c>
      <c r="E1061" s="6" t="s">
        <v>1976</v>
      </c>
      <c r="F1061" s="9"/>
    </row>
    <row r="1062" ht="26.25">
      <c r="A1062" s="5" t="s">
        <v>1822</v>
      </c>
      <c r="B1062" s="5" t="s">
        <v>711</v>
      </c>
      <c r="C1062" s="5" t="s">
        <v>933</v>
      </c>
      <c r="D1062" s="70" t="s">
        <v>2184</v>
      </c>
      <c r="E1062" s="6" t="s">
        <v>1976</v>
      </c>
      <c r="F1062" s="9"/>
    </row>
    <row r="1063" ht="26.25">
      <c r="A1063" s="5" t="s">
        <v>1826</v>
      </c>
      <c r="B1063" s="5" t="s">
        <v>711</v>
      </c>
      <c r="C1063" s="5" t="s">
        <v>933</v>
      </c>
      <c r="D1063" s="70" t="s">
        <v>2196</v>
      </c>
      <c r="E1063" s="6" t="s">
        <v>1976</v>
      </c>
      <c r="F1063" s="5" t="s">
        <v>2426</v>
      </c>
    </row>
    <row r="1064" ht="48.75">
      <c r="A1064" s="5" t="s">
        <v>1827</v>
      </c>
      <c r="B1064" s="5" t="s">
        <v>715</v>
      </c>
      <c r="C1064" s="5" t="s">
        <v>935</v>
      </c>
      <c r="D1064" s="70" t="s">
        <v>2398</v>
      </c>
      <c r="E1064" s="6" t="s">
        <v>1976</v>
      </c>
      <c r="F1064" s="5" t="s">
        <v>2427</v>
      </c>
    </row>
    <row r="1065" ht="26.25">
      <c r="A1065" s="5" t="s">
        <v>1828</v>
      </c>
      <c r="B1065" s="5" t="s">
        <v>715</v>
      </c>
      <c r="C1065" s="5" t="s">
        <v>935</v>
      </c>
      <c r="D1065" s="70" t="s">
        <v>2196</v>
      </c>
      <c r="E1065" s="6" t="s">
        <v>1976</v>
      </c>
      <c r="F1065" s="9"/>
    </row>
    <row r="1066" ht="26.25">
      <c r="A1066" s="5" t="s">
        <v>1829</v>
      </c>
      <c r="B1066" s="5" t="s">
        <v>715</v>
      </c>
      <c r="C1066" s="5" t="s">
        <v>935</v>
      </c>
      <c r="D1066" s="70" t="s">
        <v>2405</v>
      </c>
      <c r="E1066" s="6" t="s">
        <v>1976</v>
      </c>
      <c r="F1066" s="5" t="s">
        <v>109</v>
      </c>
    </row>
    <row r="1067" ht="26.25">
      <c r="A1067" s="5" t="s">
        <v>1830</v>
      </c>
      <c r="B1067" s="5" t="s">
        <v>715</v>
      </c>
      <c r="C1067" s="5" t="s">
        <v>935</v>
      </c>
      <c r="D1067" s="70" t="s">
        <v>2184</v>
      </c>
      <c r="E1067" s="6" t="s">
        <v>1976</v>
      </c>
      <c r="F1067" s="5" t="s">
        <v>109</v>
      </c>
    </row>
    <row r="1068" ht="26.25">
      <c r="A1068" s="5" t="s">
        <v>1831</v>
      </c>
      <c r="B1068" s="5" t="s">
        <v>715</v>
      </c>
      <c r="C1068" s="5" t="s">
        <v>935</v>
      </c>
      <c r="D1068" s="70" t="s">
        <v>2390</v>
      </c>
      <c r="E1068" s="6" t="s">
        <v>1976</v>
      </c>
      <c r="F1068" s="9"/>
    </row>
    <row r="1069" ht="26.25">
      <c r="A1069" s="5" t="s">
        <v>1822</v>
      </c>
      <c r="B1069" s="5" t="s">
        <v>715</v>
      </c>
      <c r="C1069" s="5" t="s">
        <v>936</v>
      </c>
      <c r="D1069" s="70" t="s">
        <v>2115</v>
      </c>
      <c r="E1069" s="6" t="s">
        <v>1976</v>
      </c>
      <c r="F1069" s="5"/>
    </row>
    <row r="1070" ht="26.25">
      <c r="A1070" s="5" t="s">
        <v>1821</v>
      </c>
      <c r="B1070" s="5" t="s">
        <v>715</v>
      </c>
      <c r="C1070" s="5" t="s">
        <v>936</v>
      </c>
      <c r="D1070" s="70" t="s">
        <v>2428</v>
      </c>
      <c r="E1070" s="6" t="s">
        <v>1976</v>
      </c>
      <c r="F1070" s="5"/>
    </row>
    <row r="1071" ht="26.25">
      <c r="A1071" s="5" t="s">
        <v>1812</v>
      </c>
      <c r="B1071" s="5" t="s">
        <v>715</v>
      </c>
      <c r="C1071" s="5" t="s">
        <v>936</v>
      </c>
      <c r="D1071" s="70" t="s">
        <v>2429</v>
      </c>
      <c r="E1071" s="6" t="s">
        <v>1976</v>
      </c>
      <c r="F1071" s="5"/>
    </row>
    <row r="1072" ht="26.25">
      <c r="A1072" s="5" t="s">
        <v>1813</v>
      </c>
      <c r="B1072" s="5" t="s">
        <v>715</v>
      </c>
      <c r="C1072" s="5" t="s">
        <v>936</v>
      </c>
      <c r="D1072" s="70" t="s">
        <v>2398</v>
      </c>
      <c r="E1072" s="6" t="s">
        <v>1976</v>
      </c>
      <c r="F1072" s="9"/>
    </row>
    <row r="1073" ht="26.25">
      <c r="A1073" s="5" t="s">
        <v>1817</v>
      </c>
      <c r="B1073" s="5" t="s">
        <v>715</v>
      </c>
      <c r="C1073" s="5" t="s">
        <v>936</v>
      </c>
      <c r="D1073" s="70" t="s">
        <v>2430</v>
      </c>
      <c r="E1073" s="6" t="s">
        <v>1976</v>
      </c>
      <c r="F1073" s="9"/>
    </row>
    <row r="1074" ht="26.25">
      <c r="A1074" s="5" t="s">
        <v>1814</v>
      </c>
      <c r="B1074" s="5" t="s">
        <v>715</v>
      </c>
      <c r="C1074" s="5" t="s">
        <v>936</v>
      </c>
      <c r="D1074" s="70" t="s">
        <v>2418</v>
      </c>
      <c r="E1074" s="6" t="s">
        <v>1976</v>
      </c>
      <c r="F1074" s="9"/>
    </row>
    <row r="1075" ht="26.25">
      <c r="A1075" s="5" t="s">
        <v>1829</v>
      </c>
      <c r="B1075" s="5" t="s">
        <v>715</v>
      </c>
      <c r="C1075" s="5" t="s">
        <v>936</v>
      </c>
      <c r="D1075" s="70" t="s">
        <v>2184</v>
      </c>
      <c r="E1075" s="6" t="s">
        <v>1976</v>
      </c>
      <c r="F1075" s="5" t="s">
        <v>109</v>
      </c>
    </row>
    <row r="1076" ht="26.25">
      <c r="A1076" s="5" t="s">
        <v>1815</v>
      </c>
      <c r="B1076" s="5" t="s">
        <v>715</v>
      </c>
      <c r="C1076" s="5" t="s">
        <v>937</v>
      </c>
      <c r="D1076" s="70" t="s">
        <v>2184</v>
      </c>
      <c r="E1076" s="6" t="s">
        <v>1976</v>
      </c>
      <c r="F1076" s="9"/>
    </row>
    <row r="1077" ht="26.25">
      <c r="A1077" s="5" t="s">
        <v>1817</v>
      </c>
      <c r="B1077" s="5" t="s">
        <v>715</v>
      </c>
      <c r="C1077" s="5" t="s">
        <v>937</v>
      </c>
      <c r="D1077" s="70" t="s">
        <v>2431</v>
      </c>
      <c r="E1077" s="6" t="s">
        <v>1976</v>
      </c>
      <c r="F1077" s="9"/>
    </row>
    <row r="1078" ht="26.25">
      <c r="A1078" s="5" t="s">
        <v>1819</v>
      </c>
      <c r="B1078" s="5" t="s">
        <v>715</v>
      </c>
      <c r="C1078" s="5" t="s">
        <v>937</v>
      </c>
      <c r="D1078" s="70" t="s">
        <v>2178</v>
      </c>
      <c r="E1078" s="6" t="s">
        <v>1976</v>
      </c>
      <c r="F1078" s="9"/>
    </row>
    <row r="1079" ht="26.25">
      <c r="A1079" s="5" t="s">
        <v>1813</v>
      </c>
      <c r="B1079" s="5" t="s">
        <v>715</v>
      </c>
      <c r="C1079" s="5" t="s">
        <v>937</v>
      </c>
      <c r="D1079" s="70" t="s">
        <v>2390</v>
      </c>
      <c r="E1079" s="6" t="s">
        <v>1976</v>
      </c>
      <c r="F1079" s="9"/>
    </row>
    <row r="1080" ht="26.25">
      <c r="A1080" s="5" t="s">
        <v>1832</v>
      </c>
      <c r="B1080" s="5" t="s">
        <v>715</v>
      </c>
      <c r="C1080" s="5" t="s">
        <v>937</v>
      </c>
      <c r="D1080" s="70" t="s">
        <v>2432</v>
      </c>
      <c r="E1080" s="6" t="s">
        <v>1985</v>
      </c>
      <c r="F1080" s="5" t="s">
        <v>2433</v>
      </c>
    </row>
    <row r="1081" ht="26.25">
      <c r="A1081" s="5" t="s">
        <v>1828</v>
      </c>
      <c r="B1081" s="5" t="s">
        <v>715</v>
      </c>
      <c r="C1081" s="5" t="s">
        <v>938</v>
      </c>
      <c r="D1081" s="70" t="s">
        <v>2434</v>
      </c>
      <c r="E1081" s="6" t="s">
        <v>1976</v>
      </c>
      <c r="F1081" s="9"/>
    </row>
    <row r="1082" ht="26.25">
      <c r="A1082" s="5" t="s">
        <v>1833</v>
      </c>
      <c r="B1082" s="5" t="s">
        <v>715</v>
      </c>
      <c r="C1082" s="5" t="s">
        <v>938</v>
      </c>
      <c r="D1082" s="70" t="s">
        <v>2118</v>
      </c>
      <c r="E1082" s="6" t="s">
        <v>1976</v>
      </c>
      <c r="F1082" s="9"/>
    </row>
    <row r="1083" ht="26.25">
      <c r="A1083" s="5" t="s">
        <v>1831</v>
      </c>
      <c r="B1083" s="5" t="s">
        <v>715</v>
      </c>
      <c r="C1083" s="5" t="s">
        <v>938</v>
      </c>
      <c r="D1083" s="70" t="s">
        <v>2390</v>
      </c>
      <c r="E1083" s="6" t="s">
        <v>1976</v>
      </c>
      <c r="F1083" s="9"/>
    </row>
    <row r="1084" ht="26.25">
      <c r="A1084" s="5" t="s">
        <v>1829</v>
      </c>
      <c r="B1084" s="5" t="s">
        <v>715</v>
      </c>
      <c r="C1084" s="5" t="s">
        <v>938</v>
      </c>
      <c r="D1084" s="70" t="s">
        <v>2414</v>
      </c>
      <c r="E1084" s="6" t="s">
        <v>1976</v>
      </c>
      <c r="F1084" s="5" t="s">
        <v>109</v>
      </c>
    </row>
    <row r="1085" ht="26.25">
      <c r="A1085" s="5" t="s">
        <v>1834</v>
      </c>
      <c r="B1085" s="5" t="s">
        <v>715</v>
      </c>
      <c r="C1085" s="5" t="s">
        <v>938</v>
      </c>
      <c r="D1085" s="70" t="s">
        <v>2184</v>
      </c>
      <c r="E1085" s="6" t="s">
        <v>1976</v>
      </c>
      <c r="F1085" s="5" t="s">
        <v>109</v>
      </c>
    </row>
    <row r="1086" ht="26.25">
      <c r="A1086" s="5" t="s">
        <v>1830</v>
      </c>
      <c r="B1086" s="5" t="s">
        <v>715</v>
      </c>
      <c r="C1086" s="5" t="s">
        <v>938</v>
      </c>
      <c r="D1086" s="70" t="s">
        <v>2185</v>
      </c>
      <c r="E1086" s="6" t="s">
        <v>1976</v>
      </c>
      <c r="F1086" s="5" t="s">
        <v>109</v>
      </c>
    </row>
    <row r="1087" ht="26.25">
      <c r="A1087" s="5" t="s">
        <v>1835</v>
      </c>
      <c r="B1087" s="5" t="s">
        <v>715</v>
      </c>
      <c r="C1087" s="5" t="s">
        <v>938</v>
      </c>
      <c r="D1087" s="70" t="s">
        <v>2115</v>
      </c>
      <c r="E1087" s="6" t="s">
        <v>1985</v>
      </c>
      <c r="F1087" s="5" t="s">
        <v>109</v>
      </c>
    </row>
    <row r="1088" ht="26.25">
      <c r="A1088" s="5" t="s">
        <v>1821</v>
      </c>
      <c r="B1088" s="5" t="s">
        <v>715</v>
      </c>
      <c r="C1088" s="5" t="s">
        <v>938</v>
      </c>
      <c r="D1088" s="70" t="s">
        <v>2390</v>
      </c>
      <c r="E1088" s="6" t="s">
        <v>1976</v>
      </c>
      <c r="F1088" s="5" t="s">
        <v>2435</v>
      </c>
    </row>
    <row r="1089" ht="26.25">
      <c r="A1089" s="5" t="s">
        <v>1836</v>
      </c>
      <c r="B1089" s="5" t="s">
        <v>715</v>
      </c>
      <c r="C1089" s="5" t="s">
        <v>938</v>
      </c>
      <c r="D1089" s="70" t="s">
        <v>2436</v>
      </c>
      <c r="E1089" s="6" t="s">
        <v>1976</v>
      </c>
      <c r="F1089" s="9"/>
    </row>
    <row r="1090" ht="26.25">
      <c r="A1090" s="5" t="s">
        <v>1837</v>
      </c>
      <c r="B1090" s="5" t="s">
        <v>715</v>
      </c>
      <c r="C1090" s="5" t="s">
        <v>938</v>
      </c>
      <c r="D1090" s="70" t="s">
        <v>2395</v>
      </c>
      <c r="E1090" s="6" t="s">
        <v>1976</v>
      </c>
      <c r="F1090" s="5" t="s">
        <v>2313</v>
      </c>
    </row>
    <row r="1091" ht="26.25">
      <c r="A1091" s="5" t="s">
        <v>1838</v>
      </c>
      <c r="B1091" s="5" t="s">
        <v>715</v>
      </c>
      <c r="C1091" s="5" t="s">
        <v>938</v>
      </c>
      <c r="D1091" s="70" t="s">
        <v>2390</v>
      </c>
      <c r="E1091" s="6" t="s">
        <v>1976</v>
      </c>
      <c r="F1091" s="5" t="s">
        <v>2313</v>
      </c>
    </row>
    <row r="1092" ht="26.25">
      <c r="A1092" s="5" t="s">
        <v>1839</v>
      </c>
      <c r="B1092" s="5" t="s">
        <v>715</v>
      </c>
      <c r="C1092" s="5" t="s">
        <v>938</v>
      </c>
      <c r="D1092" s="70" t="s">
        <v>2177</v>
      </c>
      <c r="E1092" s="6" t="s">
        <v>1976</v>
      </c>
      <c r="F1092" s="5" t="s">
        <v>2313</v>
      </c>
    </row>
    <row r="1093" ht="26.25">
      <c r="A1093" s="5" t="s">
        <v>1840</v>
      </c>
      <c r="B1093" s="5" t="s">
        <v>715</v>
      </c>
      <c r="C1093" s="5" t="s">
        <v>938</v>
      </c>
      <c r="D1093" s="70" t="s">
        <v>2185</v>
      </c>
      <c r="E1093" s="6" t="s">
        <v>1976</v>
      </c>
      <c r="F1093" s="5" t="s">
        <v>2313</v>
      </c>
    </row>
    <row r="1094" ht="26.25">
      <c r="A1094" s="5" t="s">
        <v>1841</v>
      </c>
      <c r="B1094" s="5" t="s">
        <v>715</v>
      </c>
      <c r="C1094" s="5" t="s">
        <v>938</v>
      </c>
      <c r="D1094" s="70" t="s">
        <v>2432</v>
      </c>
      <c r="E1094" s="6" t="s">
        <v>1985</v>
      </c>
      <c r="F1094" s="5" t="s">
        <v>109</v>
      </c>
    </row>
    <row r="1095" ht="26.25">
      <c r="A1095" s="5" t="s">
        <v>1822</v>
      </c>
      <c r="B1095" s="5" t="s">
        <v>715</v>
      </c>
      <c r="C1095" s="5" t="s">
        <v>939</v>
      </c>
      <c r="D1095" s="70" t="s">
        <v>2177</v>
      </c>
      <c r="E1095" s="6" t="s">
        <v>1976</v>
      </c>
      <c r="F1095" s="9"/>
    </row>
    <row r="1096" ht="26.25">
      <c r="A1096" s="5" t="s">
        <v>1819</v>
      </c>
      <c r="B1096" s="5" t="s">
        <v>715</v>
      </c>
      <c r="C1096" s="5" t="s">
        <v>939</v>
      </c>
      <c r="D1096" s="70" t="s">
        <v>2179</v>
      </c>
      <c r="E1096" s="6" t="s">
        <v>1976</v>
      </c>
      <c r="F1096" s="9"/>
    </row>
    <row r="1097" ht="26.25">
      <c r="A1097" s="5" t="s">
        <v>1813</v>
      </c>
      <c r="B1097" s="5" t="s">
        <v>715</v>
      </c>
      <c r="C1097" s="5" t="s">
        <v>939</v>
      </c>
      <c r="D1097" s="70" t="s">
        <v>2185</v>
      </c>
      <c r="E1097" s="6" t="s">
        <v>1976</v>
      </c>
      <c r="F1097" s="9"/>
    </row>
    <row r="1098">
      <c r="A1098" s="5" t="s">
        <v>1818</v>
      </c>
      <c r="B1098" s="5" t="s">
        <v>715</v>
      </c>
      <c r="C1098" s="5" t="s">
        <v>939</v>
      </c>
      <c r="D1098" s="70" t="s">
        <v>2184</v>
      </c>
      <c r="E1098" s="6" t="s">
        <v>1976</v>
      </c>
      <c r="F1098" s="9"/>
    </row>
    <row r="1099" ht="26.25">
      <c r="A1099" s="5" t="s">
        <v>1817</v>
      </c>
      <c r="B1099" s="5" t="s">
        <v>715</v>
      </c>
      <c r="C1099" s="5" t="s">
        <v>939</v>
      </c>
      <c r="D1099" s="70" t="s">
        <v>2437</v>
      </c>
      <c r="E1099" s="6" t="s">
        <v>1976</v>
      </c>
      <c r="F1099" s="9"/>
    </row>
    <row r="1100">
      <c r="A1100" s="5" t="s">
        <v>1815</v>
      </c>
      <c r="B1100" s="5" t="s">
        <v>715</v>
      </c>
      <c r="C1100" s="5" t="s">
        <v>939</v>
      </c>
      <c r="D1100" s="70" t="s">
        <v>2185</v>
      </c>
      <c r="E1100" s="6" t="s">
        <v>1976</v>
      </c>
      <c r="F1100" s="9"/>
    </row>
    <row r="1101">
      <c r="A1101" s="5" t="s">
        <v>1825</v>
      </c>
      <c r="B1101" s="5" t="s">
        <v>715</v>
      </c>
      <c r="C1101" s="5" t="s">
        <v>939</v>
      </c>
      <c r="D1101" s="70" t="s">
        <v>2438</v>
      </c>
      <c r="E1101" s="6" t="s">
        <v>1976</v>
      </c>
      <c r="F1101" s="9"/>
    </row>
    <row r="1102">
      <c r="A1102" s="5" t="s">
        <v>1842</v>
      </c>
      <c r="B1102" s="5" t="s">
        <v>715</v>
      </c>
      <c r="C1102" s="5" t="s">
        <v>939</v>
      </c>
      <c r="D1102" s="70" t="s">
        <v>2179</v>
      </c>
      <c r="E1102" s="6" t="s">
        <v>1976</v>
      </c>
      <c r="F1102" s="5" t="s">
        <v>2439</v>
      </c>
    </row>
    <row r="1103">
      <c r="A1103" s="5" t="s">
        <v>1843</v>
      </c>
      <c r="B1103" s="5" t="s">
        <v>715</v>
      </c>
      <c r="C1103" s="5" t="s">
        <v>939</v>
      </c>
      <c r="D1103" s="70" t="s">
        <v>2432</v>
      </c>
      <c r="E1103" s="6" t="s">
        <v>1985</v>
      </c>
      <c r="F1103" s="9"/>
    </row>
    <row r="1104" ht="26.25">
      <c r="A1104" s="5" t="s">
        <v>1844</v>
      </c>
      <c r="B1104" s="5" t="s">
        <v>720</v>
      </c>
      <c r="C1104" s="5" t="s">
        <v>940</v>
      </c>
      <c r="D1104" s="70" t="s">
        <v>2440</v>
      </c>
      <c r="E1104" s="6" t="s">
        <v>1985</v>
      </c>
      <c r="F1104" s="5" t="s">
        <v>2038</v>
      </c>
    </row>
    <row r="1105" ht="26.25">
      <c r="A1105" s="5" t="s">
        <v>1845</v>
      </c>
      <c r="B1105" s="5" t="s">
        <v>720</v>
      </c>
      <c r="C1105" s="5" t="s">
        <v>940</v>
      </c>
      <c r="D1105" s="70" t="s">
        <v>2098</v>
      </c>
      <c r="E1105" s="6" t="s">
        <v>1976</v>
      </c>
      <c r="F1105" s="5" t="s">
        <v>2038</v>
      </c>
    </row>
    <row r="1106" ht="26.25">
      <c r="A1106" s="5" t="s">
        <v>1846</v>
      </c>
      <c r="B1106" s="5" t="s">
        <v>720</v>
      </c>
      <c r="C1106" s="5" t="s">
        <v>940</v>
      </c>
      <c r="D1106" s="70" t="s">
        <v>2098</v>
      </c>
      <c r="E1106" s="6" t="s">
        <v>1976</v>
      </c>
      <c r="F1106" s="5" t="s">
        <v>2038</v>
      </c>
    </row>
    <row r="1107" ht="37.5">
      <c r="A1107" s="5" t="s">
        <v>1817</v>
      </c>
      <c r="B1107" s="5" t="s">
        <v>720</v>
      </c>
      <c r="C1107" s="5" t="s">
        <v>940</v>
      </c>
      <c r="D1107" s="70" t="s">
        <v>2441</v>
      </c>
      <c r="E1107" s="6" t="s">
        <v>1976</v>
      </c>
      <c r="F1107" s="5" t="s">
        <v>2442</v>
      </c>
    </row>
    <row r="1108" ht="26.25">
      <c r="A1108" s="5" t="s">
        <v>1822</v>
      </c>
      <c r="B1108" s="5" t="s">
        <v>720</v>
      </c>
      <c r="C1108" s="5" t="s">
        <v>940</v>
      </c>
      <c r="D1108" s="70" t="s">
        <v>1010</v>
      </c>
      <c r="E1108" s="6" t="s">
        <v>1976</v>
      </c>
      <c r="F1108" s="5" t="s">
        <v>2443</v>
      </c>
    </row>
    <row r="1109">
      <c r="A1109" s="9"/>
      <c r="B1109" s="9"/>
      <c r="C1109" s="9"/>
      <c r="D1109" s="71"/>
      <c r="F1109" s="9"/>
    </row>
    <row r="1110">
      <c r="A1110" s="9"/>
      <c r="B1110" s="9"/>
      <c r="C1110" s="9"/>
      <c r="D1110" s="71"/>
      <c r="F1110" s="9"/>
    </row>
    <row r="1111" ht="26.25">
      <c r="A1111" s="5" t="s">
        <v>1847</v>
      </c>
      <c r="B1111" s="5" t="s">
        <v>727</v>
      </c>
      <c r="C1111" s="5" t="s">
        <v>941</v>
      </c>
      <c r="D1111" s="70" t="s">
        <v>2444</v>
      </c>
      <c r="E1111" s="6" t="s">
        <v>1976</v>
      </c>
      <c r="F1111" s="9"/>
    </row>
    <row r="1112">
      <c r="A1112" s="5" t="s">
        <v>1848</v>
      </c>
      <c r="B1112" s="5" t="s">
        <v>727</v>
      </c>
      <c r="C1112" s="5" t="s">
        <v>941</v>
      </c>
      <c r="D1112" s="70" t="s">
        <v>2445</v>
      </c>
      <c r="E1112" s="6" t="s">
        <v>1976</v>
      </c>
      <c r="F1112" s="9"/>
    </row>
    <row r="1113">
      <c r="A1113" s="5" t="s">
        <v>1849</v>
      </c>
      <c r="B1113" s="5" t="s">
        <v>727</v>
      </c>
      <c r="C1113" s="5" t="s">
        <v>941</v>
      </c>
      <c r="D1113" s="70" t="s">
        <v>2446</v>
      </c>
      <c r="E1113" s="6" t="s">
        <v>1985</v>
      </c>
      <c r="F1113" s="9"/>
    </row>
    <row r="1114">
      <c r="A1114" s="9"/>
      <c r="B1114" s="9"/>
      <c r="C1114" s="9"/>
      <c r="D1114" s="71"/>
      <c r="F1114" s="9"/>
    </row>
    <row r="1115">
      <c r="A1115" s="9"/>
      <c r="B1115" s="9"/>
      <c r="C1115" s="9"/>
      <c r="D1115" s="71"/>
      <c r="F1115" s="9"/>
    </row>
    <row r="1116">
      <c r="A1116" s="9"/>
      <c r="B1116" s="9"/>
      <c r="C1116" s="9"/>
      <c r="D1116" s="71"/>
      <c r="F1116" s="9"/>
    </row>
    <row r="1117">
      <c r="A1117" s="9"/>
      <c r="B1117" s="9"/>
      <c r="C1117" s="9"/>
      <c r="D1117" s="71"/>
      <c r="F1117" s="9"/>
    </row>
    <row r="1118">
      <c r="A1118" s="9"/>
      <c r="B1118" s="9"/>
      <c r="C1118" s="9"/>
      <c r="D1118" s="71"/>
      <c r="F1118" s="9"/>
    </row>
    <row r="1119">
      <c r="A1119" s="9"/>
      <c r="B1119" s="9"/>
      <c r="C1119" s="9"/>
      <c r="D1119" s="71"/>
      <c r="F1119" s="9"/>
    </row>
    <row r="1120">
      <c r="A1120" s="9"/>
      <c r="B1120" s="9"/>
      <c r="C1120" s="9"/>
      <c r="D1120" s="71"/>
      <c r="F1120" s="9"/>
    </row>
    <row r="1121">
      <c r="A1121" s="9"/>
      <c r="B1121" s="9"/>
      <c r="C1121" s="9"/>
      <c r="D1121" s="71"/>
      <c r="F1121" s="9"/>
    </row>
    <row r="1122">
      <c r="A1122" s="9"/>
      <c r="B1122" s="9"/>
      <c r="C1122" s="9"/>
      <c r="D1122" s="71"/>
      <c r="F1122" s="9"/>
    </row>
    <row r="1123">
      <c r="A1123" s="9"/>
      <c r="B1123" s="9"/>
      <c r="C1123" s="9"/>
      <c r="D1123" s="71"/>
      <c r="F1123" s="9"/>
    </row>
    <row r="1124">
      <c r="A1124" s="9"/>
      <c r="B1124" s="9"/>
      <c r="C1124" s="9"/>
      <c r="D1124" s="71"/>
      <c r="F1124" s="9"/>
    </row>
    <row r="1125">
      <c r="A1125" s="9"/>
      <c r="B1125" s="9"/>
      <c r="C1125" s="9"/>
      <c r="D1125" s="71"/>
      <c r="F1125" s="9"/>
    </row>
    <row r="1126">
      <c r="A1126" s="9"/>
      <c r="B1126" s="9"/>
      <c r="C1126" s="9"/>
      <c r="D1126" s="71"/>
      <c r="F1126" s="9"/>
    </row>
    <row r="1127">
      <c r="A1127" s="9"/>
      <c r="B1127" s="9"/>
      <c r="C1127" s="9"/>
      <c r="D1127" s="71"/>
      <c r="F1127" s="9"/>
    </row>
    <row r="1128">
      <c r="A1128" s="9"/>
      <c r="B1128" s="9"/>
      <c r="C1128" s="9"/>
      <c r="D1128" s="71"/>
      <c r="F1128" s="9"/>
    </row>
    <row r="1129">
      <c r="A1129" s="9"/>
      <c r="B1129" s="9"/>
      <c r="C1129" s="9"/>
      <c r="D1129" s="71"/>
      <c r="F1129" s="9"/>
    </row>
    <row r="1130">
      <c r="A1130" s="9"/>
      <c r="B1130" s="9"/>
      <c r="C1130" s="9"/>
      <c r="D1130" s="71"/>
      <c r="F1130" s="9"/>
    </row>
    <row r="1131">
      <c r="A1131" s="9"/>
      <c r="B1131" s="9"/>
      <c r="C1131" s="9"/>
      <c r="D1131" s="71"/>
      <c r="F1131" s="9"/>
    </row>
    <row r="1132">
      <c r="A1132" s="9"/>
      <c r="B1132" s="9"/>
      <c r="C1132" s="9"/>
      <c r="D1132" s="71"/>
      <c r="F1132" s="9"/>
    </row>
    <row r="1133">
      <c r="A1133" s="9"/>
      <c r="B1133" s="9"/>
      <c r="C1133" s="9"/>
      <c r="D1133" s="71"/>
      <c r="F1133" s="9"/>
    </row>
    <row r="1134">
      <c r="A1134" s="9"/>
      <c r="B1134" s="9"/>
      <c r="C1134" s="9"/>
      <c r="D1134" s="71"/>
      <c r="F1134" s="9"/>
    </row>
    <row r="1135">
      <c r="A1135" s="9"/>
      <c r="B1135" s="9"/>
      <c r="C1135" s="9"/>
      <c r="D1135" s="71"/>
      <c r="F1135" s="9"/>
    </row>
    <row r="1136">
      <c r="A1136" s="9"/>
      <c r="B1136" s="9"/>
      <c r="C1136" s="9"/>
      <c r="D1136" s="71"/>
      <c r="F1136" s="9"/>
    </row>
    <row r="1137">
      <c r="A1137" s="9"/>
      <c r="B1137" s="9"/>
      <c r="C1137" s="9"/>
      <c r="D1137" s="71"/>
      <c r="F1137" s="9"/>
    </row>
    <row r="1138">
      <c r="A1138" s="9"/>
      <c r="B1138" s="9"/>
      <c r="C1138" s="9"/>
      <c r="D1138" s="71"/>
      <c r="F1138" s="9"/>
    </row>
    <row r="1139">
      <c r="A1139" s="9"/>
      <c r="B1139" s="9"/>
      <c r="C1139" s="9"/>
      <c r="D1139" s="71"/>
      <c r="F1139" s="9"/>
    </row>
    <row r="1140">
      <c r="A1140" s="9"/>
      <c r="B1140" s="9"/>
      <c r="C1140" s="9"/>
      <c r="D1140" s="71"/>
      <c r="F1140" s="9"/>
    </row>
    <row r="1141">
      <c r="A1141" s="9"/>
      <c r="B1141" s="9"/>
      <c r="C1141" s="9"/>
      <c r="D1141" s="71"/>
      <c r="F1141" s="9"/>
    </row>
    <row r="1142">
      <c r="A1142" s="9"/>
      <c r="B1142" s="9"/>
      <c r="C1142" s="9"/>
      <c r="D1142" s="71"/>
      <c r="F1142" s="9"/>
    </row>
    <row r="1143">
      <c r="A1143" s="9"/>
      <c r="B1143" s="9"/>
      <c r="C1143" s="9"/>
      <c r="D1143" s="71"/>
      <c r="F1143" s="9"/>
    </row>
    <row r="1144">
      <c r="A1144" s="9"/>
      <c r="B1144" s="9"/>
      <c r="C1144" s="9"/>
      <c r="D1144" s="71"/>
      <c r="F1144" s="9"/>
    </row>
    <row r="1145">
      <c r="A1145" s="9"/>
      <c r="B1145" s="9"/>
      <c r="C1145" s="9"/>
      <c r="D1145" s="71"/>
      <c r="F1145" s="9"/>
    </row>
    <row r="1146">
      <c r="A1146" s="9"/>
      <c r="B1146" s="9"/>
      <c r="C1146" s="9"/>
      <c r="D1146" s="71"/>
      <c r="F1146" s="9"/>
    </row>
    <row r="1147">
      <c r="A1147" s="9"/>
      <c r="B1147" s="9"/>
      <c r="C1147" s="9"/>
      <c r="D1147" s="71"/>
      <c r="F1147" s="9"/>
    </row>
    <row r="1148">
      <c r="A1148" s="9"/>
      <c r="B1148" s="9"/>
      <c r="C1148" s="9"/>
      <c r="D1148" s="71"/>
      <c r="F1148" s="9"/>
    </row>
    <row r="1149">
      <c r="A1149" s="9"/>
      <c r="B1149" s="9"/>
      <c r="C1149" s="9"/>
      <c r="D1149" s="71"/>
      <c r="F1149" s="9"/>
    </row>
    <row r="1150">
      <c r="A1150" s="9"/>
      <c r="B1150" s="9"/>
      <c r="C1150" s="9"/>
      <c r="D1150" s="71"/>
      <c r="F1150" s="9"/>
    </row>
    <row r="1151">
      <c r="A1151" s="9"/>
      <c r="B1151" s="9"/>
      <c r="C1151" s="9"/>
      <c r="D1151" s="71"/>
      <c r="F1151" s="9"/>
    </row>
    <row r="1152">
      <c r="A1152" s="9"/>
      <c r="B1152" s="9"/>
      <c r="C1152" s="9"/>
      <c r="D1152" s="71"/>
      <c r="F1152" s="9"/>
    </row>
    <row r="1153">
      <c r="A1153" s="9"/>
      <c r="B1153" s="9"/>
      <c r="C1153" s="9"/>
      <c r="D1153" s="71"/>
      <c r="F1153" s="9"/>
    </row>
    <row r="1154">
      <c r="A1154" s="9"/>
      <c r="B1154" s="9"/>
      <c r="C1154" s="9"/>
      <c r="D1154" s="71"/>
      <c r="F1154" s="9"/>
    </row>
    <row r="1155">
      <c r="A1155" s="9"/>
      <c r="B1155" s="9"/>
      <c r="C1155" s="9"/>
      <c r="D1155" s="71"/>
      <c r="F1155" s="9"/>
    </row>
    <row r="1156">
      <c r="A1156" s="9"/>
      <c r="B1156" s="9"/>
      <c r="C1156" s="9"/>
      <c r="D1156" s="71"/>
      <c r="F1156" s="9"/>
    </row>
    <row r="1157">
      <c r="A1157" s="9"/>
      <c r="B1157" s="9"/>
      <c r="C1157" s="9"/>
      <c r="D1157" s="71"/>
      <c r="F1157" s="9"/>
    </row>
    <row r="1158">
      <c r="A1158" s="9"/>
      <c r="B1158" s="9"/>
      <c r="C1158" s="9"/>
      <c r="D1158" s="71"/>
      <c r="F1158" s="9"/>
    </row>
    <row r="1159">
      <c r="A1159" s="9"/>
      <c r="B1159" s="9"/>
      <c r="C1159" s="9"/>
      <c r="D1159" s="71"/>
      <c r="F1159" s="9"/>
    </row>
    <row r="1160">
      <c r="A1160" s="9"/>
      <c r="B1160" s="9"/>
      <c r="C1160" s="9"/>
      <c r="D1160" s="71"/>
      <c r="F1160" s="9"/>
    </row>
    <row r="1161">
      <c r="A1161" s="9"/>
      <c r="B1161" s="9"/>
      <c r="C1161" s="9"/>
      <c r="D1161" s="71"/>
      <c r="F1161" s="9"/>
    </row>
    <row r="1162">
      <c r="A1162" s="9"/>
      <c r="B1162" s="9"/>
      <c r="C1162" s="9"/>
      <c r="D1162" s="71"/>
      <c r="F1162" s="9"/>
    </row>
    <row r="1163">
      <c r="A1163" s="9"/>
      <c r="B1163" s="9"/>
      <c r="C1163" s="9"/>
      <c r="D1163" s="71"/>
      <c r="F1163" s="9"/>
    </row>
    <row r="1164">
      <c r="A1164" s="9"/>
      <c r="B1164" s="9"/>
      <c r="C1164" s="9"/>
      <c r="D1164" s="71"/>
      <c r="F1164" s="9"/>
    </row>
    <row r="1165">
      <c r="A1165" s="9"/>
      <c r="B1165" s="9"/>
      <c r="C1165" s="9"/>
      <c r="D1165" s="71"/>
      <c r="F1165" s="9"/>
    </row>
    <row r="1166">
      <c r="A1166" s="9"/>
      <c r="B1166" s="9"/>
      <c r="C1166" s="9"/>
      <c r="D1166" s="71"/>
      <c r="F1166" s="9"/>
    </row>
    <row r="1167">
      <c r="A1167" s="9"/>
      <c r="B1167" s="9"/>
      <c r="C1167" s="9"/>
      <c r="D1167" s="71"/>
      <c r="F1167" s="9"/>
    </row>
    <row r="1168">
      <c r="A1168" s="9"/>
      <c r="B1168" s="9"/>
      <c r="C1168" s="9"/>
      <c r="D1168" s="71"/>
      <c r="F1168" s="9"/>
    </row>
    <row r="1169">
      <c r="A1169" s="9"/>
      <c r="B1169" s="9"/>
      <c r="C1169" s="9"/>
      <c r="D1169" s="71"/>
      <c r="F1169" s="9"/>
    </row>
    <row r="1170">
      <c r="A1170" s="9"/>
      <c r="B1170" s="9"/>
      <c r="C1170" s="9"/>
      <c r="D1170" s="71"/>
      <c r="F1170" s="9"/>
    </row>
    <row r="1171">
      <c r="A1171" s="9"/>
      <c r="B1171" s="9"/>
      <c r="C1171" s="9"/>
      <c r="D1171" s="71"/>
      <c r="F1171" s="9"/>
    </row>
    <row r="1172">
      <c r="A1172" s="9"/>
      <c r="B1172" s="9"/>
      <c r="C1172" s="9"/>
      <c r="D1172" s="71"/>
      <c r="F1172" s="9"/>
    </row>
    <row r="1173">
      <c r="A1173" s="9"/>
      <c r="B1173" s="9"/>
      <c r="C1173" s="9"/>
      <c r="D1173" s="71"/>
      <c r="F1173" s="9"/>
    </row>
    <row r="1174">
      <c r="A1174" s="9"/>
      <c r="B1174" s="9"/>
      <c r="C1174" s="9"/>
      <c r="D1174" s="71"/>
      <c r="F1174" s="9"/>
    </row>
    <row r="1175">
      <c r="A1175" s="9"/>
      <c r="B1175" s="9"/>
      <c r="C1175" s="9"/>
      <c r="D1175" s="71"/>
      <c r="F1175" s="9"/>
    </row>
    <row r="1176">
      <c r="A1176" s="9"/>
      <c r="B1176" s="9"/>
      <c r="C1176" s="9"/>
      <c r="D1176" s="71"/>
      <c r="F1176" s="9"/>
    </row>
    <row r="1177">
      <c r="A1177" s="9"/>
      <c r="B1177" s="9"/>
      <c r="C1177" s="9"/>
      <c r="D1177" s="71"/>
      <c r="F1177" s="9"/>
    </row>
    <row r="1178">
      <c r="A1178" s="9"/>
      <c r="B1178" s="9"/>
      <c r="C1178" s="9"/>
      <c r="D1178" s="71"/>
      <c r="F1178" s="9"/>
    </row>
    <row r="1179">
      <c r="A1179" s="9"/>
      <c r="B1179" s="9"/>
      <c r="C1179" s="9"/>
      <c r="D1179" s="71"/>
      <c r="F1179" s="9"/>
    </row>
    <row r="1180">
      <c r="A1180" s="9"/>
      <c r="B1180" s="9"/>
      <c r="C1180" s="9"/>
      <c r="D1180" s="71"/>
      <c r="F1180" s="9"/>
    </row>
    <row r="1181">
      <c r="A1181" s="9"/>
      <c r="B1181" s="9"/>
      <c r="C1181" s="9"/>
      <c r="D1181" s="71"/>
      <c r="F1181" s="9"/>
    </row>
    <row r="1182">
      <c r="A1182" s="9"/>
      <c r="B1182" s="9"/>
      <c r="C1182" s="9"/>
      <c r="D1182" s="71"/>
      <c r="F1182" s="9"/>
    </row>
    <row r="1183">
      <c r="A1183" s="9"/>
      <c r="B1183" s="9"/>
      <c r="C1183" s="9"/>
      <c r="D1183" s="71"/>
      <c r="F1183" s="9"/>
    </row>
    <row r="1184">
      <c r="A1184" s="9"/>
      <c r="B1184" s="9"/>
      <c r="C1184" s="9"/>
      <c r="D1184" s="71"/>
      <c r="F1184" s="9"/>
    </row>
    <row r="1185">
      <c r="A1185" s="9"/>
      <c r="B1185" s="9"/>
      <c r="C1185" s="9"/>
      <c r="D1185" s="71"/>
      <c r="F1185" s="9"/>
    </row>
    <row r="1186">
      <c r="A1186" s="9"/>
      <c r="B1186" s="9"/>
      <c r="C1186" s="9"/>
      <c r="D1186" s="71"/>
      <c r="F1186" s="9"/>
    </row>
    <row r="1187">
      <c r="A1187" s="9"/>
      <c r="B1187" s="9"/>
      <c r="C1187" s="9"/>
      <c r="D1187" s="71"/>
      <c r="F1187" s="9"/>
    </row>
    <row r="1188">
      <c r="A1188" s="9"/>
      <c r="B1188" s="9"/>
      <c r="C1188" s="9"/>
      <c r="D1188" s="71"/>
      <c r="F1188" s="9"/>
    </row>
    <row r="1189">
      <c r="A1189" s="9"/>
      <c r="B1189" s="9"/>
      <c r="C1189" s="9"/>
      <c r="D1189" s="71"/>
      <c r="F1189" s="9"/>
    </row>
    <row r="1190">
      <c r="A1190" s="9"/>
      <c r="B1190" s="9"/>
      <c r="C1190" s="9"/>
      <c r="D1190" s="71"/>
      <c r="F1190" s="9"/>
    </row>
    <row r="1191">
      <c r="A1191" s="9"/>
      <c r="B1191" s="9"/>
      <c r="C1191" s="9"/>
      <c r="D1191" s="71"/>
      <c r="F1191" s="9"/>
    </row>
    <row r="1192">
      <c r="A1192" s="9"/>
      <c r="B1192" s="9"/>
      <c r="C1192" s="9"/>
      <c r="D1192" s="71"/>
      <c r="F1192" s="9"/>
    </row>
    <row r="1193">
      <c r="A1193" s="9"/>
      <c r="B1193" s="9"/>
      <c r="C1193" s="9"/>
      <c r="D1193" s="71"/>
      <c r="F1193" s="9"/>
    </row>
    <row r="1194">
      <c r="A1194" s="9"/>
      <c r="B1194" s="9"/>
      <c r="C1194" s="9"/>
      <c r="D1194" s="71"/>
      <c r="F1194" s="9"/>
    </row>
    <row r="1195">
      <c r="A1195" s="9"/>
      <c r="B1195" s="9"/>
      <c r="C1195" s="9"/>
      <c r="D1195" s="71"/>
      <c r="F1195" s="9"/>
    </row>
    <row r="1196">
      <c r="A1196" s="9"/>
      <c r="B1196" s="9"/>
      <c r="C1196" s="9"/>
      <c r="D1196" s="71"/>
      <c r="F1196" s="9"/>
    </row>
    <row r="1197">
      <c r="A1197" s="9"/>
      <c r="B1197" s="9"/>
      <c r="C1197" s="9"/>
      <c r="D1197" s="71"/>
      <c r="F1197" s="9"/>
    </row>
    <row r="1198">
      <c r="A1198" s="9"/>
      <c r="B1198" s="9"/>
      <c r="C1198" s="9"/>
      <c r="D1198" s="71"/>
      <c r="F1198" s="9"/>
    </row>
    <row r="1199">
      <c r="A1199" s="9"/>
      <c r="B1199" s="9"/>
      <c r="C1199" s="9"/>
      <c r="D1199" s="71"/>
      <c r="F1199" s="9"/>
    </row>
    <row r="1200">
      <c r="A1200" s="9"/>
      <c r="B1200" s="9"/>
      <c r="C1200" s="9"/>
      <c r="D1200" s="71"/>
      <c r="F1200" s="9"/>
    </row>
    <row r="1201">
      <c r="A1201" s="9"/>
      <c r="B1201" s="9"/>
      <c r="C1201" s="9"/>
      <c r="D1201" s="71"/>
      <c r="F1201" s="9"/>
    </row>
    <row r="1202">
      <c r="A1202" s="9"/>
      <c r="B1202" s="9"/>
      <c r="C1202" s="9"/>
      <c r="D1202" s="71"/>
      <c r="F1202" s="9"/>
    </row>
    <row r="1203">
      <c r="A1203" s="9"/>
      <c r="B1203" s="9"/>
      <c r="C1203" s="9"/>
      <c r="D1203" s="71"/>
      <c r="F1203" s="9"/>
    </row>
    <row r="1204">
      <c r="A1204" s="9"/>
      <c r="B1204" s="9"/>
      <c r="C1204" s="9"/>
      <c r="D1204" s="71"/>
      <c r="F1204" s="9"/>
    </row>
    <row r="1205">
      <c r="A1205" s="9"/>
      <c r="B1205" s="9"/>
      <c r="C1205" s="9"/>
      <c r="D1205" s="71"/>
      <c r="F1205" s="9"/>
    </row>
    <row r="1206">
      <c r="A1206" s="9"/>
      <c r="B1206" s="9"/>
      <c r="C1206" s="9"/>
      <c r="D1206" s="71"/>
      <c r="F1206" s="9"/>
    </row>
    <row r="1207">
      <c r="A1207" s="9"/>
      <c r="B1207" s="9"/>
      <c r="C1207" s="9"/>
      <c r="D1207" s="71"/>
      <c r="F1207" s="9"/>
    </row>
    <row r="1208">
      <c r="A1208" s="9"/>
      <c r="B1208" s="9"/>
      <c r="C1208" s="9"/>
      <c r="D1208" s="71"/>
      <c r="F1208" s="9"/>
    </row>
    <row r="1209">
      <c r="A1209" s="9"/>
      <c r="B1209" s="9"/>
      <c r="C1209" s="9"/>
      <c r="D1209" s="71"/>
      <c r="F1209" s="9"/>
    </row>
    <row r="1210">
      <c r="A1210" s="9"/>
      <c r="B1210" s="9"/>
      <c r="C1210" s="9"/>
      <c r="D1210" s="71"/>
      <c r="F1210" s="9"/>
    </row>
    <row r="1211">
      <c r="A1211" s="9"/>
      <c r="B1211" s="9"/>
      <c r="C1211" s="9"/>
      <c r="D1211" s="71"/>
      <c r="F1211" s="9"/>
    </row>
    <row r="1212">
      <c r="A1212" s="9"/>
      <c r="B1212" s="9"/>
      <c r="C1212" s="9"/>
      <c r="D1212" s="71"/>
      <c r="F1212" s="9"/>
    </row>
    <row r="1213">
      <c r="A1213" s="9"/>
      <c r="B1213" s="9"/>
      <c r="C1213" s="9"/>
      <c r="D1213" s="71"/>
      <c r="F1213" s="9"/>
    </row>
    <row r="1214">
      <c r="A1214" s="9"/>
      <c r="B1214" s="9"/>
      <c r="C1214" s="9"/>
      <c r="D1214" s="71"/>
      <c r="F1214" s="9"/>
    </row>
    <row r="1215">
      <c r="A1215" s="9"/>
      <c r="B1215" s="9"/>
      <c r="C1215" s="9"/>
      <c r="D1215" s="71"/>
      <c r="F1215" s="9"/>
    </row>
    <row r="1216">
      <c r="A1216" s="9"/>
      <c r="B1216" s="9"/>
      <c r="C1216" s="9"/>
      <c r="D1216" s="71"/>
      <c r="F1216" s="9"/>
    </row>
    <row r="1217">
      <c r="A1217" s="9"/>
      <c r="B1217" s="9"/>
      <c r="C1217" s="9"/>
      <c r="D1217" s="71"/>
      <c r="F1217" s="9"/>
    </row>
    <row r="1218">
      <c r="A1218" s="9"/>
      <c r="B1218" s="9"/>
      <c r="C1218" s="9"/>
      <c r="D1218" s="71"/>
      <c r="F1218" s="9"/>
    </row>
    <row r="1219">
      <c r="A1219" s="9"/>
      <c r="B1219" s="9"/>
      <c r="C1219" s="9"/>
      <c r="D1219" s="71"/>
      <c r="F1219" s="9"/>
    </row>
    <row r="1220">
      <c r="A1220" s="9"/>
      <c r="B1220" s="9"/>
      <c r="C1220" s="9"/>
      <c r="D1220" s="71"/>
      <c r="F1220" s="9"/>
    </row>
    <row r="1221">
      <c r="A1221" s="9"/>
      <c r="B1221" s="9"/>
      <c r="C1221" s="9"/>
      <c r="D1221" s="71"/>
      <c r="F1221" s="9"/>
    </row>
    <row r="1222">
      <c r="A1222" s="9"/>
      <c r="B1222" s="9"/>
      <c r="C1222" s="9"/>
      <c r="D1222" s="71"/>
      <c r="F1222" s="9"/>
    </row>
    <row r="1223">
      <c r="A1223" s="9"/>
      <c r="B1223" s="9"/>
      <c r="C1223" s="9"/>
      <c r="D1223" s="71"/>
      <c r="F1223" s="9"/>
    </row>
    <row r="1224">
      <c r="A1224" s="9"/>
      <c r="B1224" s="9"/>
      <c r="C1224" s="9"/>
      <c r="D1224" s="71"/>
      <c r="F1224" s="9"/>
    </row>
    <row r="1225">
      <c r="A1225" s="9"/>
      <c r="B1225" s="9"/>
      <c r="C1225" s="9"/>
      <c r="D1225" s="71"/>
      <c r="F1225" s="9"/>
    </row>
    <row r="1226">
      <c r="A1226" s="9"/>
      <c r="B1226" s="9"/>
      <c r="C1226" s="9"/>
      <c r="D1226" s="71"/>
      <c r="F1226" s="9"/>
    </row>
    <row r="1227">
      <c r="A1227" s="9"/>
      <c r="B1227" s="9"/>
      <c r="C1227" s="9"/>
      <c r="D1227" s="71"/>
      <c r="F1227" s="9"/>
    </row>
    <row r="1228">
      <c r="A1228" s="9"/>
      <c r="B1228" s="9"/>
      <c r="C1228" s="9"/>
      <c r="D1228" s="71"/>
      <c r="F1228" s="9"/>
    </row>
    <row r="1229">
      <c r="A1229" s="9"/>
      <c r="B1229" s="9"/>
      <c r="C1229" s="9"/>
      <c r="D1229" s="71"/>
      <c r="F1229" s="9"/>
    </row>
    <row r="1230">
      <c r="A1230" s="9"/>
      <c r="B1230" s="9"/>
      <c r="C1230" s="9"/>
      <c r="D1230" s="71"/>
      <c r="F1230" s="9"/>
    </row>
    <row r="1231">
      <c r="A1231" s="9"/>
      <c r="B1231" s="9"/>
      <c r="C1231" s="9"/>
      <c r="D1231" s="71"/>
      <c r="F1231" s="9"/>
    </row>
    <row r="1232">
      <c r="A1232" s="9"/>
      <c r="B1232" s="9"/>
      <c r="C1232" s="9"/>
      <c r="D1232" s="71"/>
      <c r="F1232" s="9"/>
    </row>
    <row r="1233">
      <c r="A1233" s="9"/>
      <c r="B1233" s="9"/>
      <c r="C1233" s="9"/>
      <c r="D1233" s="71"/>
      <c r="F1233" s="9"/>
    </row>
    <row r="1234">
      <c r="A1234" s="9"/>
      <c r="B1234" s="9"/>
      <c r="C1234" s="9"/>
      <c r="D1234" s="71"/>
      <c r="F1234" s="9"/>
    </row>
    <row r="1235">
      <c r="A1235" s="9"/>
      <c r="B1235" s="9"/>
      <c r="C1235" s="9"/>
      <c r="D1235" s="71"/>
      <c r="F1235" s="9"/>
    </row>
    <row r="1236">
      <c r="A1236" s="9"/>
      <c r="B1236" s="9"/>
      <c r="C1236" s="9"/>
      <c r="D1236" s="71"/>
      <c r="F1236" s="9"/>
    </row>
    <row r="1237">
      <c r="A1237" s="9"/>
      <c r="B1237" s="9"/>
      <c r="C1237" s="9"/>
      <c r="D1237" s="71"/>
      <c r="F1237" s="9"/>
    </row>
    <row r="1238">
      <c r="A1238" s="9"/>
      <c r="B1238" s="9"/>
      <c r="C1238" s="9"/>
      <c r="D1238" s="71"/>
      <c r="F1238" s="9"/>
    </row>
    <row r="1239">
      <c r="A1239" s="9"/>
      <c r="B1239" s="9"/>
      <c r="C1239" s="9"/>
      <c r="D1239" s="71"/>
      <c r="F1239" s="9"/>
    </row>
    <row r="1240">
      <c r="A1240" s="9"/>
      <c r="B1240" s="9"/>
      <c r="C1240" s="9"/>
      <c r="D1240" s="71"/>
      <c r="F1240" s="9"/>
    </row>
    <row r="1241">
      <c r="A1241" s="9"/>
      <c r="B1241" s="9"/>
      <c r="C1241" s="9"/>
      <c r="D1241" s="71"/>
      <c r="F1241" s="9"/>
    </row>
    <row r="1242">
      <c r="A1242" s="9"/>
      <c r="B1242" s="9"/>
      <c r="C1242" s="9"/>
      <c r="D1242" s="71"/>
      <c r="F1242" s="9"/>
    </row>
    <row r="1243">
      <c r="A1243" s="9"/>
      <c r="B1243" s="9"/>
      <c r="C1243" s="9"/>
      <c r="D1243" s="71"/>
      <c r="F1243" s="9"/>
    </row>
    <row r="1244">
      <c r="A1244" s="9"/>
      <c r="B1244" s="9"/>
      <c r="C1244" s="9"/>
      <c r="D1244" s="71"/>
      <c r="F1244" s="9"/>
    </row>
    <row r="1245">
      <c r="A1245" s="9"/>
      <c r="B1245" s="9"/>
      <c r="C1245" s="9"/>
      <c r="D1245" s="71"/>
      <c r="F1245" s="9"/>
    </row>
    <row r="1246">
      <c r="A1246" s="9"/>
      <c r="B1246" s="9"/>
      <c r="C1246" s="9"/>
      <c r="D1246" s="71"/>
      <c r="F1246" s="9"/>
    </row>
    <row r="1247">
      <c r="A1247" s="9"/>
      <c r="B1247" s="9"/>
      <c r="C1247" s="9"/>
      <c r="D1247" s="71"/>
      <c r="F1247" s="9"/>
    </row>
    <row r="1248">
      <c r="A1248" s="9"/>
      <c r="B1248" s="9"/>
      <c r="C1248" s="9"/>
      <c r="D1248" s="71"/>
      <c r="F1248" s="9"/>
    </row>
    <row r="1249">
      <c r="A1249" s="9"/>
      <c r="B1249" s="9"/>
      <c r="C1249" s="9"/>
      <c r="D1249" s="71"/>
      <c r="F1249" s="9"/>
    </row>
    <row r="1250">
      <c r="A1250" s="9"/>
      <c r="B1250" s="9"/>
      <c r="C1250" s="9"/>
      <c r="D1250" s="71"/>
      <c r="F1250" s="9"/>
    </row>
    <row r="1251">
      <c r="A1251" s="9"/>
      <c r="B1251" s="9"/>
      <c r="C1251" s="9"/>
      <c r="D1251" s="71"/>
      <c r="F1251" s="9"/>
    </row>
    <row r="1252">
      <c r="A1252" s="9"/>
      <c r="B1252" s="9"/>
      <c r="C1252" s="9"/>
      <c r="D1252" s="71"/>
      <c r="F1252" s="9"/>
    </row>
    <row r="1253">
      <c r="A1253" s="9"/>
      <c r="B1253" s="9"/>
      <c r="C1253" s="9"/>
      <c r="D1253" s="71"/>
      <c r="F1253" s="9"/>
    </row>
    <row r="1254">
      <c r="A1254" s="9"/>
      <c r="B1254" s="9"/>
      <c r="C1254" s="9"/>
      <c r="D1254" s="71"/>
      <c r="F1254" s="9"/>
    </row>
    <row r="1255">
      <c r="A1255" s="9"/>
      <c r="B1255" s="9"/>
      <c r="C1255" s="9"/>
      <c r="D1255" s="71"/>
      <c r="F1255" s="9"/>
    </row>
    <row r="1256">
      <c r="A1256" s="9"/>
      <c r="B1256" s="9"/>
      <c r="C1256" s="9"/>
      <c r="D1256" s="71"/>
      <c r="F1256" s="9"/>
    </row>
    <row r="1257">
      <c r="A1257" s="9"/>
      <c r="B1257" s="9"/>
      <c r="C1257" s="9"/>
      <c r="D1257" s="71"/>
      <c r="F1257" s="9"/>
    </row>
    <row r="1258">
      <c r="A1258" s="9"/>
      <c r="B1258" s="9"/>
      <c r="C1258" s="9"/>
      <c r="D1258" s="71"/>
      <c r="F1258" s="9"/>
    </row>
    <row r="1259">
      <c r="A1259" s="9"/>
      <c r="B1259" s="9"/>
      <c r="C1259" s="9"/>
      <c r="D1259" s="71"/>
      <c r="F1259" s="9"/>
    </row>
    <row r="1260">
      <c r="A1260" s="9"/>
      <c r="B1260" s="9"/>
      <c r="C1260" s="9"/>
      <c r="D1260" s="71"/>
      <c r="F1260" s="9"/>
    </row>
    <row r="1261">
      <c r="A1261" s="9"/>
      <c r="B1261" s="9"/>
      <c r="C1261" s="9"/>
      <c r="D1261" s="71"/>
      <c r="F1261" s="9"/>
    </row>
    <row r="1262">
      <c r="A1262" s="9"/>
      <c r="B1262" s="9"/>
      <c r="C1262" s="9"/>
      <c r="D1262" s="71"/>
      <c r="F1262" s="9"/>
    </row>
    <row r="1263">
      <c r="A1263" s="9"/>
      <c r="B1263" s="9"/>
      <c r="C1263" s="9"/>
      <c r="D1263" s="71"/>
      <c r="F1263" s="9"/>
    </row>
    <row r="1264">
      <c r="A1264" s="9"/>
      <c r="B1264" s="9"/>
      <c r="C1264" s="9"/>
      <c r="D1264" s="71"/>
      <c r="F1264" s="9"/>
    </row>
    <row r="1265">
      <c r="A1265" s="9"/>
      <c r="B1265" s="9"/>
      <c r="C1265" s="9"/>
      <c r="D1265" s="71"/>
      <c r="F1265" s="9"/>
    </row>
    <row r="1266">
      <c r="A1266" s="9"/>
      <c r="B1266" s="9"/>
      <c r="C1266" s="9"/>
      <c r="D1266" s="71"/>
      <c r="F1266" s="9"/>
    </row>
    <row r="1267">
      <c r="A1267" s="9"/>
      <c r="B1267" s="9"/>
      <c r="C1267" s="9"/>
      <c r="D1267" s="71"/>
      <c r="F1267" s="9"/>
    </row>
    <row r="1268">
      <c r="A1268" s="9"/>
      <c r="B1268" s="9"/>
      <c r="C1268" s="9"/>
      <c r="D1268" s="71"/>
      <c r="F1268" s="9"/>
    </row>
    <row r="1269">
      <c r="A1269" s="9"/>
      <c r="B1269" s="9"/>
      <c r="C1269" s="9"/>
      <c r="D1269" s="71"/>
      <c r="F1269" s="9"/>
    </row>
    <row r="1270">
      <c r="A1270" s="9"/>
      <c r="B1270" s="9"/>
      <c r="C1270" s="9"/>
      <c r="D1270" s="71"/>
      <c r="F1270" s="9"/>
    </row>
    <row r="1271">
      <c r="A1271" s="9"/>
      <c r="B1271" s="9"/>
      <c r="C1271" s="9"/>
      <c r="D1271" s="71"/>
      <c r="F1271" s="9"/>
    </row>
    <row r="1272">
      <c r="A1272" s="9"/>
      <c r="B1272" s="9"/>
      <c r="C1272" s="9"/>
      <c r="D1272" s="71"/>
      <c r="F1272" s="9"/>
    </row>
    <row r="1273">
      <c r="A1273" s="9"/>
      <c r="B1273" s="9"/>
      <c r="C1273" s="9"/>
      <c r="D1273" s="71"/>
      <c r="F1273" s="9"/>
    </row>
    <row r="1274">
      <c r="A1274" s="9"/>
      <c r="B1274" s="9"/>
      <c r="C1274" s="9"/>
      <c r="D1274" s="71"/>
      <c r="F1274" s="9"/>
    </row>
    <row r="1275">
      <c r="A1275" s="9"/>
      <c r="B1275" s="9"/>
      <c r="C1275" s="9"/>
      <c r="D1275" s="71"/>
      <c r="F1275" s="9"/>
    </row>
    <row r="1276">
      <c r="A1276" s="9"/>
      <c r="B1276" s="9"/>
      <c r="C1276" s="9"/>
      <c r="D1276" s="71"/>
      <c r="F1276" s="9"/>
    </row>
    <row r="1277">
      <c r="A1277" s="9"/>
      <c r="B1277" s="9"/>
      <c r="C1277" s="9"/>
      <c r="D1277" s="71"/>
      <c r="F1277" s="9"/>
    </row>
    <row r="1278">
      <c r="A1278" s="9"/>
      <c r="B1278" s="9"/>
      <c r="C1278" s="9"/>
      <c r="D1278" s="71"/>
      <c r="F1278" s="9"/>
    </row>
    <row r="1279">
      <c r="A1279" s="9"/>
      <c r="B1279" s="9"/>
      <c r="C1279" s="9"/>
      <c r="D1279" s="71"/>
      <c r="F1279" s="9"/>
    </row>
    <row r="1280">
      <c r="A1280" s="9"/>
      <c r="B1280" s="9"/>
      <c r="C1280" s="9"/>
      <c r="D1280" s="71"/>
      <c r="F1280" s="9"/>
    </row>
    <row r="1281">
      <c r="A1281" s="9"/>
      <c r="B1281" s="9"/>
      <c r="C1281" s="9"/>
      <c r="D1281" s="71"/>
      <c r="F1281" s="9"/>
    </row>
    <row r="1282">
      <c r="A1282" s="9"/>
      <c r="B1282" s="9"/>
      <c r="C1282" s="9"/>
      <c r="D1282" s="71"/>
      <c r="F1282" s="9"/>
    </row>
    <row r="1283">
      <c r="A1283" s="9"/>
      <c r="B1283" s="9"/>
      <c r="C1283" s="9"/>
      <c r="D1283" s="71"/>
      <c r="F1283" s="9"/>
    </row>
    <row r="1284">
      <c r="A1284" s="9"/>
      <c r="B1284" s="9"/>
      <c r="C1284" s="9"/>
      <c r="D1284" s="71"/>
      <c r="F1284" s="9"/>
    </row>
    <row r="1285">
      <c r="A1285" s="9"/>
      <c r="B1285" s="9"/>
      <c r="C1285" s="9"/>
      <c r="D1285" s="71"/>
      <c r="F1285" s="9"/>
    </row>
    <row r="1286">
      <c r="A1286" s="9"/>
      <c r="B1286" s="9"/>
      <c r="C1286" s="9"/>
      <c r="D1286" s="71"/>
      <c r="F1286" s="9"/>
    </row>
    <row r="1287">
      <c r="A1287" s="9"/>
      <c r="B1287" s="9"/>
      <c r="C1287" s="9"/>
      <c r="D1287" s="71"/>
      <c r="F1287" s="9"/>
    </row>
    <row r="1288">
      <c r="A1288" s="9"/>
      <c r="B1288" s="9"/>
      <c r="C1288" s="9"/>
      <c r="D1288" s="71"/>
      <c r="F1288" s="9"/>
    </row>
    <row r="1289">
      <c r="A1289" s="9"/>
      <c r="B1289" s="9"/>
      <c r="C1289" s="9"/>
      <c r="D1289" s="71"/>
      <c r="F1289" s="9"/>
    </row>
    <row r="1290">
      <c r="A1290" s="9"/>
      <c r="B1290" s="9"/>
      <c r="C1290" s="9"/>
      <c r="D1290" s="71"/>
      <c r="F1290" s="9"/>
    </row>
    <row r="1291">
      <c r="A1291" s="9"/>
      <c r="B1291" s="9"/>
      <c r="C1291" s="9"/>
      <c r="D1291" s="71"/>
      <c r="F1291" s="9"/>
    </row>
    <row r="1292">
      <c r="A1292" s="9"/>
      <c r="B1292" s="9"/>
      <c r="C1292" s="9"/>
      <c r="D1292" s="71"/>
      <c r="F1292" s="9"/>
    </row>
    <row r="1293">
      <c r="A1293" s="9"/>
      <c r="B1293" s="9"/>
      <c r="C1293" s="9"/>
      <c r="D1293" s="71"/>
      <c r="F1293" s="9"/>
    </row>
    <row r="1294">
      <c r="A1294" s="9"/>
      <c r="B1294" s="9"/>
      <c r="C1294" s="9"/>
      <c r="D1294" s="71"/>
      <c r="F1294" s="9"/>
    </row>
    <row r="1295">
      <c r="A1295" s="9"/>
      <c r="B1295" s="9"/>
      <c r="C1295" s="9"/>
      <c r="D1295" s="71"/>
      <c r="F1295" s="9"/>
    </row>
    <row r="1296">
      <c r="A1296" s="9"/>
      <c r="B1296" s="9"/>
      <c r="C1296" s="9"/>
      <c r="D1296" s="71"/>
      <c r="F1296" s="9"/>
    </row>
    <row r="1297">
      <c r="A1297" s="9"/>
      <c r="B1297" s="9"/>
      <c r="C1297" s="9"/>
      <c r="D1297" s="71"/>
      <c r="F1297" s="9"/>
    </row>
    <row r="1298">
      <c r="A1298" s="9"/>
      <c r="B1298" s="9"/>
      <c r="C1298" s="9"/>
      <c r="D1298" s="71"/>
      <c r="F1298" s="9"/>
    </row>
    <row r="1299">
      <c r="A1299" s="9"/>
      <c r="B1299" s="9"/>
      <c r="C1299" s="9"/>
      <c r="D1299" s="71"/>
      <c r="F1299" s="9"/>
    </row>
    <row r="1300">
      <c r="A1300" s="9"/>
      <c r="B1300" s="9"/>
      <c r="C1300" s="9"/>
      <c r="D1300" s="71"/>
      <c r="F1300" s="9"/>
    </row>
    <row r="1301">
      <c r="A1301" s="9"/>
      <c r="B1301" s="9"/>
      <c r="C1301" s="9"/>
      <c r="D1301" s="71"/>
      <c r="F1301" s="9"/>
    </row>
    <row r="1302">
      <c r="A1302" s="9"/>
      <c r="B1302" s="9"/>
      <c r="C1302" s="9"/>
      <c r="D1302" s="71"/>
      <c r="F1302" s="9"/>
    </row>
    <row r="1303">
      <c r="A1303" s="9"/>
      <c r="B1303" s="9"/>
      <c r="C1303" s="9"/>
      <c r="D1303" s="71"/>
      <c r="F1303" s="9"/>
    </row>
    <row r="1304">
      <c r="A1304" s="9"/>
      <c r="B1304" s="9"/>
      <c r="C1304" s="9"/>
      <c r="D1304" s="71"/>
      <c r="F1304" s="9"/>
    </row>
    <row r="1305">
      <c r="A1305" s="9"/>
      <c r="B1305" s="9"/>
      <c r="C1305" s="9"/>
      <c r="D1305" s="71"/>
      <c r="F1305" s="9"/>
    </row>
    <row r="1306">
      <c r="A1306" s="9"/>
      <c r="B1306" s="9"/>
      <c r="C1306" s="9"/>
      <c r="D1306" s="71"/>
      <c r="F1306" s="9"/>
    </row>
    <row r="1307">
      <c r="A1307" s="9"/>
      <c r="B1307" s="9"/>
      <c r="C1307" s="9"/>
      <c r="D1307" s="71"/>
      <c r="F1307" s="9"/>
    </row>
    <row r="1308">
      <c r="A1308" s="9"/>
      <c r="B1308" s="9"/>
      <c r="C1308" s="9"/>
      <c r="D1308" s="71"/>
      <c r="F1308" s="9"/>
    </row>
    <row r="1309">
      <c r="A1309" s="9"/>
      <c r="B1309" s="9"/>
      <c r="C1309" s="9"/>
      <c r="D1309" s="71"/>
      <c r="F1309" s="9"/>
    </row>
    <row r="1310">
      <c r="A1310" s="9"/>
      <c r="B1310" s="9"/>
      <c r="C1310" s="9"/>
      <c r="D1310" s="71"/>
      <c r="F1310" s="9"/>
    </row>
    <row r="1311">
      <c r="A1311" s="9"/>
      <c r="B1311" s="9"/>
      <c r="C1311" s="9"/>
      <c r="D1311" s="71"/>
      <c r="F1311" s="9"/>
    </row>
    <row r="1312">
      <c r="A1312" s="9"/>
      <c r="B1312" s="9"/>
      <c r="C1312" s="9"/>
      <c r="D1312" s="71"/>
      <c r="F1312" s="9"/>
    </row>
    <row r="1313">
      <c r="A1313" s="9"/>
      <c r="B1313" s="9"/>
      <c r="C1313" s="9"/>
      <c r="D1313" s="71"/>
      <c r="F1313" s="9"/>
    </row>
    <row r="1314">
      <c r="A1314" s="9"/>
      <c r="B1314" s="9"/>
      <c r="C1314" s="9"/>
      <c r="D1314" s="71"/>
      <c r="F1314" s="9"/>
    </row>
    <row r="1315">
      <c r="A1315" s="9"/>
      <c r="B1315" s="9"/>
      <c r="C1315" s="9"/>
      <c r="D1315" s="71"/>
      <c r="F1315" s="9"/>
    </row>
    <row r="1316">
      <c r="A1316" s="9"/>
      <c r="B1316" s="9"/>
      <c r="C1316" s="9"/>
      <c r="D1316" s="71"/>
      <c r="F1316" s="9"/>
    </row>
    <row r="1317">
      <c r="A1317" s="9"/>
      <c r="B1317" s="9"/>
      <c r="C1317" s="9"/>
      <c r="D1317" s="71"/>
      <c r="F1317" s="9"/>
    </row>
    <row r="1318">
      <c r="A1318" s="9"/>
      <c r="B1318" s="9"/>
      <c r="C1318" s="9"/>
      <c r="D1318" s="71"/>
      <c r="F1318" s="9"/>
    </row>
    <row r="1319">
      <c r="A1319" s="9"/>
      <c r="B1319" s="9"/>
      <c r="C1319" s="9"/>
      <c r="D1319" s="71"/>
      <c r="F1319" s="9"/>
    </row>
    <row r="1320">
      <c r="A1320" s="9"/>
      <c r="B1320" s="9"/>
      <c r="C1320" s="9"/>
      <c r="D1320" s="71"/>
      <c r="F1320" s="9"/>
    </row>
    <row r="1321">
      <c r="A1321" s="9"/>
      <c r="B1321" s="9"/>
      <c r="C1321" s="9"/>
      <c r="D1321" s="71"/>
      <c r="F1321" s="9"/>
    </row>
    <row r="1322">
      <c r="A1322" s="9"/>
      <c r="B1322" s="9"/>
      <c r="C1322" s="9"/>
      <c r="D1322" s="71"/>
      <c r="F1322" s="9"/>
    </row>
    <row r="1323">
      <c r="A1323" s="9"/>
      <c r="B1323" s="9"/>
      <c r="C1323" s="9"/>
      <c r="D1323" s="71"/>
      <c r="F1323" s="9"/>
    </row>
    <row r="1324">
      <c r="A1324" s="9"/>
      <c r="B1324" s="9"/>
      <c r="C1324" s="9"/>
      <c r="D1324" s="71"/>
      <c r="F1324" s="9"/>
    </row>
    <row r="1325">
      <c r="A1325" s="9"/>
      <c r="B1325" s="9"/>
      <c r="C1325" s="9"/>
      <c r="D1325" s="71"/>
      <c r="F1325" s="9"/>
    </row>
    <row r="1326">
      <c r="A1326" s="9"/>
      <c r="B1326" s="9"/>
      <c r="C1326" s="9"/>
      <c r="D1326" s="71"/>
      <c r="F1326" s="9"/>
    </row>
    <row r="1327">
      <c r="A1327" s="9"/>
      <c r="B1327" s="9"/>
      <c r="C1327" s="9"/>
      <c r="D1327" s="71"/>
      <c r="F1327" s="9"/>
    </row>
    <row r="1328">
      <c r="A1328" s="9"/>
      <c r="B1328" s="9"/>
      <c r="C1328" s="9"/>
      <c r="D1328" s="71"/>
      <c r="F1328" s="9"/>
    </row>
    <row r="1329">
      <c r="A1329" s="9"/>
      <c r="B1329" s="9"/>
      <c r="C1329" s="9"/>
      <c r="D1329" s="71"/>
      <c r="F1329" s="9"/>
    </row>
    <row r="1330">
      <c r="A1330" s="9"/>
      <c r="B1330" s="9"/>
      <c r="C1330" s="9"/>
      <c r="D1330" s="71"/>
      <c r="F1330" s="9"/>
    </row>
    <row r="1331">
      <c r="A1331" s="9"/>
      <c r="B1331" s="9"/>
      <c r="C1331" s="9"/>
      <c r="D1331" s="71"/>
      <c r="F1331" s="9"/>
    </row>
    <row r="1332">
      <c r="A1332" s="9"/>
      <c r="B1332" s="9"/>
      <c r="C1332" s="9"/>
      <c r="D1332" s="71"/>
      <c r="F1332" s="9"/>
    </row>
    <row r="1333">
      <c r="A1333" s="9"/>
      <c r="B1333" s="9"/>
      <c r="C1333" s="9"/>
      <c r="D1333" s="71"/>
      <c r="F1333" s="9"/>
    </row>
    <row r="1334">
      <c r="A1334" s="9"/>
      <c r="B1334" s="9"/>
      <c r="C1334" s="9"/>
      <c r="D1334" s="71"/>
      <c r="F1334" s="9"/>
    </row>
    <row r="1335">
      <c r="A1335" s="9"/>
      <c r="B1335" s="9"/>
      <c r="C1335" s="9"/>
      <c r="D1335" s="71"/>
      <c r="F1335" s="9"/>
    </row>
    <row r="1336">
      <c r="A1336" s="9"/>
      <c r="B1336" s="9"/>
      <c r="C1336" s="9"/>
      <c r="D1336" s="71"/>
      <c r="F1336" s="9"/>
    </row>
    <row r="1337">
      <c r="A1337" s="9"/>
      <c r="B1337" s="9"/>
      <c r="C1337" s="9"/>
      <c r="D1337" s="71"/>
      <c r="F1337" s="9"/>
    </row>
    <row r="1338">
      <c r="A1338" s="9"/>
      <c r="B1338" s="9"/>
      <c r="C1338" s="9"/>
      <c r="D1338" s="71"/>
      <c r="F1338" s="9"/>
    </row>
    <row r="1339">
      <c r="A1339" s="9"/>
      <c r="B1339" s="9"/>
      <c r="C1339" s="9"/>
      <c r="D1339" s="71"/>
      <c r="F1339" s="9"/>
    </row>
    <row r="1340">
      <c r="A1340" s="9"/>
      <c r="B1340" s="9"/>
      <c r="C1340" s="9"/>
      <c r="D1340" s="71"/>
      <c r="F1340" s="9"/>
    </row>
    <row r="1341">
      <c r="A1341" s="9"/>
      <c r="B1341" s="9"/>
      <c r="C1341" s="9"/>
      <c r="D1341" s="71"/>
      <c r="F1341" s="9"/>
    </row>
    <row r="1342">
      <c r="A1342" s="9"/>
      <c r="B1342" s="9"/>
      <c r="C1342" s="9"/>
      <c r="D1342" s="71"/>
      <c r="F1342" s="9"/>
    </row>
    <row r="1343">
      <c r="A1343" s="9"/>
      <c r="B1343" s="9"/>
      <c r="C1343" s="9"/>
      <c r="D1343" s="71"/>
      <c r="F1343" s="9"/>
    </row>
    <row r="1344">
      <c r="A1344" s="9"/>
      <c r="B1344" s="9"/>
      <c r="C1344" s="9"/>
      <c r="D1344" s="71"/>
      <c r="F1344" s="9"/>
    </row>
    <row r="1345">
      <c r="A1345" s="9"/>
      <c r="B1345" s="9"/>
      <c r="C1345" s="9"/>
      <c r="D1345" s="71"/>
      <c r="F1345" s="9"/>
    </row>
    <row r="1346">
      <c r="A1346" s="9"/>
      <c r="B1346" s="9"/>
      <c r="C1346" s="9"/>
      <c r="D1346" s="71"/>
      <c r="F1346" s="9"/>
    </row>
    <row r="1347">
      <c r="A1347" s="9"/>
      <c r="B1347" s="9"/>
      <c r="C1347" s="9"/>
      <c r="D1347" s="71"/>
      <c r="F1347" s="9"/>
    </row>
    <row r="1348">
      <c r="A1348" s="9"/>
      <c r="B1348" s="9"/>
      <c r="C1348" s="9"/>
      <c r="D1348" s="71"/>
      <c r="F1348" s="9"/>
    </row>
    <row r="1349">
      <c r="A1349" s="9"/>
      <c r="B1349" s="9"/>
      <c r="C1349" s="9"/>
      <c r="D1349" s="71"/>
      <c r="F1349" s="9"/>
    </row>
    <row r="1350">
      <c r="A1350" s="9"/>
      <c r="B1350" s="9"/>
      <c r="C1350" s="9"/>
      <c r="D1350" s="71"/>
      <c r="F1350" s="9"/>
    </row>
    <row r="1351">
      <c r="A1351" s="9"/>
      <c r="B1351" s="9"/>
      <c r="C1351" s="9"/>
      <c r="D1351" s="71"/>
      <c r="F1351" s="9"/>
    </row>
    <row r="1352">
      <c r="A1352" s="9"/>
      <c r="B1352" s="9"/>
      <c r="C1352" s="9"/>
      <c r="D1352" s="71"/>
      <c r="F1352" s="9"/>
    </row>
    <row r="1353">
      <c r="A1353" s="9"/>
      <c r="B1353" s="9"/>
      <c r="C1353" s="9"/>
      <c r="D1353" s="71"/>
      <c r="F1353" s="9"/>
    </row>
    <row r="1354">
      <c r="A1354" s="9"/>
      <c r="B1354" s="9"/>
      <c r="C1354" s="9"/>
      <c r="D1354" s="71"/>
      <c r="F1354" s="9"/>
    </row>
    <row r="1355">
      <c r="A1355" s="9"/>
      <c r="B1355" s="9"/>
      <c r="C1355" s="9"/>
      <c r="D1355" s="71"/>
      <c r="F1355" s="9"/>
    </row>
    <row r="1356">
      <c r="A1356" s="9"/>
      <c r="B1356" s="9"/>
      <c r="C1356" s="9"/>
      <c r="D1356" s="71"/>
      <c r="F1356" s="9"/>
    </row>
    <row r="1357">
      <c r="A1357" s="9"/>
      <c r="B1357" s="9"/>
      <c r="C1357" s="9"/>
      <c r="D1357" s="71"/>
      <c r="F1357" s="9"/>
    </row>
    <row r="1358">
      <c r="A1358" s="9"/>
      <c r="B1358" s="9"/>
      <c r="C1358" s="9"/>
      <c r="D1358" s="71"/>
      <c r="F1358" s="9"/>
    </row>
    <row r="1359">
      <c r="A1359" s="9"/>
      <c r="B1359" s="9"/>
      <c r="C1359" s="9"/>
      <c r="D1359" s="71"/>
      <c r="F1359" s="9"/>
    </row>
    <row r="1360">
      <c r="A1360" s="9"/>
      <c r="B1360" s="9"/>
      <c r="C1360" s="9"/>
      <c r="D1360" s="71"/>
      <c r="F1360" s="9"/>
    </row>
    <row r="1361">
      <c r="A1361" s="9"/>
      <c r="B1361" s="9"/>
      <c r="C1361" s="9"/>
      <c r="D1361" s="71"/>
      <c r="F1361" s="9"/>
    </row>
    <row r="1362">
      <c r="A1362" s="9"/>
      <c r="B1362" s="9"/>
      <c r="C1362" s="9"/>
      <c r="D1362" s="71"/>
      <c r="F1362" s="9"/>
    </row>
    <row r="1363">
      <c r="A1363" s="9"/>
      <c r="B1363" s="9"/>
      <c r="C1363" s="9"/>
      <c r="D1363" s="71"/>
      <c r="F1363" s="9"/>
    </row>
    <row r="1364">
      <c r="A1364" s="9"/>
      <c r="B1364" s="9"/>
      <c r="C1364" s="9"/>
      <c r="D1364" s="71"/>
      <c r="F1364" s="9"/>
    </row>
    <row r="1365">
      <c r="A1365" s="9"/>
      <c r="B1365" s="9"/>
      <c r="C1365" s="9"/>
      <c r="D1365" s="71"/>
      <c r="F1365" s="9"/>
    </row>
    <row r="1366">
      <c r="A1366" s="9"/>
      <c r="B1366" s="9"/>
      <c r="C1366" s="9"/>
      <c r="D1366" s="71"/>
      <c r="F1366" s="9"/>
    </row>
    <row r="1367">
      <c r="A1367" s="9"/>
      <c r="B1367" s="9"/>
      <c r="C1367" s="9"/>
      <c r="D1367" s="71"/>
      <c r="F1367" s="9"/>
    </row>
    <row r="1368">
      <c r="A1368" s="9"/>
      <c r="B1368" s="9"/>
      <c r="C1368" s="9"/>
      <c r="D1368" s="71"/>
      <c r="F1368" s="9"/>
    </row>
    <row r="1369">
      <c r="A1369" s="9"/>
      <c r="B1369" s="9"/>
      <c r="C1369" s="9"/>
      <c r="D1369" s="71"/>
      <c r="F1369" s="9"/>
    </row>
    <row r="1370">
      <c r="A1370" s="9"/>
      <c r="B1370" s="9"/>
      <c r="C1370" s="9"/>
      <c r="D1370" s="71"/>
      <c r="F1370" s="9"/>
    </row>
    <row r="1371">
      <c r="A1371" s="9"/>
      <c r="B1371" s="9"/>
      <c r="C1371" s="9"/>
      <c r="D1371" s="71"/>
      <c r="F1371" s="9"/>
    </row>
    <row r="1372">
      <c r="A1372" s="9"/>
      <c r="B1372" s="9"/>
      <c r="C1372" s="9"/>
      <c r="D1372" s="71"/>
      <c r="F1372" s="9"/>
    </row>
    <row r="1373">
      <c r="A1373" s="9"/>
      <c r="B1373" s="9"/>
      <c r="C1373" s="9"/>
      <c r="D1373" s="71"/>
      <c r="F1373" s="9"/>
    </row>
    <row r="1374">
      <c r="A1374" s="9"/>
      <c r="B1374" s="9"/>
      <c r="C1374" s="9"/>
      <c r="D1374" s="71"/>
      <c r="F1374" s="9"/>
    </row>
    <row r="1375">
      <c r="A1375" s="9"/>
      <c r="B1375" s="9"/>
      <c r="C1375" s="9"/>
      <c r="D1375" s="71"/>
      <c r="F1375" s="9"/>
    </row>
    <row r="1376">
      <c r="A1376" s="9"/>
      <c r="B1376" s="9"/>
      <c r="C1376" s="9"/>
      <c r="D1376" s="71"/>
      <c r="F1376" s="9"/>
    </row>
    <row r="1377">
      <c r="A1377" s="9"/>
      <c r="B1377" s="9"/>
      <c r="C1377" s="9"/>
      <c r="D1377" s="71"/>
      <c r="F1377" s="9"/>
    </row>
    <row r="1378">
      <c r="A1378" s="9"/>
      <c r="B1378" s="9"/>
      <c r="C1378" s="9"/>
      <c r="D1378" s="71"/>
      <c r="F1378" s="9"/>
    </row>
    <row r="1379">
      <c r="A1379" s="9"/>
      <c r="B1379" s="9"/>
      <c r="C1379" s="9"/>
      <c r="D1379" s="71"/>
      <c r="F1379" s="9"/>
    </row>
    <row r="1380">
      <c r="A1380" s="9"/>
      <c r="B1380" s="9"/>
      <c r="C1380" s="9"/>
      <c r="D1380" s="71"/>
      <c r="F1380" s="9"/>
    </row>
    <row r="1381">
      <c r="A1381" s="9"/>
      <c r="B1381" s="9"/>
      <c r="C1381" s="9"/>
      <c r="D1381" s="71"/>
      <c r="F1381" s="9"/>
    </row>
    <row r="1382">
      <c r="A1382" s="9"/>
      <c r="B1382" s="9"/>
      <c r="C1382" s="9"/>
      <c r="D1382" s="71"/>
      <c r="F1382" s="9"/>
    </row>
    <row r="1383">
      <c r="A1383" s="9"/>
      <c r="B1383" s="9"/>
      <c r="C1383" s="9"/>
      <c r="D1383" s="71"/>
      <c r="F1383" s="9"/>
    </row>
    <row r="1384">
      <c r="A1384" s="9"/>
      <c r="B1384" s="9"/>
      <c r="C1384" s="9"/>
      <c r="D1384" s="71"/>
      <c r="F1384" s="9"/>
    </row>
    <row r="1385">
      <c r="A1385" s="9"/>
      <c r="B1385" s="9"/>
      <c r="C1385" s="9"/>
      <c r="D1385" s="71"/>
      <c r="F1385" s="9"/>
    </row>
    <row r="1386">
      <c r="A1386" s="9"/>
      <c r="B1386" s="9"/>
      <c r="C1386" s="9"/>
      <c r="D1386" s="71"/>
      <c r="F1386" s="9"/>
    </row>
    <row r="1387">
      <c r="A1387" s="9"/>
      <c r="B1387" s="9"/>
      <c r="C1387" s="9"/>
      <c r="D1387" s="71"/>
      <c r="F1387" s="9"/>
    </row>
    <row r="1388">
      <c r="A1388" s="9"/>
      <c r="B1388" s="9"/>
      <c r="C1388" s="9"/>
      <c r="D1388" s="71"/>
      <c r="F1388" s="9"/>
    </row>
    <row r="1389">
      <c r="A1389" s="9"/>
      <c r="B1389" s="9"/>
      <c r="C1389" s="9"/>
      <c r="D1389" s="71"/>
      <c r="F1389" s="9"/>
    </row>
    <row r="1390">
      <c r="A1390" s="9"/>
      <c r="B1390" s="9"/>
      <c r="C1390" s="9"/>
      <c r="D1390" s="71"/>
      <c r="F1390" s="9"/>
    </row>
    <row r="1391">
      <c r="A1391" s="9"/>
      <c r="B1391" s="9"/>
      <c r="C1391" s="9"/>
      <c r="D1391" s="71"/>
      <c r="F1391" s="9"/>
    </row>
    <row r="1392">
      <c r="A1392" s="9"/>
      <c r="B1392" s="9"/>
      <c r="C1392" s="9"/>
      <c r="D1392" s="71"/>
      <c r="F1392" s="9"/>
    </row>
    <row r="1393">
      <c r="A1393" s="9"/>
      <c r="B1393" s="9"/>
      <c r="C1393" s="9"/>
      <c r="D1393" s="71"/>
      <c r="F1393" s="9"/>
    </row>
    <row r="1394">
      <c r="A1394" s="9"/>
      <c r="B1394" s="9"/>
      <c r="C1394" s="9"/>
      <c r="D1394" s="71"/>
      <c r="F1394" s="9"/>
    </row>
    <row r="1395">
      <c r="A1395" s="9"/>
      <c r="B1395" s="9"/>
      <c r="C1395" s="9"/>
      <c r="D1395" s="71"/>
      <c r="F1395" s="9"/>
    </row>
    <row r="1396">
      <c r="A1396" s="9"/>
      <c r="B1396" s="9"/>
      <c r="C1396" s="9"/>
      <c r="D1396" s="71"/>
      <c r="F1396" s="9"/>
    </row>
  </sheetData>
  <autoFilter ref="$A$1:$I$1113"/>
  <dataValidations>
    <dataValidation type="list" allowBlank="1" sqref="B2:B1396">
      <formula1>Locations</formula1>
    </dataValidation>
    <dataValidation type="list" allowBlank="1" sqref="C2:C1396">
      <formula1>Landmarks</formula1>
    </dataValidation>
  </dataValidations>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0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4" width="17.86"/>
    <col customWidth="1" min="5" max="5" width="20.86"/>
    <col customWidth="1" min="6" max="6" width="21.71"/>
    <col customWidth="1" min="7" max="7" width="20.57"/>
    <col customWidth="1" min="8" max="8" width="19.29"/>
    <col customWidth="1" min="9" max="9" width="18.14"/>
    <col customWidth="1" min="10" max="10" width="20.57"/>
  </cols>
  <sheetData>
    <row r="1">
      <c r="B1" s="5" t="s">
        <v>202</v>
      </c>
      <c r="C1" s="5" t="s">
        <v>1295</v>
      </c>
      <c r="D1" s="5" t="s">
        <v>1296</v>
      </c>
    </row>
    <row r="2" ht="26.25">
      <c r="A2" s="9" t="str">
        <f>IFERROR(__xludf.DUMMYFUNCTION("ARRAYFORMULA(UNIQUE(FILTER(BestiaryMonsters, NOT(ISBLANK(BestiaryMonsters)))))"),"Bright Flier")</f>
        <v>Bright Flier</v>
      </c>
      <c r="B2" s="9"/>
      <c r="C2" s="9"/>
      <c r="D2" s="9" t="str">
        <f>IFERROR(__xludf.DUMMYFUNCTION("IF(ISBLANK(A2), """", TRANSPOSE(FILTER(BestiaryLandmarks, BestiaryMonsters = A2 )))"),"Gormott-&gt;Wrecc Marshland")</f>
        <v>Gormott-&gt;Wrecc Marshland</v>
      </c>
      <c r="E2" s="9" t="s">
        <v>618</v>
      </c>
      <c r="F2" s="9" t="s">
        <v>615</v>
      </c>
      <c r="G2" s="9" t="s">
        <v>607</v>
      </c>
      <c r="H2" s="9" t="s">
        <v>530</v>
      </c>
      <c r="I2" s="9" t="s">
        <v>520</v>
      </c>
      <c r="J2" s="9" t="s">
        <v>602</v>
      </c>
    </row>
    <row r="3" ht="26.25">
      <c r="A3" s="9" t="s">
        <v>1297</v>
      </c>
      <c r="B3" s="9"/>
      <c r="C3" s="9"/>
      <c r="D3" s="9" t="str">
        <f>IFERROR(__xludf.DUMMYFUNCTION("IF(ISBLANK(A3), """", TRANSPOSE(FILTER(BestiaryLandmarks, BestiaryMonsters = A3 )))"),"Gormott-&gt;Wrecc Marshland")</f>
        <v>Gormott-&gt;Wrecc Marshland</v>
      </c>
      <c r="E3" s="9" t="s">
        <v>556</v>
      </c>
      <c r="F3" s="9" t="s">
        <v>602</v>
      </c>
      <c r="G3" s="9"/>
      <c r="H3" s="9"/>
      <c r="I3" s="9"/>
      <c r="J3" s="9"/>
    </row>
    <row r="4" ht="26.25">
      <c r="A4" s="9" t="s">
        <v>1298</v>
      </c>
      <c r="B4" s="9"/>
      <c r="C4" s="9"/>
      <c r="D4" s="9" t="str">
        <f>IFERROR(__xludf.DUMMYFUNCTION("IF(ISBLANK(A4), """", TRANSPOSE(FILTER(BestiaryLandmarks, BestiaryMonsters = A4 )))"),"Gormott-&gt;Wrecc Marshland")</f>
        <v>Gormott-&gt;Wrecc Marshland</v>
      </c>
      <c r="E4" s="9" t="s">
        <v>556</v>
      </c>
      <c r="F4" s="9"/>
      <c r="G4" s="9"/>
      <c r="H4" s="9"/>
      <c r="I4" s="9"/>
      <c r="J4" s="9"/>
    </row>
    <row r="5" ht="26.25">
      <c r="A5" s="9" t="s">
        <v>1299</v>
      </c>
      <c r="B5" s="9"/>
      <c r="C5" s="9"/>
      <c r="D5" s="9" t="str">
        <f>IFERROR(__xludf.DUMMYFUNCTION("IF(ISBLANK(A5), """", TRANSPOSE(FILTER(BestiaryLandmarks, BestiaryMonsters = A5 )))"),"Gormott-&gt;Wrecc Marshland")</f>
        <v>Gormott-&gt;Wrecc Marshland</v>
      </c>
      <c r="E5" s="9"/>
      <c r="F5" s="9"/>
      <c r="G5" s="9"/>
      <c r="H5" s="9"/>
      <c r="I5" s="9"/>
      <c r="J5" s="9"/>
    </row>
    <row r="6" ht="26.25">
      <c r="A6" s="9" t="s">
        <v>1300</v>
      </c>
      <c r="B6" s="9"/>
      <c r="C6" s="9"/>
      <c r="D6" s="9" t="str">
        <f>IFERROR(__xludf.DUMMYFUNCTION("IF(ISBLANK(A6), """", TRANSPOSE(FILTER(BestiaryLandmarks, BestiaryMonsters = A6 )))"),"Gormott-&gt;Wrecc Marshland")</f>
        <v>Gormott-&gt;Wrecc Marshland</v>
      </c>
      <c r="E6" s="9"/>
      <c r="F6" s="9"/>
      <c r="G6" s="9"/>
      <c r="H6" s="9"/>
      <c r="I6" s="9"/>
      <c r="J6" s="9"/>
    </row>
    <row r="7" ht="37.5">
      <c r="A7" s="9" t="s">
        <v>1301</v>
      </c>
      <c r="B7" s="9"/>
      <c r="C7" s="9"/>
      <c r="D7" s="9" t="str">
        <f>IFERROR(__xludf.DUMMYFUNCTION("IF(ISBLANK(A7), """", TRANSPOSE(FILTER(BestiaryLandmarks, BestiaryMonsters = A7 )))"),"Gormott-&gt;Trailblazer's Bridge")</f>
        <v>Gormott-&gt;Trailblazer's Bridge</v>
      </c>
      <c r="E7" s="9" t="s">
        <v>615</v>
      </c>
      <c r="F7" s="9" t="s">
        <v>550</v>
      </c>
      <c r="G7" s="9" t="s">
        <v>598</v>
      </c>
      <c r="H7" s="9"/>
      <c r="I7" s="9"/>
      <c r="J7" s="9"/>
    </row>
    <row r="8" ht="26.25">
      <c r="A8" s="9" t="s">
        <v>1302</v>
      </c>
      <c r="B8" s="9"/>
      <c r="C8" s="9"/>
      <c r="D8" s="9" t="str">
        <f>IFERROR(__xludf.DUMMYFUNCTION("IF(ISBLANK(A8), """", TRANSPOSE(FILTER(BestiaryLandmarks, BestiaryMonsters = A8 )))"),"Gormott-&gt;Masrah Spring")</f>
        <v>Gormott-&gt;Masrah Spring</v>
      </c>
      <c r="E8" s="9"/>
      <c r="F8" s="9"/>
      <c r="G8" s="9"/>
      <c r="H8" s="9"/>
      <c r="I8" s="9"/>
      <c r="J8" s="9"/>
    </row>
    <row r="9" ht="26.25">
      <c r="A9" s="9" t="s">
        <v>1303</v>
      </c>
      <c r="B9" s="9"/>
      <c r="C9" s="9"/>
      <c r="D9" s="9" t="str">
        <f>IFERROR(__xludf.DUMMYFUNCTION("IF(ISBLANK(A9), """", TRANSPOSE(FILTER(BestiaryLandmarks, BestiaryMonsters = A9 )))"),"Gormott-&gt;Masrah Spring")</f>
        <v>Gormott-&gt;Masrah Spring</v>
      </c>
      <c r="E9" s="9" t="s">
        <v>607</v>
      </c>
      <c r="F9" s="9"/>
      <c r="G9" s="9"/>
      <c r="H9" s="9"/>
      <c r="I9" s="9"/>
      <c r="J9" s="9"/>
    </row>
    <row r="10" ht="26.25">
      <c r="A10" s="9" t="s">
        <v>1304</v>
      </c>
      <c r="B10" s="9"/>
      <c r="C10" s="9"/>
      <c r="D10" s="9" t="str">
        <f>IFERROR(__xludf.DUMMYFUNCTION("IF(ISBLANK(A10), """", TRANSPOSE(FILTER(BestiaryLandmarks, BestiaryMonsters = A10 )))"),"Gormott-&gt;Masrah Spring")</f>
        <v>Gormott-&gt;Masrah Spring</v>
      </c>
      <c r="E10" s="9" t="s">
        <v>607</v>
      </c>
      <c r="F10" s="9"/>
      <c r="G10" s="9"/>
      <c r="H10" s="9"/>
      <c r="I10" s="9"/>
      <c r="J10" s="9"/>
    </row>
    <row r="11" ht="26.25">
      <c r="A11" s="9" t="s">
        <v>1305</v>
      </c>
      <c r="B11" s="9"/>
      <c r="C11" s="9"/>
      <c r="D11" s="9" t="str">
        <f>IFERROR(__xludf.DUMMYFUNCTION("IF(ISBLANK(A11), """", TRANSPOSE(FILTER(BestiaryLandmarks, BestiaryMonsters = A11 )))"),"Gormott-&gt;Garanti Plain")</f>
        <v>Gormott-&gt;Garanti Plain</v>
      </c>
      <c r="E11" s="9" t="s">
        <v>544</v>
      </c>
      <c r="F11" s="9"/>
      <c r="G11" s="9"/>
      <c r="H11" s="9"/>
      <c r="I11" s="9"/>
      <c r="J11" s="9"/>
    </row>
    <row r="12" ht="26.25">
      <c r="A12" s="9" t="s">
        <v>1306</v>
      </c>
      <c r="B12" s="9"/>
      <c r="C12" s="9"/>
      <c r="D12" s="9" t="str">
        <f>IFERROR(__xludf.DUMMYFUNCTION("IF(ISBLANK(A12), """", TRANSPOSE(FILTER(BestiaryLandmarks, BestiaryMonsters = A12 )))"),"Gormott-&gt;Garanti Plain")</f>
        <v>Gormott-&gt;Garanti Plain</v>
      </c>
      <c r="E12" s="9" t="s">
        <v>544</v>
      </c>
      <c r="F12" s="9" t="s">
        <v>598</v>
      </c>
      <c r="G12" s="9"/>
      <c r="H12" s="9"/>
      <c r="I12" s="9"/>
      <c r="J12" s="9"/>
    </row>
    <row r="13" ht="26.25">
      <c r="A13" s="9" t="s">
        <v>1307</v>
      </c>
      <c r="B13" s="9"/>
      <c r="C13" s="9"/>
      <c r="D13" s="9" t="str">
        <f>IFERROR(__xludf.DUMMYFUNCTION("IF(ISBLANK(A13), """", TRANSPOSE(FILTER(BestiaryLandmarks, BestiaryMonsters = A13 )))"),"Gormott-&gt;Garanti Plain")</f>
        <v>Gormott-&gt;Garanti Plain</v>
      </c>
      <c r="E13" s="9"/>
      <c r="F13" s="9"/>
      <c r="G13" s="9"/>
      <c r="H13" s="9"/>
      <c r="I13" s="9"/>
      <c r="J13" s="9"/>
    </row>
    <row r="14" ht="26.25">
      <c r="A14" s="9" t="s">
        <v>1308</v>
      </c>
      <c r="B14" s="9"/>
      <c r="C14" s="9"/>
      <c r="D14" s="9" t="str">
        <f>IFERROR(__xludf.DUMMYFUNCTION("IF(ISBLANK(A14), """", TRANSPOSE(FILTER(BestiaryLandmarks, BestiaryMonsters = A14 )))"),"Gormott-&gt;Garanti Plain")</f>
        <v>Gormott-&gt;Garanti Plain</v>
      </c>
      <c r="E14" s="9"/>
      <c r="F14" s="9"/>
      <c r="G14" s="9"/>
      <c r="H14" s="9"/>
      <c r="I14" s="9"/>
      <c r="J14" s="9"/>
    </row>
    <row r="15" ht="26.25">
      <c r="A15" s="9" t="s">
        <v>1309</v>
      </c>
      <c r="B15" s="9"/>
      <c r="C15" s="9"/>
      <c r="D15" s="9" t="str">
        <f>IFERROR(__xludf.DUMMYFUNCTION("IF(ISBLANK(A15), """", TRANSPOSE(FILTER(BestiaryLandmarks, BestiaryMonsters = A15 )))"),"Gormott-&gt;Lascham Island")</f>
        <v>Gormott-&gt;Lascham Island</v>
      </c>
      <c r="E15" s="9" t="s">
        <v>540</v>
      </c>
      <c r="F15" s="9" t="s">
        <v>598</v>
      </c>
      <c r="G15" s="9" t="s">
        <v>630</v>
      </c>
      <c r="H15" s="9" t="s">
        <v>634</v>
      </c>
      <c r="I15" s="9"/>
      <c r="J15" s="9"/>
    </row>
    <row r="16" ht="26.25">
      <c r="A16" s="9" t="s">
        <v>1310</v>
      </c>
      <c r="B16" s="9"/>
      <c r="C16" s="9"/>
      <c r="D16" s="9" t="str">
        <f>IFERROR(__xludf.DUMMYFUNCTION("IF(ISBLANK(A16), """", TRANSPOSE(FILTER(BestiaryLandmarks, BestiaryMonsters = A16 )))"),"Gormott-&gt;Lascham Island")</f>
        <v>Gormott-&gt;Lascham Island</v>
      </c>
      <c r="E16" s="9" t="s">
        <v>540</v>
      </c>
      <c r="F16" s="9" t="s">
        <v>630</v>
      </c>
      <c r="G16" s="9" t="s">
        <v>634</v>
      </c>
      <c r="H16" s="9"/>
      <c r="I16" s="9"/>
      <c r="J16" s="9"/>
    </row>
    <row r="17" ht="26.25">
      <c r="A17" s="9" t="s">
        <v>1311</v>
      </c>
      <c r="B17" s="9"/>
      <c r="C17" s="9"/>
      <c r="D17" s="9" t="str">
        <f>IFERROR(__xludf.DUMMYFUNCTION("IF(ISBLANK(A17), """", TRANSPOSE(FILTER(BestiaryLandmarks, BestiaryMonsters = A17 )))"),"Gormott-&gt;Lascham Island")</f>
        <v>Gormott-&gt;Lascham Island</v>
      </c>
      <c r="E17" s="9" t="s">
        <v>525</v>
      </c>
      <c r="F17" s="9" t="s">
        <v>535</v>
      </c>
      <c r="G17" s="9"/>
      <c r="H17" s="9"/>
      <c r="I17" s="9"/>
      <c r="J17" s="9"/>
    </row>
    <row r="18" ht="26.25">
      <c r="A18" s="9" t="s">
        <v>1312</v>
      </c>
      <c r="B18" s="9"/>
      <c r="C18" s="9"/>
      <c r="D18" s="9" t="str">
        <f>IFERROR(__xludf.DUMMYFUNCTION("IF(ISBLANK(A18), """", TRANSPOSE(FILTER(BestiaryLandmarks, BestiaryMonsters = A18 )))"),"Gormott-&gt;Lascham Island")</f>
        <v>Gormott-&gt;Lascham Island</v>
      </c>
      <c r="E18" s="9" t="s">
        <v>525</v>
      </c>
      <c r="F18" s="9"/>
      <c r="G18" s="9"/>
      <c r="H18" s="9"/>
      <c r="I18" s="9"/>
      <c r="J18" s="9"/>
    </row>
    <row r="19" ht="26.25">
      <c r="A19" s="9" t="s">
        <v>1313</v>
      </c>
      <c r="B19" s="9"/>
      <c r="C19" s="9"/>
      <c r="D19" s="9" t="str">
        <f>IFERROR(__xludf.DUMMYFUNCTION("IF(ISBLANK(A19), """", TRANSPOSE(FILTER(BestiaryLandmarks, BestiaryMonsters = A19 )))"),"Gormott-&gt;Lascham Island")</f>
        <v>Gormott-&gt;Lascham Island</v>
      </c>
      <c r="E19" s="9" t="s">
        <v>525</v>
      </c>
      <c r="F19" s="9" t="s">
        <v>520</v>
      </c>
      <c r="G19" s="9" t="s">
        <v>535</v>
      </c>
      <c r="H19" s="9"/>
      <c r="I19" s="9"/>
      <c r="J19" s="9"/>
    </row>
    <row r="20" ht="26.25">
      <c r="A20" s="9" t="s">
        <v>1314</v>
      </c>
      <c r="B20" s="9"/>
      <c r="C20" s="9"/>
      <c r="D20" s="9" t="str">
        <f>IFERROR(__xludf.DUMMYFUNCTION("IF(ISBLANK(A20), """", TRANSPOSE(FILTER(BestiaryLandmarks, BestiaryMonsters = A20 )))"),"Gormott-&gt;Lascham Island")</f>
        <v>Gormott-&gt;Lascham Island</v>
      </c>
      <c r="E20" s="9" t="s">
        <v>556</v>
      </c>
      <c r="F20" s="9" t="s">
        <v>598</v>
      </c>
      <c r="G20" s="9" t="s">
        <v>634</v>
      </c>
      <c r="H20" s="9"/>
      <c r="I20" s="9"/>
      <c r="J20" s="9"/>
    </row>
    <row r="21" ht="26.25">
      <c r="A21" s="9" t="s">
        <v>1315</v>
      </c>
      <c r="B21" s="9"/>
      <c r="C21" s="5"/>
      <c r="D21" s="9" t="str">
        <f>IFERROR(__xludf.DUMMYFUNCTION("IF(ISBLANK(A21), """", TRANSPOSE(FILTER(BestiaryLandmarks, BestiaryMonsters = A21 )))"),"Gormott-&gt;Lascham Island")</f>
        <v>Gormott-&gt;Lascham Island</v>
      </c>
      <c r="E21" s="9" t="s">
        <v>598</v>
      </c>
      <c r="F21" s="9"/>
      <c r="G21" s="9"/>
      <c r="H21" s="9"/>
      <c r="I21" s="9"/>
      <c r="J21" s="9"/>
    </row>
    <row r="22" ht="26.25">
      <c r="A22" s="9" t="s">
        <v>1316</v>
      </c>
      <c r="B22" s="9"/>
      <c r="C22" s="9"/>
      <c r="D22" s="9" t="str">
        <f>IFERROR(__xludf.DUMMYFUNCTION("IF(ISBLANK(A22), """", TRANSPOSE(FILTER(BestiaryLandmarks, BestiaryMonsters = A22 )))"),"Gormott-&gt;Lascham Island")</f>
        <v>Gormott-&gt;Lascham Island</v>
      </c>
      <c r="E22" s="9"/>
      <c r="F22" s="9"/>
      <c r="G22" s="9"/>
      <c r="H22" s="9"/>
      <c r="I22" s="9"/>
      <c r="J22" s="9"/>
    </row>
    <row r="23" ht="26.25">
      <c r="A23" s="9" t="s">
        <v>1317</v>
      </c>
      <c r="B23" s="9"/>
      <c r="C23" s="9"/>
      <c r="D23" s="9" t="str">
        <f>IFERROR(__xludf.DUMMYFUNCTION("IF(ISBLANK(A23), """", TRANSPOSE(FILTER(BestiaryLandmarks, BestiaryMonsters = A23 )))"),"Gormott-&gt;Lyta Oasis")</f>
        <v>Gormott-&gt;Lyta Oasis</v>
      </c>
      <c r="E23" s="9" t="s">
        <v>544</v>
      </c>
      <c r="F23" s="9"/>
      <c r="G23" s="9"/>
      <c r="H23" s="9"/>
      <c r="I23" s="9"/>
      <c r="J23" s="9"/>
    </row>
    <row r="24" ht="26.25">
      <c r="A24" s="9" t="s">
        <v>1318</v>
      </c>
      <c r="B24" s="9"/>
      <c r="C24" s="9"/>
      <c r="D24" s="9" t="str">
        <f>IFERROR(__xludf.DUMMYFUNCTION("IF(ISBLANK(A24), """", TRANSPOSE(FILTER(BestiaryLandmarks, BestiaryMonsters = A24 )))"),"Gormott-&gt;Lyta Oasis")</f>
        <v>Gormott-&gt;Lyta Oasis</v>
      </c>
      <c r="E24" s="9"/>
      <c r="F24" s="9"/>
      <c r="G24" s="9"/>
      <c r="H24" s="9"/>
      <c r="I24" s="9"/>
      <c r="J24" s="9"/>
    </row>
    <row r="25" ht="26.25">
      <c r="A25" s="9" t="s">
        <v>1319</v>
      </c>
      <c r="B25" s="9"/>
      <c r="C25" s="9"/>
      <c r="D25" s="9" t="str">
        <f>IFERROR(__xludf.DUMMYFUNCTION("IF(ISBLANK(A25), """", TRANSPOSE(FILTER(BestiaryLandmarks, BestiaryMonsters = A25 )))"),"Gormott-&gt;Lyta Oasis")</f>
        <v>Gormott-&gt;Lyta Oasis</v>
      </c>
      <c r="E25" s="9"/>
      <c r="F25" s="9"/>
      <c r="G25" s="9"/>
      <c r="H25" s="9"/>
      <c r="I25" s="9"/>
      <c r="J25" s="9"/>
    </row>
    <row r="26" ht="26.25">
      <c r="A26" s="9" t="s">
        <v>1320</v>
      </c>
      <c r="B26" s="9"/>
      <c r="C26" s="9"/>
      <c r="D26" s="9" t="str">
        <f>IFERROR(__xludf.DUMMYFUNCTION("IF(ISBLANK(A26), """", TRANSPOSE(FILTER(BestiaryLandmarks, BestiaryMonsters = A26 )))"),"Gormott-&gt;Lyta Oasis")</f>
        <v>Gormott-&gt;Lyta Oasis</v>
      </c>
      <c r="E26" s="9"/>
      <c r="F26" s="9"/>
      <c r="G26" s="9"/>
      <c r="H26" s="9"/>
      <c r="I26" s="9"/>
      <c r="J26" s="9"/>
    </row>
    <row r="27" ht="26.25">
      <c r="A27" s="9" t="s">
        <v>1321</v>
      </c>
      <c r="B27" s="9"/>
      <c r="C27" s="9"/>
      <c r="D27" s="9" t="str">
        <f>IFERROR(__xludf.DUMMYFUNCTION("IF(ISBLANK(A27), """", TRANSPOSE(FILTER(BestiaryLandmarks, BestiaryMonsters = A27 )))"),"Gormott-&gt;Lyta Oasis")</f>
        <v>Gormott-&gt;Lyta Oasis</v>
      </c>
      <c r="E27" s="9" t="s">
        <v>602</v>
      </c>
      <c r="F27" s="9"/>
      <c r="G27" s="9"/>
      <c r="H27" s="9"/>
      <c r="I27" s="9"/>
      <c r="J27" s="9"/>
    </row>
    <row r="28" ht="26.25">
      <c r="A28" s="9" t="s">
        <v>1322</v>
      </c>
      <c r="B28" s="9"/>
      <c r="C28" s="9"/>
      <c r="D28" s="9" t="str">
        <f>IFERROR(__xludf.DUMMYFUNCTION("IF(ISBLANK(A28), """", TRANSPOSE(FILTER(BestiaryLandmarks, BestiaryMonsters = A28 )))"),"Gormott-&gt;Lyta Oasis")</f>
        <v>Gormott-&gt;Lyta Oasis</v>
      </c>
      <c r="E28" s="9" t="s">
        <v>602</v>
      </c>
      <c r="F28" s="9"/>
      <c r="G28" s="9"/>
      <c r="H28" s="9"/>
      <c r="I28" s="9"/>
      <c r="J28" s="9"/>
    </row>
    <row r="29" ht="26.25">
      <c r="A29" s="9" t="s">
        <v>1323</v>
      </c>
      <c r="B29" s="9"/>
      <c r="C29" s="9"/>
      <c r="D29" s="9" t="str">
        <f>IFERROR(__xludf.DUMMYFUNCTION("IF(ISBLANK(A29), """", TRANSPOSE(FILTER(BestiaryLandmarks, BestiaryMonsters = A29 )))"),"Gormott-&gt;Twin Trunks Hill")</f>
        <v>Gormott-&gt;Twin Trunks Hill</v>
      </c>
      <c r="E29" s="9" t="s">
        <v>634</v>
      </c>
      <c r="F29" s="9"/>
      <c r="G29" s="9"/>
      <c r="H29" s="9"/>
      <c r="I29" s="9"/>
      <c r="J29" s="9"/>
    </row>
    <row r="30" ht="26.25">
      <c r="A30" s="9" t="s">
        <v>1324</v>
      </c>
      <c r="B30" s="9"/>
      <c r="C30" s="9"/>
      <c r="D30" s="9" t="str">
        <f>IFERROR(__xludf.DUMMYFUNCTION("IF(ISBLANK(A30), """", TRANSPOSE(FILTER(BestiaryLandmarks, BestiaryMonsters = A30 )))"),"Gormott-&gt;Twin Trunks Hill")</f>
        <v>Gormott-&gt;Twin Trunks Hill</v>
      </c>
      <c r="E30" s="9" t="s">
        <v>634</v>
      </c>
      <c r="F30" s="9"/>
      <c r="G30" s="9"/>
      <c r="H30" s="9"/>
      <c r="I30" s="9"/>
      <c r="J30" s="9"/>
    </row>
    <row r="31" ht="26.25">
      <c r="A31" s="9" t="s">
        <v>1325</v>
      </c>
      <c r="B31" s="9"/>
      <c r="C31" s="9"/>
      <c r="D31" s="9" t="str">
        <f>IFERROR(__xludf.DUMMYFUNCTION("IF(ISBLANK(A31), """", TRANSPOSE(FILTER(BestiaryLandmarks, BestiaryMonsters = A31 )))"),"Gormott-&gt;Twin Trunks Hill")</f>
        <v>Gormott-&gt;Twin Trunks Hill</v>
      </c>
      <c r="E31" s="9" t="s">
        <v>634</v>
      </c>
      <c r="F31" s="9"/>
      <c r="G31" s="9"/>
      <c r="H31" s="9"/>
      <c r="I31" s="9"/>
      <c r="J31" s="9"/>
    </row>
    <row r="32" ht="26.25">
      <c r="A32" s="9" t="s">
        <v>1326</v>
      </c>
      <c r="B32" s="9"/>
      <c r="C32" s="9"/>
      <c r="D32" s="9" t="str">
        <f>IFERROR(__xludf.DUMMYFUNCTION("IF(ISBLANK(A32), """", TRANSPOSE(FILTER(BestiaryLandmarks, BestiaryMonsters = A32 )))"),"Gormott-&gt;Twin Trunks Hill")</f>
        <v>Gormott-&gt;Twin Trunks Hill</v>
      </c>
      <c r="E32" s="9" t="s">
        <v>535</v>
      </c>
      <c r="F32" s="9"/>
      <c r="G32" s="9"/>
      <c r="H32" s="9"/>
      <c r="I32" s="9"/>
      <c r="J32" s="9"/>
    </row>
    <row r="33" ht="26.25">
      <c r="A33" s="9" t="s">
        <v>1327</v>
      </c>
      <c r="B33" s="9"/>
      <c r="C33" s="9"/>
      <c r="D33" s="9" t="str">
        <f>IFERROR(__xludf.DUMMYFUNCTION("IF(ISBLANK(A33), """", TRANSPOSE(FILTER(BestiaryLandmarks, BestiaryMonsters = A33 )))"),"Gormott-&gt;Twin Trunks Hill")</f>
        <v>Gormott-&gt;Twin Trunks Hill</v>
      </c>
      <c r="E33" s="9"/>
      <c r="F33" s="9"/>
      <c r="G33" s="9"/>
      <c r="H33" s="9"/>
      <c r="I33" s="9"/>
      <c r="J33" s="9"/>
    </row>
    <row r="34" ht="26.25">
      <c r="A34" s="9" t="s">
        <v>1328</v>
      </c>
      <c r="B34" s="9"/>
      <c r="C34" s="9"/>
      <c r="D34" s="9" t="str">
        <f>IFERROR(__xludf.DUMMYFUNCTION("IF(ISBLANK(A34), """", TRANSPOSE(FILTER(BestiaryLandmarks, BestiaryMonsters = A34 )))"),"Gormott-&gt;Twin Trunks Hill")</f>
        <v>Gormott-&gt;Twin Trunks Hill</v>
      </c>
      <c r="E34" s="9"/>
      <c r="F34" s="9"/>
      <c r="G34" s="9"/>
      <c r="H34" s="9"/>
      <c r="I34" s="9"/>
      <c r="J34" s="9"/>
    </row>
    <row r="35" ht="26.25">
      <c r="A35" s="9" t="s">
        <v>1329</v>
      </c>
      <c r="B35" s="9"/>
      <c r="C35" s="9"/>
      <c r="D35" s="9" t="str">
        <f>IFERROR(__xludf.DUMMYFUNCTION("IF(ISBLANK(A35), """", TRANSPOSE(FILTER(BestiaryLandmarks, BestiaryMonsters = A35 )))"),"Gormott-&gt;Tirkin Turf")</f>
        <v>Gormott-&gt;Tirkin Turf</v>
      </c>
      <c r="E35" s="9"/>
      <c r="F35" s="9"/>
      <c r="G35" s="9"/>
      <c r="H35" s="9"/>
      <c r="I35" s="9"/>
      <c r="J35" s="9"/>
    </row>
    <row r="36" ht="26.25">
      <c r="A36" s="9" t="s">
        <v>1330</v>
      </c>
      <c r="B36" s="9"/>
      <c r="C36" s="9"/>
      <c r="D36" s="9" t="str">
        <f>IFERROR(__xludf.DUMMYFUNCTION("IF(ISBLANK(A36), """", TRANSPOSE(FILTER(BestiaryLandmarks, BestiaryMonsters = A36 )))"),"Gormott-&gt;Tirkin Turf")</f>
        <v>Gormott-&gt;Tirkin Turf</v>
      </c>
      <c r="E36" s="9"/>
      <c r="F36" s="9"/>
      <c r="G36" s="9"/>
      <c r="H36" s="9"/>
      <c r="I36" s="9"/>
      <c r="J36" s="9"/>
    </row>
    <row r="37">
      <c r="A37" s="9" t="s">
        <v>1331</v>
      </c>
      <c r="B37" s="9"/>
      <c r="C37" s="9"/>
      <c r="D37" s="9" t="str">
        <f>IFERROR(__xludf.DUMMYFUNCTION("IF(ISBLANK(A37), """", TRANSPOSE(FILTER(BestiaryLandmarks, BestiaryMonsters = A37 )))"),"Gormott-&gt;Tirkin Turf")</f>
        <v>Gormott-&gt;Tirkin Turf</v>
      </c>
      <c r="E37" s="9"/>
      <c r="F37" s="9"/>
      <c r="G37" s="9"/>
      <c r="H37" s="9"/>
      <c r="I37" s="9"/>
      <c r="J37" s="9"/>
    </row>
    <row r="38">
      <c r="A38" s="9" t="s">
        <v>1332</v>
      </c>
      <c r="B38" s="9"/>
      <c r="C38" s="9"/>
      <c r="D38" s="9" t="str">
        <f>IFERROR(__xludf.DUMMYFUNCTION("IF(ISBLANK(A38), """", TRANSPOSE(FILTER(BestiaryLandmarks, BestiaryMonsters = A38 )))"),"Gormott-&gt;Tirkin Turf")</f>
        <v>Gormott-&gt;Tirkin Turf</v>
      </c>
      <c r="E38" s="9"/>
      <c r="F38" s="9"/>
      <c r="G38" s="9"/>
      <c r="H38" s="9"/>
      <c r="I38" s="9"/>
      <c r="J38" s="9"/>
    </row>
    <row r="39">
      <c r="A39" s="9" t="s">
        <v>1333</v>
      </c>
      <c r="B39" s="9"/>
      <c r="C39" s="9"/>
      <c r="D39" s="9" t="str">
        <f>IFERROR(__xludf.DUMMYFUNCTION("IF(ISBLANK(A39), """", TRANSPOSE(FILTER(BestiaryLandmarks, BestiaryMonsters = A39 )))"),"Gormott-&gt;Tirkin Turf")</f>
        <v>Gormott-&gt;Tirkin Turf</v>
      </c>
      <c r="E39" s="9"/>
      <c r="F39" s="9"/>
      <c r="G39" s="9"/>
      <c r="H39" s="9"/>
      <c r="I39" s="9"/>
      <c r="J39" s="9"/>
    </row>
    <row r="40">
      <c r="A40" s="9" t="s">
        <v>1334</v>
      </c>
      <c r="B40" s="9"/>
      <c r="C40" s="9"/>
      <c r="D40" s="9" t="str">
        <f>IFERROR(__xludf.DUMMYFUNCTION("IF(ISBLANK(A40), """", TRANSPOSE(FILTER(BestiaryLandmarks, BestiaryMonsters = A40 )))"),"Gormott-&gt;Tirkin Turf")</f>
        <v>Gormott-&gt;Tirkin Turf</v>
      </c>
      <c r="E40" s="9"/>
      <c r="F40" s="9"/>
      <c r="G40" s="9"/>
      <c r="H40" s="9"/>
      <c r="I40" s="9"/>
      <c r="J40" s="9"/>
    </row>
    <row r="41">
      <c r="A41" s="9" t="s">
        <v>1335</v>
      </c>
      <c r="B41" s="9"/>
      <c r="C41" s="9"/>
      <c r="D41" s="9" t="str">
        <f>IFERROR(__xludf.DUMMYFUNCTION("IF(ISBLANK(A41), """", TRANSPOSE(FILTER(BestiaryLandmarks, BestiaryMonsters = A41 )))"),"Gormott-&gt;Tirkin Turf")</f>
        <v>Gormott-&gt;Tirkin Turf</v>
      </c>
      <c r="E41" s="9"/>
      <c r="F41" s="9"/>
      <c r="G41" s="9"/>
      <c r="H41" s="9"/>
      <c r="I41" s="9"/>
      <c r="J41" s="9"/>
    </row>
    <row r="42" ht="26.25">
      <c r="A42" s="9" t="s">
        <v>1336</v>
      </c>
      <c r="B42" s="9"/>
      <c r="C42" s="5"/>
      <c r="D42" s="9" t="str">
        <f>IFERROR(__xludf.DUMMYFUNCTION("IF(ISBLANK(A42), """", TRANSPOSE(FILTER(BestiaryLandmarks, BestiaryMonsters = A42 )))"),"Gormott-&gt;Cape Singbreeze")</f>
        <v>Gormott-&gt;Cape Singbreeze</v>
      </c>
      <c r="E42" s="9"/>
      <c r="F42" s="9"/>
      <c r="G42" s="9"/>
      <c r="H42" s="9"/>
      <c r="I42" s="9"/>
      <c r="J42" s="9"/>
    </row>
    <row r="43" ht="26.25">
      <c r="A43" s="9" t="s">
        <v>1337</v>
      </c>
      <c r="B43" s="9"/>
      <c r="C43" s="9"/>
      <c r="D43" s="9" t="str">
        <f>IFERROR(__xludf.DUMMYFUNCTION("IF(ISBLANK(A43), """", TRANSPOSE(FILTER(BestiaryLandmarks, BestiaryMonsters = A43 )))"),"Gormott-&gt;Cape Singbreeze")</f>
        <v>Gormott-&gt;Cape Singbreeze</v>
      </c>
      <c r="E43" s="9" t="s">
        <v>525</v>
      </c>
      <c r="F43" s="9" t="s">
        <v>535</v>
      </c>
      <c r="G43" s="9"/>
      <c r="H43" s="9"/>
      <c r="I43" s="9"/>
      <c r="J43" s="9"/>
    </row>
    <row r="44" ht="26.25">
      <c r="A44" s="9" t="s">
        <v>1338</v>
      </c>
      <c r="B44" s="9"/>
      <c r="C44" s="9"/>
      <c r="D44" s="9" t="str">
        <f>IFERROR(__xludf.DUMMYFUNCTION("IF(ISBLANK(A44), """", TRANSPOSE(FILTER(BestiaryLandmarks, BestiaryMonsters = A44 )))"),"Gormott-&gt;Cape Singbreeze")</f>
        <v>Gormott-&gt;Cape Singbreeze</v>
      </c>
      <c r="E44" s="9" t="s">
        <v>560</v>
      </c>
      <c r="F44" s="9" t="s">
        <v>590</v>
      </c>
      <c r="G44" s="9" t="s">
        <v>594</v>
      </c>
      <c r="H44" s="9" t="s">
        <v>580</v>
      </c>
      <c r="I44" s="9"/>
      <c r="J44" s="9"/>
    </row>
    <row r="45" ht="26.25">
      <c r="A45" s="9" t="s">
        <v>1339</v>
      </c>
      <c r="B45" s="9"/>
      <c r="C45" s="9"/>
      <c r="D45" s="9" t="str">
        <f>IFERROR(__xludf.DUMMYFUNCTION("IF(ISBLANK(A45), """", TRANSPOSE(FILTER(BestiaryLandmarks, BestiaryMonsters = A45 )))"),"Gormott-&gt;Seigle Fell")</f>
        <v>Gormott-&gt;Seigle Fell</v>
      </c>
      <c r="E45" s="9" t="s">
        <v>580</v>
      </c>
      <c r="F45" s="9"/>
      <c r="G45" s="9"/>
      <c r="H45" s="9"/>
      <c r="I45" s="9"/>
      <c r="J45" s="9"/>
    </row>
    <row r="46" ht="26.25">
      <c r="A46" s="9" t="s">
        <v>1340</v>
      </c>
      <c r="B46" s="9"/>
      <c r="C46" s="9"/>
      <c r="D46" s="9" t="str">
        <f>IFERROR(__xludf.DUMMYFUNCTION("IF(ISBLANK(A46), """", TRANSPOSE(FILTER(BestiaryLandmarks, BestiaryMonsters = A46 )))"),"Gormott-&gt;Dawnview Grotto")</f>
        <v>Gormott-&gt;Dawnview Grotto</v>
      </c>
      <c r="E46" s="9" t="s">
        <v>580</v>
      </c>
      <c r="F46" s="9"/>
      <c r="G46" s="9"/>
      <c r="H46" s="9"/>
      <c r="I46" s="9"/>
      <c r="J46" s="9"/>
    </row>
    <row r="47" ht="26.25">
      <c r="A47" s="9" t="s">
        <v>1341</v>
      </c>
      <c r="B47" s="9"/>
      <c r="C47" s="9"/>
      <c r="D47" s="9" t="str">
        <f>IFERROR(__xludf.DUMMYFUNCTION("IF(ISBLANK(A47), """", TRANSPOSE(FILTER(BestiaryLandmarks, BestiaryMonsters = A47 )))"),"Gormott-&gt;Dawnview Grotto")</f>
        <v>Gormott-&gt;Dawnview Grotto</v>
      </c>
      <c r="E47" s="9"/>
      <c r="F47" s="9"/>
      <c r="G47" s="9"/>
      <c r="H47" s="9"/>
      <c r="I47" s="9"/>
      <c r="J47" s="9"/>
    </row>
    <row r="48" ht="26.25">
      <c r="A48" s="9" t="s">
        <v>1342</v>
      </c>
      <c r="B48" s="9"/>
      <c r="C48" s="9"/>
      <c r="D48" s="9" t="str">
        <f>IFERROR(__xludf.DUMMYFUNCTION("IF(ISBLANK(A48), """", TRANSPOSE(FILTER(BestiaryLandmarks, BestiaryMonsters = A48 )))"),"Gormott-&gt;Dawnview Grotto")</f>
        <v>Gormott-&gt;Dawnview Grotto</v>
      </c>
      <c r="E48" s="9" t="s">
        <v>572</v>
      </c>
      <c r="F48" s="9" t="s">
        <v>590</v>
      </c>
      <c r="G48" s="9" t="s">
        <v>580</v>
      </c>
      <c r="H48" s="9"/>
      <c r="I48" s="9"/>
      <c r="J48" s="9"/>
    </row>
    <row r="49" ht="26.25">
      <c r="A49" s="9" t="s">
        <v>1343</v>
      </c>
      <c r="B49" s="9"/>
      <c r="C49" s="9"/>
      <c r="D49" s="9" t="str">
        <f>IFERROR(__xludf.DUMMYFUNCTION("IF(ISBLANK(A49), """", TRANSPOSE(FILTER(BestiaryLandmarks, BestiaryMonsters = A49 )))"),"Gormott-&gt;Dawnview Grotto")</f>
        <v>Gormott-&gt;Dawnview Grotto</v>
      </c>
      <c r="E49" s="9" t="s">
        <v>520</v>
      </c>
      <c r="F49" s="9" t="s">
        <v>602</v>
      </c>
      <c r="G49" s="9" t="s">
        <v>634</v>
      </c>
      <c r="H49" s="9"/>
      <c r="I49" s="9"/>
      <c r="J49" s="9"/>
    </row>
    <row r="50" ht="26.25">
      <c r="A50" s="9" t="s">
        <v>1344</v>
      </c>
      <c r="B50" s="9"/>
      <c r="C50" s="9"/>
      <c r="D50" s="9" t="str">
        <f>IFERROR(__xludf.DUMMYFUNCTION("IF(ISBLANK(A50), """", TRANSPOSE(FILTER(BestiaryLandmarks, BestiaryMonsters = A50 )))"),"Gormott-&gt;Varnax's Plunge")</f>
        <v>Gormott-&gt;Varnax's Plunge</v>
      </c>
      <c r="E50" s="9"/>
      <c r="F50" s="9"/>
      <c r="G50" s="9"/>
      <c r="H50" s="9"/>
      <c r="I50" s="9"/>
      <c r="J50" s="9"/>
    </row>
    <row r="51" ht="26.25">
      <c r="A51" s="9" t="s">
        <v>1345</v>
      </c>
      <c r="B51" s="9"/>
      <c r="C51" s="9"/>
      <c r="D51" s="9" t="str">
        <f>IFERROR(__xludf.DUMMYFUNCTION("IF(ISBLANK(A51), """", TRANSPOSE(FILTER(BestiaryLandmarks, BestiaryMonsters = A51 )))"),"Gormott-&gt;Brigands' Hideout")</f>
        <v>Gormott-&gt;Brigands' Hideout</v>
      </c>
      <c r="E51" s="9"/>
      <c r="F51" s="9"/>
      <c r="G51" s="9"/>
      <c r="H51" s="9"/>
      <c r="I51" s="9"/>
      <c r="J51" s="9"/>
    </row>
    <row r="52" ht="26.25">
      <c r="A52" s="9" t="s">
        <v>1346</v>
      </c>
      <c r="B52" s="9"/>
      <c r="C52" s="9"/>
      <c r="D52" s="9" t="str">
        <f>IFERROR(__xludf.DUMMYFUNCTION("IF(ISBLANK(A52), """", TRANSPOSE(FILTER(BestiaryLandmarks, BestiaryMonsters = A52 )))"),"Gormott-&gt;Brigands' Hideout")</f>
        <v>Gormott-&gt;Brigands' Hideout</v>
      </c>
      <c r="E52" s="9" t="s">
        <v>657</v>
      </c>
      <c r="F52" s="9"/>
      <c r="G52" s="9"/>
      <c r="H52" s="9"/>
      <c r="I52" s="9"/>
      <c r="J52" s="9"/>
    </row>
    <row r="53" ht="26.25">
      <c r="A53" s="9" t="s">
        <v>1347</v>
      </c>
      <c r="B53" s="9"/>
      <c r="C53" s="9"/>
      <c r="D53" s="9" t="str">
        <f>IFERROR(__xludf.DUMMYFUNCTION("IF(ISBLANK(A53), """", TRANSPOSE(FILTER(BestiaryLandmarks, BestiaryMonsters = A53 )))"),"Gormott-&gt;Resting Tree")</f>
        <v>Gormott-&gt;Resting Tree</v>
      </c>
      <c r="E53" s="9" t="s">
        <v>544</v>
      </c>
      <c r="F53" s="9" t="s">
        <v>598</v>
      </c>
      <c r="G53" s="9"/>
      <c r="H53" s="9"/>
      <c r="I53" s="9"/>
      <c r="J53" s="9"/>
    </row>
    <row r="54" ht="26.25">
      <c r="A54" s="9" t="s">
        <v>1348</v>
      </c>
      <c r="B54" s="9"/>
      <c r="C54" s="9"/>
      <c r="D54" s="9" t="str">
        <f>IFERROR(__xludf.DUMMYFUNCTION("IF(ISBLANK(A54), """", TRANSPOSE(FILTER(BestiaryLandmarks, BestiaryMonsters = A54 )))"),"Gormott-&gt;Resting Tree")</f>
        <v>Gormott-&gt;Resting Tree</v>
      </c>
      <c r="E54" s="9"/>
      <c r="F54" s="9"/>
      <c r="G54" s="9"/>
      <c r="H54" s="9"/>
      <c r="I54" s="9"/>
      <c r="J54" s="9"/>
    </row>
    <row r="55" ht="26.25">
      <c r="A55" s="9" t="s">
        <v>1349</v>
      </c>
      <c r="B55" s="9"/>
      <c r="C55" s="9"/>
      <c r="D55" s="9" t="str">
        <f>IFERROR(__xludf.DUMMYFUNCTION("IF(ISBLANK(A55), """", TRANSPOSE(FILTER(BestiaryLandmarks, BestiaryMonsters = A55 )))"),"Gormott-&gt;Resting Tree")</f>
        <v>Gormott-&gt;Resting Tree</v>
      </c>
      <c r="E55" s="9"/>
      <c r="F55" s="9"/>
      <c r="G55" s="9"/>
      <c r="H55" s="9"/>
      <c r="I55" s="9"/>
      <c r="J55" s="9"/>
    </row>
    <row r="56" ht="26.25">
      <c r="A56" s="9" t="s">
        <v>1350</v>
      </c>
      <c r="B56" s="9"/>
      <c r="C56" s="9"/>
      <c r="D56" s="9" t="str">
        <f>IFERROR(__xludf.DUMMYFUNCTION("IF(ISBLANK(A56), """", TRANSPOSE(FILTER(BestiaryLandmarks, BestiaryMonsters = A56 )))"),"Gormott-&gt;Resting Tree")</f>
        <v>Gormott-&gt;Resting Tree</v>
      </c>
      <c r="E56" s="9"/>
      <c r="F56" s="9"/>
      <c r="G56" s="9"/>
      <c r="H56" s="9"/>
      <c r="I56" s="9"/>
      <c r="J56" s="9"/>
    </row>
    <row r="57" ht="26.25">
      <c r="A57" s="9" t="s">
        <v>1351</v>
      </c>
      <c r="B57" s="9"/>
      <c r="C57" s="9"/>
      <c r="D57" s="9" t="str">
        <f>IFERROR(__xludf.DUMMYFUNCTION("IF(ISBLANK(A57), """", TRANSPOSE(FILTER(BestiaryLandmarks, BestiaryMonsters = A57 )))"),"Gormott-&gt;Resting Tree")</f>
        <v>Gormott-&gt;Resting Tree</v>
      </c>
      <c r="E57" s="9" t="s">
        <v>695</v>
      </c>
      <c r="F57" s="9" t="s">
        <v>709</v>
      </c>
      <c r="G57" s="9" t="s">
        <v>713</v>
      </c>
      <c r="H57" s="9"/>
      <c r="I57" s="9"/>
      <c r="J57" s="9"/>
    </row>
    <row r="58" ht="26.25">
      <c r="A58" s="9" t="s">
        <v>1352</v>
      </c>
      <c r="B58" s="9"/>
      <c r="C58" s="9"/>
      <c r="D58" s="9" t="str">
        <f>IFERROR(__xludf.DUMMYFUNCTION("IF(ISBLANK(A58), """", TRANSPOSE(FILTER(BestiaryLandmarks, BestiaryMonsters = A58 )))"),"Gormott-&gt;Resting Tree")</f>
        <v>Gormott-&gt;Resting Tree</v>
      </c>
      <c r="E58" s="9"/>
      <c r="F58" s="9"/>
      <c r="G58" s="9"/>
      <c r="H58" s="9"/>
      <c r="I58" s="9"/>
      <c r="J58" s="9"/>
    </row>
    <row r="59" ht="26.25">
      <c r="A59" s="9" t="s">
        <v>1353</v>
      </c>
      <c r="B59" s="9"/>
      <c r="C59" s="9"/>
      <c r="D59" s="9" t="str">
        <f>IFERROR(__xludf.DUMMYFUNCTION("IF(ISBLANK(A59), """", TRANSPOSE(FILTER(BestiaryLandmarks, BestiaryMonsters = A59 )))"),"Gormott-&gt;Resting Tree")</f>
        <v>Gormott-&gt;Resting Tree</v>
      </c>
      <c r="E59" s="9"/>
      <c r="F59" s="9"/>
      <c r="G59" s="9"/>
      <c r="H59" s="9"/>
      <c r="I59" s="9"/>
      <c r="J59" s="9"/>
    </row>
    <row r="60" ht="26.25">
      <c r="A60" s="9" t="s">
        <v>1354</v>
      </c>
      <c r="B60" s="9"/>
      <c r="C60" s="9"/>
      <c r="D60" s="9" t="str">
        <f>IFERROR(__xludf.DUMMYFUNCTION("IF(ISBLANK(A60), """", TRANSPOSE(FILTER(BestiaryLandmarks, BestiaryMonsters = A60 )))"),"Gormott-&gt;Resting Tree")</f>
        <v>Gormott-&gt;Resting Tree</v>
      </c>
      <c r="E60" s="9"/>
      <c r="F60" s="9"/>
      <c r="G60" s="9"/>
      <c r="H60" s="9"/>
      <c r="I60" s="9"/>
      <c r="J60" s="9"/>
    </row>
    <row r="61" ht="26.25">
      <c r="A61" s="9" t="s">
        <v>1355</v>
      </c>
      <c r="B61" s="9"/>
      <c r="C61" s="9"/>
      <c r="D61" s="9" t="str">
        <f>IFERROR(__xludf.DUMMYFUNCTION("IF(ISBLANK(A61), """", TRANSPOSE(FILTER(BestiaryLandmarks, BestiaryMonsters = A61 )))"),"Gormott-&gt;Resting Tree")</f>
        <v>Gormott-&gt;Resting Tree</v>
      </c>
      <c r="E61" s="9"/>
      <c r="F61" s="9"/>
      <c r="G61" s="9"/>
      <c r="H61" s="9"/>
      <c r="I61" s="9"/>
      <c r="J61" s="9"/>
    </row>
    <row r="62" ht="26.25">
      <c r="A62" s="9" t="s">
        <v>1356</v>
      </c>
      <c r="B62" s="9"/>
      <c r="C62" s="9"/>
      <c r="D62" s="9" t="str">
        <f>IFERROR(__xludf.DUMMYFUNCTION("IF(ISBLANK(A62), """", TRANSPOSE(FILTER(BestiaryLandmarks, BestiaryMonsters = A62 )))"),"Gormott-&gt;Resting Tree")</f>
        <v>Gormott-&gt;Resting Tree</v>
      </c>
      <c r="E62" s="9"/>
      <c r="F62" s="9"/>
      <c r="G62" s="9"/>
      <c r="H62" s="9"/>
      <c r="I62" s="9"/>
      <c r="J62" s="9"/>
    </row>
    <row r="63" ht="26.25">
      <c r="A63" s="9" t="s">
        <v>1357</v>
      </c>
      <c r="B63" s="9"/>
      <c r="C63" s="9"/>
      <c r="D63" s="9" t="str">
        <f>IFERROR(__xludf.DUMMYFUNCTION("IF(ISBLANK(A63), """", TRANSPOSE(FILTER(BestiaryLandmarks, BestiaryMonsters = A63 )))"),"Gormott-&gt;Honeypot Grotto")</f>
        <v>Gormott-&gt;Honeypot Grotto</v>
      </c>
      <c r="E63" s="9"/>
      <c r="F63" s="9"/>
      <c r="G63" s="9"/>
      <c r="H63" s="9"/>
      <c r="I63" s="9"/>
      <c r="J63" s="9"/>
    </row>
    <row r="64" ht="26.25">
      <c r="A64" s="9" t="s">
        <v>1358</v>
      </c>
      <c r="B64" s="9"/>
      <c r="C64" s="9"/>
      <c r="D64" s="9" t="str">
        <f>IFERROR(__xludf.DUMMYFUNCTION("IF(ISBLANK(A64), """", TRANSPOSE(FILTER(BestiaryLandmarks, BestiaryMonsters = A64 )))"),"Gormott-&gt;Honeypot Grotto")</f>
        <v>Gormott-&gt;Honeypot Grotto</v>
      </c>
      <c r="E64" s="9"/>
      <c r="F64" s="9"/>
      <c r="G64" s="9"/>
      <c r="H64" s="9"/>
      <c r="I64" s="9"/>
      <c r="J64" s="9"/>
    </row>
    <row r="65" ht="26.25">
      <c r="A65" s="9" t="s">
        <v>1359</v>
      </c>
      <c r="B65" s="9"/>
      <c r="C65" s="9"/>
      <c r="D65" s="9" t="str">
        <f>IFERROR(__xludf.DUMMYFUNCTION("IF(ISBLANK(A65), """", TRANSPOSE(FILTER(BestiaryLandmarks, BestiaryMonsters = A65 )))"),"Gormott-&gt;Koorell Pool")</f>
        <v>Gormott-&gt;Koorell Pool</v>
      </c>
      <c r="E65" s="9"/>
      <c r="F65" s="9"/>
      <c r="G65" s="9"/>
      <c r="H65" s="9"/>
      <c r="I65" s="9"/>
      <c r="J65" s="9"/>
    </row>
    <row r="66" ht="26.25">
      <c r="A66" s="9" t="s">
        <v>1360</v>
      </c>
      <c r="B66" s="9"/>
      <c r="C66" s="9"/>
      <c r="D66" s="9" t="str">
        <f>IFERROR(__xludf.DUMMYFUNCTION("IF(ISBLANK(A66), """", TRANSPOSE(FILTER(BestiaryLandmarks, BestiaryMonsters = A66 )))"),"Gormott-&gt;Koorell Pool")</f>
        <v>Gormott-&gt;Koorell Pool</v>
      </c>
      <c r="E66" s="9"/>
      <c r="F66" s="9"/>
      <c r="G66" s="9"/>
      <c r="H66" s="9"/>
      <c r="I66" s="9"/>
      <c r="J66" s="9"/>
    </row>
    <row r="67">
      <c r="A67" s="9" t="s">
        <v>1361</v>
      </c>
      <c r="B67" s="9"/>
      <c r="C67" s="9"/>
      <c r="D67" s="9" t="str">
        <f>IFERROR(__xludf.DUMMYFUNCTION("IF(ISBLANK(A67), """", TRANSPOSE(FILTER(BestiaryLandmarks, BestiaryMonsters = A67 )))"),"Gormott-&gt;Waytree")</f>
        <v>Gormott-&gt;Waytree</v>
      </c>
      <c r="E67" s="9"/>
      <c r="F67" s="9"/>
      <c r="G67" s="9"/>
      <c r="H67" s="9"/>
      <c r="I67" s="9"/>
      <c r="J67" s="9"/>
    </row>
    <row r="68" ht="26.25">
      <c r="A68" s="9" t="s">
        <v>1362</v>
      </c>
      <c r="B68" s="9"/>
      <c r="C68" s="9"/>
      <c r="D68" s="9" t="str">
        <f>IFERROR(__xludf.DUMMYFUNCTION("IF(ISBLANK(A68), """", TRANSPOSE(FILTER(BestiaryLandmarks, BestiaryMonsters = A68 )))"),"Gormott-&gt;Waytree")</f>
        <v>Gormott-&gt;Waytree</v>
      </c>
      <c r="E68" s="9"/>
      <c r="F68" s="9"/>
      <c r="G68" s="9"/>
      <c r="H68" s="9"/>
      <c r="I68" s="9"/>
      <c r="J68" s="9"/>
    </row>
    <row r="69">
      <c r="A69" s="9" t="s">
        <v>1363</v>
      </c>
      <c r="B69" s="9"/>
      <c r="C69" s="9"/>
      <c r="D69" s="9" t="str">
        <f>IFERROR(__xludf.DUMMYFUNCTION("IF(ISBLANK(A69), """", TRANSPOSE(FILTER(BestiaryLandmarks, BestiaryMonsters = A69 )))"),"Gormott-&gt;Waytree")</f>
        <v>Gormott-&gt;Waytree</v>
      </c>
      <c r="E69" s="9"/>
      <c r="F69" s="9"/>
      <c r="G69" s="9"/>
      <c r="H69" s="9"/>
      <c r="I69" s="9"/>
      <c r="J69" s="9"/>
    </row>
    <row r="70" ht="26.25">
      <c r="A70" s="9" t="s">
        <v>1364</v>
      </c>
      <c r="B70" s="9"/>
      <c r="C70" s="9"/>
      <c r="D70" s="9" t="str">
        <f>IFERROR(__xludf.DUMMYFUNCTION("IF(ISBLANK(A70), """", TRANSPOSE(FILTER(BestiaryLandmarks, BestiaryMonsters = A70 )))"),"Gormott-&gt;Plains of Evening Calm")</f>
        <v>Gormott-&gt;Plains of Evening Calm</v>
      </c>
      <c r="E70" s="9"/>
      <c r="F70" s="9"/>
      <c r="G70" s="9"/>
      <c r="H70" s="9"/>
      <c r="I70" s="9"/>
      <c r="J70" s="9"/>
    </row>
    <row r="71" ht="26.25">
      <c r="A71" s="9" t="s">
        <v>1365</v>
      </c>
      <c r="B71" s="9"/>
      <c r="C71" s="9"/>
      <c r="D71" s="9" t="str">
        <f>IFERROR(__xludf.DUMMYFUNCTION("IF(ISBLANK(A71), """", TRANSPOSE(FILTER(BestiaryLandmarks, BestiaryMonsters = A71 )))"),"Gormott-&gt;Plains of Evening Calm")</f>
        <v>Gormott-&gt;Plains of Evening Calm</v>
      </c>
      <c r="E71" s="9"/>
      <c r="F71" s="9"/>
      <c r="G71" s="9"/>
      <c r="H71" s="9"/>
      <c r="I71" s="9"/>
      <c r="J71" s="9"/>
    </row>
    <row r="72" ht="26.25">
      <c r="A72" s="9" t="s">
        <v>1366</v>
      </c>
      <c r="B72" s="9"/>
      <c r="C72" s="9"/>
      <c r="D72" s="9" t="str">
        <f>IFERROR(__xludf.DUMMYFUNCTION("IF(ISBLANK(A72), """", TRANSPOSE(FILTER(BestiaryLandmarks, BestiaryMonsters = A72 )))"),"Gormott-&gt;Zeno's Deadbole")</f>
        <v>Gormott-&gt;Zeno's Deadbole</v>
      </c>
      <c r="E72" s="9"/>
      <c r="F72" s="9"/>
      <c r="G72" s="9"/>
      <c r="H72" s="9"/>
      <c r="I72" s="9"/>
      <c r="J72" s="9"/>
    </row>
    <row r="73" ht="26.25">
      <c r="A73" s="9" t="s">
        <v>1367</v>
      </c>
      <c r="B73" s="9"/>
      <c r="C73" s="9"/>
      <c r="D73" s="9" t="str">
        <f>IFERROR(__xludf.DUMMYFUNCTION("IF(ISBLANK(A73), """", TRANSPOSE(FILTER(BestiaryLandmarks, BestiaryMonsters = A73 )))"),"Gormott-&gt;Zeno's Deadbole")</f>
        <v>Gormott-&gt;Zeno's Deadbole</v>
      </c>
      <c r="E73" s="9" t="s">
        <v>634</v>
      </c>
      <c r="F73" s="9"/>
      <c r="G73" s="9"/>
      <c r="H73" s="9"/>
      <c r="I73" s="9"/>
      <c r="J73" s="9"/>
    </row>
    <row r="74" ht="26.25">
      <c r="A74" s="9" t="s">
        <v>1368</v>
      </c>
      <c r="B74" s="9"/>
      <c r="C74" s="9"/>
      <c r="D74" s="9" t="str">
        <f>IFERROR(__xludf.DUMMYFUNCTION("IF(ISBLANK(A74), """", TRANSPOSE(FILTER(BestiaryLandmarks, BestiaryMonsters = A74 )))"),"Gormott-&gt;Zeno's Deadbole")</f>
        <v>Gormott-&gt;Zeno's Deadbole</v>
      </c>
      <c r="E74" s="9"/>
      <c r="F74" s="9"/>
      <c r="G74" s="9"/>
      <c r="H74" s="9"/>
      <c r="I74" s="9"/>
      <c r="J74" s="9"/>
    </row>
    <row r="75" ht="26.25">
      <c r="A75" s="9" t="s">
        <v>1369</v>
      </c>
      <c r="B75" s="9"/>
      <c r="C75" s="9"/>
      <c r="D75" s="9" t="str">
        <f>IFERROR(__xludf.DUMMYFUNCTION("IF(ISBLANK(A75), """", TRANSPOSE(FILTER(BestiaryLandmarks, BestiaryMonsters = A75 )))"),"Gormott-&gt;Zeno's Deadbole")</f>
        <v>Gormott-&gt;Zeno's Deadbole</v>
      </c>
      <c r="E75" s="9"/>
      <c r="F75" s="9"/>
      <c r="G75" s="9"/>
      <c r="H75" s="9"/>
      <c r="I75" s="9"/>
      <c r="J75" s="9"/>
    </row>
    <row r="76" ht="26.25">
      <c r="A76" s="9" t="s">
        <v>1370</v>
      </c>
      <c r="B76" s="9"/>
      <c r="C76" s="9"/>
      <c r="D76" s="9" t="str">
        <f>IFERROR(__xludf.DUMMYFUNCTION("IF(ISBLANK(A76), """", TRANSPOSE(FILTER(BestiaryLandmarks, BestiaryMonsters = A76 )))"),"Gormott-&gt;Zeno's Deadbole")</f>
        <v>Gormott-&gt;Zeno's Deadbole</v>
      </c>
      <c r="E76" s="9"/>
      <c r="F76" s="9"/>
      <c r="G76" s="9"/>
      <c r="H76" s="9"/>
      <c r="I76" s="9"/>
      <c r="J76" s="9"/>
    </row>
    <row r="77" ht="26.25">
      <c r="A77" s="9" t="s">
        <v>1371</v>
      </c>
      <c r="B77" s="9"/>
      <c r="C77" s="9"/>
      <c r="D77" s="9" t="str">
        <f>IFERROR(__xludf.DUMMYFUNCTION("IF(ISBLANK(A77), """", TRANSPOSE(FILTER(BestiaryLandmarks, BestiaryMonsters = A77 )))"),"Gormott-&gt;Flower Patch")</f>
        <v>Gormott-&gt;Flower Patch</v>
      </c>
      <c r="E77" s="9"/>
      <c r="F77" s="9"/>
      <c r="G77" s="9"/>
      <c r="H77" s="9"/>
      <c r="I77" s="9"/>
      <c r="J77" s="9"/>
    </row>
    <row r="78" ht="26.25">
      <c r="A78" s="9" t="s">
        <v>1372</v>
      </c>
      <c r="B78" s="9"/>
      <c r="C78" s="9"/>
      <c r="D78" s="9" t="str">
        <f>IFERROR(__xludf.DUMMYFUNCTION("IF(ISBLANK(A78), """", TRANSPOSE(FILTER(BestiaryLandmarks, BestiaryMonsters = A78 )))"),"Gormott-&gt;Flower Patch")</f>
        <v>Gormott-&gt;Flower Patch</v>
      </c>
      <c r="E78" s="9"/>
      <c r="F78" s="9"/>
      <c r="G78" s="9"/>
      <c r="H78" s="9"/>
      <c r="I78" s="9"/>
      <c r="J78" s="9"/>
    </row>
    <row r="79" ht="26.25">
      <c r="A79" s="9" t="s">
        <v>1373</v>
      </c>
      <c r="B79" s="9"/>
      <c r="C79" s="9"/>
      <c r="D79" s="9" t="str">
        <f>IFERROR(__xludf.DUMMYFUNCTION("IF(ISBLANK(A79), """", TRANSPOSE(FILTER(BestiaryLandmarks, BestiaryMonsters = A79 )))"),"Gormott-&gt;Flower Patch")</f>
        <v>Gormott-&gt;Flower Patch</v>
      </c>
      <c r="E79" s="9"/>
      <c r="F79" s="9"/>
      <c r="G79" s="9"/>
      <c r="H79" s="9"/>
      <c r="I79" s="9"/>
      <c r="J79" s="9"/>
    </row>
    <row r="80" ht="26.25">
      <c r="A80" s="9" t="s">
        <v>1374</v>
      </c>
      <c r="B80" s="9"/>
      <c r="C80" s="9"/>
      <c r="D80" s="9" t="str">
        <f>IFERROR(__xludf.DUMMYFUNCTION("IF(ISBLANK(A80), """", TRANSPOSE(FILTER(BestiaryLandmarks, BestiaryMonsters = A80 )))"),"Gormott-&gt;Flower Patch")</f>
        <v>Gormott-&gt;Flower Patch</v>
      </c>
      <c r="E80" s="9"/>
      <c r="F80" s="9"/>
      <c r="G80" s="9"/>
      <c r="H80" s="9"/>
      <c r="I80" s="9"/>
      <c r="J80" s="9"/>
    </row>
    <row r="81">
      <c r="A81" t="s">
        <v>1375</v>
      </c>
      <c r="B81" s="9"/>
      <c r="C81" s="9"/>
      <c r="D81" s="9" t="str">
        <f>IFERROR(__xludf.DUMMYFUNCTION("IF(ISBLANK(A81), """", TRANSPOSE(FILTER(BestiaryLandmarks, BestiaryMonsters = A81 )))"),"Gormott-&gt;Torigoth")</f>
        <v>Gormott-&gt;Torigoth</v>
      </c>
      <c r="E81" s="9"/>
      <c r="F81" s="9"/>
      <c r="G81" s="9"/>
      <c r="H81" s="9"/>
      <c r="I81" s="9"/>
      <c r="J81" s="9"/>
    </row>
    <row r="82">
      <c r="A82" t="s">
        <v>1376</v>
      </c>
      <c r="B82" s="9"/>
      <c r="C82" s="9"/>
      <c r="D82" s="9" t="str">
        <f>IFERROR(__xludf.DUMMYFUNCTION("IF(ISBLANK(A82), """", TRANSPOSE(FILTER(BestiaryLandmarks, BestiaryMonsters = A82 )))"),"Gormott-&gt;Titan Ship")</f>
        <v>Gormott-&gt;Titan Ship</v>
      </c>
      <c r="E82" s="9"/>
      <c r="F82" s="9"/>
      <c r="G82" s="9"/>
      <c r="H82" s="9"/>
      <c r="I82" s="9"/>
      <c r="J82" s="9"/>
    </row>
    <row r="83">
      <c r="A83" t="s">
        <v>1377</v>
      </c>
      <c r="B83" s="9"/>
      <c r="C83" s="9"/>
      <c r="D83" s="9" t="str">
        <f>IFERROR(__xludf.DUMMYFUNCTION("IF(ISBLANK(A83), """", TRANSPOSE(FILTER(BestiaryLandmarks, BestiaryMonsters = A83 )))"),"Gormott-&gt;Titan Ship")</f>
        <v>Gormott-&gt;Titan Ship</v>
      </c>
      <c r="E83" s="9"/>
      <c r="F83" s="9"/>
      <c r="G83" s="9"/>
      <c r="H83" s="9"/>
      <c r="I83" s="9"/>
      <c r="J83" s="9"/>
    </row>
    <row r="84">
      <c r="A84" t="s">
        <v>1378</v>
      </c>
      <c r="B84" s="9"/>
      <c r="C84" s="9"/>
      <c r="D84" s="9" t="str">
        <f>IFERROR(__xludf.DUMMYFUNCTION("IF(ISBLANK(A84), """", TRANSPOSE(FILTER(BestiaryLandmarks, BestiaryMonsters = A84 )))"),"Gormott-&gt;Torigoth")</f>
        <v>Gormott-&gt;Torigoth</v>
      </c>
      <c r="E84" s="9"/>
      <c r="F84" s="9"/>
      <c r="G84" s="9"/>
      <c r="H84" s="9"/>
      <c r="I84" s="9"/>
      <c r="J84" s="9"/>
    </row>
    <row r="85" ht="26.25">
      <c r="A85" t="s">
        <v>1379</v>
      </c>
      <c r="B85" s="9"/>
      <c r="C85" s="9"/>
      <c r="D85" s="9" t="str">
        <f>IFERROR(__xludf.DUMMYFUNCTION("IF(ISBLANK(A85), """", TRANSPOSE(FILTER(BestiaryLandmarks, BestiaryMonsters = A85 )))"),"Gormott-&gt;Melnath's Shoulder")</f>
        <v>Gormott-&gt;Melnath's Shoulder</v>
      </c>
      <c r="E85" s="9"/>
      <c r="F85" s="9"/>
      <c r="G85" s="9"/>
      <c r="H85" s="9"/>
      <c r="I85" s="9"/>
      <c r="J85" s="9"/>
    </row>
    <row r="86" ht="26.25">
      <c r="A86" t="s">
        <v>1380</v>
      </c>
      <c r="B86" s="9"/>
      <c r="C86" s="9"/>
      <c r="D86" s="9" t="str">
        <f>IFERROR(__xludf.DUMMYFUNCTION("IF(ISBLANK(A86), """", TRANSPOSE(FILTER(BestiaryLandmarks, BestiaryMonsters = A86 )))"),"Gormott-&gt;Melnath's Shoulder")</f>
        <v>Gormott-&gt;Melnath's Shoulder</v>
      </c>
      <c r="E86" s="9"/>
      <c r="F86" s="9"/>
      <c r="G86" s="9"/>
      <c r="H86" s="9"/>
      <c r="I86" s="9"/>
      <c r="J86" s="9"/>
    </row>
    <row r="87" ht="26.25">
      <c r="A87" t="s">
        <v>1381</v>
      </c>
      <c r="B87" s="9"/>
      <c r="C87" s="9"/>
      <c r="D87" s="9" t="str">
        <f>IFERROR(__xludf.DUMMYFUNCTION("IF(ISBLANK(A87), """", TRANSPOSE(FILTER(BestiaryLandmarks, BestiaryMonsters = A87 )))"),"Gormott-&gt;Melnath's Shoulder")</f>
        <v>Gormott-&gt;Melnath's Shoulder</v>
      </c>
      <c r="E87" s="9"/>
      <c r="F87" s="9"/>
      <c r="G87" s="9"/>
      <c r="H87" s="9"/>
      <c r="I87" s="9"/>
      <c r="J87" s="9"/>
    </row>
    <row r="88">
      <c r="A88" t="s">
        <v>1382</v>
      </c>
      <c r="B88" s="9"/>
      <c r="C88" s="9"/>
      <c r="D88" s="9" t="str">
        <f>IFERROR(__xludf.DUMMYFUNCTION("IF(ISBLANK(A88), """", TRANSPOSE(FILTER(BestiaryLandmarks, BestiaryMonsters = A88 )))"),"Uraya-&gt;Acid Gullet")</f>
        <v>Uraya-&gt;Acid Gullet</v>
      </c>
      <c r="E88" s="9"/>
      <c r="F88" s="9"/>
      <c r="G88" s="9"/>
      <c r="H88" s="9"/>
      <c r="I88" s="9"/>
      <c r="J88" s="9"/>
    </row>
    <row r="89">
      <c r="A89" t="s">
        <v>1383</v>
      </c>
      <c r="B89" s="9"/>
      <c r="C89" s="9"/>
      <c r="D89" s="9" t="str">
        <f>IFERROR(__xludf.DUMMYFUNCTION("IF(ISBLANK(A89), """", TRANSPOSE(FILTER(BestiaryLandmarks, BestiaryMonsters = A89 )))"),"Uraya-&gt;Acid Gullet")</f>
        <v>Uraya-&gt;Acid Gullet</v>
      </c>
      <c r="E89" s="9" t="s">
        <v>663</v>
      </c>
      <c r="F89" s="9" t="s">
        <v>691</v>
      </c>
      <c r="G89" s="9" t="s">
        <v>695</v>
      </c>
      <c r="H89" s="9"/>
      <c r="I89" s="9"/>
      <c r="J89" s="9"/>
    </row>
    <row r="90">
      <c r="A90" t="s">
        <v>1384</v>
      </c>
      <c r="B90" s="9"/>
      <c r="C90" s="9"/>
      <c r="D90" s="9" t="str">
        <f>IFERROR(__xludf.DUMMYFUNCTION("IF(ISBLANK(A90), """", TRANSPOSE(FILTER(BestiaryLandmarks, BestiaryMonsters = A90 )))"),"Uraya-&gt;Acid Gullet")</f>
        <v>Uraya-&gt;Acid Gullet</v>
      </c>
      <c r="E90" s="9"/>
      <c r="F90" s="9"/>
      <c r="G90" s="9"/>
      <c r="H90" s="9"/>
      <c r="I90" s="9"/>
      <c r="J90" s="9"/>
    </row>
    <row r="91">
      <c r="A91" t="s">
        <v>1385</v>
      </c>
      <c r="B91" s="9"/>
      <c r="C91" s="9"/>
      <c r="D91" s="9" t="str">
        <f>IFERROR(__xludf.DUMMYFUNCTION("IF(ISBLANK(A91), """", TRANSPOSE(FILTER(BestiaryLandmarks, BestiaryMonsters = A91 )))"),"Uraya-&gt;Acid Gullet")</f>
        <v>Uraya-&gt;Acid Gullet</v>
      </c>
      <c r="E91" s="9"/>
      <c r="F91" s="9"/>
      <c r="G91" s="9"/>
      <c r="H91" s="9"/>
      <c r="I91" s="9"/>
      <c r="J91" s="9"/>
    </row>
    <row r="92">
      <c r="A92" t="s">
        <v>1386</v>
      </c>
      <c r="B92" s="9"/>
      <c r="C92" s="9"/>
      <c r="D92" s="9" t="str">
        <f>IFERROR(__xludf.DUMMYFUNCTION("IF(ISBLANK(A92), """", TRANSPOSE(FILTER(BestiaryLandmarks, BestiaryMonsters = A92 )))"),"Uraya-&gt;Acid Gullet")</f>
        <v>Uraya-&gt;Acid Gullet</v>
      </c>
      <c r="E92" s="9"/>
      <c r="F92" s="9"/>
      <c r="G92" s="9"/>
      <c r="H92" s="9"/>
      <c r="I92" s="9"/>
      <c r="J92" s="9"/>
    </row>
    <row r="93" ht="26.25">
      <c r="A93" t="s">
        <v>1387</v>
      </c>
      <c r="B93" s="9"/>
      <c r="C93" s="9"/>
      <c r="D93" s="9" t="str">
        <f>IFERROR(__xludf.DUMMYFUNCTION("IF(ISBLANK(A93), """", TRANSPOSE(FILTER(BestiaryLandmarks, BestiaryMonsters = A93 )))"),"Uraya-&gt;Cataract of Rujah")</f>
        <v>Uraya-&gt;Cataract of Rujah</v>
      </c>
      <c r="E93" s="9" t="s">
        <v>668</v>
      </c>
      <c r="F93" s="9"/>
      <c r="G93" s="9"/>
      <c r="H93" s="9"/>
      <c r="I93" s="9"/>
      <c r="J93" s="9"/>
    </row>
    <row r="94" ht="26.25">
      <c r="A94" t="s">
        <v>1388</v>
      </c>
      <c r="B94" s="9"/>
      <c r="C94" s="9"/>
      <c r="D94" s="9" t="str">
        <f>IFERROR(__xludf.DUMMYFUNCTION("IF(ISBLANK(A94), """", TRANSPOSE(FILTER(BestiaryLandmarks, BestiaryMonsters = A94 )))"),"Uraya-&gt;Cataract of Rujah")</f>
        <v>Uraya-&gt;Cataract of Rujah</v>
      </c>
      <c r="E94" s="9" t="s">
        <v>668</v>
      </c>
      <c r="F94" s="9"/>
      <c r="G94" s="9"/>
      <c r="H94" s="9"/>
      <c r="I94" s="9"/>
      <c r="J94" s="9"/>
    </row>
    <row r="95" ht="26.25">
      <c r="A95" t="s">
        <v>1389</v>
      </c>
      <c r="B95" s="9"/>
      <c r="C95" s="9"/>
      <c r="D95" s="9" t="str">
        <f>IFERROR(__xludf.DUMMYFUNCTION("IF(ISBLANK(A95), """", TRANSPOSE(FILTER(BestiaryLandmarks, BestiaryMonsters = A95 )))"),"Uraya-&gt;Cataract of Rujah")</f>
        <v>Uraya-&gt;Cataract of Rujah</v>
      </c>
      <c r="E95" s="9"/>
      <c r="F95" s="9"/>
      <c r="G95" s="9"/>
      <c r="H95" s="9"/>
      <c r="I95" s="9"/>
      <c r="J95" s="9"/>
    </row>
    <row r="96" ht="26.25">
      <c r="A96" t="s">
        <v>1390</v>
      </c>
      <c r="B96" s="9"/>
      <c r="C96" s="9"/>
      <c r="D96" s="9" t="str">
        <f>IFERROR(__xludf.DUMMYFUNCTION("IF(ISBLANK(A96), """", TRANSPOSE(FILTER(BestiaryLandmarks, BestiaryMonsters = A96 )))"),"Uraya-&gt;Cataract of Rujah")</f>
        <v>Uraya-&gt;Cataract of Rujah</v>
      </c>
      <c r="E96" s="9" t="s">
        <v>653</v>
      </c>
      <c r="F96" s="9"/>
      <c r="G96" s="9"/>
      <c r="H96" s="9"/>
      <c r="I96" s="9"/>
      <c r="J96" s="9"/>
    </row>
    <row r="97" ht="26.25">
      <c r="A97" t="s">
        <v>1391</v>
      </c>
      <c r="B97" s="9"/>
      <c r="C97" s="9"/>
      <c r="D97" s="9" t="str">
        <f>IFERROR(__xludf.DUMMYFUNCTION("IF(ISBLANK(A97), """", TRANSPOSE(FILTER(BestiaryLandmarks, BestiaryMonsters = A97 )))"),"Uraya-&gt;Cataract of Rujah")</f>
        <v>Uraya-&gt;Cataract of Rujah</v>
      </c>
      <c r="E97" s="9"/>
      <c r="F97" s="9"/>
      <c r="G97" s="9"/>
      <c r="H97" s="9"/>
      <c r="I97" s="9"/>
      <c r="J97" s="9"/>
    </row>
    <row r="98" ht="26.25">
      <c r="A98" t="s">
        <v>1392</v>
      </c>
      <c r="B98" s="9"/>
      <c r="C98" s="9"/>
      <c r="D98" s="9" t="str">
        <f>IFERROR(__xludf.DUMMYFUNCTION("IF(ISBLANK(A98), """", TRANSPOSE(FILTER(BestiaryLandmarks, BestiaryMonsters = A98 )))"),"Uraya-&gt;Cataract of Rujah")</f>
        <v>Uraya-&gt;Cataract of Rujah</v>
      </c>
      <c r="E98" s="9"/>
      <c r="F98" s="9"/>
      <c r="G98" s="9"/>
      <c r="H98" s="9"/>
      <c r="I98" s="9"/>
      <c r="J98" s="9"/>
    </row>
    <row r="99" ht="26.25">
      <c r="A99" t="s">
        <v>1393</v>
      </c>
      <c r="B99" s="9"/>
      <c r="C99" s="9"/>
      <c r="D99" s="9" t="str">
        <f>IFERROR(__xludf.DUMMYFUNCTION("IF(ISBLANK(A99), """", TRANSPOSE(FILTER(BestiaryLandmarks, BestiaryMonsters = A99 )))"),"Uraya-&gt;Cataract of Rujah")</f>
        <v>Uraya-&gt;Cataract of Rujah</v>
      </c>
      <c r="E99" s="9"/>
      <c r="F99" s="9"/>
      <c r="G99" s="9"/>
      <c r="H99" s="9"/>
      <c r="I99" s="9"/>
      <c r="J99" s="9"/>
    </row>
    <row r="100" ht="26.25">
      <c r="A100" t="s">
        <v>1394</v>
      </c>
      <c r="B100" s="9"/>
      <c r="C100" s="9"/>
      <c r="D100" s="9" t="str">
        <f>IFERROR(__xludf.DUMMYFUNCTION("IF(ISBLANK(A100), """", TRANSPOSE(FILTER(BestiaryLandmarks, BestiaryMonsters = A100 )))"),"Uraya-&gt;Cleansing Spring")</f>
        <v>Uraya-&gt;Cleansing Spring</v>
      </c>
      <c r="E100" s="9" t="s">
        <v>663</v>
      </c>
      <c r="F100" s="9" t="s">
        <v>691</v>
      </c>
      <c r="G100" s="9" t="s">
        <v>704</v>
      </c>
      <c r="H100" s="9"/>
      <c r="I100" s="9"/>
      <c r="J100" s="9"/>
    </row>
    <row r="101" ht="26.25">
      <c r="A101" t="s">
        <v>1395</v>
      </c>
      <c r="B101" s="9"/>
      <c r="C101" s="9"/>
      <c r="D101" s="9" t="str">
        <f>IFERROR(__xludf.DUMMYFUNCTION("IF(ISBLANK(A101), """", TRANSPOSE(FILTER(BestiaryLandmarks, BestiaryMonsters = A101 )))"),"Uraya-&gt;Cleansing Spring")</f>
        <v>Uraya-&gt;Cleansing Spring</v>
      </c>
      <c r="E101" s="9" t="s">
        <v>663</v>
      </c>
      <c r="F101" s="9" t="s">
        <v>691</v>
      </c>
      <c r="G101" s="9" t="s">
        <v>704</v>
      </c>
      <c r="H101" s="9"/>
      <c r="I101" s="9"/>
      <c r="J101" s="9"/>
    </row>
    <row r="102" ht="26.25">
      <c r="A102" t="s">
        <v>1396</v>
      </c>
      <c r="B102" s="9"/>
      <c r="C102" s="9"/>
      <c r="D102" s="9" t="str">
        <f>IFERROR(__xludf.DUMMYFUNCTION("IF(ISBLANK(A102), """", TRANSPOSE(FILTER(BestiaryLandmarks, BestiaryMonsters = A102 )))"),"Uraya-&gt;Cleansing Spring")</f>
        <v>Uraya-&gt;Cleansing Spring</v>
      </c>
      <c r="E102" s="9" t="s">
        <v>648</v>
      </c>
      <c r="F102" s="9" t="s">
        <v>663</v>
      </c>
      <c r="G102" s="9" t="s">
        <v>679</v>
      </c>
      <c r="H102" s="9" t="s">
        <v>676</v>
      </c>
      <c r="I102" s="9" t="s">
        <v>683</v>
      </c>
      <c r="J102" s="9" t="s">
        <v>691</v>
      </c>
    </row>
    <row r="103" ht="26.25">
      <c r="A103" t="s">
        <v>1397</v>
      </c>
      <c r="B103" s="9"/>
      <c r="C103" s="9"/>
      <c r="D103" s="9" t="str">
        <f>IFERROR(__xludf.DUMMYFUNCTION("IF(ISBLANK(A103), """", TRANSPOSE(FILTER(BestiaryLandmarks, BestiaryMonsters = A103 )))"),"Uraya-&gt;Cleansing Spring")</f>
        <v>Uraya-&gt;Cleansing Spring</v>
      </c>
      <c r="E103" s="9" t="s">
        <v>668</v>
      </c>
      <c r="F103" s="9" t="s">
        <v>676</v>
      </c>
      <c r="G103" s="9" t="s">
        <v>683</v>
      </c>
      <c r="H103" s="9" t="s">
        <v>709</v>
      </c>
      <c r="I103" s="9"/>
      <c r="J103" s="9"/>
    </row>
    <row r="104" ht="26.25">
      <c r="A104" t="s">
        <v>1398</v>
      </c>
      <c r="B104" s="9"/>
      <c r="C104" s="9"/>
      <c r="D104" s="9" t="str">
        <f>IFERROR(__xludf.DUMMYFUNCTION("IF(ISBLANK(A104), """", TRANSPOSE(FILTER(BestiaryLandmarks, BestiaryMonsters = A104 )))"),"Uraya-&gt;Cleansing Spring")</f>
        <v>Uraya-&gt;Cleansing Spring</v>
      </c>
      <c r="E104" s="9" t="s">
        <v>668</v>
      </c>
      <c r="F104" s="9" t="s">
        <v>676</v>
      </c>
      <c r="G104" s="9" t="s">
        <v>683</v>
      </c>
      <c r="H104" s="9" t="s">
        <v>709</v>
      </c>
      <c r="I104" s="9"/>
      <c r="J104" s="9"/>
    </row>
    <row r="105" ht="26.25">
      <c r="A105" t="s">
        <v>1399</v>
      </c>
      <c r="B105" s="9"/>
      <c r="C105" s="9"/>
      <c r="D105" s="9" t="str">
        <f>IFERROR(__xludf.DUMMYFUNCTION("IF(ISBLANK(A105), """", TRANSPOSE(FILTER(BestiaryLandmarks, BestiaryMonsters = A105 )))"),"Uraya-&gt;Cleansing Spring")</f>
        <v>Uraya-&gt;Cleansing Spring</v>
      </c>
      <c r="E105" s="9" t="s">
        <v>663</v>
      </c>
      <c r="F105" s="9" t="s">
        <v>679</v>
      </c>
      <c r="G105" s="9" t="s">
        <v>676</v>
      </c>
      <c r="H105" s="9" t="s">
        <v>683</v>
      </c>
      <c r="I105" s="9"/>
      <c r="J105" s="9"/>
    </row>
    <row r="106" ht="26.25">
      <c r="A106" t="s">
        <v>1400</v>
      </c>
      <c r="B106" s="9"/>
      <c r="C106" s="9"/>
      <c r="D106" s="9" t="str">
        <f>IFERROR(__xludf.DUMMYFUNCTION("IF(ISBLANK(A106), """", TRANSPOSE(FILTER(BestiaryLandmarks, BestiaryMonsters = A106 )))"),"Uraya-&gt;Sternum Arch")</f>
        <v>Uraya-&gt;Sternum Arch</v>
      </c>
      <c r="E106" s="9" t="s">
        <v>668</v>
      </c>
      <c r="F106" s="9" t="s">
        <v>679</v>
      </c>
      <c r="G106" s="9"/>
      <c r="H106" s="9"/>
      <c r="I106" s="9"/>
      <c r="J106" s="9"/>
    </row>
    <row r="107" ht="26.25">
      <c r="A107" t="s">
        <v>1401</v>
      </c>
      <c r="B107" s="9"/>
      <c r="C107" s="9"/>
      <c r="D107" s="9" t="str">
        <f>IFERROR(__xludf.DUMMYFUNCTION("IF(ISBLANK(A107), """", TRANSPOSE(FILTER(BestiaryLandmarks, BestiaryMonsters = A107 )))"),"Uraya-&gt;Sternum Arch")</f>
        <v>Uraya-&gt;Sternum Arch</v>
      </c>
      <c r="E107" s="9" t="s">
        <v>668</v>
      </c>
      <c r="F107" s="9" t="s">
        <v>691</v>
      </c>
      <c r="G107" s="9" t="s">
        <v>704</v>
      </c>
      <c r="H107" s="9"/>
      <c r="I107" s="9"/>
      <c r="J107" s="9"/>
    </row>
    <row r="108" ht="26.25">
      <c r="A108" t="s">
        <v>1402</v>
      </c>
      <c r="B108" s="9"/>
      <c r="C108" s="9"/>
      <c r="D108" s="9" t="str">
        <f>IFERROR(__xludf.DUMMYFUNCTION("IF(ISBLANK(A108), """", TRANSPOSE(FILTER(BestiaryLandmarks, BestiaryMonsters = A108 )))"),"Uraya-&gt;Sternum Arch")</f>
        <v>Uraya-&gt;Sternum Arch</v>
      </c>
      <c r="E108" s="9" t="s">
        <v>668</v>
      </c>
      <c r="F108" s="9" t="s">
        <v>691</v>
      </c>
      <c r="G108" s="9" t="s">
        <v>704</v>
      </c>
      <c r="H108" s="9"/>
      <c r="I108" s="9"/>
      <c r="J108" s="9"/>
    </row>
    <row r="109" ht="26.25">
      <c r="A109" t="s">
        <v>1403</v>
      </c>
      <c r="B109" s="9"/>
      <c r="C109" s="9"/>
      <c r="D109" s="9" t="str">
        <f>IFERROR(__xludf.DUMMYFUNCTION("IF(ISBLANK(A109), """", TRANSPOSE(FILTER(BestiaryLandmarks, BestiaryMonsters = A109 )))"),"Uraya-&gt;Sternum Arch")</f>
        <v>Uraya-&gt;Sternum Arch</v>
      </c>
      <c r="E109" s="9" t="s">
        <v>679</v>
      </c>
      <c r="F109" s="9" t="s">
        <v>691</v>
      </c>
      <c r="G109" s="9"/>
      <c r="H109" s="9"/>
      <c r="I109" s="9"/>
      <c r="J109" s="9"/>
    </row>
    <row r="110" ht="26.25">
      <c r="A110" t="s">
        <v>1404</v>
      </c>
      <c r="B110" s="9"/>
      <c r="C110" s="9"/>
      <c r="D110" s="9" t="str">
        <f>IFERROR(__xludf.DUMMYFUNCTION("IF(ISBLANK(A110), """", TRANSPOSE(FILTER(BestiaryLandmarks, BestiaryMonsters = A110 )))"),"Uraya-&gt;Sternum Arch")</f>
        <v>Uraya-&gt;Sternum Arch</v>
      </c>
      <c r="E110" s="9" t="s">
        <v>679</v>
      </c>
      <c r="F110" s="9"/>
      <c r="G110" s="9"/>
      <c r="H110" s="9"/>
      <c r="I110" s="9"/>
      <c r="J110" s="9"/>
    </row>
    <row r="111" ht="26.25">
      <c r="A111" t="s">
        <v>1405</v>
      </c>
      <c r="B111" s="9"/>
      <c r="C111" s="9"/>
      <c r="D111" s="9" t="str">
        <f>IFERROR(__xludf.DUMMYFUNCTION("IF(ISBLANK(A111), """", TRANSPOSE(FILTER(BestiaryLandmarks, BestiaryMonsters = A111 )))"),"Uraya-&gt;Lake Varna")</f>
        <v>Uraya-&gt;Lake Varna</v>
      </c>
      <c r="E111" s="9" t="s">
        <v>679</v>
      </c>
      <c r="F111" s="9" t="s">
        <v>687</v>
      </c>
      <c r="G111" s="9" t="s">
        <v>674</v>
      </c>
      <c r="H111" s="9" t="s">
        <v>691</v>
      </c>
      <c r="I111" s="9"/>
      <c r="J111" s="9"/>
    </row>
    <row r="112" ht="26.25">
      <c r="A112" t="s">
        <v>1406</v>
      </c>
      <c r="B112" s="9"/>
      <c r="C112" s="9"/>
      <c r="D112" s="9" t="str">
        <f>IFERROR(__xludf.DUMMYFUNCTION("IF(ISBLANK(A112), """", TRANSPOSE(FILTER(BestiaryLandmarks, BestiaryMonsters = A112 )))"),"Uraya-&gt;Eight-Rock Skip")</f>
        <v>Uraya-&gt;Eight-Rock Skip</v>
      </c>
      <c r="E112" s="9" t="s">
        <v>679</v>
      </c>
      <c r="F112" s="9" t="s">
        <v>691</v>
      </c>
      <c r="G112" s="9" t="s">
        <v>695</v>
      </c>
      <c r="H112" s="9" t="s">
        <v>704</v>
      </c>
      <c r="I112" s="9"/>
      <c r="J112" s="9"/>
    </row>
    <row r="113" ht="26.25">
      <c r="A113" t="s">
        <v>1407</v>
      </c>
      <c r="B113" s="9"/>
      <c r="C113" s="9"/>
      <c r="D113" s="9" t="str">
        <f>IFERROR(__xludf.DUMMYFUNCTION("IF(ISBLANK(A113), """", TRANSPOSE(FILTER(BestiaryLandmarks, BestiaryMonsters = A113 )))"),"Uraya-&gt;Eight-Rock Skip")</f>
        <v>Uraya-&gt;Eight-Rock Skip</v>
      </c>
      <c r="E113" s="9" t="s">
        <v>679</v>
      </c>
      <c r="F113" s="9" t="s">
        <v>676</v>
      </c>
      <c r="G113" s="9" t="s">
        <v>683</v>
      </c>
      <c r="H113" s="9"/>
      <c r="I113" s="9"/>
      <c r="J113" s="9"/>
    </row>
    <row r="114" ht="26.25">
      <c r="A114" t="s">
        <v>1408</v>
      </c>
      <c r="B114" s="9"/>
      <c r="C114" s="9"/>
      <c r="D114" s="9" t="str">
        <f>IFERROR(__xludf.DUMMYFUNCTION("IF(ISBLANK(A114), """", TRANSPOSE(FILTER(BestiaryLandmarks, BestiaryMonsters = A114 )))"),"Uraya-&gt;Eight-Rock Skip")</f>
        <v>Uraya-&gt;Eight-Rock Skip</v>
      </c>
      <c r="E114" s="9" t="s">
        <v>683</v>
      </c>
      <c r="F114" s="9" t="s">
        <v>674</v>
      </c>
      <c r="G114" s="9"/>
      <c r="H114" s="9"/>
      <c r="I114" s="9"/>
      <c r="J114" s="9"/>
    </row>
    <row r="115" ht="26.25">
      <c r="A115" t="s">
        <v>1409</v>
      </c>
      <c r="B115" s="9"/>
      <c r="C115" s="9"/>
      <c r="D115" s="9" t="str">
        <f>IFERROR(__xludf.DUMMYFUNCTION("IF(ISBLANK(A115), """", TRANSPOSE(FILTER(BestiaryLandmarks, BestiaryMonsters = A115 )))"),"Uraya-&gt;Minnet Terrace")</f>
        <v>Uraya-&gt;Minnet Terrace</v>
      </c>
      <c r="E115" s="9" t="s">
        <v>695</v>
      </c>
      <c r="F115" s="9" t="s">
        <v>704</v>
      </c>
      <c r="G115" s="9"/>
      <c r="H115" s="9"/>
      <c r="I115" s="9"/>
      <c r="J115" s="9"/>
    </row>
    <row r="116" ht="26.25">
      <c r="A116" t="s">
        <v>1410</v>
      </c>
      <c r="B116" s="9"/>
      <c r="C116" s="9"/>
      <c r="D116" s="9" t="str">
        <f>IFERROR(__xludf.DUMMYFUNCTION("IF(ISBLANK(A116), """", TRANSPOSE(FILTER(BestiaryLandmarks, BestiaryMonsters = A116 )))"),"Uraya-&gt;Minnet Terrace")</f>
        <v>Uraya-&gt;Minnet Terrace</v>
      </c>
      <c r="E116" s="9"/>
      <c r="F116" s="9"/>
      <c r="G116" s="9"/>
      <c r="H116" s="9"/>
      <c r="I116" s="9"/>
      <c r="J116" s="9"/>
    </row>
    <row r="117" ht="26.25">
      <c r="A117" t="s">
        <v>1411</v>
      </c>
      <c r="B117" s="9"/>
      <c r="C117" s="9"/>
      <c r="D117" s="9" t="str">
        <f>IFERROR(__xludf.DUMMYFUNCTION("IF(ISBLANK(A117), """", TRANSPOSE(FILTER(BestiaryLandmarks, BestiaryMonsters = A117 )))"),"Uraya-&gt;Minnet Terrace")</f>
        <v>Uraya-&gt;Minnet Terrace</v>
      </c>
      <c r="E117" s="9" t="s">
        <v>683</v>
      </c>
      <c r="F117" s="9" t="s">
        <v>687</v>
      </c>
      <c r="G117" s="9" t="s">
        <v>695</v>
      </c>
      <c r="H117" s="9"/>
      <c r="I117" s="9"/>
      <c r="J117" s="9"/>
    </row>
    <row r="118" ht="26.25">
      <c r="A118" t="s">
        <v>1412</v>
      </c>
      <c r="B118" s="9"/>
      <c r="C118" s="9"/>
      <c r="D118" s="9" t="str">
        <f>IFERROR(__xludf.DUMMYFUNCTION("IF(ISBLANK(A118), """", TRANSPOSE(FILTER(BestiaryLandmarks, BestiaryMonsters = A118 )))"),"Uraya-&gt;Minnet Terrace")</f>
        <v>Uraya-&gt;Minnet Terrace</v>
      </c>
      <c r="E118" s="9" t="s">
        <v>676</v>
      </c>
      <c r="F118" s="9" t="s">
        <v>683</v>
      </c>
      <c r="G118" s="9" t="s">
        <v>687</v>
      </c>
      <c r="H118" s="9"/>
      <c r="I118" s="9"/>
      <c r="J118" s="9"/>
    </row>
    <row r="119" ht="26.25">
      <c r="A119" t="s">
        <v>1413</v>
      </c>
      <c r="B119" s="9"/>
      <c r="C119" s="9"/>
      <c r="D119" s="9" t="str">
        <f>IFERROR(__xludf.DUMMYFUNCTION("IF(ISBLANK(A119), """", TRANSPOSE(FILTER(BestiaryLandmarks, BestiaryMonsters = A119 )))"),"Uraya-&gt;Minnet Terrace")</f>
        <v>Uraya-&gt;Minnet Terrace</v>
      </c>
      <c r="E119" s="9"/>
      <c r="F119" s="9"/>
      <c r="G119" s="9"/>
      <c r="H119" s="9"/>
      <c r="I119" s="9"/>
      <c r="J119" s="9"/>
    </row>
    <row r="120" ht="26.25">
      <c r="A120" t="s">
        <v>1414</v>
      </c>
      <c r="B120" s="9"/>
      <c r="C120" s="9"/>
      <c r="D120" s="9" t="str">
        <f>IFERROR(__xludf.DUMMYFUNCTION("IF(ISBLANK(A120), """", TRANSPOSE(FILTER(BestiaryLandmarks, BestiaryMonsters = A120 )))"),"Uraya-&gt;Minnet Terrace")</f>
        <v>Uraya-&gt;Minnet Terrace</v>
      </c>
      <c r="E120" s="9" t="s">
        <v>676</v>
      </c>
      <c r="F120" s="9" t="s">
        <v>691</v>
      </c>
      <c r="G120" s="9" t="s">
        <v>709</v>
      </c>
      <c r="H120" s="9"/>
      <c r="I120" s="9"/>
      <c r="J120" s="9"/>
    </row>
    <row r="121" ht="26.25">
      <c r="A121" t="s">
        <v>1415</v>
      </c>
      <c r="B121" s="9"/>
      <c r="C121" s="9"/>
      <c r="D121" s="9" t="str">
        <f>IFERROR(__xludf.DUMMYFUNCTION("IF(ISBLANK(A121), """", TRANSPOSE(FILTER(BestiaryLandmarks, BestiaryMonsters = A121 )))"),"Uraya-&gt;Farlaine Wells")</f>
        <v>Uraya-&gt;Farlaine Wells</v>
      </c>
      <c r="E121" s="9" t="s">
        <v>683</v>
      </c>
      <c r="F121" s="9"/>
      <c r="G121" s="9"/>
      <c r="H121" s="9"/>
      <c r="I121" s="9"/>
      <c r="J121" s="9"/>
    </row>
    <row r="122" ht="26.25">
      <c r="A122" t="s">
        <v>1416</v>
      </c>
      <c r="B122" s="9"/>
      <c r="C122" s="9"/>
      <c r="D122" s="9" t="str">
        <f>IFERROR(__xludf.DUMMYFUNCTION("IF(ISBLANK(A122), """", TRANSPOSE(FILTER(BestiaryLandmarks, BestiaryMonsters = A122 )))"),"Uraya-&gt;Farlaine Wells")</f>
        <v>Uraya-&gt;Farlaine Wells</v>
      </c>
      <c r="E122" s="9" t="s">
        <v>683</v>
      </c>
      <c r="F122" s="9"/>
      <c r="G122" s="9"/>
      <c r="H122" s="9"/>
      <c r="I122" s="9"/>
      <c r="J122" s="9"/>
    </row>
    <row r="123" ht="26.25">
      <c r="A123" t="s">
        <v>1417</v>
      </c>
      <c r="B123" s="9"/>
      <c r="C123" s="9"/>
      <c r="D123" s="9" t="str">
        <f>IFERROR(__xludf.DUMMYFUNCTION("IF(ISBLANK(A123), """", TRANSPOSE(FILTER(BestiaryLandmarks, BestiaryMonsters = A123 )))"),"Uraya-&gt;Farlaine Wells")</f>
        <v>Uraya-&gt;Farlaine Wells</v>
      </c>
      <c r="E123" s="9" t="s">
        <v>683</v>
      </c>
      <c r="F123" s="9" t="s">
        <v>674</v>
      </c>
      <c r="G123" s="9" t="s">
        <v>695</v>
      </c>
      <c r="H123" s="9" t="s">
        <v>704</v>
      </c>
      <c r="I123" s="9" t="s">
        <v>709</v>
      </c>
      <c r="J123" s="9"/>
    </row>
    <row r="124" ht="26.25">
      <c r="A124" t="s">
        <v>1418</v>
      </c>
      <c r="B124" s="9"/>
      <c r="C124" s="9"/>
      <c r="D124" s="9" t="str">
        <f>IFERROR(__xludf.DUMMYFUNCTION("IF(ISBLANK(A124), """", TRANSPOSE(FILTER(BestiaryLandmarks, BestiaryMonsters = A124 )))"),"Uraya-&gt;Yurna the Elderwood")</f>
        <v>Uraya-&gt;Yurna the Elderwood</v>
      </c>
      <c r="E124" s="9"/>
      <c r="F124" s="9"/>
      <c r="G124" s="9"/>
      <c r="H124" s="9"/>
      <c r="I124" s="9"/>
      <c r="J124" s="9"/>
    </row>
    <row r="125" ht="26.25">
      <c r="A125" t="s">
        <v>1419</v>
      </c>
      <c r="B125" s="9"/>
      <c r="C125" s="9"/>
      <c r="D125" s="9" t="str">
        <f>IFERROR(__xludf.DUMMYFUNCTION("IF(ISBLANK(A125), """", TRANSPOSE(FILTER(BestiaryLandmarks, BestiaryMonsters = A125 )))"),"Uraya-&gt;Yurna the Elderwood")</f>
        <v>Uraya-&gt;Yurna the Elderwood</v>
      </c>
      <c r="E125" s="9" t="s">
        <v>687</v>
      </c>
      <c r="F125" s="9" t="s">
        <v>674</v>
      </c>
      <c r="G125" s="9" t="s">
        <v>691</v>
      </c>
      <c r="H125" s="9" t="s">
        <v>695</v>
      </c>
      <c r="I125" s="9" t="s">
        <v>671</v>
      </c>
      <c r="J125" s="9"/>
    </row>
    <row r="126" ht="26.25">
      <c r="A126" t="s">
        <v>1420</v>
      </c>
      <c r="B126" s="9"/>
      <c r="C126" s="9"/>
      <c r="D126" s="9" t="str">
        <f>IFERROR(__xludf.DUMMYFUNCTION("IF(ISBLANK(A126), """", TRANSPOSE(FILTER(BestiaryLandmarks, BestiaryMonsters = A126 )))"),"Uraya-&gt;Yurna the Elderwood")</f>
        <v>Uraya-&gt;Yurna the Elderwood</v>
      </c>
      <c r="E126" s="9" t="s">
        <v>687</v>
      </c>
      <c r="F126" s="9" t="s">
        <v>674</v>
      </c>
      <c r="G126" s="9" t="s">
        <v>695</v>
      </c>
      <c r="H126" s="9"/>
      <c r="I126" s="9"/>
      <c r="J126" s="9"/>
    </row>
    <row r="127" ht="26.25">
      <c r="A127" t="s">
        <v>1421</v>
      </c>
      <c r="B127" s="9"/>
      <c r="C127" s="9"/>
      <c r="D127" s="9" t="str">
        <f>IFERROR(__xludf.DUMMYFUNCTION("IF(ISBLANK(A127), """", TRANSPOSE(FILTER(BestiaryLandmarks, BestiaryMonsters = A127 )))"),"Uraya-&gt;Yurna the Elderwood")</f>
        <v>Uraya-&gt;Yurna the Elderwood</v>
      </c>
      <c r="E127" s="9" t="s">
        <v>687</v>
      </c>
      <c r="F127" s="9" t="s">
        <v>674</v>
      </c>
      <c r="G127" s="9" t="s">
        <v>691</v>
      </c>
      <c r="H127" s="9" t="s">
        <v>695</v>
      </c>
      <c r="I127" s="9" t="s">
        <v>671</v>
      </c>
      <c r="J127" s="9"/>
    </row>
    <row r="128" ht="26.25">
      <c r="A128" t="s">
        <v>1422</v>
      </c>
      <c r="B128" s="9"/>
      <c r="C128" s="9"/>
      <c r="D128" s="9" t="str">
        <f>IFERROR(__xludf.DUMMYFUNCTION("IF(ISBLANK(A128), """", TRANSPOSE(FILTER(BestiaryLandmarks, BestiaryMonsters = A128 )))"),"Uraya-&gt;Yurna the Elderwood")</f>
        <v>Uraya-&gt;Yurna the Elderwood</v>
      </c>
      <c r="E128" s="9" t="s">
        <v>687</v>
      </c>
      <c r="F128" s="9" t="s">
        <v>674</v>
      </c>
      <c r="G128" s="9" t="s">
        <v>691</v>
      </c>
      <c r="H128" s="9" t="s">
        <v>695</v>
      </c>
      <c r="I128" s="9"/>
      <c r="J128" s="9"/>
    </row>
    <row r="129">
      <c r="A129" t="s">
        <v>1423</v>
      </c>
      <c r="B129" s="9"/>
      <c r="C129" s="9"/>
      <c r="D129" s="9" t="str">
        <f>IFERROR(__xludf.DUMMYFUNCTION("IF(ISBLANK(A129), """", TRANSPOSE(FILTER(BestiaryLandmarks, BestiaryMonsters = A129 )))"),"Uraya-&gt;Tardy Gate")</f>
        <v>Uraya-&gt;Tardy Gate</v>
      </c>
      <c r="E129" s="9" t="s">
        <v>674</v>
      </c>
      <c r="F129" s="9" t="s">
        <v>695</v>
      </c>
      <c r="G129" s="9"/>
      <c r="H129" s="9"/>
      <c r="I129" s="9"/>
      <c r="J129" s="9"/>
    </row>
    <row r="130" ht="26.25">
      <c r="A130" t="s">
        <v>1424</v>
      </c>
      <c r="B130" s="9"/>
      <c r="C130" s="9"/>
      <c r="D130" s="9" t="str">
        <f>IFERROR(__xludf.DUMMYFUNCTION("IF(ISBLANK(A130), """", TRANSPOSE(FILTER(BestiaryLandmarks, BestiaryMonsters = A130 )))"),"Uraya-&gt;Tardy Gate")</f>
        <v>Uraya-&gt;Tardy Gate</v>
      </c>
      <c r="E130" s="9" t="s">
        <v>671</v>
      </c>
      <c r="F130" s="9" t="s">
        <v>713</v>
      </c>
      <c r="G130" s="9"/>
      <c r="H130" s="9"/>
      <c r="I130" s="9"/>
      <c r="J130" s="9"/>
    </row>
    <row r="131" ht="26.25">
      <c r="A131" t="s">
        <v>1425</v>
      </c>
      <c r="B131" s="9"/>
      <c r="C131" s="9"/>
      <c r="D131" s="9" t="str">
        <f>IFERROR(__xludf.DUMMYFUNCTION("IF(ISBLANK(A131), """", TRANSPOSE(FILTER(BestiaryLandmarks, BestiaryMonsters = A131 )))"),"Uraya-&gt;Badfella's Cave")</f>
        <v>Uraya-&gt;Badfella's Cave</v>
      </c>
      <c r="E131" s="9"/>
      <c r="F131" s="9"/>
      <c r="G131" s="9"/>
      <c r="H131" s="9"/>
      <c r="I131" s="9"/>
      <c r="J131" s="9"/>
    </row>
    <row r="132" ht="26.25">
      <c r="A132" t="s">
        <v>1426</v>
      </c>
      <c r="B132" s="9"/>
      <c r="C132" s="9"/>
      <c r="D132" s="9" t="str">
        <f>IFERROR(__xludf.DUMMYFUNCTION("IF(ISBLANK(A132), """", TRANSPOSE(FILTER(BestiaryLandmarks, BestiaryMonsters = A132 )))"),"Uraya-&gt;Badfella's Cave")</f>
        <v>Uraya-&gt;Badfella's Cave</v>
      </c>
      <c r="E132" s="9"/>
      <c r="F132" s="9"/>
      <c r="G132" s="9"/>
      <c r="H132" s="9"/>
      <c r="I132" s="9"/>
      <c r="J132" s="9"/>
    </row>
    <row r="133" ht="26.25">
      <c r="A133" t="s">
        <v>1427</v>
      </c>
      <c r="B133" s="9"/>
      <c r="C133" s="9"/>
      <c r="D133" s="9" t="str">
        <f>IFERROR(__xludf.DUMMYFUNCTION("IF(ISBLANK(A133), """", TRANSPOSE(FILTER(BestiaryLandmarks, BestiaryMonsters = A133 )))"),"Uraya-&gt;Badfella's Cave")</f>
        <v>Uraya-&gt;Badfella's Cave</v>
      </c>
      <c r="E133" s="9"/>
      <c r="F133" s="9"/>
      <c r="G133" s="9"/>
      <c r="H133" s="9"/>
      <c r="I133" s="9"/>
      <c r="J133" s="9"/>
    </row>
    <row r="134" ht="26.25">
      <c r="A134" t="s">
        <v>1428</v>
      </c>
      <c r="B134" s="9"/>
      <c r="C134" s="9"/>
      <c r="D134" s="9" t="str">
        <f>IFERROR(__xludf.DUMMYFUNCTION("IF(ISBLANK(A134), """", TRANSPOSE(FILTER(BestiaryLandmarks, BestiaryMonsters = A134 )))"),"Uraya-&gt;Badfella's Cave")</f>
        <v>Uraya-&gt;Badfella's Cave</v>
      </c>
      <c r="E134" s="9"/>
      <c r="F134" s="9"/>
      <c r="G134" s="9"/>
      <c r="H134" s="9"/>
      <c r="I134" s="9"/>
      <c r="J134" s="9"/>
    </row>
    <row r="135" ht="26.25">
      <c r="A135" t="s">
        <v>1429</v>
      </c>
      <c r="B135" s="9"/>
      <c r="C135" s="9"/>
      <c r="D135" s="9" t="str">
        <f>IFERROR(__xludf.DUMMYFUNCTION("IF(ISBLANK(A135), """", TRANSPOSE(FILTER(BestiaryLandmarks, BestiaryMonsters = A135 )))"),"Uraya-&gt;Badfella's Cave")</f>
        <v>Uraya-&gt;Badfella's Cave</v>
      </c>
      <c r="E135" s="9"/>
      <c r="F135" s="9"/>
      <c r="G135" s="9"/>
      <c r="H135" s="9"/>
      <c r="I135" s="9"/>
      <c r="J135" s="9"/>
    </row>
    <row r="136" ht="26.25">
      <c r="A136" t="s">
        <v>1430</v>
      </c>
      <c r="B136" s="9"/>
      <c r="C136" s="9"/>
      <c r="D136" s="9" t="str">
        <f>IFERROR(__xludf.DUMMYFUNCTION("IF(ISBLANK(A136), """", TRANSPOSE(FILTER(BestiaryLandmarks, BestiaryMonsters = A136 )))"),"Uraya-&gt;Badfella's Cave")</f>
        <v>Uraya-&gt;Badfella's Cave</v>
      </c>
      <c r="E136" s="9"/>
      <c r="F136" s="9"/>
      <c r="G136" s="9"/>
      <c r="H136" s="9"/>
      <c r="I136" s="9"/>
      <c r="J136" s="9"/>
    </row>
    <row r="137" ht="26.25">
      <c r="A137" t="s">
        <v>1431</v>
      </c>
      <c r="B137" s="9"/>
      <c r="C137" s="9"/>
      <c r="D137" s="9" t="str">
        <f>IFERROR(__xludf.DUMMYFUNCTION("IF(ISBLANK(A137), """", TRANSPOSE(FILTER(BestiaryLandmarks, BestiaryMonsters = A137 )))"),"Uraya-&gt;Badfella's Cave")</f>
        <v>Uraya-&gt;Badfella's Cave</v>
      </c>
      <c r="E137" s="9"/>
      <c r="F137" s="9"/>
      <c r="G137" s="9"/>
      <c r="H137" s="9"/>
      <c r="I137" s="9"/>
      <c r="J137" s="9"/>
    </row>
    <row r="138" ht="26.25">
      <c r="A138" t="s">
        <v>1432</v>
      </c>
      <c r="B138" s="9"/>
      <c r="C138" s="9"/>
      <c r="D138" s="9" t="str">
        <f>IFERROR(__xludf.DUMMYFUNCTION("IF(ISBLANK(A138), """", TRANSPOSE(FILTER(BestiaryLandmarks, BestiaryMonsters = A138 )))"),"Uraya-&gt;Badfella's Cave")</f>
        <v>Uraya-&gt;Badfella's Cave</v>
      </c>
      <c r="E138" s="9"/>
      <c r="F138" s="9"/>
      <c r="G138" s="9"/>
      <c r="H138" s="9"/>
      <c r="I138" s="9"/>
      <c r="J138" s="9"/>
    </row>
    <row r="139" ht="26.25">
      <c r="A139" t="s">
        <v>1433</v>
      </c>
      <c r="B139" s="9"/>
      <c r="C139" s="9"/>
      <c r="D139" s="9" t="str">
        <f>IFERROR(__xludf.DUMMYFUNCTION("IF(ISBLANK(A139), """", TRANSPOSE(FILTER(BestiaryLandmarks, BestiaryMonsters = A139 )))"),"Uraya-&gt;Badfella's Cave")</f>
        <v>Uraya-&gt;Badfella's Cave</v>
      </c>
      <c r="E139" s="9"/>
      <c r="F139" s="9"/>
      <c r="G139" s="9"/>
      <c r="H139" s="9"/>
      <c r="I139" s="9"/>
      <c r="J139" s="9"/>
    </row>
    <row r="140" ht="26.25">
      <c r="A140" t="s">
        <v>1434</v>
      </c>
      <c r="B140" s="9"/>
      <c r="C140" s="9"/>
      <c r="D140" s="9" t="str">
        <f>IFERROR(__xludf.DUMMYFUNCTION("IF(ISBLANK(A140), """", TRANSPOSE(FILTER(BestiaryLandmarks, BestiaryMonsters = A140 )))"),"Uraya-&gt;Loska's Gap")</f>
        <v>Uraya-&gt;Loska's Gap</v>
      </c>
      <c r="E140" s="9"/>
      <c r="F140" s="9"/>
      <c r="G140" s="9"/>
      <c r="H140" s="9"/>
      <c r="I140" s="9"/>
      <c r="J140" s="9"/>
    </row>
    <row r="141" ht="26.25">
      <c r="A141" t="s">
        <v>1435</v>
      </c>
      <c r="B141" s="9"/>
      <c r="C141" s="9"/>
      <c r="D141" s="9" t="str">
        <f>IFERROR(__xludf.DUMMYFUNCTION("IF(ISBLANK(A141), """", TRANSPOSE(FILTER(BestiaryLandmarks, BestiaryMonsters = A141 )))"),"Uraya-&gt;Stone Gate Ruins")</f>
        <v>Uraya-&gt;Stone Gate Ruins</v>
      </c>
      <c r="E141" s="9"/>
      <c r="F141" s="9"/>
      <c r="G141" s="9"/>
      <c r="H141" s="9"/>
      <c r="I141" s="9"/>
      <c r="J141" s="9"/>
    </row>
    <row r="142" ht="26.25">
      <c r="A142" t="s">
        <v>1436</v>
      </c>
      <c r="B142" s="9"/>
      <c r="C142" s="9"/>
      <c r="D142" s="9" t="str">
        <f>IFERROR(__xludf.DUMMYFUNCTION("IF(ISBLANK(A142), """", TRANSPOSE(FILTER(BestiaryLandmarks, BestiaryMonsters = A142 )))"),"Uraya-&gt;Stone Gate Ruins")</f>
        <v>Uraya-&gt;Stone Gate Ruins</v>
      </c>
      <c r="E142" s="9"/>
      <c r="F142" s="9"/>
      <c r="G142" s="9"/>
      <c r="H142" s="9"/>
      <c r="I142" s="9"/>
      <c r="J142" s="9"/>
    </row>
    <row r="143" ht="26.25">
      <c r="A143" t="s">
        <v>1437</v>
      </c>
      <c r="B143" s="9"/>
      <c r="C143" s="9"/>
      <c r="D143" s="9" t="str">
        <f>IFERROR(__xludf.DUMMYFUNCTION("IF(ISBLANK(A143), """", TRANSPOSE(FILTER(BestiaryLandmarks, BestiaryMonsters = A143 )))"),"Uraya-&gt;Stone Gate Ruins")</f>
        <v>Uraya-&gt;Stone Gate Ruins</v>
      </c>
      <c r="E143" s="9"/>
      <c r="F143" s="9"/>
      <c r="G143" s="9"/>
      <c r="H143" s="9"/>
      <c r="I143" s="9"/>
      <c r="J143" s="9"/>
    </row>
    <row r="144">
      <c r="A144" t="s">
        <v>1438</v>
      </c>
      <c r="D144" s="9" t="str">
        <f>IFERROR(__xludf.DUMMYFUNCTION("IF(ISBLANK(A144), """", TRANSPOSE(FILTER(BestiaryLandmarks, BestiaryMonsters = A144 )))"),"Uraya-&gt;Old Quarry")</f>
        <v>Uraya-&gt;Old Quarry</v>
      </c>
      <c r="E144" s="9"/>
      <c r="F144" s="9"/>
      <c r="G144" s="9"/>
      <c r="H144" s="9"/>
      <c r="I144" s="9"/>
      <c r="J144" s="9"/>
    </row>
    <row r="145" ht="26.25">
      <c r="A145" t="s">
        <v>1439</v>
      </c>
      <c r="D145" s="9" t="str">
        <f>IFERROR(__xludf.DUMMYFUNCTION("IF(ISBLANK(A145), """", TRANSPOSE(FILTER(BestiaryLandmarks, BestiaryMonsters = A145 )))"),"Uraya-&gt;Old Quarry")</f>
        <v>Uraya-&gt;Old Quarry</v>
      </c>
      <c r="E145" s="9" t="s">
        <v>713</v>
      </c>
      <c r="F145" s="9" t="s">
        <v>718</v>
      </c>
      <c r="G145" s="9"/>
      <c r="H145" s="9"/>
      <c r="I145" s="9"/>
      <c r="J145" s="9"/>
    </row>
    <row r="146" ht="26.25">
      <c r="A146" t="s">
        <v>1440</v>
      </c>
      <c r="D146" s="9" t="str">
        <f>IFERROR(__xludf.DUMMYFUNCTION("IF(ISBLANK(A146), """", TRANSPOSE(FILTER(BestiaryLandmarks, BestiaryMonsters = A146 )))"),"Uraya-&gt;Old Quarry")</f>
        <v>Uraya-&gt;Old Quarry</v>
      </c>
      <c r="E146" s="9" t="s">
        <v>713</v>
      </c>
      <c r="F146" s="9" t="s">
        <v>718</v>
      </c>
      <c r="G146" s="9"/>
      <c r="H146" s="9"/>
      <c r="I146" s="9"/>
      <c r="J146" s="9"/>
    </row>
    <row r="147">
      <c r="A147" t="s">
        <v>1441</v>
      </c>
      <c r="D147" s="9" t="str">
        <f>IFERROR(__xludf.DUMMYFUNCTION("IF(ISBLANK(A147), """", TRANSPOSE(FILTER(BestiaryLandmarks, BestiaryMonsters = A147 )))"),"Uraya-&gt;Old Quarry")</f>
        <v>Uraya-&gt;Old Quarry</v>
      </c>
      <c r="E147" s="9"/>
      <c r="F147" s="9"/>
      <c r="G147" s="9"/>
      <c r="H147" s="9"/>
      <c r="I147" s="9"/>
      <c r="J147" s="9"/>
    </row>
    <row r="148" ht="26.25">
      <c r="A148" t="s">
        <v>1442</v>
      </c>
      <c r="D148" s="9" t="str">
        <f>IFERROR(__xludf.DUMMYFUNCTION("IF(ISBLANK(A148), """", TRANSPOSE(FILTER(BestiaryLandmarks, BestiaryMonsters = A148 )))"),"Uraya-&gt;Fonsa Myma Waters")</f>
        <v>Uraya-&gt;Fonsa Myma Waters</v>
      </c>
      <c r="E148" s="9" t="s">
        <v>713</v>
      </c>
      <c r="F148" s="9" t="s">
        <v>718</v>
      </c>
      <c r="G148" s="9"/>
      <c r="H148" s="9"/>
      <c r="I148" s="9"/>
      <c r="J148" s="9"/>
    </row>
    <row r="149" ht="26.25">
      <c r="A149" t="s">
        <v>1443</v>
      </c>
      <c r="D149" s="9" t="str">
        <f>IFERROR(__xludf.DUMMYFUNCTION("IF(ISBLANK(A149), """", TRANSPOSE(FILTER(BestiaryLandmarks, BestiaryMonsters = A149 )))"),"Uraya-&gt;Fonsa Myma Waters")</f>
        <v>Uraya-&gt;Fonsa Myma Waters</v>
      </c>
      <c r="E149" s="9" t="s">
        <v>713</v>
      </c>
      <c r="F149" s="9"/>
      <c r="G149" s="9"/>
      <c r="H149" s="9"/>
      <c r="I149" s="9"/>
      <c r="J149" s="9"/>
    </row>
    <row r="150" ht="26.25">
      <c r="A150" t="s">
        <v>1444</v>
      </c>
      <c r="D150" s="9" t="str">
        <f>IFERROR(__xludf.DUMMYFUNCTION("IF(ISBLANK(A150), """", TRANSPOSE(FILTER(BestiaryLandmarks, BestiaryMonsters = A150 )))"),"Uraya-&gt;Coralline Sanctum")</f>
        <v>Uraya-&gt;Coralline Sanctum</v>
      </c>
      <c r="E150" s="9"/>
      <c r="F150" s="9"/>
      <c r="G150" s="9"/>
      <c r="H150" s="9"/>
      <c r="I150" s="9"/>
      <c r="J150" s="9"/>
    </row>
    <row r="151" ht="26.25">
      <c r="A151" t="s">
        <v>1445</v>
      </c>
      <c r="D151" s="9" t="str">
        <f>IFERROR(__xludf.DUMMYFUNCTION("IF(ISBLANK(A151), """", TRANSPOSE(FILTER(BestiaryLandmarks, BestiaryMonsters = A151 )))"),"Uraya-&gt;Olethro Playhouse")</f>
        <v>Uraya-&gt;Olethro Playhouse</v>
      </c>
      <c r="E151" s="9"/>
      <c r="F151" s="9"/>
      <c r="G151" s="9"/>
      <c r="H151" s="9"/>
      <c r="I151" s="9"/>
      <c r="J151" s="9"/>
    </row>
    <row r="152" ht="26.25">
      <c r="A152" t="s">
        <v>1446</v>
      </c>
      <c r="D152" s="9" t="str">
        <f>IFERROR(__xludf.DUMMYFUNCTION("IF(ISBLANK(A152), """", TRANSPOSE(FILTER(BestiaryLandmarks, BestiaryMonsters = A152 )))"),"Uraya-&gt;Olethro Playhouse")</f>
        <v>Uraya-&gt;Olethro Playhouse</v>
      </c>
      <c r="E152" s="9"/>
      <c r="F152" s="9"/>
      <c r="G152" s="9"/>
      <c r="H152" s="9"/>
      <c r="I152" s="9"/>
      <c r="J152" s="9"/>
    </row>
    <row r="153" ht="26.25">
      <c r="A153" t="s">
        <v>1447</v>
      </c>
      <c r="D153" s="9" t="str">
        <f>IFERROR(__xludf.DUMMYFUNCTION("IF(ISBLANK(A153), """", TRANSPOSE(FILTER(BestiaryLandmarks, BestiaryMonsters = A153 )))"),"Uraya-&gt;Olethro Playhouse")</f>
        <v>Uraya-&gt;Olethro Playhouse</v>
      </c>
      <c r="E153" s="9"/>
      <c r="F153" s="9"/>
      <c r="G153" s="9"/>
      <c r="H153" s="9"/>
      <c r="I153" s="9"/>
      <c r="J153" s="9"/>
    </row>
    <row r="154" ht="26.25">
      <c r="A154" t="s">
        <v>1448</v>
      </c>
      <c r="D154" s="9" t="str">
        <f>IFERROR(__xludf.DUMMYFUNCTION("IF(ISBLANK(A154), """", TRANSPOSE(FILTER(BestiaryLandmarks, BestiaryMonsters = A154 )))"),"Uraya-&gt;Olethro Playhouse")</f>
        <v>Uraya-&gt;Olethro Playhouse</v>
      </c>
      <c r="E154" s="9"/>
      <c r="F154" s="9"/>
      <c r="G154" s="9"/>
      <c r="H154" s="9"/>
      <c r="I154" s="9"/>
      <c r="J154" s="9"/>
    </row>
    <row r="155" ht="26.25">
      <c r="A155" t="s">
        <v>1449</v>
      </c>
      <c r="D155" s="9" t="str">
        <f>IFERROR(__xludf.DUMMYFUNCTION("IF(ISBLANK(A155), """", TRANSPOSE(FILTER(BestiaryLandmarks, BestiaryMonsters = A155 )))"),"Uraya-&gt;Olethro Playhouse")</f>
        <v>Uraya-&gt;Olethro Playhouse</v>
      </c>
      <c r="E155" s="9"/>
      <c r="F155" s="9"/>
      <c r="G155" s="9"/>
      <c r="H155" s="9"/>
      <c r="I155" s="9"/>
      <c r="J155" s="9"/>
    </row>
    <row r="156" ht="26.25">
      <c r="A156" t="s">
        <v>1450</v>
      </c>
      <c r="D156" s="9" t="str">
        <f>IFERROR(__xludf.DUMMYFUNCTION("IF(ISBLANK(A156), """", TRANSPOSE(FILTER(BestiaryLandmarks, BestiaryMonsters = A156 )))"),"Uraya-&gt;Olethro Playhouse")</f>
        <v>Uraya-&gt;Olethro Playhouse</v>
      </c>
      <c r="E156" s="9"/>
      <c r="F156" s="9"/>
      <c r="G156" s="9"/>
      <c r="H156" s="9"/>
      <c r="I156" s="9"/>
      <c r="J156" s="9"/>
    </row>
    <row r="157" ht="26.25">
      <c r="A157" t="s">
        <v>1451</v>
      </c>
      <c r="D157" s="9" t="str">
        <f>IFERROR(__xludf.DUMMYFUNCTION("IF(ISBLANK(A157), """", TRANSPOSE(FILTER(BestiaryLandmarks, BestiaryMonsters = A157 )))"),"Uraya-&gt;Olethro Playhouse")</f>
        <v>Uraya-&gt;Olethro Playhouse</v>
      </c>
      <c r="E157" s="9"/>
      <c r="F157" s="9"/>
      <c r="G157" s="9"/>
      <c r="H157" s="9"/>
      <c r="I157" s="9"/>
      <c r="J157" s="9"/>
    </row>
    <row r="158" ht="26.25">
      <c r="A158" t="s">
        <v>1452</v>
      </c>
      <c r="D158" s="9" t="str">
        <f>IFERROR(__xludf.DUMMYFUNCTION("IF(ISBLANK(A158), """", TRANSPOSE(FILTER(BestiaryLandmarks, BestiaryMonsters = A158 )))"),"Ardain-&gt;Port Anangham")</f>
        <v>Ardain-&gt;Port Anangham</v>
      </c>
      <c r="E158" s="9"/>
      <c r="F158" s="9"/>
      <c r="G158" s="9"/>
      <c r="H158" s="9"/>
      <c r="I158" s="9"/>
      <c r="J158" s="9"/>
    </row>
    <row r="159" ht="26.25">
      <c r="A159" t="s">
        <v>1453</v>
      </c>
      <c r="D159" s="9" t="str">
        <f>IFERROR(__xludf.DUMMYFUNCTION("IF(ISBLANK(A159), """", TRANSPOSE(FILTER(BestiaryLandmarks, BestiaryMonsters = A159 )))"),"Ardain-&gt;Cargo Transportation Zone")</f>
        <v>Ardain-&gt;Cargo Transportation Zone</v>
      </c>
      <c r="E159" s="9" t="s">
        <v>769</v>
      </c>
      <c r="F159" s="9" t="s">
        <v>766</v>
      </c>
      <c r="G159" s="9" t="s">
        <v>772</v>
      </c>
      <c r="H159" s="9" t="s">
        <v>775</v>
      </c>
      <c r="I159" s="9"/>
      <c r="J159" s="9"/>
    </row>
    <row r="160" ht="26.25">
      <c r="A160" t="s">
        <v>1454</v>
      </c>
      <c r="D160" s="9" t="str">
        <f>IFERROR(__xludf.DUMMYFUNCTION("IF(ISBLANK(A160), """", TRANSPOSE(FILTER(BestiaryLandmarks, BestiaryMonsters = A160 )))"),"Ardain-&gt;Cargo Transportation Zone")</f>
        <v>Ardain-&gt;Cargo Transportation Zone</v>
      </c>
      <c r="E160" s="9" t="s">
        <v>769</v>
      </c>
      <c r="F160" s="9" t="s">
        <v>766</v>
      </c>
      <c r="G160" s="9" t="s">
        <v>772</v>
      </c>
      <c r="H160" s="9" t="s">
        <v>775</v>
      </c>
      <c r="I160" s="9"/>
      <c r="J160" s="9"/>
    </row>
    <row r="161" ht="26.25">
      <c r="A161" t="s">
        <v>1455</v>
      </c>
      <c r="D161" s="9" t="str">
        <f>IFERROR(__xludf.DUMMYFUNCTION("IF(ISBLANK(A161), """", TRANSPOSE(FILTER(BestiaryLandmarks, BestiaryMonsters = A161 )))"),"Ardain-&gt;Cargo Transportation Zone")</f>
        <v>Ardain-&gt;Cargo Transportation Zone</v>
      </c>
      <c r="E161" s="9" t="s">
        <v>758</v>
      </c>
      <c r="F161" s="9" t="s">
        <v>769</v>
      </c>
      <c r="G161" s="9" t="s">
        <v>772</v>
      </c>
      <c r="H161" s="9" t="s">
        <v>775</v>
      </c>
      <c r="I161" s="9" t="s">
        <v>797</v>
      </c>
      <c r="J161" s="9"/>
    </row>
    <row r="162" ht="26.25">
      <c r="A162" t="s">
        <v>1456</v>
      </c>
      <c r="D162" s="9" t="str">
        <f>IFERROR(__xludf.DUMMYFUNCTION("IF(ISBLANK(A162), """", TRANSPOSE(FILTER(BestiaryLandmarks, BestiaryMonsters = A162 )))"),"Ardain-&gt;Cargo Transportation Zone")</f>
        <v>Ardain-&gt;Cargo Transportation Zone</v>
      </c>
      <c r="E162" s="9"/>
      <c r="F162" s="9"/>
      <c r="G162" s="9"/>
      <c r="H162" s="9"/>
      <c r="I162" s="9"/>
      <c r="J162" s="9"/>
    </row>
    <row r="163" ht="26.25">
      <c r="A163" t="s">
        <v>1457</v>
      </c>
      <c r="D163" s="9" t="str">
        <f>IFERROR(__xludf.DUMMYFUNCTION("IF(ISBLANK(A163), """", TRANSPOSE(FILTER(BestiaryLandmarks, BestiaryMonsters = A163 )))"),"Ardain-&gt;Cargo Transportation Zone")</f>
        <v>Ardain-&gt;Cargo Transportation Zone</v>
      </c>
      <c r="E163" s="9"/>
      <c r="F163" s="9"/>
      <c r="G163" s="9"/>
      <c r="H163" s="9"/>
      <c r="I163" s="9"/>
      <c r="J163" s="9"/>
    </row>
    <row r="164" ht="26.25">
      <c r="A164" t="s">
        <v>1458</v>
      </c>
      <c r="D164" s="9" t="str">
        <f>IFERROR(__xludf.DUMMYFUNCTION("IF(ISBLANK(A164), """", TRANSPOSE(FILTER(BestiaryLandmarks, BestiaryMonsters = A164 )))"),"Ardain-&gt;Cargo Transportation Zone")</f>
        <v>Ardain-&gt;Cargo Transportation Zone</v>
      </c>
      <c r="E164" s="9" t="s">
        <v>772</v>
      </c>
      <c r="F164" s="9"/>
      <c r="G164" s="9"/>
      <c r="H164" s="9"/>
      <c r="I164" s="9"/>
      <c r="J164" s="9"/>
    </row>
    <row r="165" ht="26.25">
      <c r="A165" t="s">
        <v>1459</v>
      </c>
      <c r="D165" s="9" t="str">
        <f>IFERROR(__xludf.DUMMYFUNCTION("IF(ISBLANK(A165), """", TRANSPOSE(FILTER(BestiaryLandmarks, BestiaryMonsters = A165 )))"),"Ardain-&gt;Cargo Transportation Zone")</f>
        <v>Ardain-&gt;Cargo Transportation Zone</v>
      </c>
      <c r="E165" s="9"/>
      <c r="F165" s="9"/>
      <c r="G165" s="9"/>
      <c r="H165" s="9"/>
      <c r="I165" s="9"/>
      <c r="J165" s="9"/>
    </row>
    <row r="166" ht="26.25">
      <c r="A166" t="s">
        <v>1460</v>
      </c>
      <c r="D166" s="9" t="str">
        <f>IFERROR(__xludf.DUMMYFUNCTION("IF(ISBLANK(A166), """", TRANSPOSE(FILTER(BestiaryLandmarks, BestiaryMonsters = A166 )))"),"Ardain-&gt;Cargo Transportation Zone")</f>
        <v>Ardain-&gt;Cargo Transportation Zone</v>
      </c>
      <c r="E166" s="9"/>
      <c r="F166" s="9"/>
      <c r="G166" s="9"/>
      <c r="H166" s="9"/>
      <c r="I166" s="9"/>
      <c r="J166" s="9"/>
    </row>
    <row r="167" ht="26.25">
      <c r="A167" t="s">
        <v>1461</v>
      </c>
      <c r="D167" s="9" t="str">
        <f>IFERROR(__xludf.DUMMYFUNCTION("IF(ISBLANK(A167), """", TRANSPOSE(FILTER(BestiaryLandmarks, BestiaryMonsters = A167 )))"),"Ardain-&gt;Valdorm's Mound")</f>
        <v>Ardain-&gt;Valdorm's Mound</v>
      </c>
      <c r="E167" s="9" t="s">
        <v>736</v>
      </c>
      <c r="F167" s="9" t="s">
        <v>785</v>
      </c>
      <c r="G167" s="9"/>
      <c r="H167" s="9"/>
      <c r="I167" s="9"/>
      <c r="J167" s="9"/>
    </row>
    <row r="168" ht="26.25">
      <c r="A168" t="s">
        <v>1462</v>
      </c>
      <c r="D168" s="9" t="str">
        <f>IFERROR(__xludf.DUMMYFUNCTION("IF(ISBLANK(A168), """", TRANSPOSE(FILTER(BestiaryLandmarks, BestiaryMonsters = A168 )))"),"Ardain-&gt;Valdorm's Mound")</f>
        <v>Ardain-&gt;Valdorm's Mound</v>
      </c>
      <c r="E168" s="9"/>
      <c r="F168" s="9"/>
      <c r="G168" s="9"/>
      <c r="H168" s="9"/>
      <c r="I168" s="9"/>
      <c r="J168" s="9"/>
    </row>
    <row r="169" ht="26.25">
      <c r="A169" t="s">
        <v>1463</v>
      </c>
      <c r="D169" s="9" t="str">
        <f>IFERROR(__xludf.DUMMYFUNCTION("IF(ISBLANK(A169), """", TRANSPOSE(FILTER(BestiaryLandmarks, BestiaryMonsters = A169 )))"),"Ardain-&gt;Valdorm's Mound")</f>
        <v>Ardain-&gt;Valdorm's Mound</v>
      </c>
      <c r="E169" s="9"/>
      <c r="F169" s="9"/>
      <c r="G169" s="9"/>
      <c r="H169" s="9"/>
      <c r="I169" s="9"/>
      <c r="J169" s="9"/>
    </row>
    <row r="170" ht="26.25">
      <c r="A170" t="s">
        <v>1464</v>
      </c>
      <c r="D170" s="9" t="str">
        <f>IFERROR(__xludf.DUMMYFUNCTION("IF(ISBLANK(A170), """", TRANSPOSE(FILTER(BestiaryLandmarks, BestiaryMonsters = A170 )))"),"Ardain-&gt;Fief of Forgetfulness")</f>
        <v>Ardain-&gt;Fief of Forgetfulness</v>
      </c>
      <c r="E170" s="9" t="s">
        <v>790</v>
      </c>
      <c r="F170" s="9"/>
      <c r="G170" s="9"/>
      <c r="H170" s="9"/>
      <c r="I170" s="9"/>
      <c r="J170" s="9"/>
    </row>
    <row r="171" ht="26.25">
      <c r="A171" t="s">
        <v>1465</v>
      </c>
      <c r="D171" s="9" t="str">
        <f>IFERROR(__xludf.DUMMYFUNCTION("IF(ISBLANK(A171), """", TRANSPOSE(FILTER(BestiaryLandmarks, BestiaryMonsters = A171 )))"),"Ardain-&gt;Fief of Forgetfulness")</f>
        <v>Ardain-&gt;Fief of Forgetfulness</v>
      </c>
      <c r="E171" s="9" t="s">
        <v>758</v>
      </c>
      <c r="F171" s="9" t="s">
        <v>772</v>
      </c>
      <c r="G171" s="9" t="s">
        <v>783</v>
      </c>
      <c r="H171" s="9"/>
      <c r="I171" s="9"/>
      <c r="J171" s="9"/>
    </row>
    <row r="172" ht="26.25">
      <c r="A172" t="s">
        <v>1466</v>
      </c>
      <c r="D172" s="9" t="str">
        <f>IFERROR(__xludf.DUMMYFUNCTION("IF(ISBLANK(A172), """", TRANSPOSE(FILTER(BestiaryLandmarks, BestiaryMonsters = A172 )))"),"Ardain-&gt;Fief of Forgetfulness")</f>
        <v>Ardain-&gt;Fief of Forgetfulness</v>
      </c>
      <c r="E172" s="9"/>
      <c r="F172" s="9"/>
      <c r="G172" s="9"/>
      <c r="H172" s="9"/>
      <c r="I172" s="9"/>
      <c r="J172" s="9"/>
    </row>
    <row r="173" ht="26.25">
      <c r="A173" t="s">
        <v>1467</v>
      </c>
      <c r="D173" s="9" t="str">
        <f>IFERROR(__xludf.DUMMYFUNCTION("IF(ISBLANK(A173), """", TRANSPOSE(FILTER(BestiaryLandmarks, BestiaryMonsters = A173 )))"),"Ardain-&gt;Thermal Exhaust Fork")</f>
        <v>Ardain-&gt;Thermal Exhaust Fork</v>
      </c>
      <c r="E173" s="9" t="s">
        <v>736</v>
      </c>
      <c r="F173" s="9"/>
      <c r="G173" s="9"/>
      <c r="H173" s="9"/>
      <c r="I173" s="9"/>
      <c r="J173" s="9"/>
    </row>
    <row r="174" ht="26.25">
      <c r="A174" t="s">
        <v>1468</v>
      </c>
      <c r="D174" s="9" t="str">
        <f>IFERROR(__xludf.DUMMYFUNCTION("IF(ISBLANK(A174), """", TRANSPOSE(FILTER(BestiaryLandmarks, BestiaryMonsters = A174 )))"),"Ardain-&gt;Thermal Exhaust Fork")</f>
        <v>Ardain-&gt;Thermal Exhaust Fork</v>
      </c>
      <c r="E174" s="9" t="s">
        <v>769</v>
      </c>
      <c r="F174" s="9" t="s">
        <v>766</v>
      </c>
      <c r="G174" s="9" t="s">
        <v>772</v>
      </c>
      <c r="H174" s="9" t="s">
        <v>783</v>
      </c>
      <c r="I174" s="9"/>
      <c r="J174" s="9"/>
    </row>
    <row r="175" ht="26.25">
      <c r="A175" t="s">
        <v>1469</v>
      </c>
      <c r="D175" s="9" t="str">
        <f>IFERROR(__xludf.DUMMYFUNCTION("IF(ISBLANK(A175), """", TRANSPOSE(FILTER(BestiaryLandmarks, BestiaryMonsters = A175 )))"),"Ardain-&gt;Thermal Exhaust Fork")</f>
        <v>Ardain-&gt;Thermal Exhaust Fork</v>
      </c>
      <c r="E175" s="9" t="s">
        <v>769</v>
      </c>
      <c r="F175" s="9" t="s">
        <v>772</v>
      </c>
      <c r="G175" s="9" t="s">
        <v>775</v>
      </c>
      <c r="H175" s="9" t="s">
        <v>797</v>
      </c>
      <c r="I175" s="9"/>
      <c r="J175" s="9"/>
    </row>
    <row r="176" ht="26.25">
      <c r="A176" t="s">
        <v>1470</v>
      </c>
      <c r="D176" s="9" t="str">
        <f>IFERROR(__xludf.DUMMYFUNCTION("IF(ISBLANK(A176), """", TRANSPOSE(FILTER(BestiaryLandmarks, BestiaryMonsters = A176 )))"),"Ardain-&gt;Thermal Exhaust Fork")</f>
        <v>Ardain-&gt;Thermal Exhaust Fork</v>
      </c>
      <c r="E176" s="9" t="s">
        <v>772</v>
      </c>
      <c r="F176" s="9" t="s">
        <v>790</v>
      </c>
      <c r="G176" s="9" t="s">
        <v>797</v>
      </c>
      <c r="H176" s="9"/>
      <c r="I176" s="9"/>
      <c r="J176" s="9"/>
    </row>
    <row r="177" ht="26.25">
      <c r="A177" t="s">
        <v>1471</v>
      </c>
      <c r="D177" s="9" t="str">
        <f>IFERROR(__xludf.DUMMYFUNCTION("IF(ISBLANK(A177), """", TRANSPOSE(FILTER(BestiaryLandmarks, BestiaryMonsters = A177 )))"),"Ardain-&gt;Alba Cavanich")</f>
        <v>Ardain-&gt;Alba Cavanich</v>
      </c>
      <c r="E177" s="9" t="s">
        <v>778</v>
      </c>
      <c r="F177" s="9"/>
      <c r="G177" s="9"/>
      <c r="H177" s="9"/>
      <c r="I177" s="9"/>
      <c r="J177" s="9"/>
    </row>
    <row r="178" ht="26.25">
      <c r="A178" t="s">
        <v>1472</v>
      </c>
      <c r="D178" s="9" t="str">
        <f>IFERROR(__xludf.DUMMYFUNCTION("IF(ISBLANK(A178), """", TRANSPOSE(FILTER(BestiaryLandmarks, BestiaryMonsters = A178 )))"),"Ardain-&gt;Alba Cavanich")</f>
        <v>Ardain-&gt;Alba Cavanich</v>
      </c>
      <c r="E178" s="9"/>
      <c r="F178" s="9"/>
      <c r="G178" s="9"/>
      <c r="H178" s="9"/>
      <c r="I178" s="9"/>
      <c r="J178" s="9"/>
    </row>
    <row r="179" ht="26.25">
      <c r="A179" t="s">
        <v>1473</v>
      </c>
      <c r="D179" s="9" t="str">
        <f>IFERROR(__xludf.DUMMYFUNCTION("IF(ISBLANK(A179), """", TRANSPOSE(FILTER(BestiaryLandmarks, BestiaryMonsters = A179 )))"),"Ardain-&gt;Alba Cavanich")</f>
        <v>Ardain-&gt;Alba Cavanich</v>
      </c>
      <c r="E179" s="9"/>
      <c r="F179" s="9"/>
      <c r="G179" s="9"/>
      <c r="H179" s="9"/>
      <c r="I179" s="9"/>
      <c r="J179" s="9"/>
    </row>
    <row r="180" ht="26.25">
      <c r="A180" t="s">
        <v>1474</v>
      </c>
      <c r="D180" s="9" t="str">
        <f>IFERROR(__xludf.DUMMYFUNCTION("IF(ISBLANK(A180), """", TRANSPOSE(FILTER(BestiaryLandmarks, BestiaryMonsters = A180 )))"),"Ardain-&gt;Jelidorend Highlands")</f>
        <v>Ardain-&gt;Jelidorend Highlands</v>
      </c>
      <c r="E180" s="9" t="s">
        <v>772</v>
      </c>
      <c r="F180" s="9" t="s">
        <v>775</v>
      </c>
      <c r="G180" s="9" t="s">
        <v>763</v>
      </c>
      <c r="H180" s="9" t="s">
        <v>787</v>
      </c>
      <c r="I180" s="9"/>
      <c r="J180" s="9"/>
    </row>
    <row r="181" ht="26.25">
      <c r="A181" t="s">
        <v>1475</v>
      </c>
      <c r="D181" s="9" t="str">
        <f>IFERROR(__xludf.DUMMYFUNCTION("IF(ISBLANK(A181), """", TRANSPOSE(FILTER(BestiaryLandmarks, BestiaryMonsters = A181 )))"),"Ardain-&gt;Jelidorend Highlands")</f>
        <v>Ardain-&gt;Jelidorend Highlands</v>
      </c>
      <c r="E181" s="9"/>
      <c r="F181" s="9"/>
      <c r="G181" s="9"/>
      <c r="H181" s="9"/>
      <c r="I181" s="9"/>
      <c r="J181" s="9"/>
    </row>
    <row r="182" ht="26.25">
      <c r="A182" t="s">
        <v>1476</v>
      </c>
      <c r="D182" s="9" t="str">
        <f>IFERROR(__xludf.DUMMYFUNCTION("IF(ISBLANK(A182), """", TRANSPOSE(FILTER(BestiaryLandmarks, BestiaryMonsters = A182 )))"),"Ardain-&gt;Jelidorend Highlands")</f>
        <v>Ardain-&gt;Jelidorend Highlands</v>
      </c>
      <c r="E182" s="9" t="s">
        <v>785</v>
      </c>
      <c r="F182" s="9"/>
      <c r="G182" s="9"/>
      <c r="H182" s="9"/>
      <c r="I182" s="9"/>
      <c r="J182" s="9"/>
    </row>
    <row r="183" ht="26.25">
      <c r="A183" t="s">
        <v>1477</v>
      </c>
      <c r="D183" s="9" t="str">
        <f>IFERROR(__xludf.DUMMYFUNCTION("IF(ISBLANK(A183), """", TRANSPOSE(FILTER(BestiaryLandmarks, BestiaryMonsters = A183 )))"),"Ardain-&gt;Jelidorend Highlands")</f>
        <v>Ardain-&gt;Jelidorend Highlands</v>
      </c>
      <c r="E183" s="9"/>
      <c r="F183" s="9"/>
      <c r="G183" s="9"/>
      <c r="H183" s="9"/>
      <c r="I183" s="9"/>
      <c r="J183" s="9"/>
    </row>
    <row r="184" ht="26.25">
      <c r="A184" t="s">
        <v>1478</v>
      </c>
      <c r="D184" s="9" t="str">
        <f>IFERROR(__xludf.DUMMYFUNCTION("IF(ISBLANK(A184), """", TRANSPOSE(FILTER(BestiaryLandmarks, BestiaryMonsters = A184 )))"),"Ardain-&gt;Jelidorend Highlands")</f>
        <v>Ardain-&gt;Jelidorend Highlands</v>
      </c>
      <c r="E184" s="9" t="s">
        <v>772</v>
      </c>
      <c r="F184" s="9" t="s">
        <v>783</v>
      </c>
      <c r="G184" s="9" t="s">
        <v>792</v>
      </c>
      <c r="H184" s="9"/>
      <c r="I184" s="9"/>
      <c r="J184" s="9"/>
    </row>
    <row r="185" ht="26.25">
      <c r="A185" t="s">
        <v>1479</v>
      </c>
      <c r="D185" s="9" t="str">
        <f>IFERROR(__xludf.DUMMYFUNCTION("IF(ISBLANK(A185), """", TRANSPOSE(FILTER(BestiaryLandmarks, BestiaryMonsters = A185 )))"),"Ardain-&gt;Jelidorend Highlands")</f>
        <v>Ardain-&gt;Jelidorend Highlands</v>
      </c>
      <c r="E185" s="9" t="s">
        <v>736</v>
      </c>
      <c r="F185" s="9" t="s">
        <v>792</v>
      </c>
      <c r="G185" s="9"/>
      <c r="H185" s="9"/>
      <c r="I185" s="9"/>
      <c r="J185" s="9"/>
    </row>
    <row r="186" ht="26.25">
      <c r="A186" t="s">
        <v>1480</v>
      </c>
      <c r="D186" s="9" t="str">
        <f>IFERROR(__xludf.DUMMYFUNCTION("IF(ISBLANK(A186), """", TRANSPOSE(FILTER(BestiaryLandmarks, BestiaryMonsters = A186 )))"),"Ardain-&gt;Turbine Tower")</f>
        <v>Ardain-&gt;Turbine Tower</v>
      </c>
      <c r="E186" s="9" t="s">
        <v>778</v>
      </c>
      <c r="F186" s="9" t="s">
        <v>794</v>
      </c>
      <c r="G186" s="9"/>
      <c r="H186" s="9"/>
      <c r="I186" s="9"/>
      <c r="J186" s="9"/>
    </row>
    <row r="187" ht="26.25">
      <c r="A187" t="s">
        <v>1481</v>
      </c>
      <c r="D187" s="9" t="str">
        <f>IFERROR(__xludf.DUMMYFUNCTION("IF(ISBLANK(A187), """", TRANSPOSE(FILTER(BestiaryLandmarks, BestiaryMonsters = A187 )))"),"Ardain-&gt;Turbine Tower")</f>
        <v>Ardain-&gt;Turbine Tower</v>
      </c>
      <c r="E187" s="9" t="s">
        <v>772</v>
      </c>
      <c r="F187" s="9" t="s">
        <v>775</v>
      </c>
      <c r="G187" s="9" t="s">
        <v>736</v>
      </c>
      <c r="H187" s="9"/>
      <c r="I187" s="9"/>
      <c r="J187" s="9"/>
    </row>
    <row r="188" ht="26.25">
      <c r="A188" t="s">
        <v>1482</v>
      </c>
      <c r="D188" s="9" t="str">
        <f>IFERROR(__xludf.DUMMYFUNCTION("IF(ISBLANK(A188), """", TRANSPOSE(FILTER(BestiaryLandmarks, BestiaryMonsters = A188 )))"),"Ardain-&gt;Great Heat Extraction Duct")</f>
        <v>Ardain-&gt;Great Heat Extraction Duct</v>
      </c>
      <c r="E188" s="9" t="s">
        <v>790</v>
      </c>
      <c r="F188" s="9"/>
      <c r="G188" s="9"/>
      <c r="H188" s="9"/>
      <c r="I188" s="9"/>
      <c r="J188" s="9"/>
    </row>
    <row r="189" ht="26.25">
      <c r="A189" t="s">
        <v>1483</v>
      </c>
      <c r="D189" s="9" t="str">
        <f>IFERROR(__xludf.DUMMYFUNCTION("IF(ISBLANK(A189), """", TRANSPOSE(FILTER(BestiaryLandmarks, BestiaryMonsters = A189 )))"),"Ardain-&gt;Great Heat Extraction Duct")</f>
        <v>Ardain-&gt;Great Heat Extraction Duct</v>
      </c>
      <c r="E189" s="9"/>
      <c r="F189" s="9"/>
      <c r="G189" s="9"/>
      <c r="H189" s="9"/>
      <c r="I189" s="9"/>
      <c r="J189" s="9"/>
    </row>
    <row r="190" ht="26.25">
      <c r="A190" t="s">
        <v>1484</v>
      </c>
      <c r="D190" s="9" t="str">
        <f>IFERROR(__xludf.DUMMYFUNCTION("IF(ISBLANK(A190), """", TRANSPOSE(FILTER(BestiaryLandmarks, BestiaryMonsters = A190 )))"),"Ardain-&gt;Midorl Bridge")</f>
        <v>Ardain-&gt;Midorl Bridge</v>
      </c>
      <c r="E190" s="9"/>
      <c r="F190" s="9"/>
      <c r="G190" s="9"/>
      <c r="H190" s="9"/>
      <c r="I190" s="9"/>
      <c r="J190" s="9"/>
    </row>
    <row r="191" ht="26.25">
      <c r="A191" t="s">
        <v>1485</v>
      </c>
      <c r="D191" s="9" t="str">
        <f>IFERROR(__xludf.DUMMYFUNCTION("IF(ISBLANK(A191), """", TRANSPOSE(FILTER(BestiaryLandmarks, BestiaryMonsters = A191 )))"),"Ardain-&gt;Midorl Bridge")</f>
        <v>Ardain-&gt;Midorl Bridge</v>
      </c>
      <c r="E191" s="9"/>
      <c r="F191" s="9"/>
      <c r="G191" s="9"/>
      <c r="H191" s="9"/>
      <c r="I191" s="9"/>
      <c r="J191" s="9"/>
    </row>
    <row r="192" ht="26.25">
      <c r="A192" t="s">
        <v>1486</v>
      </c>
      <c r="D192" s="9" t="str">
        <f>IFERROR(__xludf.DUMMYFUNCTION("IF(ISBLANK(A192), """", TRANSPOSE(FILTER(BestiaryLandmarks, BestiaryMonsters = A192 )))"),"Ardain-&gt;Brionac Occupied Zone")</f>
        <v>Ardain-&gt;Brionac Occupied Zone</v>
      </c>
      <c r="E192" s="9"/>
      <c r="F192" s="9"/>
      <c r="G192" s="9"/>
      <c r="H192" s="9"/>
      <c r="I192" s="9"/>
      <c r="J192" s="9"/>
    </row>
    <row r="193" ht="26.25">
      <c r="A193" t="s">
        <v>1487</v>
      </c>
      <c r="D193" s="9" t="str">
        <f>IFERROR(__xludf.DUMMYFUNCTION("IF(ISBLANK(A193), """", TRANSPOSE(FILTER(BestiaryLandmarks, BestiaryMonsters = A193 )))"),"Ardain-&gt;Brionac Occupied Zone")</f>
        <v>Ardain-&gt;Brionac Occupied Zone</v>
      </c>
      <c r="E193" s="9"/>
      <c r="F193" s="9"/>
      <c r="G193" s="9"/>
      <c r="H193" s="9"/>
      <c r="I193" s="9"/>
      <c r="J193" s="9"/>
    </row>
    <row r="194" ht="26.25">
      <c r="A194" t="s">
        <v>1488</v>
      </c>
      <c r="D194" s="9" t="str">
        <f>IFERROR(__xludf.DUMMYFUNCTION("IF(ISBLANK(A194), """", TRANSPOSE(FILTER(BestiaryLandmarks, BestiaryMonsters = A194 )))"),"Ardain-&gt;Brionac Occupied Zone")</f>
        <v>Ardain-&gt;Brionac Occupied Zone</v>
      </c>
      <c r="E194" s="9"/>
      <c r="F194" s="9"/>
      <c r="G194" s="9"/>
      <c r="H194" s="9"/>
      <c r="I194" s="9"/>
      <c r="J194" s="9"/>
    </row>
    <row r="195" ht="26.25">
      <c r="A195" t="s">
        <v>1489</v>
      </c>
      <c r="D195" s="9" t="str">
        <f>IFERROR(__xludf.DUMMYFUNCTION("IF(ISBLANK(A195), """", TRANSPOSE(FILTER(BestiaryLandmarks, BestiaryMonsters = A195 )))"),"Ardain-&gt;Brionac Occupied Zone")</f>
        <v>Ardain-&gt;Brionac Occupied Zone</v>
      </c>
      <c r="E195" s="9"/>
      <c r="F195" s="9"/>
      <c r="G195" s="9"/>
      <c r="H195" s="9"/>
      <c r="I195" s="9"/>
      <c r="J195" s="9"/>
    </row>
    <row r="196" ht="26.25">
      <c r="A196" t="s">
        <v>1490</v>
      </c>
      <c r="D196" s="9" t="str">
        <f>IFERROR(__xludf.DUMMYFUNCTION("IF(ISBLANK(A196), """", TRANSPOSE(FILTER(BestiaryLandmarks, BestiaryMonsters = A196 )))"),"Ardain-&gt;Brionac Occupied Zone")</f>
        <v>Ardain-&gt;Brionac Occupied Zone</v>
      </c>
      <c r="E196" s="9"/>
      <c r="F196" s="9"/>
      <c r="G196" s="9"/>
      <c r="H196" s="9"/>
      <c r="I196" s="9"/>
      <c r="J196" s="9"/>
    </row>
    <row r="197" ht="26.25">
      <c r="A197" t="s">
        <v>1491</v>
      </c>
      <c r="D197" s="9" t="str">
        <f>IFERROR(__xludf.DUMMYFUNCTION("IF(ISBLANK(A197), """", TRANSPOSE(FILTER(BestiaryLandmarks, BestiaryMonsters = A197 )))"),"Ardain-&gt;Brionac Occupied Zone")</f>
        <v>Ardain-&gt;Brionac Occupied Zone</v>
      </c>
      <c r="E197" s="9"/>
      <c r="F197" s="9"/>
      <c r="G197" s="9"/>
      <c r="H197" s="9"/>
      <c r="I197" s="9"/>
      <c r="J197" s="9"/>
    </row>
    <row r="198" ht="26.25">
      <c r="A198" t="s">
        <v>1492</v>
      </c>
      <c r="D198" s="9" t="str">
        <f>IFERROR(__xludf.DUMMYFUNCTION("IF(ISBLANK(A198), """", TRANSPOSE(FILTER(BestiaryLandmarks, BestiaryMonsters = A198 )))"),"Ardain-&gt;Brionac Occupied Zone")</f>
        <v>Ardain-&gt;Brionac Occupied Zone</v>
      </c>
      <c r="E198" s="9"/>
      <c r="F198" s="9"/>
      <c r="G198" s="9"/>
      <c r="H198" s="9"/>
      <c r="I198" s="9"/>
      <c r="J198" s="9"/>
    </row>
    <row r="199" ht="26.25">
      <c r="A199" t="s">
        <v>1493</v>
      </c>
      <c r="D199" s="9" t="str">
        <f>IFERROR(__xludf.DUMMYFUNCTION("IF(ISBLANK(A199), """", TRANSPOSE(FILTER(BestiaryLandmarks, BestiaryMonsters = A199 )))"),"Ardain-&gt;Brionac Occupied Zone")</f>
        <v>Ardain-&gt;Brionac Occupied Zone</v>
      </c>
      <c r="E199" s="9"/>
      <c r="F199" s="9"/>
      <c r="G199" s="9"/>
      <c r="H199" s="9"/>
      <c r="I199" s="9"/>
      <c r="J199" s="9"/>
    </row>
    <row r="200" ht="26.25">
      <c r="A200" t="s">
        <v>1494</v>
      </c>
      <c r="D200" s="9" t="str">
        <f>IFERROR(__xludf.DUMMYFUNCTION("IF(ISBLANK(A200), """", TRANSPOSE(FILTER(BestiaryLandmarks, BestiaryMonsters = A200 )))"),"Ardain-&gt;Brionac Occupied Zone")</f>
        <v>Ardain-&gt;Brionac Occupied Zone</v>
      </c>
      <c r="E200" s="9"/>
      <c r="F200" s="9"/>
      <c r="G200" s="9"/>
      <c r="H200" s="9"/>
      <c r="I200" s="9"/>
      <c r="J200" s="9"/>
    </row>
    <row r="201" ht="26.25">
      <c r="A201" t="s">
        <v>1495</v>
      </c>
      <c r="D201" s="9" t="str">
        <f>IFERROR(__xludf.DUMMYFUNCTION("IF(ISBLANK(A201), """", TRANSPOSE(FILTER(BestiaryLandmarks, BestiaryMonsters = A201 )))"),"Ardain-&gt;Brionac Occupied Zone")</f>
        <v>Ardain-&gt;Brionac Occupied Zone</v>
      </c>
      <c r="E201" s="9"/>
      <c r="F201" s="9"/>
      <c r="G201" s="9"/>
      <c r="H201" s="9"/>
      <c r="I201" s="9"/>
      <c r="J201" s="9"/>
    </row>
    <row r="202" ht="26.25">
      <c r="A202" t="s">
        <v>1496</v>
      </c>
      <c r="D202" s="9" t="str">
        <f>IFERROR(__xludf.DUMMYFUNCTION("IF(ISBLANK(A202), """", TRANSPOSE(FILTER(BestiaryLandmarks, BestiaryMonsters = A202 )))"),"Ardain-&gt;Brionac Occupied Zone")</f>
        <v>Ardain-&gt;Brionac Occupied Zone</v>
      </c>
      <c r="E202" s="9"/>
      <c r="F202" s="9"/>
      <c r="G202" s="9"/>
      <c r="H202" s="9"/>
      <c r="I202" s="9"/>
      <c r="J202" s="9"/>
    </row>
    <row r="203" ht="26.25">
      <c r="A203" t="s">
        <v>1497</v>
      </c>
      <c r="D203" s="9" t="str">
        <f>IFERROR(__xludf.DUMMYFUNCTION("IF(ISBLANK(A203), """", TRANSPOSE(FILTER(BestiaryLandmarks, BestiaryMonsters = A203 )))"),"Ardain-&gt;Brionac Occupied Zone")</f>
        <v>Ardain-&gt;Brionac Occupied Zone</v>
      </c>
      <c r="E203" s="9"/>
      <c r="F203" s="9"/>
      <c r="G203" s="9"/>
      <c r="H203" s="9"/>
      <c r="I203" s="9"/>
      <c r="J203" s="9"/>
    </row>
    <row r="204" ht="26.25">
      <c r="A204" t="s">
        <v>1498</v>
      </c>
      <c r="D204" s="9" t="str">
        <f>IFERROR(__xludf.DUMMYFUNCTION("IF(ISBLANK(A204), """", TRANSPOSE(FILTER(BestiaryLandmarks, BestiaryMonsters = A204 )))"),"Ardain-&gt;Old Industrial District")</f>
        <v>Ardain-&gt;Old Industrial District</v>
      </c>
      <c r="E204" s="9" t="s">
        <v>790</v>
      </c>
      <c r="F204" s="9"/>
      <c r="G204" s="9"/>
      <c r="H204" s="9"/>
      <c r="I204" s="9"/>
      <c r="J204" s="9"/>
    </row>
    <row r="205" ht="26.25">
      <c r="A205" t="s">
        <v>1499</v>
      </c>
      <c r="D205" s="9" t="str">
        <f>IFERROR(__xludf.DUMMYFUNCTION("IF(ISBLANK(A205), """", TRANSPOSE(FILTER(BestiaryLandmarks, BestiaryMonsters = A205 )))"),"Ardain-&gt;Old Industrial District")</f>
        <v>Ardain-&gt;Old Industrial District</v>
      </c>
      <c r="E205" s="9"/>
      <c r="F205" s="9"/>
      <c r="G205" s="9"/>
      <c r="H205" s="9"/>
      <c r="I205" s="9"/>
      <c r="J205" s="9"/>
    </row>
    <row r="206" ht="26.25">
      <c r="A206" t="s">
        <v>1500</v>
      </c>
      <c r="D206" s="9" t="str">
        <f>IFERROR(__xludf.DUMMYFUNCTION("IF(ISBLANK(A206), """", TRANSPOSE(FILTER(BestiaryLandmarks, BestiaryMonsters = A206 )))"),"Ardain-&gt;Old Industrial District")</f>
        <v>Ardain-&gt;Old Industrial District</v>
      </c>
      <c r="E206" s="9"/>
      <c r="F206" s="9"/>
      <c r="G206" s="9"/>
      <c r="H206" s="9"/>
      <c r="I206" s="9"/>
      <c r="J206" s="9"/>
    </row>
    <row r="207" ht="26.25">
      <c r="A207" t="s">
        <v>1501</v>
      </c>
      <c r="D207" s="9" t="str">
        <f>IFERROR(__xludf.DUMMYFUNCTION("IF(ISBLANK(A207), """", TRANSPOSE(FILTER(BestiaryLandmarks, BestiaryMonsters = A207 )))"),"Ardain-&gt;Old Industrial District")</f>
        <v>Ardain-&gt;Old Industrial District</v>
      </c>
      <c r="E207" s="9"/>
      <c r="F207" s="9"/>
      <c r="G207" s="9"/>
      <c r="H207" s="9"/>
      <c r="I207" s="9"/>
      <c r="J207" s="9"/>
    </row>
    <row r="208" ht="26.25">
      <c r="A208" t="s">
        <v>1502</v>
      </c>
      <c r="D208" s="9" t="str">
        <f>IFERROR(__xludf.DUMMYFUNCTION("IF(ISBLANK(A208), """", TRANSPOSE(FILTER(BestiaryLandmarks, BestiaryMonsters = A208 )))"),"Ardain-&gt;Old Industrial District")</f>
        <v>Ardain-&gt;Old Industrial District</v>
      </c>
      <c r="E208" s="9"/>
      <c r="F208" s="9"/>
      <c r="G208" s="9"/>
      <c r="H208" s="9"/>
      <c r="I208" s="9"/>
      <c r="J208" s="9"/>
    </row>
    <row r="209" ht="26.25">
      <c r="A209" t="s">
        <v>1503</v>
      </c>
      <c r="D209" s="9" t="str">
        <f>IFERROR(__xludf.DUMMYFUNCTION("IF(ISBLANK(A209), """", TRANSPOSE(FILTER(BestiaryLandmarks, BestiaryMonsters = A209 )))"),"Ardain-&gt;Old Industrial District")</f>
        <v>Ardain-&gt;Old Industrial District</v>
      </c>
      <c r="E209" s="9" t="s">
        <v>790</v>
      </c>
      <c r="F209" s="9"/>
      <c r="G209" s="9"/>
      <c r="H209" s="9"/>
      <c r="I209" s="9"/>
      <c r="J209" s="9"/>
    </row>
    <row r="210" ht="26.25">
      <c r="A210" t="s">
        <v>1504</v>
      </c>
      <c r="D210" s="9" t="str">
        <f>IFERROR(__xludf.DUMMYFUNCTION("IF(ISBLANK(A210), """", TRANSPOSE(FILTER(BestiaryLandmarks, BestiaryMonsters = A210 )))"),"Ardain-&gt;Office Corridor")</f>
        <v>Ardain-&gt;Office Corridor</v>
      </c>
      <c r="E210" s="9"/>
      <c r="F210" s="9"/>
      <c r="G210" s="9"/>
      <c r="H210" s="9"/>
      <c r="I210" s="9"/>
      <c r="J210" s="9"/>
    </row>
    <row r="211" ht="26.25">
      <c r="A211" t="s">
        <v>1505</v>
      </c>
      <c r="D211" s="9" t="str">
        <f>IFERROR(__xludf.DUMMYFUNCTION("IF(ISBLANK(A211), """", TRANSPOSE(FILTER(BestiaryLandmarks, BestiaryMonsters = A211 )))"),"Ardain-&gt;Old City of Teddim")</f>
        <v>Ardain-&gt;Old City of Teddim</v>
      </c>
      <c r="E211" s="9" t="s">
        <v>794</v>
      </c>
      <c r="F211" s="9"/>
      <c r="G211" s="9"/>
      <c r="H211" s="9"/>
      <c r="I211" s="9"/>
      <c r="J211" s="9"/>
    </row>
    <row r="212" ht="26.25">
      <c r="A212" t="s">
        <v>1506</v>
      </c>
      <c r="D212" s="9" t="str">
        <f>IFERROR(__xludf.DUMMYFUNCTION("IF(ISBLANK(A212), """", TRANSPOSE(FILTER(BestiaryLandmarks, BestiaryMonsters = A212 )))"),"Ardain-&gt;Old City of Teddim")</f>
        <v>Ardain-&gt;Old City of Teddim</v>
      </c>
      <c r="E212" s="9" t="s">
        <v>794</v>
      </c>
      <c r="F212" s="9"/>
      <c r="G212" s="9"/>
      <c r="H212" s="9"/>
      <c r="I212" s="9"/>
      <c r="J212" s="9"/>
    </row>
    <row r="213" ht="26.25">
      <c r="A213" t="s">
        <v>1507</v>
      </c>
      <c r="D213" s="9" t="str">
        <f>IFERROR(__xludf.DUMMYFUNCTION("IF(ISBLANK(A213), """", TRANSPOSE(FILTER(BestiaryLandmarks, BestiaryMonsters = A213 )))"),"Ardain-&gt;Old City of Teddim")</f>
        <v>Ardain-&gt;Old City of Teddim</v>
      </c>
      <c r="E213" s="9" t="s">
        <v>794</v>
      </c>
      <c r="F213" s="9"/>
      <c r="G213" s="9"/>
      <c r="H213" s="9"/>
      <c r="I213" s="9"/>
      <c r="J213" s="9"/>
    </row>
    <row r="214" ht="26.25">
      <c r="A214" t="s">
        <v>1508</v>
      </c>
      <c r="D214" s="9" t="str">
        <f>IFERROR(__xludf.DUMMYFUNCTION("IF(ISBLANK(A214), """", TRANSPOSE(FILTER(BestiaryLandmarks, BestiaryMonsters = A214 )))"),"Ardain-&gt;Old City of Teddim")</f>
        <v>Ardain-&gt;Old City of Teddim</v>
      </c>
      <c r="E214" s="9" t="s">
        <v>794</v>
      </c>
      <c r="F214" s="9"/>
      <c r="G214" s="9"/>
      <c r="H214" s="9"/>
      <c r="I214" s="9"/>
      <c r="J214" s="9"/>
    </row>
    <row r="215" ht="26.25">
      <c r="A215" t="s">
        <v>1509</v>
      </c>
      <c r="D215" s="9" t="str">
        <f>IFERROR(__xludf.DUMMYFUNCTION("IF(ISBLANK(A215), """", TRANSPOSE(FILTER(BestiaryLandmarks, BestiaryMonsters = A215 )))"),"Ardain-&gt;Old City of Teddim")</f>
        <v>Ardain-&gt;Old City of Teddim</v>
      </c>
      <c r="E215" s="9" t="s">
        <v>794</v>
      </c>
      <c r="F215" s="9"/>
      <c r="G215" s="9"/>
      <c r="H215" s="9"/>
      <c r="I215" s="9"/>
      <c r="J215" s="9"/>
    </row>
    <row r="216" ht="26.25">
      <c r="A216" t="s">
        <v>1510</v>
      </c>
      <c r="D216" s="9" t="str">
        <f>IFERROR(__xludf.DUMMYFUNCTION("IF(ISBLANK(A216), """", TRANSPOSE(FILTER(BestiaryLandmarks, BestiaryMonsters = A216 )))"),"Ardain-&gt;Old City of Teddim")</f>
        <v>Ardain-&gt;Old City of Teddim</v>
      </c>
      <c r="E216" s="9" t="s">
        <v>794</v>
      </c>
      <c r="F216" s="9"/>
      <c r="G216" s="9"/>
      <c r="H216" s="9"/>
      <c r="I216" s="9"/>
      <c r="J216" s="9"/>
    </row>
    <row r="217" ht="26.25">
      <c r="A217" t="s">
        <v>1511</v>
      </c>
      <c r="D217" s="9" t="str">
        <f>IFERROR(__xludf.DUMMYFUNCTION("IF(ISBLANK(A217), """", TRANSPOSE(FILTER(BestiaryLandmarks, BestiaryMonsters = A217 )))"),"Ardain-&gt;Old City of Teddim")</f>
        <v>Ardain-&gt;Old City of Teddim</v>
      </c>
      <c r="E217" s="9" t="s">
        <v>794</v>
      </c>
      <c r="F217" s="9"/>
      <c r="G217" s="9"/>
      <c r="H217" s="9"/>
      <c r="I217" s="9"/>
      <c r="J217" s="9"/>
    </row>
    <row r="218" ht="26.25">
      <c r="A218" t="s">
        <v>1512</v>
      </c>
      <c r="D218" s="9" t="str">
        <f>IFERROR(__xludf.DUMMYFUNCTION("IF(ISBLANK(A218), """", TRANSPOSE(FILTER(BestiaryLandmarks, BestiaryMonsters = A218 )))"),"Ardain-&gt;Old City of Teddim")</f>
        <v>Ardain-&gt;Old City of Teddim</v>
      </c>
      <c r="E218" s="9"/>
      <c r="F218" s="9"/>
      <c r="G218" s="9"/>
      <c r="H218" s="9"/>
      <c r="I218" s="9"/>
      <c r="J218" s="9"/>
    </row>
    <row r="219" ht="26.25">
      <c r="A219" t="s">
        <v>1513</v>
      </c>
      <c r="D219" s="9" t="str">
        <f>IFERROR(__xludf.DUMMYFUNCTION("IF(ISBLANK(A219), """", TRANSPOSE(FILTER(BestiaryLandmarks, BestiaryMonsters = A219 )))"),"Ardain-&gt;Old City of Teddim")</f>
        <v>Ardain-&gt;Old City of Teddim</v>
      </c>
      <c r="E219" s="9" t="s">
        <v>794</v>
      </c>
      <c r="F219" s="9"/>
      <c r="G219" s="9"/>
      <c r="H219" s="9"/>
      <c r="I219" s="9"/>
      <c r="J219" s="9"/>
    </row>
    <row r="220" ht="26.25">
      <c r="A220" t="s">
        <v>1514</v>
      </c>
      <c r="D220" s="9" t="str">
        <f>IFERROR(__xludf.DUMMYFUNCTION("IF(ISBLANK(A220), """", TRANSPOSE(FILTER(BestiaryLandmarks, BestiaryMonsters = A220 )))"),"Ardain-&gt;Chansagh Wastes")</f>
        <v>Ardain-&gt;Chansagh Wastes</v>
      </c>
      <c r="E220" s="9"/>
      <c r="F220" s="9"/>
      <c r="G220" s="9"/>
      <c r="H220" s="9"/>
      <c r="I220" s="9"/>
      <c r="J220" s="9"/>
    </row>
    <row r="221" ht="26.25">
      <c r="A221" t="s">
        <v>1515</v>
      </c>
      <c r="D221" s="9" t="str">
        <f>IFERROR(__xludf.DUMMYFUNCTION("IF(ISBLANK(A221), """", TRANSPOSE(FILTER(BestiaryLandmarks, BestiaryMonsters = A221 )))"),"Ardain-&gt;Chansagh Wastes")</f>
        <v>Ardain-&gt;Chansagh Wastes</v>
      </c>
      <c r="E221" s="9"/>
      <c r="F221" s="9"/>
      <c r="G221" s="9"/>
      <c r="H221" s="9"/>
      <c r="I221" s="9"/>
      <c r="J221" s="9"/>
    </row>
    <row r="222" ht="26.25">
      <c r="A222" t="s">
        <v>1516</v>
      </c>
      <c r="D222" s="9" t="str">
        <f>IFERROR(__xludf.DUMMYFUNCTION("IF(ISBLANK(A222), """", TRANSPOSE(FILTER(BestiaryLandmarks, BestiaryMonsters = A222 )))"),"Ardain-&gt;Chansagh Wastes")</f>
        <v>Ardain-&gt;Chansagh Wastes</v>
      </c>
      <c r="E222" s="9" t="s">
        <v>794</v>
      </c>
      <c r="F222" s="9"/>
      <c r="G222" s="9"/>
      <c r="H222" s="9"/>
      <c r="I222" s="9"/>
      <c r="J222" s="9"/>
    </row>
    <row r="223" ht="26.25">
      <c r="A223" t="s">
        <v>1517</v>
      </c>
      <c r="D223" s="9" t="str">
        <f>IFERROR(__xludf.DUMMYFUNCTION("IF(ISBLANK(A223), """", TRANSPOSE(FILTER(BestiaryLandmarks, BestiaryMonsters = A223 )))"),"Ardain-&gt;Chansagh Wastes")</f>
        <v>Ardain-&gt;Chansagh Wastes</v>
      </c>
      <c r="E223" s="9" t="s">
        <v>794</v>
      </c>
      <c r="F223" s="9"/>
      <c r="G223" s="9"/>
      <c r="H223" s="9"/>
      <c r="I223" s="9"/>
      <c r="J223" s="9"/>
    </row>
    <row r="224" ht="26.25">
      <c r="A224" t="s">
        <v>1518</v>
      </c>
      <c r="D224" s="9" t="str">
        <f>IFERROR(__xludf.DUMMYFUNCTION("IF(ISBLANK(A224), """", TRANSPOSE(FILTER(BestiaryLandmarks, BestiaryMonsters = A224 )))"),"Ardain-&gt;Chansagh Wastes")</f>
        <v>Ardain-&gt;Chansagh Wastes</v>
      </c>
      <c r="E224" s="9" t="s">
        <v>794</v>
      </c>
      <c r="F224" s="9"/>
      <c r="G224" s="9"/>
      <c r="H224" s="9"/>
      <c r="I224" s="9"/>
      <c r="J224" s="9"/>
    </row>
    <row r="225" ht="26.25">
      <c r="A225" t="s">
        <v>1519</v>
      </c>
      <c r="D225" s="9" t="str">
        <f>IFERROR(__xludf.DUMMYFUNCTION("IF(ISBLANK(A225), """", TRANSPOSE(FILTER(BestiaryLandmarks, BestiaryMonsters = A225 )))"),"Ardain-&gt;Chansagh Wastes")</f>
        <v>Ardain-&gt;Chansagh Wastes</v>
      </c>
      <c r="E225" s="9"/>
      <c r="F225" s="9"/>
      <c r="G225" s="9"/>
      <c r="H225" s="9"/>
      <c r="I225" s="9"/>
      <c r="J225" s="9"/>
    </row>
    <row r="226" ht="26.25">
      <c r="A226" t="s">
        <v>1520</v>
      </c>
      <c r="D226" s="9" t="str">
        <f>IFERROR(__xludf.DUMMYFUNCTION("IF(ISBLANK(A226), """", TRANSPOSE(FILTER(BestiaryLandmarks, BestiaryMonsters = A226 )))"),"Ardain-&gt;Chansagh Wastes")</f>
        <v>Ardain-&gt;Chansagh Wastes</v>
      </c>
      <c r="E226" s="9"/>
      <c r="F226" s="9"/>
      <c r="G226" s="9"/>
      <c r="H226" s="9"/>
      <c r="I226" s="9"/>
      <c r="J226" s="9"/>
    </row>
    <row r="227" ht="26.25">
      <c r="A227" t="s">
        <v>1521</v>
      </c>
      <c r="D227" s="9" t="str">
        <f>IFERROR(__xludf.DUMMYFUNCTION("IF(ISBLANK(A227), """", TRANSPOSE(FILTER(BestiaryLandmarks, BestiaryMonsters = A227 )))"),"Ardain-&gt;Chansagh Wastes")</f>
        <v>Ardain-&gt;Chansagh Wastes</v>
      </c>
      <c r="E227" s="9"/>
      <c r="F227" s="9"/>
      <c r="G227" s="9"/>
      <c r="H227" s="9"/>
      <c r="I227" s="9"/>
      <c r="J227" s="9"/>
    </row>
    <row r="228">
      <c r="A228" t="s">
        <v>1522</v>
      </c>
      <c r="D228" s="9" t="str">
        <f>IFERROR(__xludf.DUMMYFUNCTION("IF(ISBLANK(A228), """", TRANSPOSE(FILTER(BestiaryLandmarks, BestiaryMonsters = A228 )))"),"Ardain-&gt;Eggle Jetty")</f>
        <v>Ardain-&gt;Eggle Jetty</v>
      </c>
      <c r="E228" s="9"/>
      <c r="F228" s="9"/>
      <c r="G228" s="9"/>
      <c r="H228" s="9"/>
      <c r="I228" s="9"/>
      <c r="J228" s="9"/>
    </row>
    <row r="229" ht="26.25">
      <c r="A229" t="s">
        <v>1523</v>
      </c>
      <c r="D229" s="9" t="str">
        <f>IFERROR(__xludf.DUMMYFUNCTION("IF(ISBLANK(A229), """", TRANSPOSE(FILTER(BestiaryLandmarks, BestiaryMonsters = A229 )))"),"Ardain-&gt;Old Factory Warehouse")</f>
        <v>Ardain-&gt;Old Factory Warehouse</v>
      </c>
      <c r="E229" s="9"/>
      <c r="F229" s="9"/>
      <c r="G229" s="9"/>
      <c r="H229" s="9"/>
      <c r="I229" s="9"/>
      <c r="J229" s="9"/>
    </row>
    <row r="230" ht="26.25">
      <c r="A230" t="s">
        <v>1524</v>
      </c>
      <c r="D230" s="9" t="str">
        <f>IFERROR(__xludf.DUMMYFUNCTION("IF(ISBLANK(A230), """", TRANSPOSE(FILTER(BestiaryLandmarks, BestiaryMonsters = A230 )))"),"Ardain-&gt;Old Factory Warehouse")</f>
        <v>Ardain-&gt;Old Factory Warehouse</v>
      </c>
      <c r="E230" s="9"/>
      <c r="F230" s="9"/>
      <c r="G230" s="9"/>
      <c r="H230" s="9"/>
      <c r="I230" s="9"/>
      <c r="J230" s="9"/>
    </row>
    <row r="231" ht="26.25">
      <c r="A231" t="s">
        <v>1525</v>
      </c>
      <c r="D231" s="9" t="str">
        <f>IFERROR(__xludf.DUMMYFUNCTION("IF(ISBLANK(A231), """", TRANSPOSE(FILTER(BestiaryLandmarks, BestiaryMonsters = A231 )))"),"Ardain-&gt;Old Factory Warehouse")</f>
        <v>Ardain-&gt;Old Factory Warehouse</v>
      </c>
      <c r="E231" s="9"/>
      <c r="F231" s="9"/>
      <c r="G231" s="9"/>
      <c r="H231" s="9"/>
      <c r="I231" s="9"/>
      <c r="J231" s="9"/>
    </row>
    <row r="232" ht="26.25">
      <c r="A232" t="s">
        <v>1526</v>
      </c>
      <c r="D232" s="9" t="str">
        <f>IFERROR(__xludf.DUMMYFUNCTION("IF(ISBLANK(A232), """", TRANSPOSE(FILTER(BestiaryLandmarks, BestiaryMonsters = A232 )))"),"Ardain-&gt;Old Factory Warehouse")</f>
        <v>Ardain-&gt;Old Factory Warehouse</v>
      </c>
      <c r="E232" s="9"/>
      <c r="F232" s="9"/>
      <c r="G232" s="9"/>
      <c r="H232" s="9"/>
      <c r="I232" s="9"/>
      <c r="J232" s="9"/>
    </row>
    <row r="233" ht="26.25">
      <c r="A233" t="s">
        <v>1527</v>
      </c>
      <c r="D233" s="9" t="str">
        <f>IFERROR(__xludf.DUMMYFUNCTION("IF(ISBLANK(A233), """", TRANSPOSE(FILTER(BestiaryLandmarks, BestiaryMonsters = A233 )))"),"Ardain-&gt;Old Factory Warehouse")</f>
        <v>Ardain-&gt;Old Factory Warehouse</v>
      </c>
      <c r="E233" s="9"/>
      <c r="F233" s="9"/>
      <c r="G233" s="9"/>
      <c r="H233" s="9"/>
      <c r="I233" s="9"/>
      <c r="J233" s="9"/>
    </row>
    <row r="234" ht="26.25">
      <c r="A234" t="s">
        <v>1528</v>
      </c>
      <c r="D234" s="9" t="str">
        <f>IFERROR(__xludf.DUMMYFUNCTION("IF(ISBLANK(A234), """", TRANSPOSE(FILTER(BestiaryLandmarks, BestiaryMonsters = A234 )))"),"Ardain-&gt;Old Factory Warehouse")</f>
        <v>Ardain-&gt;Old Factory Warehouse</v>
      </c>
      <c r="E234" s="9"/>
      <c r="F234" s="9"/>
      <c r="G234" s="9"/>
      <c r="H234" s="9"/>
      <c r="I234" s="9"/>
      <c r="J234" s="9"/>
    </row>
    <row r="235" ht="26.25">
      <c r="A235" t="s">
        <v>1529</v>
      </c>
      <c r="D235" s="9" t="str">
        <f>IFERROR(__xludf.DUMMYFUNCTION("IF(ISBLANK(A235), """", TRANSPOSE(FILTER(BestiaryLandmarks, BestiaryMonsters = A235 )))"),"Ardain-&gt;Old Factory Warehouse")</f>
        <v>Ardain-&gt;Old Factory Warehouse</v>
      </c>
      <c r="E235" s="9"/>
      <c r="F235" s="9"/>
      <c r="G235" s="9"/>
      <c r="H235" s="9"/>
      <c r="I235" s="9"/>
      <c r="J235" s="9"/>
    </row>
    <row r="236" ht="26.25">
      <c r="A236" t="s">
        <v>1530</v>
      </c>
      <c r="D236" s="9" t="str">
        <f>IFERROR(__xludf.DUMMYFUNCTION("IF(ISBLANK(A236), """", TRANSPOSE(FILTER(BestiaryLandmarks, BestiaryMonsters = A236 )))"),"Ardain-&gt;Old Factory Warehouse")</f>
        <v>Ardain-&gt;Old Factory Warehouse</v>
      </c>
      <c r="E236" s="9"/>
      <c r="F236" s="9"/>
      <c r="G236" s="9"/>
      <c r="H236" s="9"/>
      <c r="I236" s="9"/>
      <c r="J236" s="9"/>
    </row>
    <row r="237" ht="26.25">
      <c r="A237" t="s">
        <v>1531</v>
      </c>
      <c r="D237" s="9" t="str">
        <f>IFERROR(__xludf.DUMMYFUNCTION("IF(ISBLANK(A237), """", TRANSPOSE(FILTER(BestiaryLandmarks, BestiaryMonsters = A237 )))"),"Ardain-&gt;Old Factory Warehouse")</f>
        <v>Ardain-&gt;Old Factory Warehouse</v>
      </c>
      <c r="E237" s="9"/>
      <c r="F237" s="9"/>
      <c r="G237" s="9"/>
      <c r="H237" s="9"/>
      <c r="I237" s="9"/>
      <c r="J237" s="9"/>
    </row>
    <row r="238" ht="26.25">
      <c r="A238" t="s">
        <v>1532</v>
      </c>
      <c r="D238" s="9" t="str">
        <f>IFERROR(__xludf.DUMMYFUNCTION("IF(ISBLANK(A238), """", TRANSPOSE(FILTER(BestiaryLandmarks, BestiaryMonsters = A238 )))"),"Leftherian-&gt;Rigitte Harbor")</f>
        <v>Leftherian-&gt;Rigitte Harbor</v>
      </c>
      <c r="E238" s="9" t="s">
        <v>802</v>
      </c>
      <c r="F238" s="9" t="s">
        <v>830</v>
      </c>
      <c r="G238" s="9" t="s">
        <v>275</v>
      </c>
      <c r="H238" s="9"/>
      <c r="I238" s="9"/>
      <c r="J238" s="9"/>
    </row>
    <row r="239" ht="26.25">
      <c r="A239" t="s">
        <v>1533</v>
      </c>
      <c r="D239" s="9" t="str">
        <f>IFERROR(__xludf.DUMMYFUNCTION("IF(ISBLANK(A239), """", TRANSPOSE(FILTER(BestiaryLandmarks, BestiaryMonsters = A239 )))"),"Leftherian-&gt;Rigitte Harbor")</f>
        <v>Leftherian-&gt;Rigitte Harbor</v>
      </c>
      <c r="E239" s="9" t="s">
        <v>802</v>
      </c>
      <c r="F239" s="9" t="s">
        <v>275</v>
      </c>
      <c r="G239" s="9"/>
      <c r="H239" s="9"/>
      <c r="I239" s="9"/>
      <c r="J239" s="9"/>
    </row>
    <row r="240" ht="26.25">
      <c r="A240" t="s">
        <v>1534</v>
      </c>
      <c r="D240" s="9" t="str">
        <f>IFERROR(__xludf.DUMMYFUNCTION("IF(ISBLANK(A240), """", TRANSPOSE(FILTER(BestiaryLandmarks, BestiaryMonsters = A240 )))"),"Leftherian-&gt;Rigitte Harbor")</f>
        <v>Leftherian-&gt;Rigitte Harbor</v>
      </c>
      <c r="E240" s="9" t="s">
        <v>802</v>
      </c>
      <c r="F240" s="9" t="s">
        <v>275</v>
      </c>
      <c r="G240" s="9"/>
      <c r="H240" s="9"/>
      <c r="I240" s="9"/>
      <c r="J240" s="9"/>
    </row>
    <row r="241" ht="26.25">
      <c r="A241" t="s">
        <v>1535</v>
      </c>
      <c r="D241" s="9" t="str">
        <f>IFERROR(__xludf.DUMMYFUNCTION("IF(ISBLANK(A241), """", TRANSPOSE(FILTER(BestiaryLandmarks, BestiaryMonsters = A241 )))"),"Leftherian-&gt;Rigitte Harbor")</f>
        <v>Leftherian-&gt;Rigitte Harbor</v>
      </c>
      <c r="E241" s="9" t="s">
        <v>802</v>
      </c>
      <c r="F241" s="9" t="s">
        <v>830</v>
      </c>
      <c r="G241" s="9" t="s">
        <v>275</v>
      </c>
      <c r="H241" s="9" t="s">
        <v>825</v>
      </c>
      <c r="I241" s="9"/>
      <c r="J241" s="9"/>
    </row>
    <row r="242" ht="26.25">
      <c r="A242" t="s">
        <v>1536</v>
      </c>
      <c r="D242" s="9" t="str">
        <f>IFERROR(__xludf.DUMMYFUNCTION("IF(ISBLANK(A242), """", TRANSPOSE(FILTER(BestiaryLandmarks, BestiaryMonsters = A242 )))"),"Leftherian-&gt;Baldotas Isle")</f>
        <v>Leftherian-&gt;Baldotas Isle</v>
      </c>
      <c r="E242" s="9" t="s">
        <v>804</v>
      </c>
      <c r="F242" s="9" t="s">
        <v>808</v>
      </c>
      <c r="G242" s="9"/>
      <c r="H242" s="9"/>
      <c r="I242" s="9"/>
      <c r="J242" s="9"/>
    </row>
    <row r="243" ht="26.25">
      <c r="A243" t="s">
        <v>1537</v>
      </c>
      <c r="D243" s="9" t="str">
        <f>IFERROR(__xludf.DUMMYFUNCTION("IF(ISBLANK(A243), """", TRANSPOSE(FILTER(BestiaryLandmarks, BestiaryMonsters = A243 )))"),"Leftherian-&gt;Baldotas Isle")</f>
        <v>Leftherian-&gt;Baldotas Isle</v>
      </c>
      <c r="E243" s="9" t="s">
        <v>275</v>
      </c>
      <c r="F243" s="9"/>
      <c r="G243" s="9"/>
      <c r="H243" s="9"/>
      <c r="I243" s="9"/>
      <c r="J243" s="9"/>
    </row>
    <row r="244" ht="26.25">
      <c r="A244" t="s">
        <v>1538</v>
      </c>
      <c r="D244" s="9" t="str">
        <f>IFERROR(__xludf.DUMMYFUNCTION("IF(ISBLANK(A244), """", TRANSPOSE(FILTER(BestiaryLandmarks, BestiaryMonsters = A244 )))"),"Leftherian-&gt;Baldotas Isle")</f>
        <v>Leftherian-&gt;Baldotas Isle</v>
      </c>
      <c r="E244" s="9"/>
      <c r="F244" s="9"/>
      <c r="G244" s="9"/>
      <c r="H244" s="9"/>
      <c r="I244" s="9"/>
      <c r="J244" s="9"/>
    </row>
    <row r="245" ht="26.25">
      <c r="A245" t="s">
        <v>1539</v>
      </c>
      <c r="D245" s="9" t="str">
        <f>IFERROR(__xludf.DUMMYFUNCTION("IF(ISBLANK(A245), """", TRANSPOSE(FILTER(BestiaryLandmarks, BestiaryMonsters = A245 )))"),"Leftherian-&gt;Baldotas Isle")</f>
        <v>Leftherian-&gt;Baldotas Isle</v>
      </c>
      <c r="E245" s="9" t="s">
        <v>814</v>
      </c>
      <c r="F245" s="9"/>
      <c r="G245" s="9"/>
      <c r="H245" s="9"/>
      <c r="I245" s="9"/>
      <c r="J245" s="9"/>
    </row>
    <row r="246" ht="26.25">
      <c r="A246" t="s">
        <v>1540</v>
      </c>
      <c r="D246" s="9" t="str">
        <f>IFERROR(__xludf.DUMMYFUNCTION("IF(ISBLANK(A246), """", TRANSPOSE(FILTER(BestiaryLandmarks, BestiaryMonsters = A246 )))"),"Leftherian-&gt;Baldotas Isle")</f>
        <v>Leftherian-&gt;Baldotas Isle</v>
      </c>
      <c r="E246" s="9" t="s">
        <v>275</v>
      </c>
      <c r="F246" s="9"/>
      <c r="G246" s="9"/>
      <c r="H246" s="9"/>
      <c r="I246" s="9"/>
      <c r="J246" s="9"/>
    </row>
    <row r="247" ht="26.25">
      <c r="A247" t="s">
        <v>1541</v>
      </c>
      <c r="D247" s="9" t="str">
        <f>IFERROR(__xludf.DUMMYFUNCTION("IF(ISBLANK(A247), """", TRANSPOSE(FILTER(BestiaryLandmarks, BestiaryMonsters = A247 )))"),"Leftherian-&gt;Baldotas Isle")</f>
        <v>Leftherian-&gt;Baldotas Isle</v>
      </c>
      <c r="E247" s="9"/>
      <c r="F247" s="9"/>
      <c r="G247" s="9"/>
      <c r="H247" s="9"/>
      <c r="I247" s="9"/>
      <c r="J247" s="9"/>
    </row>
    <row r="248" ht="26.25">
      <c r="A248" t="s">
        <v>1542</v>
      </c>
      <c r="D248" s="9" t="str">
        <f>IFERROR(__xludf.DUMMYFUNCTION("IF(ISBLANK(A248), """", TRANSPOSE(FILTER(BestiaryLandmarks, BestiaryMonsters = A248 )))"),"Leftherian-&gt;Baldotas Isle")</f>
        <v>Leftherian-&gt;Baldotas Isle</v>
      </c>
      <c r="E248" s="9" t="s">
        <v>804</v>
      </c>
      <c r="F248" s="9"/>
      <c r="G248" s="9"/>
      <c r="H248" s="9"/>
      <c r="I248" s="9"/>
      <c r="J248" s="9"/>
    </row>
    <row r="249" ht="26.25">
      <c r="A249" t="s">
        <v>1543</v>
      </c>
      <c r="D249" s="9" t="str">
        <f>IFERROR(__xludf.DUMMYFUNCTION("IF(ISBLANK(A249), """", TRANSPOSE(FILTER(BestiaryLandmarks, BestiaryMonsters = A249 )))"),"Leftherian-&gt;Baldotas Isle")</f>
        <v>Leftherian-&gt;Baldotas Isle</v>
      </c>
      <c r="E249" s="9" t="s">
        <v>830</v>
      </c>
      <c r="F249" s="9" t="s">
        <v>275</v>
      </c>
      <c r="G249" s="9"/>
      <c r="H249" s="9"/>
      <c r="I249" s="9"/>
      <c r="J249" s="9"/>
    </row>
    <row r="250" ht="26.25">
      <c r="A250" t="s">
        <v>1544</v>
      </c>
      <c r="D250" s="9" t="str">
        <f>IFERROR(__xludf.DUMMYFUNCTION("IF(ISBLANK(A250), """", TRANSPOSE(FILTER(BestiaryLandmarks, BestiaryMonsters = A250 )))"),"Leftherian-&gt;Baldotas Isle")</f>
        <v>Leftherian-&gt;Baldotas Isle</v>
      </c>
      <c r="E250" s="9" t="s">
        <v>804</v>
      </c>
      <c r="F250" s="9"/>
      <c r="G250" s="9"/>
      <c r="H250" s="9"/>
      <c r="I250" s="9"/>
      <c r="J250" s="9"/>
    </row>
    <row r="251" ht="26.25">
      <c r="A251" t="s">
        <v>1545</v>
      </c>
      <c r="D251" s="9" t="str">
        <f>IFERROR(__xludf.DUMMYFUNCTION("IF(ISBLANK(A251), """", TRANSPOSE(FILTER(BestiaryLandmarks, BestiaryMonsters = A251 )))"),"Leftherian-&gt;Baldotas Isle")</f>
        <v>Leftherian-&gt;Baldotas Isle</v>
      </c>
      <c r="E251" s="9"/>
      <c r="F251" s="9"/>
      <c r="G251" s="9"/>
      <c r="H251" s="9"/>
      <c r="I251" s="9"/>
      <c r="J251" s="9"/>
    </row>
    <row r="252" ht="26.25">
      <c r="A252" t="s">
        <v>1546</v>
      </c>
      <c r="D252" s="9" t="str">
        <f>IFERROR(__xludf.DUMMYFUNCTION("IF(ISBLANK(A252), """", TRANSPOSE(FILTER(BestiaryLandmarks, BestiaryMonsters = A252 )))"),"Leftherian-&gt;Daram Isle")</f>
        <v>Leftherian-&gt;Daram Isle</v>
      </c>
      <c r="E252" s="9"/>
      <c r="F252" s="9"/>
      <c r="G252" s="9"/>
      <c r="H252" s="9"/>
      <c r="I252" s="9"/>
      <c r="J252" s="9"/>
    </row>
    <row r="253" ht="26.25">
      <c r="A253" t="s">
        <v>1547</v>
      </c>
      <c r="D253" s="9" t="str">
        <f>IFERROR(__xludf.DUMMYFUNCTION("IF(ISBLANK(A253), """", TRANSPOSE(FILTER(BestiaryLandmarks, BestiaryMonsters = A253 )))"),"Leftherian-&gt;Daram Isle")</f>
        <v>Leftherian-&gt;Daram Isle</v>
      </c>
      <c r="E253" s="9"/>
      <c r="F253" s="9"/>
      <c r="G253" s="9"/>
      <c r="H253" s="9"/>
      <c r="I253" s="9"/>
      <c r="J253" s="9"/>
    </row>
    <row r="254" ht="26.25">
      <c r="A254" t="s">
        <v>1548</v>
      </c>
      <c r="D254" s="9" t="str">
        <f>IFERROR(__xludf.DUMMYFUNCTION("IF(ISBLANK(A254), """", TRANSPOSE(FILTER(BestiaryLandmarks, BestiaryMonsters = A254 )))"),"Leftherian-&gt;Daram Isle")</f>
        <v>Leftherian-&gt;Daram Isle</v>
      </c>
      <c r="E254" s="9"/>
      <c r="F254" s="9"/>
      <c r="G254" s="9"/>
      <c r="H254" s="9"/>
      <c r="I254" s="9"/>
      <c r="J254" s="9"/>
    </row>
    <row r="255" ht="26.25">
      <c r="A255" t="s">
        <v>1549</v>
      </c>
      <c r="D255" s="9" t="str">
        <f>IFERROR(__xludf.DUMMYFUNCTION("IF(ISBLANK(A255), """", TRANSPOSE(FILTER(BestiaryLandmarks, BestiaryMonsters = A255 )))"),"Leftherian-&gt;Daram Isle")</f>
        <v>Leftherian-&gt;Daram Isle</v>
      </c>
      <c r="E255" s="9" t="s">
        <v>825</v>
      </c>
      <c r="F255" s="9"/>
      <c r="G255" s="9"/>
      <c r="H255" s="9"/>
      <c r="I255" s="9"/>
      <c r="J255" s="9"/>
    </row>
    <row r="256" ht="26.25">
      <c r="A256" t="s">
        <v>1550</v>
      </c>
      <c r="D256" s="9" t="str">
        <f>IFERROR(__xludf.DUMMYFUNCTION("IF(ISBLANK(A256), """", TRANSPOSE(FILTER(BestiaryLandmarks, BestiaryMonsters = A256 )))"),"Leftherian-&gt;Daram Isle")</f>
        <v>Leftherian-&gt;Daram Isle</v>
      </c>
      <c r="E256" s="9" t="s">
        <v>825</v>
      </c>
      <c r="F256" s="9"/>
      <c r="G256" s="9"/>
      <c r="H256" s="9"/>
      <c r="I256" s="9"/>
      <c r="J256" s="9"/>
    </row>
    <row r="257" ht="26.25">
      <c r="A257" t="s">
        <v>1551</v>
      </c>
      <c r="D257" s="9" t="str">
        <f>IFERROR(__xludf.DUMMYFUNCTION("IF(ISBLANK(A257), """", TRANSPOSE(FILTER(BestiaryLandmarks, BestiaryMonsters = A257 )))"),"Leftherian-&gt;Daram Isle")</f>
        <v>Leftherian-&gt;Daram Isle</v>
      </c>
      <c r="E257" s="9" t="s">
        <v>825</v>
      </c>
      <c r="F257" s="9"/>
      <c r="G257" s="9"/>
      <c r="H257" s="9"/>
      <c r="I257" s="9"/>
      <c r="J257" s="9"/>
    </row>
    <row r="258" ht="26.25">
      <c r="A258" t="s">
        <v>1552</v>
      </c>
      <c r="D258" s="9" t="str">
        <f>IFERROR(__xludf.DUMMYFUNCTION("IF(ISBLANK(A258), """", TRANSPOSE(FILTER(BestiaryLandmarks, BestiaryMonsters = A258 )))"),"Leftherian-&gt;Daram Isle")</f>
        <v>Leftherian-&gt;Daram Isle</v>
      </c>
      <c r="E258" s="9"/>
      <c r="F258" s="9"/>
      <c r="G258" s="9"/>
      <c r="H258" s="9"/>
      <c r="I258" s="9"/>
      <c r="J258" s="9"/>
    </row>
    <row r="259" ht="26.25">
      <c r="A259" t="s">
        <v>1553</v>
      </c>
      <c r="D259" s="9" t="str">
        <f>IFERROR(__xludf.DUMMYFUNCTION("IF(ISBLANK(A259), """", TRANSPOSE(FILTER(BestiaryLandmarks, BestiaryMonsters = A259 )))"),"Leftherian-&gt;Daram Isle")</f>
        <v>Leftherian-&gt;Daram Isle</v>
      </c>
      <c r="E259" s="9" t="s">
        <v>825</v>
      </c>
      <c r="F259" s="9"/>
      <c r="G259" s="9"/>
      <c r="H259" s="9"/>
      <c r="I259" s="9"/>
      <c r="J259" s="9"/>
    </row>
    <row r="260" ht="26.25">
      <c r="A260" t="s">
        <v>1554</v>
      </c>
      <c r="D260" s="9" t="str">
        <f>IFERROR(__xludf.DUMMYFUNCTION("IF(ISBLANK(A260), """", TRANSPOSE(FILTER(BestiaryLandmarks, BestiaryMonsters = A260 )))"),"Leftherian-&gt;Daram Isle")</f>
        <v>Leftherian-&gt;Daram Isle</v>
      </c>
      <c r="E260" s="9" t="s">
        <v>808</v>
      </c>
      <c r="F260" s="9" t="s">
        <v>817</v>
      </c>
      <c r="G260" s="9" t="s">
        <v>821</v>
      </c>
      <c r="H260" s="9" t="s">
        <v>825</v>
      </c>
      <c r="I260" s="9"/>
      <c r="J260" s="9"/>
    </row>
    <row r="261" ht="26.25">
      <c r="A261" t="s">
        <v>1555</v>
      </c>
      <c r="D261" s="9" t="str">
        <f>IFERROR(__xludf.DUMMYFUNCTION("IF(ISBLANK(A261), """", TRANSPOSE(FILTER(BestiaryLandmarks, BestiaryMonsters = A261 )))"),"Leftherian-&gt;Daram Isle")</f>
        <v>Leftherian-&gt;Daram Isle</v>
      </c>
      <c r="E261" s="9" t="s">
        <v>825</v>
      </c>
      <c r="F261" s="9"/>
      <c r="G261" s="9"/>
      <c r="H261" s="9"/>
      <c r="I261" s="9"/>
      <c r="J261" s="9"/>
    </row>
    <row r="262" ht="26.25">
      <c r="A262" t="s">
        <v>1556</v>
      </c>
      <c r="D262" s="9" t="str">
        <f>IFERROR(__xludf.DUMMYFUNCTION("IF(ISBLANK(A262), """", TRANSPOSE(FILTER(BestiaryLandmarks, BestiaryMonsters = A262 )))"),"Leftherian-&gt;Daram Isle")</f>
        <v>Leftherian-&gt;Daram Isle</v>
      </c>
      <c r="E262" s="9"/>
      <c r="F262" s="9"/>
      <c r="G262" s="9"/>
      <c r="H262" s="9"/>
      <c r="I262" s="9"/>
      <c r="J262" s="9"/>
    </row>
    <row r="263" ht="26.25">
      <c r="A263" t="s">
        <v>1557</v>
      </c>
      <c r="D263" s="9" t="str">
        <f>IFERROR(__xludf.DUMMYFUNCTION("IF(ISBLANK(A263), """", TRANSPOSE(FILTER(BestiaryLandmarks, BestiaryMonsters = A263 )))"),"Leftherian-&gt;Daram Isle")</f>
        <v>Leftherian-&gt;Daram Isle</v>
      </c>
      <c r="E263" s="9" t="s">
        <v>808</v>
      </c>
      <c r="F263" s="9" t="s">
        <v>810</v>
      </c>
      <c r="G263" s="9" t="s">
        <v>821</v>
      </c>
      <c r="H263" s="9" t="s">
        <v>825</v>
      </c>
      <c r="I263" s="9"/>
      <c r="J263" s="9"/>
    </row>
    <row r="264" ht="26.25">
      <c r="A264" t="s">
        <v>1558</v>
      </c>
      <c r="D264" s="9" t="str">
        <f>IFERROR(__xludf.DUMMYFUNCTION("IF(ISBLANK(A264), """", TRANSPOSE(FILTER(BestiaryLandmarks, BestiaryMonsters = A264 )))"),"Leftherian-&gt;Daram Isle")</f>
        <v>Leftherian-&gt;Daram Isle</v>
      </c>
      <c r="E264" s="9" t="s">
        <v>825</v>
      </c>
      <c r="F264" s="9"/>
      <c r="G264" s="9"/>
      <c r="H264" s="9"/>
      <c r="I264" s="9"/>
      <c r="J264" s="9"/>
    </row>
    <row r="265" ht="26.25">
      <c r="A265" t="s">
        <v>1559</v>
      </c>
      <c r="D265" s="9" t="str">
        <f>IFERROR(__xludf.DUMMYFUNCTION("IF(ISBLANK(A265), """", TRANSPOSE(FILTER(BestiaryLandmarks, BestiaryMonsters = A265 )))"),"Leftherian-&gt;Little Garden of Tradition")</f>
        <v>Leftherian-&gt;Little Garden of Tradition</v>
      </c>
      <c r="E265" s="9" t="s">
        <v>813</v>
      </c>
      <c r="F265" s="9"/>
      <c r="G265" s="9"/>
      <c r="H265" s="9"/>
      <c r="I265" s="9"/>
      <c r="J265" s="9"/>
    </row>
    <row r="266" ht="26.25">
      <c r="A266" t="s">
        <v>1560</v>
      </c>
      <c r="D266" s="9" t="str">
        <f>IFERROR(__xludf.DUMMYFUNCTION("IF(ISBLANK(A266), """", TRANSPOSE(FILTER(BestiaryLandmarks, BestiaryMonsters = A266 )))"),"Leftherian-&gt;Little Garden of Tradition")</f>
        <v>Leftherian-&gt;Little Garden of Tradition</v>
      </c>
      <c r="E266" s="9" t="s">
        <v>813</v>
      </c>
      <c r="F266" s="9" t="s">
        <v>821</v>
      </c>
      <c r="G266" s="9"/>
      <c r="H266" s="9"/>
      <c r="I266" s="9"/>
      <c r="J266" s="9"/>
    </row>
    <row r="267" ht="26.25">
      <c r="A267" t="s">
        <v>1561</v>
      </c>
      <c r="D267" s="9" t="str">
        <f>IFERROR(__xludf.DUMMYFUNCTION("IF(ISBLANK(A267), """", TRANSPOSE(FILTER(BestiaryLandmarks, BestiaryMonsters = A267 )))"),"Leftherian-&gt;Little Garden of Tradition")</f>
        <v>Leftherian-&gt;Little Garden of Tradition</v>
      </c>
      <c r="E267" s="9"/>
      <c r="F267" s="9"/>
      <c r="G267" s="9"/>
      <c r="H267" s="9"/>
      <c r="I267" s="9"/>
      <c r="J267" s="9"/>
    </row>
    <row r="268" ht="26.25">
      <c r="A268" t="s">
        <v>1562</v>
      </c>
      <c r="D268" s="9" t="str">
        <f>IFERROR(__xludf.DUMMYFUNCTION("IF(ISBLANK(A268), """", TRANSPOSE(FILTER(BestiaryLandmarks, BestiaryMonsters = A268 )))"),"Leftherian-&gt;Daridan's Stack")</f>
        <v>Leftherian-&gt;Daridan's Stack</v>
      </c>
      <c r="E268" s="9" t="s">
        <v>810</v>
      </c>
      <c r="F268" s="9"/>
      <c r="G268" s="9"/>
      <c r="H268" s="9"/>
      <c r="I268" s="9"/>
      <c r="J268" s="9"/>
    </row>
    <row r="269" ht="26.25">
      <c r="A269" t="s">
        <v>1563</v>
      </c>
      <c r="D269" s="9" t="str">
        <f>IFERROR(__xludf.DUMMYFUNCTION("IF(ISBLANK(A269), """", TRANSPOSE(FILTER(BestiaryLandmarks, BestiaryMonsters = A269 )))"),"Leftherian-&gt;Daridan's Stack")</f>
        <v>Leftherian-&gt;Daridan's Stack</v>
      </c>
      <c r="E269" s="9" t="s">
        <v>817</v>
      </c>
      <c r="F269" s="9"/>
      <c r="G269" s="9"/>
      <c r="H269" s="9"/>
      <c r="I269" s="9"/>
      <c r="J269" s="9"/>
    </row>
    <row r="270" ht="26.25">
      <c r="A270" t="s">
        <v>1564</v>
      </c>
      <c r="D270" s="9" t="str">
        <f>IFERROR(__xludf.DUMMYFUNCTION("IF(ISBLANK(A270), """", TRANSPOSE(FILTER(BestiaryLandmarks, BestiaryMonsters = A270 )))"),"Leftherian-&gt;Daridan's Stack")</f>
        <v>Leftherian-&gt;Daridan's Stack</v>
      </c>
      <c r="E270" s="9" t="s">
        <v>810</v>
      </c>
      <c r="F270" s="9"/>
      <c r="G270" s="9"/>
      <c r="H270" s="9"/>
      <c r="I270" s="9"/>
      <c r="J270" s="9"/>
    </row>
    <row r="271" ht="26.25">
      <c r="A271" t="s">
        <v>1565</v>
      </c>
      <c r="D271" s="9" t="str">
        <f>IFERROR(__xludf.DUMMYFUNCTION("IF(ISBLANK(A271), """", TRANSPOSE(FILTER(BestiaryLandmarks, BestiaryMonsters = A271 )))"),"Leftherian-&gt;Daridan's Stack")</f>
        <v>Leftherian-&gt;Daridan's Stack</v>
      </c>
      <c r="E271" s="9" t="s">
        <v>817</v>
      </c>
      <c r="F271" s="9"/>
      <c r="G271" s="9"/>
      <c r="H271" s="9"/>
      <c r="I271" s="9"/>
      <c r="J271" s="9"/>
    </row>
    <row r="272" ht="26.25">
      <c r="A272" t="s">
        <v>1566</v>
      </c>
      <c r="D272" s="9" t="str">
        <f>IFERROR(__xludf.DUMMYFUNCTION("IF(ISBLANK(A272), """", TRANSPOSE(FILTER(BestiaryLandmarks, BestiaryMonsters = A272 )))"),"Leftherian-&gt;Isle of Sleeping Remains")</f>
        <v>Leftherian-&gt;Isle of Sleeping Remains</v>
      </c>
      <c r="E272" s="9"/>
      <c r="F272" s="9"/>
      <c r="G272" s="9"/>
      <c r="H272" s="9"/>
      <c r="I272" s="9"/>
      <c r="J272" s="9"/>
    </row>
    <row r="273" ht="26.25">
      <c r="A273" t="s">
        <v>1567</v>
      </c>
      <c r="D273" s="9" t="str">
        <f>IFERROR(__xludf.DUMMYFUNCTION("IF(ISBLANK(A273), """", TRANSPOSE(FILTER(BestiaryLandmarks, BestiaryMonsters = A273 )))"),"Leftherian-&gt;Isle of Sleeping Remains")</f>
        <v>Leftherian-&gt;Isle of Sleeping Remains</v>
      </c>
      <c r="E273" s="9" t="s">
        <v>814</v>
      </c>
      <c r="F273" s="9"/>
      <c r="G273" s="9"/>
      <c r="H273" s="9"/>
      <c r="I273" s="9"/>
      <c r="J273" s="9"/>
    </row>
    <row r="274" ht="26.25">
      <c r="A274" t="s">
        <v>1568</v>
      </c>
      <c r="D274" s="9" t="str">
        <f>IFERROR(__xludf.DUMMYFUNCTION("IF(ISBLANK(A274), """", TRANSPOSE(FILTER(BestiaryLandmarks, BestiaryMonsters = A274 )))"),"Leftherian-&gt;Isle of Sleeping Remains")</f>
        <v>Leftherian-&gt;Isle of Sleeping Remains</v>
      </c>
      <c r="E274" s="9" t="s">
        <v>817</v>
      </c>
      <c r="F274" s="9"/>
      <c r="G274" s="9"/>
      <c r="H274" s="9"/>
      <c r="I274" s="9"/>
      <c r="J274" s="9"/>
    </row>
    <row r="275" ht="26.25">
      <c r="A275" t="s">
        <v>1569</v>
      </c>
      <c r="D275" s="9" t="str">
        <f>IFERROR(__xludf.DUMMYFUNCTION("IF(ISBLANK(A275), """", TRANSPOSE(FILTER(BestiaryLandmarks, BestiaryMonsters = A275 )))"),"Leftherian-&gt;Isle of Sleeping Remains")</f>
        <v>Leftherian-&gt;Isle of Sleeping Remains</v>
      </c>
      <c r="E275" s="9" t="s">
        <v>813</v>
      </c>
      <c r="F275" s="9"/>
      <c r="G275" s="9"/>
      <c r="H275" s="9"/>
      <c r="I275" s="9"/>
      <c r="J275" s="9"/>
    </row>
    <row r="276" ht="26.25">
      <c r="A276" t="s">
        <v>1570</v>
      </c>
      <c r="D276" s="9" t="str">
        <f>IFERROR(__xludf.DUMMYFUNCTION("IF(ISBLANK(A276), """", TRANSPOSE(FILTER(BestiaryLandmarks, BestiaryMonsters = A276 )))"),"Leftherian-&gt;Isle of Sleeping Remains")</f>
        <v>Leftherian-&gt;Isle of Sleeping Remains</v>
      </c>
      <c r="E276" s="9" t="s">
        <v>813</v>
      </c>
      <c r="F276" s="9"/>
      <c r="G276" s="9"/>
      <c r="H276" s="9"/>
      <c r="I276" s="9"/>
      <c r="J276" s="9"/>
    </row>
    <row r="277" ht="26.25">
      <c r="A277" t="s">
        <v>1571</v>
      </c>
      <c r="D277" s="9" t="str">
        <f>IFERROR(__xludf.DUMMYFUNCTION("IF(ISBLANK(A277), """", TRANSPOSE(FILTER(BestiaryLandmarks, BestiaryMonsters = A277 )))"),"Leftherian-&gt;Isle of Sleeping Remains")</f>
        <v>Leftherian-&gt;Isle of Sleeping Remains</v>
      </c>
      <c r="E277" s="9"/>
      <c r="F277" s="9"/>
      <c r="G277" s="9"/>
      <c r="H277" s="9"/>
      <c r="I277" s="9"/>
      <c r="J277" s="9"/>
    </row>
    <row r="278" ht="26.25">
      <c r="A278" t="s">
        <v>1572</v>
      </c>
      <c r="D278" s="9" t="str">
        <f>IFERROR(__xludf.DUMMYFUNCTION("IF(ISBLANK(A278), """", TRANSPOSE(FILTER(BestiaryLandmarks, BestiaryMonsters = A278 )))"),"Leftherian-&gt;Orl Cloudway")</f>
        <v>Leftherian-&gt;Orl Cloudway</v>
      </c>
      <c r="E278" s="9" t="s">
        <v>275</v>
      </c>
      <c r="F278" s="9"/>
      <c r="G278" s="9"/>
      <c r="H278" s="9"/>
      <c r="I278" s="9"/>
      <c r="J278" s="9"/>
    </row>
    <row r="279" ht="26.25">
      <c r="A279" t="s">
        <v>1573</v>
      </c>
      <c r="D279" s="9" t="str">
        <f>IFERROR(__xludf.DUMMYFUNCTION("IF(ISBLANK(A279), """", TRANSPOSE(FILTER(BestiaryLandmarks, BestiaryMonsters = A279 )))"),"Leftherian-&gt;Orl Cloudway")</f>
        <v>Leftherian-&gt;Orl Cloudway</v>
      </c>
      <c r="E279" s="9" t="s">
        <v>275</v>
      </c>
      <c r="F279" s="9"/>
      <c r="G279" s="9"/>
      <c r="H279" s="9"/>
      <c r="I279" s="9"/>
      <c r="J279" s="9"/>
    </row>
    <row r="280" ht="26.25">
      <c r="A280" t="s">
        <v>1574</v>
      </c>
      <c r="D280" s="9" t="str">
        <f>IFERROR(__xludf.DUMMYFUNCTION("IF(ISBLANK(A280), """", TRANSPOSE(FILTER(BestiaryLandmarks, BestiaryMonsters = A280 )))"),"Leftherian-&gt;Orl Cloudway")</f>
        <v>Leftherian-&gt;Orl Cloudway</v>
      </c>
      <c r="E280" s="9"/>
      <c r="F280" s="9"/>
      <c r="G280" s="9"/>
      <c r="H280" s="9"/>
      <c r="I280" s="9"/>
      <c r="J280" s="9"/>
    </row>
    <row r="281" ht="26.25">
      <c r="A281" t="s">
        <v>1575</v>
      </c>
      <c r="D281" s="9" t="str">
        <f>IFERROR(__xludf.DUMMYFUNCTION("IF(ISBLANK(A281), """", TRANSPOSE(FILTER(BestiaryLandmarks, BestiaryMonsters = A281 )))"),"Leftherian-&gt;Lud Cloudway")</f>
        <v>Leftherian-&gt;Lud Cloudway</v>
      </c>
      <c r="E281" s="9"/>
      <c r="F281" s="9"/>
      <c r="G281" s="9"/>
      <c r="H281" s="9"/>
      <c r="I281" s="9"/>
      <c r="J281" s="9"/>
    </row>
    <row r="282" ht="26.25">
      <c r="A282" t="s">
        <v>1576</v>
      </c>
      <c r="D282" s="9" t="str">
        <f>IFERROR(__xludf.DUMMYFUNCTION("IF(ISBLANK(A282), """", TRANSPOSE(FILTER(BestiaryLandmarks, BestiaryMonsters = A282 )))"),"Leftherian-&gt;Lud Cloudway")</f>
        <v>Leftherian-&gt;Lud Cloudway</v>
      </c>
      <c r="E282" s="9" t="s">
        <v>817</v>
      </c>
      <c r="F282" s="9"/>
      <c r="G282" s="9"/>
      <c r="H282" s="9"/>
      <c r="I282" s="9"/>
      <c r="J282" s="9"/>
    </row>
    <row r="283" ht="26.25">
      <c r="A283" t="s">
        <v>1577</v>
      </c>
      <c r="D283" s="9" t="str">
        <f>IFERROR(__xludf.DUMMYFUNCTION("IF(ISBLANK(A283), """", TRANSPOSE(FILTER(BestiaryLandmarks, BestiaryMonsters = A283 )))"),"Leftherian-&gt;Lud Cloudway")</f>
        <v>Leftherian-&gt;Lud Cloudway</v>
      </c>
      <c r="E283" s="9"/>
      <c r="F283" s="9"/>
      <c r="G283" s="9"/>
      <c r="H283" s="9"/>
      <c r="I283" s="9"/>
      <c r="J283" s="9"/>
    </row>
    <row r="284" ht="26.25">
      <c r="A284" t="s">
        <v>1578</v>
      </c>
      <c r="D284" s="9" t="str">
        <f>IFERROR(__xludf.DUMMYFUNCTION("IF(ISBLANK(A284), """", TRANSPOSE(FILTER(BestiaryLandmarks, BestiaryMonsters = A284 )))"),"Leftherian-&gt;Godsford Isle")</f>
        <v>Leftherian-&gt;Godsford Isle</v>
      </c>
      <c r="E284" s="9"/>
      <c r="F284" s="9"/>
      <c r="G284" s="9"/>
      <c r="H284" s="9"/>
      <c r="I284" s="9"/>
      <c r="J284" s="9"/>
    </row>
    <row r="285" ht="26.25">
      <c r="A285" t="s">
        <v>1579</v>
      </c>
      <c r="D285" s="9" t="str">
        <f>IFERROR(__xludf.DUMMYFUNCTION("IF(ISBLANK(A285), """", TRANSPOSE(FILTER(BestiaryLandmarks, BestiaryMonsters = A285 )))"),"Leftherian-&gt;Godsford Isle")</f>
        <v>Leftherian-&gt;Godsford Isle</v>
      </c>
      <c r="E285" s="9"/>
      <c r="F285" s="9"/>
      <c r="G285" s="9"/>
      <c r="H285" s="9"/>
      <c r="I285" s="9"/>
      <c r="J285" s="9"/>
    </row>
    <row r="286" ht="26.25">
      <c r="A286" t="s">
        <v>1580</v>
      </c>
      <c r="D286" s="9" t="str">
        <f>IFERROR(__xludf.DUMMYFUNCTION("IF(ISBLANK(A286), """", TRANSPOSE(FILTER(BestiaryLandmarks, BestiaryMonsters = A286 )))"),"Leftherian-&gt;Godsford Isle")</f>
        <v>Leftherian-&gt;Godsford Isle</v>
      </c>
      <c r="E286" s="9" t="s">
        <v>821</v>
      </c>
      <c r="F286" s="9"/>
      <c r="G286" s="9"/>
      <c r="H286" s="9"/>
      <c r="I286" s="9"/>
      <c r="J286" s="9"/>
    </row>
    <row r="287" ht="26.25">
      <c r="A287" t="s">
        <v>1581</v>
      </c>
      <c r="D287" s="9" t="str">
        <f>IFERROR(__xludf.DUMMYFUNCTION("IF(ISBLANK(A287), """", TRANSPOSE(FILTER(BestiaryLandmarks, BestiaryMonsters = A287 )))"),"Leftherian-&gt;Godsford Isle")</f>
        <v>Leftherian-&gt;Godsford Isle</v>
      </c>
      <c r="E287" s="9"/>
      <c r="F287" s="9"/>
      <c r="G287" s="9"/>
      <c r="H287" s="9"/>
      <c r="I287" s="9"/>
      <c r="J287" s="9"/>
    </row>
    <row r="288" ht="26.25">
      <c r="A288" t="s">
        <v>1582</v>
      </c>
      <c r="D288" s="9" t="str">
        <f>IFERROR(__xludf.DUMMYFUNCTION("IF(ISBLANK(A288), """", TRANSPOSE(FILTER(BestiaryLandmarks, BestiaryMonsters = A288 )))"),"Leftherian-&gt;Godsford Isle")</f>
        <v>Leftherian-&gt;Godsford Isle</v>
      </c>
      <c r="E288" s="9"/>
      <c r="F288" s="9"/>
      <c r="G288" s="9"/>
      <c r="H288" s="9"/>
      <c r="I288" s="9"/>
      <c r="J288" s="9"/>
    </row>
    <row r="289" ht="26.25">
      <c r="A289" t="s">
        <v>1583</v>
      </c>
      <c r="D289" s="9" t="str">
        <f>IFERROR(__xludf.DUMMYFUNCTION("IF(ISBLANK(A289), """", TRANSPOSE(FILTER(BestiaryLandmarks, BestiaryMonsters = A289 )))"),"Leftherian-&gt;Godsford Isle")</f>
        <v>Leftherian-&gt;Godsford Isle</v>
      </c>
      <c r="E289" s="9"/>
      <c r="F289" s="9"/>
      <c r="G289" s="9"/>
      <c r="H289" s="9"/>
      <c r="I289" s="9"/>
      <c r="J289" s="9"/>
    </row>
    <row r="290" ht="26.25">
      <c r="A290" t="s">
        <v>1584</v>
      </c>
      <c r="D290" s="9" t="str">
        <f>IFERROR(__xludf.DUMMYFUNCTION("IF(ISBLANK(A290), """", TRANSPOSE(FILTER(BestiaryLandmarks, BestiaryMonsters = A290 )))"),"Leftherian-&gt;Godsford Isle")</f>
        <v>Leftherian-&gt;Godsford Isle</v>
      </c>
      <c r="E290" s="9"/>
      <c r="F290" s="9"/>
      <c r="G290" s="9"/>
      <c r="H290" s="9"/>
      <c r="I290" s="9"/>
      <c r="J290" s="9"/>
    </row>
    <row r="291" ht="26.25">
      <c r="A291" t="s">
        <v>1585</v>
      </c>
      <c r="D291" s="9" t="str">
        <f>IFERROR(__xludf.DUMMYFUNCTION("IF(ISBLANK(A291), """", TRANSPOSE(FILTER(BestiaryLandmarks, BestiaryMonsters = A291 )))"),"Leftherian-&gt;Godsford Isle")</f>
        <v>Leftherian-&gt;Godsford Isle</v>
      </c>
      <c r="E291" s="9"/>
      <c r="F291" s="9"/>
      <c r="G291" s="9"/>
      <c r="H291" s="9"/>
      <c r="I291" s="9"/>
      <c r="J291" s="9"/>
    </row>
    <row r="292" ht="26.25">
      <c r="A292" t="s">
        <v>1586</v>
      </c>
      <c r="D292" s="9" t="str">
        <f>IFERROR(__xludf.DUMMYFUNCTION("IF(ISBLANK(A292), """", TRANSPOSE(FILTER(BestiaryLandmarks, BestiaryMonsters = A292 )))"),"Leftherian-&gt;Godsford Isle")</f>
        <v>Leftherian-&gt;Godsford Isle</v>
      </c>
      <c r="E292" s="9"/>
      <c r="F292" s="9"/>
      <c r="G292" s="9"/>
      <c r="H292" s="9"/>
      <c r="I292" s="9"/>
      <c r="J292" s="9"/>
    </row>
    <row r="293" ht="26.25">
      <c r="A293" t="s">
        <v>1587</v>
      </c>
      <c r="D293" s="9" t="str">
        <f>IFERROR(__xludf.DUMMYFUNCTION("IF(ISBLANK(A293), """", TRANSPOSE(FILTER(BestiaryLandmarks, BestiaryMonsters = A293 )))"),"Leftherian-&gt;Island Base Lindwurm")</f>
        <v>Leftherian-&gt;Island Base Lindwurm</v>
      </c>
      <c r="E293" s="9"/>
      <c r="F293" s="9"/>
      <c r="G293" s="9"/>
      <c r="H293" s="9"/>
      <c r="I293" s="9"/>
      <c r="J293" s="9"/>
    </row>
    <row r="294" ht="26.25">
      <c r="A294" t="s">
        <v>1588</v>
      </c>
      <c r="D294" s="9" t="str">
        <f>IFERROR(__xludf.DUMMYFUNCTION("IF(ISBLANK(A294), """", TRANSPOSE(FILTER(BestiaryLandmarks, BestiaryMonsters = A294 )))"),"Leftherian-&gt;Island Base Lindwurm")</f>
        <v>Leftherian-&gt;Island Base Lindwurm</v>
      </c>
      <c r="E294" s="9"/>
      <c r="F294" s="9"/>
      <c r="G294" s="9"/>
      <c r="H294" s="9"/>
      <c r="I294" s="9"/>
      <c r="J294" s="9"/>
    </row>
    <row r="295" ht="26.25">
      <c r="A295" t="s">
        <v>1589</v>
      </c>
      <c r="D295" s="9" t="str">
        <f>IFERROR(__xludf.DUMMYFUNCTION("IF(ISBLANK(A295), """", TRANSPOSE(FILTER(BestiaryLandmarks, BestiaryMonsters = A295 )))"),"Leftherian-&gt;Island Base Lindwurm")</f>
        <v>Leftherian-&gt;Island Base Lindwurm</v>
      </c>
      <c r="E295" s="9"/>
      <c r="F295" s="9"/>
      <c r="G295" s="9"/>
      <c r="H295" s="9"/>
      <c r="I295" s="9"/>
      <c r="J295" s="9"/>
    </row>
    <row r="296" ht="26.25">
      <c r="A296" t="s">
        <v>1590</v>
      </c>
      <c r="D296" s="9" t="str">
        <f>IFERROR(__xludf.DUMMYFUNCTION("IF(ISBLANK(A296), """", TRANSPOSE(FILTER(BestiaryLandmarks, BestiaryMonsters = A296 )))"),"Leftherian-&gt;Island Base Lindwurm")</f>
        <v>Leftherian-&gt;Island Base Lindwurm</v>
      </c>
      <c r="E296" s="9"/>
      <c r="F296" s="9"/>
      <c r="G296" s="9"/>
      <c r="H296" s="9"/>
      <c r="I296" s="9"/>
      <c r="J296" s="9"/>
    </row>
    <row r="297" ht="26.25">
      <c r="A297" t="s">
        <v>1591</v>
      </c>
      <c r="D297" s="9" t="str">
        <f>IFERROR(__xludf.DUMMYFUNCTION("IF(ISBLANK(A297), """", TRANSPOSE(FILTER(BestiaryLandmarks, BestiaryMonsters = A297 )))"),"Leftherian-&gt;Isle of Urchon")</f>
        <v>Leftherian-&gt;Isle of Urchon</v>
      </c>
      <c r="E297" s="9"/>
      <c r="F297" s="9"/>
      <c r="G297" s="9"/>
      <c r="H297" s="9"/>
      <c r="I297" s="9"/>
      <c r="J297" s="9"/>
    </row>
    <row r="298" ht="26.25">
      <c r="A298" t="s">
        <v>1592</v>
      </c>
      <c r="D298" s="9" t="str">
        <f>IFERROR(__xludf.DUMMYFUNCTION("IF(ISBLANK(A298), """", TRANSPOSE(FILTER(BestiaryLandmarks, BestiaryMonsters = A298 )))"),"Leftherian-&gt;Ysheva Harbor")</f>
        <v>Leftherian-&gt;Ysheva Harbor</v>
      </c>
      <c r="E298" s="9" t="s">
        <v>275</v>
      </c>
      <c r="F298" s="9"/>
      <c r="G298" s="9"/>
      <c r="H298" s="9"/>
      <c r="I298" s="9"/>
      <c r="J298" s="9"/>
    </row>
    <row r="299" ht="26.25">
      <c r="A299" t="s">
        <v>1593</v>
      </c>
      <c r="D299" s="9" t="str">
        <f>IFERROR(__xludf.DUMMYFUNCTION("IF(ISBLANK(A299), """", TRANSPOSE(FILTER(BestiaryLandmarks, BestiaryMonsters = A299 )))"),"Leftherian-&gt;Ysheva Harbor")</f>
        <v>Leftherian-&gt;Ysheva Harbor</v>
      </c>
      <c r="E299" s="9"/>
      <c r="F299" s="9"/>
      <c r="G299" s="9"/>
      <c r="H299" s="9"/>
      <c r="I299" s="9"/>
      <c r="J299" s="9"/>
    </row>
    <row r="300">
      <c r="A300" t="s">
        <v>1594</v>
      </c>
      <c r="D300" s="9" t="str">
        <f>IFERROR(__xludf.DUMMYFUNCTION("IF(ISBLANK(A300), """", TRANSPOSE(FILTER(BestiaryLandmarks, BestiaryMonsters = A300 )))"),"Leftherian-&gt;Fonsett")</f>
        <v>Leftherian-&gt;Fonsett</v>
      </c>
      <c r="E300" s="9"/>
      <c r="F300" s="9"/>
      <c r="G300" s="9"/>
      <c r="H300" s="9"/>
      <c r="I300" s="9"/>
      <c r="J300" s="9"/>
    </row>
    <row r="301" ht="26.25">
      <c r="A301" t="s">
        <v>1595</v>
      </c>
      <c r="D301" s="9" t="str">
        <f>IFERROR(__xludf.DUMMYFUNCTION("IF(ISBLANK(A301), """", TRANSPOSE(FILTER(BestiaryLandmarks, BestiaryMonsters = A301 )))"),"Temperantia-&gt;Battlescar Cove")</f>
        <v>Temperantia-&gt;Battlescar Cove</v>
      </c>
      <c r="E301" s="9" t="s">
        <v>868</v>
      </c>
      <c r="F301" s="9"/>
      <c r="G301" s="9"/>
      <c r="H301" s="9"/>
      <c r="I301" s="9"/>
      <c r="J301" s="9"/>
    </row>
    <row r="302" ht="26.25">
      <c r="A302" t="s">
        <v>1596</v>
      </c>
      <c r="D302" s="9" t="str">
        <f>IFERROR(__xludf.DUMMYFUNCTION("IF(ISBLANK(A302), """", TRANSPOSE(FILTER(BestiaryLandmarks, BestiaryMonsters = A302 )))"),"Temperantia-&gt;Battlescar Cove")</f>
        <v>Temperantia-&gt;Battlescar Cove</v>
      </c>
      <c r="E302" s="9" t="s">
        <v>868</v>
      </c>
      <c r="F302" s="9"/>
      <c r="G302" s="9"/>
      <c r="H302" s="9"/>
      <c r="I302" s="9"/>
      <c r="J302" s="9"/>
    </row>
    <row r="303" ht="26.25">
      <c r="A303" t="s">
        <v>1597</v>
      </c>
      <c r="D303" s="9" t="str">
        <f>IFERROR(__xludf.DUMMYFUNCTION("IF(ISBLANK(A303), """", TRANSPOSE(FILTER(BestiaryLandmarks, BestiaryMonsters = A303 )))"),"Temperantia-&gt;Battlescar Cove")</f>
        <v>Temperantia-&gt;Battlescar Cove</v>
      </c>
      <c r="E303" s="9" t="s">
        <v>842</v>
      </c>
      <c r="F303" s="9"/>
      <c r="G303" s="9"/>
      <c r="H303" s="9"/>
      <c r="I303" s="9"/>
      <c r="J303" s="9"/>
    </row>
    <row r="304" ht="26.25">
      <c r="A304" t="s">
        <v>1598</v>
      </c>
      <c r="D304" s="9" t="str">
        <f>IFERROR(__xludf.DUMMYFUNCTION("IF(ISBLANK(A304), """", TRANSPOSE(FILTER(BestiaryLandmarks, BestiaryMonsters = A304 )))"),"Temperantia-&gt;Battlescar Cove")</f>
        <v>Temperantia-&gt;Battlescar Cove</v>
      </c>
      <c r="E304" s="9" t="s">
        <v>846</v>
      </c>
      <c r="F304" s="9" t="s">
        <v>866</v>
      </c>
      <c r="G304" s="9"/>
      <c r="H304" s="9"/>
      <c r="I304" s="9"/>
      <c r="J304" s="9"/>
    </row>
    <row r="305" ht="26.25">
      <c r="A305" t="s">
        <v>1599</v>
      </c>
      <c r="D305" s="9" t="str">
        <f>IFERROR(__xludf.DUMMYFUNCTION("IF(ISBLANK(A305), """", TRANSPOSE(FILTER(BestiaryLandmarks, BestiaryMonsters = A305 )))"),"Temperantia-&gt;Battlescar Cove")</f>
        <v>Temperantia-&gt;Battlescar Cove</v>
      </c>
      <c r="E305" s="9" t="s">
        <v>849</v>
      </c>
      <c r="F305" s="9"/>
      <c r="G305" s="9"/>
      <c r="H305" s="9"/>
      <c r="I305" s="9"/>
      <c r="J305" s="9"/>
    </row>
    <row r="306" ht="26.25">
      <c r="A306" t="s">
        <v>1600</v>
      </c>
      <c r="D306" s="9" t="str">
        <f>IFERROR(__xludf.DUMMYFUNCTION("IF(ISBLANK(A306), """", TRANSPOSE(FILTER(BestiaryLandmarks, BestiaryMonsters = A306 )))"),"Temperantia-&gt;Battlescar Cove")</f>
        <v>Temperantia-&gt;Battlescar Cove</v>
      </c>
      <c r="E306" s="9" t="s">
        <v>846</v>
      </c>
      <c r="F306" s="9" t="s">
        <v>855</v>
      </c>
      <c r="G306" s="9"/>
      <c r="H306" s="9"/>
      <c r="I306" s="9"/>
      <c r="J306" s="9"/>
    </row>
    <row r="307" ht="26.25">
      <c r="A307" t="s">
        <v>1601</v>
      </c>
      <c r="D307" s="9" t="str">
        <f>IFERROR(__xludf.DUMMYFUNCTION("IF(ISBLANK(A307), """", TRANSPOSE(FILTER(BestiaryLandmarks, BestiaryMonsters = A307 )))"),"Temperantia-&gt;Overlook Hill")</f>
        <v>Temperantia-&gt;Overlook Hill</v>
      </c>
      <c r="E307" s="9"/>
      <c r="F307" s="9"/>
      <c r="G307" s="9"/>
      <c r="H307" s="9"/>
      <c r="I307" s="9"/>
      <c r="J307" s="9"/>
    </row>
    <row r="308" ht="26.25">
      <c r="A308" t="s">
        <v>1602</v>
      </c>
      <c r="D308" s="9" t="str">
        <f>IFERROR(__xludf.DUMMYFUNCTION("IF(ISBLANK(A308), """", TRANSPOSE(FILTER(BestiaryLandmarks, BestiaryMonsters = A308 )))"),"Temperantia-&gt;Titan Weapon")</f>
        <v>Temperantia-&gt;Titan Weapon</v>
      </c>
      <c r="E308" s="9" t="s">
        <v>849</v>
      </c>
      <c r="F308" s="9" t="s">
        <v>864</v>
      </c>
      <c r="G308" s="9"/>
      <c r="H308" s="9"/>
      <c r="I308" s="9"/>
      <c r="J308" s="9"/>
    </row>
    <row r="309" ht="26.25">
      <c r="A309" t="s">
        <v>1603</v>
      </c>
      <c r="D309" s="9" t="str">
        <f>IFERROR(__xludf.DUMMYFUNCTION("IF(ISBLANK(A309), """", TRANSPOSE(FILTER(BestiaryLandmarks, BestiaryMonsters = A309 )))"),"Temperantia-&gt;Titan Weapon")</f>
        <v>Temperantia-&gt;Titan Weapon</v>
      </c>
      <c r="E309" s="9" t="s">
        <v>848</v>
      </c>
      <c r="F309" s="9"/>
      <c r="G309" s="9"/>
      <c r="H309" s="9"/>
      <c r="I309" s="9"/>
      <c r="J309" s="9"/>
    </row>
    <row r="310" ht="26.25">
      <c r="A310" t="s">
        <v>1604</v>
      </c>
      <c r="D310" s="9" t="str">
        <f>IFERROR(__xludf.DUMMYFUNCTION("IF(ISBLANK(A310), """", TRANSPOSE(FILTER(BestiaryLandmarks, BestiaryMonsters = A310 )))"),"Temperantia-&gt;Titan Weapon")</f>
        <v>Temperantia-&gt;Titan Weapon</v>
      </c>
      <c r="E310" s="9" t="s">
        <v>853</v>
      </c>
      <c r="F310" s="9" t="s">
        <v>864</v>
      </c>
      <c r="G310" s="9"/>
      <c r="H310" s="9"/>
      <c r="I310" s="9"/>
      <c r="J310" s="9"/>
    </row>
    <row r="311" ht="26.25">
      <c r="A311" t="s">
        <v>1605</v>
      </c>
      <c r="D311" s="9" t="str">
        <f>IFERROR(__xludf.DUMMYFUNCTION("IF(ISBLANK(A311), """", TRANSPOSE(FILTER(BestiaryLandmarks, BestiaryMonsters = A311 )))"),"Temperantia-&gt;Toxbloom Spring")</f>
        <v>Temperantia-&gt;Toxbloom Spring</v>
      </c>
      <c r="E311" s="9" t="s">
        <v>855</v>
      </c>
      <c r="F311" s="9" t="s">
        <v>866</v>
      </c>
      <c r="G311" s="9"/>
      <c r="H311" s="9"/>
      <c r="I311" s="9"/>
      <c r="J311" s="9"/>
    </row>
    <row r="312" ht="26.25">
      <c r="A312" t="s">
        <v>1606</v>
      </c>
      <c r="D312" s="9" t="str">
        <f>IFERROR(__xludf.DUMMYFUNCTION("IF(ISBLANK(A312), """", TRANSPOSE(FILTER(BestiaryLandmarks, BestiaryMonsters = A312 )))"),"Temperantia-&gt;Toxbloom Spring")</f>
        <v>Temperantia-&gt;Toxbloom Spring</v>
      </c>
      <c r="E312" s="9" t="s">
        <v>855</v>
      </c>
      <c r="F312" s="9"/>
      <c r="G312" s="9"/>
      <c r="H312" s="9"/>
      <c r="I312" s="9"/>
      <c r="J312" s="9"/>
    </row>
    <row r="313" ht="26.25">
      <c r="A313" t="s">
        <v>1607</v>
      </c>
      <c r="D313" s="9" t="str">
        <f>IFERROR(__xludf.DUMMYFUNCTION("IF(ISBLANK(A313), """", TRANSPOSE(FILTER(BestiaryLandmarks, BestiaryMonsters = A313 )))"),"Temperantia-&gt;Toxbloom Spring")</f>
        <v>Temperantia-&gt;Toxbloom Spring</v>
      </c>
      <c r="E313" s="9" t="s">
        <v>849</v>
      </c>
      <c r="F313" s="9" t="s">
        <v>853</v>
      </c>
      <c r="G313" s="9" t="s">
        <v>867</v>
      </c>
      <c r="H313" s="9"/>
      <c r="I313" s="9"/>
      <c r="J313" s="9"/>
    </row>
    <row r="314" ht="26.25">
      <c r="A314" t="s">
        <v>1608</v>
      </c>
      <c r="D314" s="9" t="str">
        <f>IFERROR(__xludf.DUMMYFUNCTION("IF(ISBLANK(A314), """", TRANSPOSE(FILTER(BestiaryLandmarks, BestiaryMonsters = A314 )))"),"Temperantia-&gt;Toxbloom Spring")</f>
        <v>Temperantia-&gt;Toxbloom Spring</v>
      </c>
      <c r="E314" s="9" t="s">
        <v>855</v>
      </c>
      <c r="F314" s="9" t="s">
        <v>849</v>
      </c>
      <c r="G314" s="9"/>
      <c r="H314" s="9"/>
      <c r="I314" s="9"/>
      <c r="J314" s="9"/>
    </row>
    <row r="315" ht="26.25">
      <c r="A315" t="s">
        <v>1609</v>
      </c>
      <c r="D315" s="9" t="str">
        <f>IFERROR(__xludf.DUMMYFUNCTION("IF(ISBLANK(A315), """", TRANSPOSE(FILTER(BestiaryLandmarks, BestiaryMonsters = A315 )))"),"Temperantia-&gt;Toxbloom Spring")</f>
        <v>Temperantia-&gt;Toxbloom Spring</v>
      </c>
      <c r="E315" s="9" t="s">
        <v>864</v>
      </c>
      <c r="F315" s="9" t="s">
        <v>866</v>
      </c>
      <c r="G315" s="9"/>
      <c r="H315" s="9"/>
      <c r="I315" s="9"/>
      <c r="J315" s="9"/>
    </row>
    <row r="316" ht="26.25">
      <c r="A316" t="s">
        <v>1610</v>
      </c>
      <c r="D316" s="9" t="str">
        <f>IFERROR(__xludf.DUMMYFUNCTION("IF(ISBLANK(A316), """", TRANSPOSE(FILTER(BestiaryLandmarks, BestiaryMonsters = A316 )))"),"Temperantia-&gt;Toxbloom Spring")</f>
        <v>Temperantia-&gt;Toxbloom Spring</v>
      </c>
      <c r="E316" s="9" t="s">
        <v>849</v>
      </c>
      <c r="F316" s="9" t="s">
        <v>853</v>
      </c>
      <c r="G316" s="9" t="s">
        <v>864</v>
      </c>
      <c r="H316" s="9" t="s">
        <v>866</v>
      </c>
      <c r="I316" s="9"/>
      <c r="J316" s="9"/>
    </row>
    <row r="317" ht="26.25">
      <c r="A317" t="s">
        <v>1611</v>
      </c>
      <c r="D317" s="9" t="str">
        <f>IFERROR(__xludf.DUMMYFUNCTION("IF(ISBLANK(A317), """", TRANSPOSE(FILTER(BestiaryLandmarks, BestiaryMonsters = A317 )))"),"Temperantia-&gt;Bastion of Varrac")</f>
        <v>Temperantia-&gt;Bastion of Varrac</v>
      </c>
      <c r="E317" s="9"/>
      <c r="F317" s="9"/>
      <c r="G317" s="9"/>
      <c r="H317" s="9"/>
      <c r="I317" s="9"/>
      <c r="J317" s="9"/>
    </row>
    <row r="318" ht="26.25">
      <c r="A318" t="s">
        <v>1612</v>
      </c>
      <c r="D318" s="9" t="str">
        <f>IFERROR(__xludf.DUMMYFUNCTION("IF(ISBLANK(A318), """", TRANSPOSE(FILTER(BestiaryLandmarks, BestiaryMonsters = A318 )))"),"Temperantia-&gt;Bastion of Varrac")</f>
        <v>Temperantia-&gt;Bastion of Varrac</v>
      </c>
      <c r="E318" s="9"/>
      <c r="F318" s="9"/>
      <c r="G318" s="9"/>
      <c r="H318" s="9"/>
      <c r="I318" s="9"/>
      <c r="J318" s="9"/>
    </row>
    <row r="319" ht="26.25">
      <c r="A319" t="s">
        <v>1613</v>
      </c>
      <c r="D319" s="9" t="str">
        <f>IFERROR(__xludf.DUMMYFUNCTION("IF(ISBLANK(A319), """", TRANSPOSE(FILTER(BestiaryLandmarks, BestiaryMonsters = A319 )))"),"Temperantia-&gt;Bastion of Varrac")</f>
        <v>Temperantia-&gt;Bastion of Varrac</v>
      </c>
      <c r="E319" s="9" t="s">
        <v>857</v>
      </c>
      <c r="F319" s="9"/>
      <c r="G319" s="9"/>
      <c r="H319" s="9"/>
      <c r="I319" s="9"/>
      <c r="J319" s="9"/>
    </row>
    <row r="320" ht="26.25">
      <c r="A320" t="s">
        <v>1614</v>
      </c>
      <c r="D320" s="9" t="str">
        <f>IFERROR(__xludf.DUMMYFUNCTION("IF(ISBLANK(A320), """", TRANSPOSE(FILTER(BestiaryLandmarks, BestiaryMonsters = A320 )))"),"Temperantia-&gt;Bastion of Varrac")</f>
        <v>Temperantia-&gt;Bastion of Varrac</v>
      </c>
      <c r="E320" s="9" t="s">
        <v>849</v>
      </c>
      <c r="F320" s="9"/>
      <c r="G320" s="9"/>
      <c r="H320" s="9"/>
      <c r="I320" s="9"/>
      <c r="J320" s="9"/>
    </row>
    <row r="321" ht="26.25">
      <c r="A321" t="s">
        <v>1615</v>
      </c>
      <c r="D321" s="9" t="str">
        <f>IFERROR(__xludf.DUMMYFUNCTION("IF(ISBLANK(A321), """", TRANSPOSE(FILTER(BestiaryLandmarks, BestiaryMonsters = A321 )))"),"Temperantia-&gt;Bastion of Varrac")</f>
        <v>Temperantia-&gt;Bastion of Varrac</v>
      </c>
      <c r="E321" s="9" t="s">
        <v>857</v>
      </c>
      <c r="F321" s="9"/>
      <c r="G321" s="9"/>
      <c r="H321" s="9"/>
      <c r="I321" s="9"/>
      <c r="J321" s="9"/>
    </row>
    <row r="322" ht="26.25">
      <c r="A322" t="s">
        <v>1616</v>
      </c>
      <c r="D322" s="9" t="str">
        <f>IFERROR(__xludf.DUMMYFUNCTION("IF(ISBLANK(A322), """", TRANSPOSE(FILTER(BestiaryLandmarks, BestiaryMonsters = A322 )))"),"Temperantia-&gt;Bastion of Varrac")</f>
        <v>Temperantia-&gt;Bastion of Varrac</v>
      </c>
      <c r="E322" s="9" t="s">
        <v>849</v>
      </c>
      <c r="F322" s="9" t="s">
        <v>857</v>
      </c>
      <c r="G322" s="9"/>
      <c r="H322" s="9"/>
      <c r="I322" s="9"/>
      <c r="J322" s="9"/>
    </row>
    <row r="323" ht="26.25">
      <c r="A323" t="s">
        <v>1617</v>
      </c>
      <c r="D323" s="9" t="str">
        <f>IFERROR(__xludf.DUMMYFUNCTION("IF(ISBLANK(A323), """", TRANSPOSE(FILTER(BestiaryLandmarks, BestiaryMonsters = A323 )))"),"Temperantia-&gt;Bastion of Varrac")</f>
        <v>Temperantia-&gt;Bastion of Varrac</v>
      </c>
      <c r="E323" s="9" t="s">
        <v>849</v>
      </c>
      <c r="F323" s="9"/>
      <c r="G323" s="9"/>
      <c r="H323" s="9"/>
      <c r="I323" s="9"/>
      <c r="J323" s="9"/>
    </row>
    <row r="324" ht="26.25">
      <c r="A324" t="s">
        <v>1618</v>
      </c>
      <c r="D324" s="9" t="str">
        <f>IFERROR(__xludf.DUMMYFUNCTION("IF(ISBLANK(A324), """", TRANSPOSE(FILTER(BestiaryLandmarks, BestiaryMonsters = A324 )))"),"Temperantia-&gt;Bastion of Varrac")</f>
        <v>Temperantia-&gt;Bastion of Varrac</v>
      </c>
      <c r="E324" s="9" t="s">
        <v>849</v>
      </c>
      <c r="F324" s="9"/>
      <c r="G324" s="9"/>
      <c r="H324" s="9"/>
      <c r="I324" s="9"/>
      <c r="J324" s="9"/>
    </row>
    <row r="325" ht="26.25">
      <c r="A325" t="s">
        <v>1619</v>
      </c>
      <c r="D325" s="9" t="str">
        <f>IFERROR(__xludf.DUMMYFUNCTION("IF(ISBLANK(A325), """", TRANSPOSE(FILTER(BestiaryLandmarks, BestiaryMonsters = A325 )))"),"Temperantia-&gt;Bastion of Varrac")</f>
        <v>Temperantia-&gt;Bastion of Varrac</v>
      </c>
      <c r="E325" s="9"/>
      <c r="F325" s="9"/>
      <c r="G325" s="9"/>
      <c r="H325" s="9"/>
      <c r="I325" s="9"/>
      <c r="J325" s="9"/>
    </row>
    <row r="326" ht="26.25">
      <c r="A326" t="s">
        <v>1620</v>
      </c>
      <c r="D326" s="9" t="str">
        <f>IFERROR(__xludf.DUMMYFUNCTION("IF(ISBLANK(A326), """", TRANSPOSE(FILTER(BestiaryLandmarks, BestiaryMonsters = A326 )))"),"Temperantia-&gt;Bastion of Varrac")</f>
        <v>Temperantia-&gt;Bastion of Varrac</v>
      </c>
      <c r="E326" s="9"/>
      <c r="F326" s="9"/>
      <c r="G326" s="9"/>
      <c r="H326" s="9"/>
      <c r="I326" s="9"/>
      <c r="J326" s="9"/>
    </row>
    <row r="327" ht="26.25">
      <c r="A327" t="s">
        <v>1621</v>
      </c>
      <c r="D327" s="9" t="str">
        <f>IFERROR(__xludf.DUMMYFUNCTION("IF(ISBLANK(A327), """", TRANSPOSE(FILTER(BestiaryLandmarks, BestiaryMonsters = A327 )))"),"Temperantia-&gt;Bastion of Varrac")</f>
        <v>Temperantia-&gt;Bastion of Varrac</v>
      </c>
      <c r="E327" s="9"/>
      <c r="F327" s="9"/>
      <c r="G327" s="9"/>
      <c r="H327" s="9"/>
      <c r="I327" s="9"/>
      <c r="J327" s="9"/>
    </row>
    <row r="328" ht="26.25">
      <c r="A328" t="s">
        <v>1622</v>
      </c>
      <c r="D328" s="9" t="str">
        <f>IFERROR(__xludf.DUMMYFUNCTION("IF(ISBLANK(A328), """", TRANSPOSE(FILTER(BestiaryLandmarks, BestiaryMonsters = A328 )))"),"Temperantia-&gt;Jagron's Citadel")</f>
        <v>Temperantia-&gt;Jagron's Citadel</v>
      </c>
      <c r="E328" s="9" t="s">
        <v>849</v>
      </c>
      <c r="F328" s="9" t="s">
        <v>868</v>
      </c>
      <c r="G328" s="9"/>
      <c r="H328" s="9"/>
      <c r="I328" s="9"/>
      <c r="J328" s="9"/>
    </row>
    <row r="329" ht="26.25">
      <c r="A329" t="s">
        <v>1623</v>
      </c>
      <c r="D329" s="9" t="str">
        <f>IFERROR(__xludf.DUMMYFUNCTION("IF(ISBLANK(A329), """", TRANSPOSE(FILTER(BestiaryLandmarks, BestiaryMonsters = A329 )))"),"Temperantia-&gt;Jagron's Citadel")</f>
        <v>Temperantia-&gt;Jagron's Citadel</v>
      </c>
      <c r="E329" s="9"/>
      <c r="F329" s="9"/>
      <c r="G329" s="9"/>
      <c r="H329" s="9"/>
      <c r="I329" s="9"/>
      <c r="J329" s="9"/>
    </row>
    <row r="330" ht="26.25">
      <c r="A330" t="s">
        <v>1624</v>
      </c>
      <c r="D330" s="9" t="str">
        <f>IFERROR(__xludf.DUMMYFUNCTION("IF(ISBLANK(A330), """", TRANSPOSE(FILTER(BestiaryLandmarks, BestiaryMonsters = A330 )))"),"Temperantia-&gt;Malignant Gorge")</f>
        <v>Temperantia-&gt;Malignant Gorge</v>
      </c>
      <c r="E330" s="9"/>
      <c r="F330" s="9"/>
      <c r="G330" s="9"/>
      <c r="H330" s="9"/>
      <c r="I330" s="9"/>
      <c r="J330" s="9"/>
    </row>
    <row r="331" ht="26.25">
      <c r="A331" t="s">
        <v>1625</v>
      </c>
      <c r="D331" s="9" t="str">
        <f>IFERROR(__xludf.DUMMYFUNCTION("IF(ISBLANK(A331), """", TRANSPOSE(FILTER(BestiaryLandmarks, BestiaryMonsters = A331 )))"),"Temperantia-&gt;Malignant Gorge")</f>
        <v>Temperantia-&gt;Malignant Gorge</v>
      </c>
      <c r="E331" s="9"/>
      <c r="F331" s="9"/>
      <c r="G331" s="9"/>
      <c r="H331" s="9"/>
      <c r="I331" s="9"/>
      <c r="J331" s="9"/>
    </row>
    <row r="332" ht="26.25">
      <c r="A332" t="s">
        <v>1626</v>
      </c>
      <c r="D332" s="9" t="str">
        <f>IFERROR(__xludf.DUMMYFUNCTION("IF(ISBLANK(A332), """", TRANSPOSE(FILTER(BestiaryLandmarks, BestiaryMonsters = A332 )))"),"Temperantia-&gt;Malignant Gorge")</f>
        <v>Temperantia-&gt;Malignant Gorge</v>
      </c>
      <c r="E332" s="9"/>
      <c r="F332" s="9"/>
      <c r="G332" s="9"/>
      <c r="H332" s="9"/>
      <c r="I332" s="9"/>
      <c r="J332" s="9"/>
    </row>
    <row r="333" ht="26.25">
      <c r="A333" t="s">
        <v>1627</v>
      </c>
      <c r="D333" s="9" t="str">
        <f>IFERROR(__xludf.DUMMYFUNCTION("IF(ISBLANK(A333), """", TRANSPOSE(FILTER(BestiaryLandmarks, BestiaryMonsters = A333 )))"),"Temperantia-&gt;Malignant Gorge")</f>
        <v>Temperantia-&gt;Malignant Gorge</v>
      </c>
      <c r="E333" s="9"/>
      <c r="F333" s="9"/>
      <c r="G333" s="9"/>
      <c r="H333" s="9"/>
      <c r="I333" s="9"/>
      <c r="J333" s="9"/>
    </row>
    <row r="334" ht="26.25">
      <c r="A334" t="s">
        <v>1628</v>
      </c>
      <c r="D334" s="9" t="str">
        <f>IFERROR(__xludf.DUMMYFUNCTION("IF(ISBLANK(A334), """", TRANSPOSE(FILTER(BestiaryLandmarks, BestiaryMonsters = A334 )))"),"Temperantia-&gt;Malignant Gorge")</f>
        <v>Temperantia-&gt;Malignant Gorge</v>
      </c>
      <c r="E334" s="9" t="s">
        <v>849</v>
      </c>
      <c r="F334" s="9"/>
      <c r="G334" s="9"/>
      <c r="H334" s="9"/>
      <c r="I334" s="9"/>
      <c r="J334" s="9"/>
    </row>
    <row r="335" ht="26.25">
      <c r="A335" t="s">
        <v>1629</v>
      </c>
      <c r="D335" s="9" t="str">
        <f>IFERROR(__xludf.DUMMYFUNCTION("IF(ISBLANK(A335), """", TRANSPOSE(FILTER(BestiaryLandmarks, BestiaryMonsters = A335 )))"),"Temperantia-&gt;Malignant Gorge")</f>
        <v>Temperantia-&gt;Malignant Gorge</v>
      </c>
      <c r="E335" s="9" t="s">
        <v>864</v>
      </c>
      <c r="F335" s="9"/>
      <c r="G335" s="9"/>
      <c r="H335" s="9"/>
      <c r="I335" s="9"/>
      <c r="J335" s="9"/>
    </row>
    <row r="336" ht="26.25">
      <c r="A336" t="s">
        <v>1630</v>
      </c>
      <c r="D336" s="9" t="str">
        <f>IFERROR(__xludf.DUMMYFUNCTION("IF(ISBLANK(A336), """", TRANSPOSE(FILTER(BestiaryLandmarks, BestiaryMonsters = A336 )))"),"Temperantia-&gt;Malignant Gorge")</f>
        <v>Temperantia-&gt;Malignant Gorge</v>
      </c>
      <c r="E336" s="9" t="s">
        <v>864</v>
      </c>
      <c r="F336" s="9"/>
      <c r="G336" s="9"/>
      <c r="H336" s="9"/>
      <c r="I336" s="9"/>
      <c r="J336" s="9"/>
    </row>
    <row r="337" ht="26.25">
      <c r="A337" t="s">
        <v>1631</v>
      </c>
      <c r="D337" s="9" t="str">
        <f>IFERROR(__xludf.DUMMYFUNCTION("IF(ISBLANK(A337), """", TRANSPOSE(FILTER(BestiaryLandmarks, BestiaryMonsters = A337 )))"),"Temperantia-&gt;Malignant Gorge")</f>
        <v>Temperantia-&gt;Malignant Gorge</v>
      </c>
      <c r="E337" s="9" t="s">
        <v>853</v>
      </c>
      <c r="F337" s="9"/>
      <c r="G337" s="9"/>
      <c r="H337" s="9"/>
      <c r="I337" s="9"/>
      <c r="J337" s="9"/>
    </row>
    <row r="338" ht="26.25">
      <c r="A338" t="s">
        <v>1632</v>
      </c>
      <c r="D338" s="9" t="str">
        <f>IFERROR(__xludf.DUMMYFUNCTION("IF(ISBLANK(A338), """", TRANSPOSE(FILTER(BestiaryLandmarks, BestiaryMonsters = A338 )))"),"Temperantia-&gt;Malignant Gorge")</f>
        <v>Temperantia-&gt;Malignant Gorge</v>
      </c>
      <c r="E338" s="9" t="s">
        <v>853</v>
      </c>
      <c r="F338" s="9"/>
      <c r="G338" s="9"/>
      <c r="H338" s="9"/>
      <c r="I338" s="9"/>
      <c r="J338" s="9"/>
    </row>
    <row r="339" ht="26.25">
      <c r="A339" t="s">
        <v>1633</v>
      </c>
      <c r="D339" s="9" t="str">
        <f>IFERROR(__xludf.DUMMYFUNCTION("IF(ISBLANK(A339), """", TRANSPOSE(FILTER(BestiaryLandmarks, BestiaryMonsters = A339 )))"),"Temperantia-&gt;Malignant Gorge")</f>
        <v>Temperantia-&gt;Malignant Gorge</v>
      </c>
      <c r="E339" s="9"/>
      <c r="F339" s="9"/>
      <c r="G339" s="9"/>
      <c r="H339" s="9"/>
      <c r="I339" s="9"/>
      <c r="J339" s="9"/>
    </row>
    <row r="340" ht="26.25">
      <c r="A340" t="s">
        <v>1634</v>
      </c>
      <c r="D340" s="9" t="str">
        <f>IFERROR(__xludf.DUMMYFUNCTION("IF(ISBLANK(A340), """", TRANSPOSE(FILTER(BestiaryLandmarks, BestiaryMonsters = A340 )))"),"Temperantia-&gt;Malignant Gorge")</f>
        <v>Temperantia-&gt;Malignant Gorge</v>
      </c>
      <c r="E340" s="9" t="s">
        <v>866</v>
      </c>
      <c r="F340" s="9"/>
      <c r="G340" s="9"/>
      <c r="H340" s="9"/>
      <c r="I340" s="9"/>
      <c r="J340" s="9"/>
    </row>
    <row r="341" ht="26.25">
      <c r="A341" t="s">
        <v>1635</v>
      </c>
      <c r="D341" s="9" t="str">
        <f>IFERROR(__xludf.DUMMYFUNCTION("IF(ISBLANK(A341), """", TRANSPOSE(FILTER(BestiaryLandmarks, BestiaryMonsters = A341 )))"),"Temperantia-&gt;Malignant Gorge")</f>
        <v>Temperantia-&gt;Malignant Gorge</v>
      </c>
      <c r="E341" s="9" t="s">
        <v>859</v>
      </c>
      <c r="F341" s="9" t="s">
        <v>860</v>
      </c>
      <c r="G341" s="9"/>
      <c r="H341" s="9"/>
      <c r="I341" s="9"/>
      <c r="J341" s="9"/>
    </row>
    <row r="342" ht="26.25">
      <c r="A342" t="s">
        <v>1636</v>
      </c>
      <c r="D342" s="9" t="str">
        <f>IFERROR(__xludf.DUMMYFUNCTION("IF(ISBLANK(A342), """", TRANSPOSE(FILTER(BestiaryLandmarks, BestiaryMonsters = A342 )))"),"Temperantia-&gt;Malignant Gorge")</f>
        <v>Temperantia-&gt;Malignant Gorge</v>
      </c>
      <c r="E342" s="9" t="s">
        <v>864</v>
      </c>
      <c r="F342" s="9" t="s">
        <v>866</v>
      </c>
      <c r="G342" s="9"/>
      <c r="H342" s="9"/>
      <c r="I342" s="9"/>
      <c r="J342" s="9"/>
    </row>
    <row r="343" ht="37.5">
      <c r="A343" t="s">
        <v>1637</v>
      </c>
      <c r="D343" s="9" t="str">
        <f>IFERROR(__xludf.DUMMYFUNCTION("IF(ISBLANK(A343), """", TRANSPOSE(FILTER(BestiaryLandmarks, BestiaryMonsters = A343 )))"),"Temperantia-&gt;Ruined Chapel of Danafas")</f>
        <v>Temperantia-&gt;Ruined Chapel of Danafas</v>
      </c>
      <c r="E343" s="9"/>
      <c r="F343" s="9"/>
      <c r="G343" s="9"/>
      <c r="H343" s="9"/>
      <c r="I343" s="9"/>
      <c r="J343" s="9"/>
    </row>
    <row r="344" ht="37.5">
      <c r="A344" t="s">
        <v>1638</v>
      </c>
      <c r="D344" s="9" t="str">
        <f>IFERROR(__xludf.DUMMYFUNCTION("IF(ISBLANK(A344), """", TRANSPOSE(FILTER(BestiaryLandmarks, BestiaryMonsters = A344 )))"),"Temperantia-&gt;Ruined Chapel of Danafas")</f>
        <v>Temperantia-&gt;Ruined Chapel of Danafas</v>
      </c>
      <c r="E344" s="9" t="s">
        <v>853</v>
      </c>
      <c r="F344" s="9"/>
      <c r="G344" s="9"/>
      <c r="H344" s="9"/>
      <c r="I344" s="9"/>
      <c r="J344" s="9"/>
    </row>
    <row r="345" ht="37.5">
      <c r="A345" t="s">
        <v>1639</v>
      </c>
      <c r="D345" s="9" t="str">
        <f>IFERROR(__xludf.DUMMYFUNCTION("IF(ISBLANK(A345), """", TRANSPOSE(FILTER(BestiaryLandmarks, BestiaryMonsters = A345 )))"),"Temperantia-&gt;Ruined Chapel of Danafas")</f>
        <v>Temperantia-&gt;Ruined Chapel of Danafas</v>
      </c>
      <c r="E345" s="9" t="s">
        <v>853</v>
      </c>
      <c r="F345" s="9" t="s">
        <v>867</v>
      </c>
      <c r="G345" s="9"/>
      <c r="H345" s="9"/>
      <c r="I345" s="9"/>
      <c r="J345" s="9"/>
    </row>
    <row r="346" ht="26.25">
      <c r="A346" t="s">
        <v>1640</v>
      </c>
      <c r="D346" s="9" t="str">
        <f>IFERROR(__xludf.DUMMYFUNCTION("IF(ISBLANK(A346), """", TRANSPOSE(FILTER(BestiaryLandmarks, BestiaryMonsters = A346 )))"),"Temperantia-&gt;Aegis Hammer")</f>
        <v>Temperantia-&gt;Aegis Hammer</v>
      </c>
      <c r="E346" s="9"/>
      <c r="F346" s="9"/>
      <c r="G346" s="9"/>
      <c r="H346" s="9"/>
      <c r="I346" s="9"/>
      <c r="J346" s="9"/>
    </row>
    <row r="347" ht="26.25">
      <c r="A347" t="s">
        <v>1641</v>
      </c>
      <c r="D347" s="9" t="str">
        <f>IFERROR(__xludf.DUMMYFUNCTION("IF(ISBLANK(A347), """", TRANSPOSE(FILTER(BestiaryLandmarks, BestiaryMonsters = A347 )))"),"Temperantia-&gt;Aegis Hammer")</f>
        <v>Temperantia-&gt;Aegis Hammer</v>
      </c>
      <c r="E347" s="9"/>
      <c r="F347" s="9"/>
      <c r="G347" s="9"/>
      <c r="H347" s="9"/>
      <c r="I347" s="9"/>
      <c r="J347" s="9"/>
    </row>
    <row r="348" ht="26.25">
      <c r="A348" t="s">
        <v>1642</v>
      </c>
      <c r="D348" s="9" t="str">
        <f>IFERROR(__xludf.DUMMYFUNCTION("IF(ISBLANK(A348), """", TRANSPOSE(FILTER(BestiaryLandmarks, BestiaryMonsters = A348 )))"),"Temperantia-&gt;Profaned Place")</f>
        <v>Temperantia-&gt;Profaned Place</v>
      </c>
      <c r="E348" s="9"/>
      <c r="F348" s="9"/>
      <c r="G348" s="9"/>
      <c r="H348" s="9"/>
      <c r="I348" s="9"/>
      <c r="J348" s="9"/>
    </row>
    <row r="349" ht="26.25">
      <c r="A349" t="s">
        <v>1643</v>
      </c>
      <c r="D349" s="9" t="str">
        <f>IFERROR(__xludf.DUMMYFUNCTION("IF(ISBLANK(A349), """", TRANSPOSE(FILTER(BestiaryLandmarks, BestiaryMonsters = A349 )))"),"Temperantia-&gt;Triedge Isle")</f>
        <v>Temperantia-&gt;Triedge Isle</v>
      </c>
      <c r="E349" s="9" t="s">
        <v>860</v>
      </c>
      <c r="F349" s="9"/>
      <c r="G349" s="9"/>
      <c r="H349" s="9"/>
      <c r="I349" s="9"/>
      <c r="J349" s="9"/>
    </row>
    <row r="350" ht="26.25">
      <c r="A350" t="s">
        <v>1644</v>
      </c>
      <c r="D350" s="9" t="str">
        <f>IFERROR(__xludf.DUMMYFUNCTION("IF(ISBLANK(A350), """", TRANSPOSE(FILTER(BestiaryLandmarks, BestiaryMonsters = A350 )))"),"Temperantia-&gt;Triedge Isle")</f>
        <v>Temperantia-&gt;Triedge Isle</v>
      </c>
      <c r="E350" s="9" t="s">
        <v>860</v>
      </c>
      <c r="F350" s="9"/>
      <c r="G350" s="9"/>
      <c r="H350" s="9"/>
      <c r="I350" s="9"/>
      <c r="J350" s="9"/>
    </row>
    <row r="351" ht="26.25">
      <c r="A351" t="s">
        <v>1645</v>
      </c>
      <c r="D351" s="9" t="str">
        <f>IFERROR(__xludf.DUMMYFUNCTION("IF(ISBLANK(A351), """", TRANSPOSE(FILTER(BestiaryLandmarks, BestiaryMonsters = A351 )))"),"Temperantia-&gt;Triedge Isle")</f>
        <v>Temperantia-&gt;Triedge Isle</v>
      </c>
      <c r="E351" s="9" t="s">
        <v>864</v>
      </c>
      <c r="F351" s="9"/>
      <c r="G351" s="9"/>
      <c r="H351" s="9"/>
      <c r="I351" s="9"/>
      <c r="J351" s="9"/>
    </row>
    <row r="352" ht="26.25">
      <c r="A352" t="s">
        <v>1646</v>
      </c>
      <c r="D352" s="9" t="str">
        <f>IFERROR(__xludf.DUMMYFUNCTION("IF(ISBLANK(A352), """", TRANSPOSE(FILTER(BestiaryLandmarks, BestiaryMonsters = A352 )))"),"Temperantia-&gt;Triedge Isle")</f>
        <v>Temperantia-&gt;Triedge Isle</v>
      </c>
      <c r="E352" s="9" t="s">
        <v>864</v>
      </c>
      <c r="F352" s="9"/>
      <c r="G352" s="9"/>
      <c r="H352" s="9"/>
      <c r="I352" s="9"/>
      <c r="J352" s="9"/>
    </row>
    <row r="353" ht="26.25">
      <c r="A353" t="s">
        <v>1647</v>
      </c>
      <c r="D353" s="9" t="str">
        <f>IFERROR(__xludf.DUMMYFUNCTION("IF(ISBLANK(A353), """", TRANSPOSE(FILTER(BestiaryLandmarks, BestiaryMonsters = A353 )))"),"Temperantia-&gt;Triedge Isle")</f>
        <v>Temperantia-&gt;Triedge Isle</v>
      </c>
      <c r="E353" s="9"/>
      <c r="F353" s="9"/>
      <c r="G353" s="9"/>
      <c r="H353" s="9"/>
      <c r="I353" s="9"/>
      <c r="J353" s="9"/>
    </row>
    <row r="354" ht="26.25">
      <c r="A354" t="s">
        <v>1648</v>
      </c>
      <c r="D354" s="9" t="str">
        <f>IFERROR(__xludf.DUMMYFUNCTION("IF(ISBLANK(A354), """", TRANSPOSE(FILTER(BestiaryLandmarks, BestiaryMonsters = A354 )))"),"Temperantia-&gt;Triedge Isle")</f>
        <v>Temperantia-&gt;Triedge Isle</v>
      </c>
      <c r="E354" s="9" t="s">
        <v>860</v>
      </c>
      <c r="F354" s="9"/>
      <c r="G354" s="9"/>
      <c r="H354" s="9"/>
      <c r="I354" s="9"/>
      <c r="J354" s="9"/>
    </row>
    <row r="355" ht="26.25">
      <c r="A355" t="s">
        <v>1649</v>
      </c>
      <c r="D355" s="9" t="str">
        <f>IFERROR(__xludf.DUMMYFUNCTION("IF(ISBLANK(A355), """", TRANSPOSE(FILTER(BestiaryLandmarks, BestiaryMonsters = A355 )))"),"Temperantia-&gt;Triedge Isle")</f>
        <v>Temperantia-&gt;Triedge Isle</v>
      </c>
      <c r="E355" s="9" t="s">
        <v>860</v>
      </c>
      <c r="F355" s="9"/>
      <c r="G355" s="9"/>
      <c r="H355" s="9"/>
      <c r="I355" s="9"/>
      <c r="J355" s="9"/>
    </row>
    <row r="356" ht="26.25">
      <c r="A356" t="s">
        <v>1650</v>
      </c>
      <c r="D356" s="9" t="str">
        <f>IFERROR(__xludf.DUMMYFUNCTION("IF(ISBLANK(A356), """", TRANSPOSE(FILTER(BestiaryLandmarks, BestiaryMonsters = A356 )))"),"Temperantia-&gt;Ardainian Garrison")</f>
        <v>Temperantia-&gt;Ardainian Garrison</v>
      </c>
      <c r="E356" s="9"/>
      <c r="F356" s="9"/>
      <c r="G356" s="9"/>
      <c r="H356" s="9"/>
      <c r="I356" s="9"/>
      <c r="J356" s="9"/>
    </row>
    <row r="357" ht="26.25">
      <c r="A357" t="s">
        <v>1651</v>
      </c>
      <c r="D357" s="9" t="str">
        <f>IFERROR(__xludf.DUMMYFUNCTION("IF(ISBLANK(A357), """", TRANSPOSE(FILTER(BestiaryLandmarks, BestiaryMonsters = A357 )))"),"Temperantia-&gt;Ardainian Garrison")</f>
        <v>Temperantia-&gt;Ardainian Garrison</v>
      </c>
      <c r="E357" s="9"/>
      <c r="F357" s="9"/>
      <c r="G357" s="9"/>
      <c r="H357" s="9"/>
      <c r="I357" s="9"/>
      <c r="J357" s="9"/>
    </row>
    <row r="358" ht="26.25">
      <c r="A358" t="s">
        <v>1652</v>
      </c>
      <c r="D358" s="9" t="str">
        <f>IFERROR(__xludf.DUMMYFUNCTION("IF(ISBLANK(A358), """", TRANSPOSE(FILTER(BestiaryLandmarks, BestiaryMonsters = A358 )))"),"Temperantia-&gt;Ardainian Garrison")</f>
        <v>Temperantia-&gt;Ardainian Garrison</v>
      </c>
      <c r="E358" s="9"/>
      <c r="F358" s="9"/>
      <c r="G358" s="9"/>
      <c r="H358" s="9"/>
      <c r="I358" s="9"/>
      <c r="J358" s="9"/>
    </row>
    <row r="359" ht="26.25">
      <c r="A359" t="s">
        <v>1653</v>
      </c>
      <c r="D359" s="9" t="str">
        <f>IFERROR(__xludf.DUMMYFUNCTION("IF(ISBLANK(A359), """", TRANSPOSE(FILTER(BestiaryLandmarks, BestiaryMonsters = A359 )))"),"Temperantia-&gt;Ardainian Garrison")</f>
        <v>Temperantia-&gt;Ardainian Garrison</v>
      </c>
      <c r="E359" s="9"/>
      <c r="F359" s="9"/>
      <c r="G359" s="9"/>
      <c r="H359" s="9"/>
      <c r="I359" s="9"/>
      <c r="J359" s="9"/>
    </row>
    <row r="360" ht="26.25">
      <c r="A360" t="s">
        <v>1654</v>
      </c>
      <c r="D360" s="9" t="str">
        <f>IFERROR(__xludf.DUMMYFUNCTION("IF(ISBLANK(A360), """", TRANSPOSE(FILTER(BestiaryLandmarks, BestiaryMonsters = A360 )))"),"Temperantia-&gt;Ardainian Garrison")</f>
        <v>Temperantia-&gt;Ardainian Garrison</v>
      </c>
      <c r="E360" s="9"/>
      <c r="F360" s="9"/>
      <c r="G360" s="9"/>
      <c r="H360" s="9"/>
      <c r="I360" s="9"/>
      <c r="J360" s="9"/>
    </row>
    <row r="361" ht="37.5">
      <c r="A361" t="s">
        <v>1655</v>
      </c>
      <c r="D361" s="9" t="str">
        <f>IFERROR(__xludf.DUMMYFUNCTION("IF(ISBLANK(A361), """", TRANSPOSE(FILTER(BestiaryLandmarks, BestiaryMonsters = A361 )))"),"Temperantia-&gt;Blackday Peninsula")</f>
        <v>Temperantia-&gt;Blackday Peninsula</v>
      </c>
      <c r="E361" s="9"/>
      <c r="F361" s="9"/>
      <c r="G361" s="9"/>
      <c r="H361" s="9"/>
      <c r="I361" s="9"/>
      <c r="J361" s="9"/>
    </row>
    <row r="362" ht="26.25">
      <c r="A362" t="s">
        <v>1656</v>
      </c>
      <c r="D362" s="9" t="str">
        <f>IFERROR(__xludf.DUMMYFUNCTION("IF(ISBLANK(A362), """", TRANSPOSE(FILTER(BestiaryLandmarks, BestiaryMonsters = A362 )))"),"Temperantia-&gt;Dalnes Stone")</f>
        <v>Temperantia-&gt;Dalnes Stone</v>
      </c>
      <c r="E362" s="9"/>
      <c r="F362" s="9"/>
      <c r="G362" s="9"/>
      <c r="H362" s="9"/>
      <c r="I362" s="9"/>
      <c r="J362" s="9"/>
    </row>
    <row r="363" ht="26.25">
      <c r="A363" t="s">
        <v>1657</v>
      </c>
      <c r="D363" s="9" t="str">
        <f>IFERROR(__xludf.DUMMYFUNCTION("IF(ISBLANK(A363), """", TRANSPOSE(FILTER(BestiaryLandmarks, BestiaryMonsters = A363 )))"),"Temperantia-&gt;Dalnes Stone")</f>
        <v>Temperantia-&gt;Dalnes Stone</v>
      </c>
      <c r="E363" s="9"/>
      <c r="F363" s="9"/>
      <c r="G363" s="9"/>
      <c r="H363" s="9"/>
      <c r="I363" s="9"/>
      <c r="J363" s="9"/>
    </row>
    <row r="364" ht="26.25">
      <c r="A364" t="s">
        <v>1658</v>
      </c>
      <c r="D364" s="9" t="str">
        <f>IFERROR(__xludf.DUMMYFUNCTION("IF(ISBLANK(A364), """", TRANSPOSE(FILTER(BestiaryLandmarks, BestiaryMonsters = A364 )))"),"Temperantia-&gt;Xataris Spring")</f>
        <v>Temperantia-&gt;Xataris Spring</v>
      </c>
      <c r="E364" s="9"/>
      <c r="F364" s="9"/>
      <c r="G364" s="9"/>
      <c r="H364" s="9"/>
      <c r="I364" s="9"/>
      <c r="J364" s="9"/>
    </row>
    <row r="365" ht="26.25">
      <c r="A365" t="s">
        <v>1659</v>
      </c>
      <c r="D365" s="9" t="str">
        <f>IFERROR(__xludf.DUMMYFUNCTION("IF(ISBLANK(A365), """", TRANSPOSE(FILTER(BestiaryLandmarks, BestiaryMonsters = A365 )))"),"Temperantia-&gt;Xataris Spring")</f>
        <v>Temperantia-&gt;Xataris Spring</v>
      </c>
      <c r="E365" s="9"/>
      <c r="F365" s="9"/>
      <c r="G365" s="9"/>
      <c r="H365" s="9"/>
      <c r="I365" s="9"/>
      <c r="J365" s="9"/>
    </row>
    <row r="366" ht="26.25">
      <c r="A366" t="s">
        <v>1660</v>
      </c>
      <c r="D366" s="9" t="str">
        <f>IFERROR(__xludf.DUMMYFUNCTION("IF(ISBLANK(A366), """", TRANSPOSE(FILTER(BestiaryLandmarks, BestiaryMonsters = A366 )))"),"Temperantia-&gt;Xataris Spring")</f>
        <v>Temperantia-&gt;Xataris Spring</v>
      </c>
      <c r="E366" s="9"/>
      <c r="F366" s="9"/>
      <c r="G366" s="9"/>
      <c r="H366" s="9"/>
      <c r="I366" s="9"/>
      <c r="J366" s="9"/>
    </row>
    <row r="367" ht="26.25">
      <c r="A367" t="s">
        <v>1661</v>
      </c>
      <c r="D367" s="9" t="str">
        <f>IFERROR(__xludf.DUMMYFUNCTION("IF(ISBLANK(A367), """", TRANSPOSE(FILTER(BestiaryLandmarks, BestiaryMonsters = A367 )))"),"Tantal-&gt;Litharia Snowfield")</f>
        <v>Tantal-&gt;Litharia Snowfield</v>
      </c>
      <c r="E367" s="9" t="s">
        <v>870</v>
      </c>
      <c r="F367" s="9"/>
      <c r="G367" s="9"/>
      <c r="H367" s="9"/>
      <c r="I367" s="9"/>
      <c r="J367" s="9"/>
    </row>
    <row r="368" ht="26.25">
      <c r="A368" t="s">
        <v>1662</v>
      </c>
      <c r="D368" s="9" t="str">
        <f>IFERROR(__xludf.DUMMYFUNCTION("IF(ISBLANK(A368), """", TRANSPOSE(FILTER(BestiaryLandmarks, BestiaryMonsters = A368 )))"),"Tantal-&gt;Litharia Snowfield")</f>
        <v>Tantal-&gt;Litharia Snowfield</v>
      </c>
      <c r="E368" s="9" t="s">
        <v>870</v>
      </c>
      <c r="F368" s="9" t="s">
        <v>889</v>
      </c>
      <c r="G368" s="9" t="s">
        <v>890</v>
      </c>
      <c r="H368" s="9" t="s">
        <v>885</v>
      </c>
      <c r="I368" s="9"/>
      <c r="J368" s="9"/>
    </row>
    <row r="369" ht="26.25">
      <c r="A369" t="s">
        <v>1663</v>
      </c>
      <c r="D369" s="9" t="str">
        <f>IFERROR(__xludf.DUMMYFUNCTION("IF(ISBLANK(A369), """", TRANSPOSE(FILTER(BestiaryLandmarks, BestiaryMonsters = A369 )))"),"Tantal-&gt;Litharia Snowfield")</f>
        <v>Tantal-&gt;Litharia Snowfield</v>
      </c>
      <c r="E369" s="9" t="s">
        <v>870</v>
      </c>
      <c r="F369" s="9" t="s">
        <v>871</v>
      </c>
      <c r="G369" s="9" t="s">
        <v>883</v>
      </c>
      <c r="H369" s="9" t="s">
        <v>889</v>
      </c>
      <c r="I369" s="9" t="s">
        <v>890</v>
      </c>
      <c r="J369" s="9"/>
    </row>
    <row r="370" ht="26.25">
      <c r="A370" t="s">
        <v>1664</v>
      </c>
      <c r="D370" s="9" t="str">
        <f>IFERROR(__xludf.DUMMYFUNCTION("IF(ISBLANK(A370), """", TRANSPOSE(FILTER(BestiaryLandmarks, BestiaryMonsters = A370 )))"),"Tantal-&gt;Litharia Snowfield")</f>
        <v>Tantal-&gt;Litharia Snowfield</v>
      </c>
      <c r="E370" s="9" t="s">
        <v>870</v>
      </c>
      <c r="F370" s="9" t="s">
        <v>871</v>
      </c>
      <c r="G370" s="9" t="s">
        <v>875</v>
      </c>
      <c r="H370" s="9" t="s">
        <v>885</v>
      </c>
      <c r="I370" s="9"/>
      <c r="J370" s="9"/>
    </row>
    <row r="371" ht="26.25">
      <c r="A371" t="s">
        <v>1665</v>
      </c>
      <c r="D371" s="9" t="str">
        <f>IFERROR(__xludf.DUMMYFUNCTION("IF(ISBLANK(A371), """", TRANSPOSE(FILTER(BestiaryLandmarks, BestiaryMonsters = A371 )))"),"Tantal-&gt;Litharia Snowfield")</f>
        <v>Tantal-&gt;Litharia Snowfield</v>
      </c>
      <c r="E371" s="9" t="s">
        <v>870</v>
      </c>
      <c r="F371" s="9" t="s">
        <v>887</v>
      </c>
      <c r="G371" s="9" t="s">
        <v>890</v>
      </c>
      <c r="H371" s="9" t="s">
        <v>884</v>
      </c>
      <c r="I371" s="9" t="s">
        <v>895</v>
      </c>
      <c r="J371" s="9" t="s">
        <v>896</v>
      </c>
    </row>
    <row r="372" ht="26.25">
      <c r="A372" t="s">
        <v>1666</v>
      </c>
      <c r="D372" s="9" t="str">
        <f>IFERROR(__xludf.DUMMYFUNCTION("IF(ISBLANK(A372), """", TRANSPOSE(FILTER(BestiaryLandmarks, BestiaryMonsters = A372 )))"),"Tantal-&gt;Little Banerro Ruins")</f>
        <v>Tantal-&gt;Little Banerro Ruins</v>
      </c>
      <c r="E372" s="9"/>
      <c r="F372" s="9"/>
      <c r="G372" s="9"/>
      <c r="H372" s="9"/>
      <c r="I372" s="9"/>
      <c r="J372" s="9"/>
    </row>
    <row r="373" ht="26.25">
      <c r="A373" t="s">
        <v>1667</v>
      </c>
      <c r="D373" s="9" t="str">
        <f>IFERROR(__xludf.DUMMYFUNCTION("IF(ISBLANK(A373), """", TRANSPOSE(FILTER(BestiaryLandmarks, BestiaryMonsters = A373 )))"),"Tantal-&gt;Little Banerro Ruins")</f>
        <v>Tantal-&gt;Little Banerro Ruins</v>
      </c>
      <c r="E373" s="9" t="s">
        <v>873</v>
      </c>
      <c r="F373" s="9" t="s">
        <v>883</v>
      </c>
      <c r="G373" s="9" t="s">
        <v>888</v>
      </c>
      <c r="H373" s="9" t="s">
        <v>889</v>
      </c>
      <c r="I373" s="9" t="s">
        <v>884</v>
      </c>
      <c r="J373" s="9" t="s">
        <v>885</v>
      </c>
    </row>
    <row r="374" ht="26.25">
      <c r="A374" t="s">
        <v>1668</v>
      </c>
      <c r="D374" s="9" t="str">
        <f>IFERROR(__xludf.DUMMYFUNCTION("IF(ISBLANK(A374), """", TRANSPOSE(FILTER(BestiaryLandmarks, BestiaryMonsters = A374 )))"),"Tantal-&gt;Little Banerro Ruins")</f>
        <v>Tantal-&gt;Little Banerro Ruins</v>
      </c>
      <c r="E374" s="9" t="s">
        <v>871</v>
      </c>
      <c r="F374" s="9" t="s">
        <v>883</v>
      </c>
      <c r="G374" s="9"/>
      <c r="H374" s="9"/>
      <c r="I374" s="9"/>
      <c r="J374" s="9"/>
    </row>
    <row r="375" ht="26.25">
      <c r="A375" t="s">
        <v>1669</v>
      </c>
      <c r="D375" s="9" t="str">
        <f>IFERROR(__xludf.DUMMYFUNCTION("IF(ISBLANK(A375), """", TRANSPOSE(FILTER(BestiaryLandmarks, BestiaryMonsters = A375 )))"),"Tantal-&gt;Little Banerro Ruins")</f>
        <v>Tantal-&gt;Little Banerro Ruins</v>
      </c>
      <c r="E375" s="9" t="s">
        <v>873</v>
      </c>
      <c r="F375" s="9" t="s">
        <v>882</v>
      </c>
      <c r="G375" s="9" t="s">
        <v>883</v>
      </c>
      <c r="H375" s="9"/>
      <c r="I375" s="9"/>
      <c r="J375" s="9"/>
    </row>
    <row r="376" ht="26.25">
      <c r="A376" t="s">
        <v>1670</v>
      </c>
      <c r="D376" s="9" t="str">
        <f>IFERROR(__xludf.DUMMYFUNCTION("IF(ISBLANK(A376), """", TRANSPOSE(FILTER(BestiaryLandmarks, BestiaryMonsters = A376 )))"),"Tantal-&gt;Little Banerro Ruins")</f>
        <v>Tantal-&gt;Little Banerro Ruins</v>
      </c>
      <c r="E376" s="9" t="s">
        <v>874</v>
      </c>
      <c r="F376" s="9" t="s">
        <v>883</v>
      </c>
      <c r="G376" s="9" t="s">
        <v>889</v>
      </c>
      <c r="H376" s="9" t="s">
        <v>890</v>
      </c>
      <c r="I376" s="9" t="s">
        <v>885</v>
      </c>
      <c r="J376" s="9" t="s">
        <v>896</v>
      </c>
    </row>
    <row r="377" ht="26.25">
      <c r="A377" t="s">
        <v>1671</v>
      </c>
      <c r="D377" s="9" t="str">
        <f>IFERROR(__xludf.DUMMYFUNCTION("IF(ISBLANK(A377), """", TRANSPOSE(FILTER(BestiaryLandmarks, BestiaryMonsters = A377 )))"),"Tantal-&gt;Three-Vein Crossroads")</f>
        <v>Tantal-&gt;Three-Vein Crossroads</v>
      </c>
      <c r="E377" s="9" t="s">
        <v>882</v>
      </c>
      <c r="F377" s="9" t="s">
        <v>883</v>
      </c>
      <c r="G377" s="9" t="s">
        <v>884</v>
      </c>
      <c r="H377" s="9"/>
      <c r="I377" s="9"/>
      <c r="J377" s="9"/>
    </row>
    <row r="378" ht="26.25">
      <c r="A378" t="s">
        <v>1672</v>
      </c>
      <c r="D378" s="9" t="str">
        <f>IFERROR(__xludf.DUMMYFUNCTION("IF(ISBLANK(A378), """", TRANSPOSE(FILTER(BestiaryLandmarks, BestiaryMonsters = A378 )))"),"Tantal-&gt;Three-Vein Crossroads")</f>
        <v>Tantal-&gt;Three-Vein Crossroads</v>
      </c>
      <c r="E378" s="9" t="s">
        <v>882</v>
      </c>
      <c r="F378" s="9" t="s">
        <v>884</v>
      </c>
      <c r="G378" s="9"/>
      <c r="H378" s="9"/>
      <c r="I378" s="9"/>
      <c r="J378" s="9"/>
    </row>
    <row r="379" ht="26.25">
      <c r="A379" t="s">
        <v>1673</v>
      </c>
      <c r="D379" s="9" t="str">
        <f>IFERROR(__xludf.DUMMYFUNCTION("IF(ISBLANK(A379), """", TRANSPOSE(FILTER(BestiaryLandmarks, BestiaryMonsters = A379 )))"),"Tantal-&gt;Three-Vein Crossroads")</f>
        <v>Tantal-&gt;Three-Vein Crossroads</v>
      </c>
      <c r="E379" s="9" t="s">
        <v>873</v>
      </c>
      <c r="F379" s="9" t="s">
        <v>875</v>
      </c>
      <c r="G379" s="9"/>
      <c r="H379" s="9"/>
      <c r="I379" s="9"/>
      <c r="J379" s="9"/>
    </row>
    <row r="380" ht="26.25">
      <c r="A380" t="s">
        <v>1674</v>
      </c>
      <c r="D380" s="9" t="str">
        <f>IFERROR(__xludf.DUMMYFUNCTION("IF(ISBLANK(A380), """", TRANSPOSE(FILTER(BestiaryLandmarks, BestiaryMonsters = A380 )))"),"Tantal-&gt;Sacred Ice Caverns")</f>
        <v>Tantal-&gt;Sacred Ice Caverns</v>
      </c>
      <c r="E380" s="9"/>
      <c r="F380" s="9"/>
      <c r="G380" s="9"/>
      <c r="H380" s="9"/>
      <c r="I380" s="9"/>
      <c r="J380" s="9"/>
    </row>
    <row r="381" ht="26.25">
      <c r="A381" t="s">
        <v>1675</v>
      </c>
      <c r="D381" s="9" t="str">
        <f>IFERROR(__xludf.DUMMYFUNCTION("IF(ISBLANK(A381), """", TRANSPOSE(FILTER(BestiaryLandmarks, BestiaryMonsters = A381 )))"),"Tantal-&gt;Sacred Ice Caverns")</f>
        <v>Tantal-&gt;Sacred Ice Caverns</v>
      </c>
      <c r="E381" s="9" t="s">
        <v>873</v>
      </c>
      <c r="F381" s="9" t="s">
        <v>875</v>
      </c>
      <c r="G381" s="9" t="s">
        <v>877</v>
      </c>
      <c r="H381" s="9" t="s">
        <v>888</v>
      </c>
      <c r="I381" s="9" t="s">
        <v>893</v>
      </c>
      <c r="J381" s="9" t="s">
        <v>896</v>
      </c>
    </row>
    <row r="382" ht="26.25">
      <c r="A382" t="s">
        <v>1676</v>
      </c>
      <c r="D382" s="9" t="str">
        <f>IFERROR(__xludf.DUMMYFUNCTION("IF(ISBLANK(A382), """", TRANSPOSE(FILTER(BestiaryLandmarks, BestiaryMonsters = A382 )))"),"Tantal-&gt;Sacred Ice Caverns")</f>
        <v>Tantal-&gt;Sacred Ice Caverns</v>
      </c>
      <c r="E382" s="9" t="s">
        <v>883</v>
      </c>
      <c r="F382" s="9" t="s">
        <v>889</v>
      </c>
      <c r="G382" s="9" t="s">
        <v>884</v>
      </c>
      <c r="H382" s="9" t="s">
        <v>895</v>
      </c>
      <c r="I382" s="9"/>
      <c r="J382" s="9"/>
    </row>
    <row r="383" ht="26.25">
      <c r="A383" t="s">
        <v>1677</v>
      </c>
      <c r="D383" s="9" t="str">
        <f>IFERROR(__xludf.DUMMYFUNCTION("IF(ISBLANK(A383), """", TRANSPOSE(FILTER(BestiaryLandmarks, BestiaryMonsters = A383 )))"),"Tantal-&gt;Sacred Ice Caverns")</f>
        <v>Tantal-&gt;Sacred Ice Caverns</v>
      </c>
      <c r="E383" s="9"/>
      <c r="F383" s="9"/>
      <c r="G383" s="9"/>
      <c r="H383" s="9"/>
      <c r="I383" s="9"/>
      <c r="J383" s="9"/>
    </row>
    <row r="384" ht="26.25">
      <c r="A384" t="s">
        <v>1678</v>
      </c>
      <c r="D384" s="9" t="str">
        <f>IFERROR(__xludf.DUMMYFUNCTION("IF(ISBLANK(A384), """", TRANSPOSE(FILTER(BestiaryLandmarks, BestiaryMonsters = A384 )))"),"Tantal-&gt;Hall of Plenty")</f>
        <v>Tantal-&gt;Hall of Plenty</v>
      </c>
      <c r="E384" s="9" t="s">
        <v>880</v>
      </c>
      <c r="F384" s="9" t="s">
        <v>881</v>
      </c>
      <c r="G384" s="9"/>
      <c r="H384" s="9"/>
      <c r="I384" s="9"/>
      <c r="J384" s="9"/>
    </row>
    <row r="385" ht="26.25">
      <c r="A385" t="s">
        <v>1679</v>
      </c>
      <c r="D385" s="9" t="str">
        <f>IFERROR(__xludf.DUMMYFUNCTION("IF(ISBLANK(A385), """", TRANSPOSE(FILTER(BestiaryLandmarks, BestiaryMonsters = A385 )))"),"Tantal-&gt;Hall of Virtue")</f>
        <v>Tantal-&gt;Hall of Virtue</v>
      </c>
      <c r="E385" s="9"/>
      <c r="F385" s="9"/>
      <c r="G385" s="9"/>
      <c r="H385" s="9"/>
      <c r="I385" s="9"/>
      <c r="J385" s="9"/>
    </row>
    <row r="386" ht="26.25">
      <c r="A386" t="s">
        <v>1680</v>
      </c>
      <c r="D386" s="9" t="str">
        <f>IFERROR(__xludf.DUMMYFUNCTION("IF(ISBLANK(A386), """", TRANSPOSE(FILTER(BestiaryLandmarks, BestiaryMonsters = A386 )))"),"Tantal-&gt;Amphoret Pillar")</f>
        <v>Tantal-&gt;Amphoret Pillar</v>
      </c>
      <c r="E386" s="9"/>
      <c r="F386" s="9"/>
      <c r="G386" s="9"/>
      <c r="H386" s="9"/>
      <c r="I386" s="9"/>
      <c r="J386" s="9"/>
    </row>
    <row r="387" ht="26.25">
      <c r="A387" t="s">
        <v>1681</v>
      </c>
      <c r="D387" s="9" t="str">
        <f>IFERROR(__xludf.DUMMYFUNCTION("IF(ISBLANK(A387), """", TRANSPOSE(FILTER(BestiaryLandmarks, BestiaryMonsters = A387 )))"),"Tantal-&gt;Amphoret Pillar")</f>
        <v>Tantal-&gt;Amphoret Pillar</v>
      </c>
      <c r="E387" s="9" t="s">
        <v>875</v>
      </c>
      <c r="F387" s="9"/>
      <c r="G387" s="9"/>
      <c r="H387" s="9"/>
      <c r="I387" s="9"/>
      <c r="J387" s="9"/>
    </row>
    <row r="388" ht="26.25">
      <c r="A388" t="s">
        <v>1682</v>
      </c>
      <c r="D388" s="9" t="str">
        <f>IFERROR(__xludf.DUMMYFUNCTION("IF(ISBLANK(A388), """", TRANSPOSE(FILTER(BestiaryLandmarks, BestiaryMonsters = A388 )))"),"Tantal-&gt;Amphoret Pillar")</f>
        <v>Tantal-&gt;Amphoret Pillar</v>
      </c>
      <c r="E388" s="9" t="s">
        <v>882</v>
      </c>
      <c r="F388" s="9" t="s">
        <v>883</v>
      </c>
      <c r="G388" s="9"/>
      <c r="H388" s="9"/>
      <c r="I388" s="9"/>
      <c r="J388" s="9"/>
    </row>
    <row r="389" ht="26.25">
      <c r="A389" t="s">
        <v>1683</v>
      </c>
      <c r="D389" s="9" t="str">
        <f>IFERROR(__xludf.DUMMYFUNCTION("IF(ISBLANK(A389), """", TRANSPOSE(FILTER(BestiaryLandmarks, BestiaryMonsters = A389 )))"),"Tantal-&gt;Amphoret Pillar")</f>
        <v>Tantal-&gt;Amphoret Pillar</v>
      </c>
      <c r="E389" s="9" t="s">
        <v>882</v>
      </c>
      <c r="F389" s="9" t="s">
        <v>888</v>
      </c>
      <c r="G389" s="9" t="s">
        <v>891</v>
      </c>
      <c r="H389" s="9"/>
      <c r="I389" s="9"/>
      <c r="J389" s="9"/>
    </row>
    <row r="390" ht="26.25">
      <c r="A390" t="s">
        <v>1684</v>
      </c>
      <c r="D390" s="9" t="str">
        <f>IFERROR(__xludf.DUMMYFUNCTION("IF(ISBLANK(A390), """", TRANSPOSE(FILTER(BestiaryLandmarks, BestiaryMonsters = A390 )))"),"Tantal-&gt;Amphoret Pillar")</f>
        <v>Tantal-&gt;Amphoret Pillar</v>
      </c>
      <c r="E390" s="9" t="s">
        <v>878</v>
      </c>
      <c r="F390" s="9" t="s">
        <v>894</v>
      </c>
      <c r="G390" s="9"/>
      <c r="H390" s="9"/>
      <c r="I390" s="9"/>
      <c r="J390" s="9"/>
    </row>
    <row r="391" ht="26.25">
      <c r="A391" t="s">
        <v>1685</v>
      </c>
      <c r="D391" s="9" t="str">
        <f>IFERROR(__xludf.DUMMYFUNCTION("IF(ISBLANK(A391), """", TRANSPOSE(FILTER(BestiaryLandmarks, BestiaryMonsters = A391 )))"),"Tantal-&gt;Amphoret Pillar")</f>
        <v>Tantal-&gt;Amphoret Pillar</v>
      </c>
      <c r="E391" s="9" t="s">
        <v>896</v>
      </c>
      <c r="F391" s="9"/>
      <c r="G391" s="9"/>
      <c r="H391" s="9"/>
      <c r="I391" s="9"/>
      <c r="J391" s="9"/>
    </row>
    <row r="392" ht="26.25">
      <c r="A392" t="s">
        <v>1686</v>
      </c>
      <c r="D392" s="9" t="str">
        <f>IFERROR(__xludf.DUMMYFUNCTION("IF(ISBLANK(A392), """", TRANSPOSE(FILTER(BestiaryLandmarks, BestiaryMonsters = A392 )))"),"Tantal-&gt;Twin Pillars")</f>
        <v>Tantal-&gt;Twin Pillars</v>
      </c>
      <c r="E392" s="9" t="s">
        <v>884</v>
      </c>
      <c r="F392" s="9" t="s">
        <v>885</v>
      </c>
      <c r="G392" s="9" t="s">
        <v>891</v>
      </c>
      <c r="H392" s="9" t="s">
        <v>895</v>
      </c>
      <c r="I392" s="9"/>
      <c r="J392" s="9"/>
    </row>
    <row r="393" ht="26.25">
      <c r="A393" t="s">
        <v>1687</v>
      </c>
      <c r="D393" s="9" t="str">
        <f>IFERROR(__xludf.DUMMYFUNCTION("IF(ISBLANK(A393), """", TRANSPOSE(FILTER(BestiaryLandmarks, BestiaryMonsters = A393 )))"),"Tantal-&gt;Hope's Horizon")</f>
        <v>Tantal-&gt;Hope's Horizon</v>
      </c>
      <c r="E393" s="9" t="s">
        <v>876</v>
      </c>
      <c r="F393" s="9" t="s">
        <v>878</v>
      </c>
      <c r="G393" s="9"/>
      <c r="H393" s="9"/>
      <c r="I393" s="9"/>
      <c r="J393" s="9"/>
    </row>
    <row r="394" ht="26.25">
      <c r="A394" t="s">
        <v>1688</v>
      </c>
      <c r="D394" s="9" t="str">
        <f>IFERROR(__xludf.DUMMYFUNCTION("IF(ISBLANK(A394), """", TRANSPOSE(FILTER(BestiaryLandmarks, BestiaryMonsters = A394 )))"),"Tantal-&gt;Hope's Horizon")</f>
        <v>Tantal-&gt;Hope's Horizon</v>
      </c>
      <c r="E394" s="9" t="s">
        <v>876</v>
      </c>
      <c r="F394" s="9" t="s">
        <v>878</v>
      </c>
      <c r="G394" s="9"/>
      <c r="H394" s="9"/>
      <c r="I394" s="9"/>
      <c r="J394" s="9"/>
    </row>
    <row r="395" ht="26.25">
      <c r="A395" t="s">
        <v>1689</v>
      </c>
      <c r="D395" s="9" t="str">
        <f>IFERROR(__xludf.DUMMYFUNCTION("IF(ISBLANK(A395), """", TRANSPOSE(FILTER(BestiaryLandmarks, BestiaryMonsters = A395 )))"),"Tantal-&gt;Hope's Horizon")</f>
        <v>Tantal-&gt;Hope's Horizon</v>
      </c>
      <c r="E395" s="9" t="s">
        <v>883</v>
      </c>
      <c r="F395" s="9"/>
      <c r="G395" s="9"/>
      <c r="H395" s="9"/>
      <c r="I395" s="9"/>
      <c r="J395" s="9"/>
    </row>
    <row r="396" ht="26.25">
      <c r="A396" t="s">
        <v>1690</v>
      </c>
      <c r="D396" s="9" t="str">
        <f>IFERROR(__xludf.DUMMYFUNCTION("IF(ISBLANK(A396), """", TRANSPOSE(FILTER(BestiaryLandmarks, BestiaryMonsters = A396 )))"),"Tantal-&gt;Lumos Pillar")</f>
        <v>Tantal-&gt;Lumos Pillar</v>
      </c>
      <c r="E396" s="9" t="s">
        <v>887</v>
      </c>
      <c r="F396" s="9"/>
      <c r="G396" s="9"/>
      <c r="H396" s="9"/>
      <c r="I396" s="9"/>
      <c r="J396" s="9"/>
    </row>
    <row r="397" ht="26.25">
      <c r="A397" t="s">
        <v>1691</v>
      </c>
      <c r="D397" s="9" t="str">
        <f>IFERROR(__xludf.DUMMYFUNCTION("IF(ISBLANK(A397), """", TRANSPOSE(FILTER(BestiaryLandmarks, BestiaryMonsters = A397 )))"),"Tantal-&gt;Lumos Pillar")</f>
        <v>Tantal-&gt;Lumos Pillar</v>
      </c>
      <c r="E397" s="9" t="s">
        <v>887</v>
      </c>
      <c r="F397" s="9"/>
      <c r="G397" s="9"/>
      <c r="H397" s="9"/>
      <c r="I397" s="9"/>
      <c r="J397" s="9"/>
    </row>
    <row r="398" ht="26.25">
      <c r="A398" t="s">
        <v>1692</v>
      </c>
      <c r="D398" s="9" t="str">
        <f>IFERROR(__xludf.DUMMYFUNCTION("IF(ISBLANK(A398), """", TRANSPOSE(FILTER(BestiaryLandmarks, BestiaryMonsters = A398 )))"),"Tantal-&gt;Lumos Pillar")</f>
        <v>Tantal-&gt;Lumos Pillar</v>
      </c>
      <c r="E398" s="9" t="s">
        <v>878</v>
      </c>
      <c r="F398" s="9"/>
      <c r="G398" s="9"/>
      <c r="H398" s="9"/>
      <c r="I398" s="9"/>
      <c r="J398" s="9"/>
    </row>
    <row r="399" ht="26.25">
      <c r="A399" t="s">
        <v>1693</v>
      </c>
      <c r="D399" s="9" t="str">
        <f>IFERROR(__xludf.DUMMYFUNCTION("IF(ISBLANK(A399), """", TRANSPOSE(FILTER(BestiaryLandmarks, BestiaryMonsters = A399 )))"),"Tantal-&gt;Lumos Pillar")</f>
        <v>Tantal-&gt;Lumos Pillar</v>
      </c>
      <c r="E399" s="9" t="s">
        <v>887</v>
      </c>
      <c r="F399" s="9"/>
      <c r="G399" s="9"/>
      <c r="H399" s="9"/>
      <c r="I399" s="9"/>
      <c r="J399" s="9"/>
    </row>
    <row r="400" ht="26.25">
      <c r="A400" t="s">
        <v>1694</v>
      </c>
      <c r="D400" s="9" t="str">
        <f>IFERROR(__xludf.DUMMYFUNCTION("IF(ISBLANK(A400), """", TRANSPOSE(FILTER(BestiaryLandmarks, BestiaryMonsters = A400 )))"),"Tantal-&gt;Lumos Pillar")</f>
        <v>Tantal-&gt;Lumos Pillar</v>
      </c>
      <c r="E400" s="9" t="s">
        <v>878</v>
      </c>
      <c r="F400" s="9"/>
      <c r="G400" s="9"/>
      <c r="H400" s="9"/>
      <c r="I400" s="9"/>
      <c r="J400" s="9"/>
    </row>
    <row r="401" ht="26.25">
      <c r="A401" t="s">
        <v>1695</v>
      </c>
      <c r="D401" s="9" t="str">
        <f>IFERROR(__xludf.DUMMYFUNCTION("IF(ISBLANK(A401), """", TRANSPOSE(FILTER(BestiaryLandmarks, BestiaryMonsters = A401 )))"),"Tantal-&gt;Lumos Pillar")</f>
        <v>Tantal-&gt;Lumos Pillar</v>
      </c>
      <c r="E401" s="9" t="s">
        <v>885</v>
      </c>
      <c r="F401" s="9" t="s">
        <v>893</v>
      </c>
      <c r="G401" s="9"/>
      <c r="H401" s="9"/>
      <c r="I401" s="9"/>
      <c r="J401" s="9"/>
    </row>
    <row r="402" ht="26.25">
      <c r="A402" t="s">
        <v>1696</v>
      </c>
      <c r="D402" s="9" t="str">
        <f>IFERROR(__xludf.DUMMYFUNCTION("IF(ISBLANK(A402), """", TRANSPOSE(FILTER(BestiaryLandmarks, BestiaryMonsters = A402 )))"),"Tantal-&gt;Lumos Pillar")</f>
        <v>Tantal-&gt;Lumos Pillar</v>
      </c>
      <c r="E402" s="9" t="s">
        <v>878</v>
      </c>
      <c r="F402" s="9"/>
      <c r="G402" s="9"/>
      <c r="H402" s="9"/>
      <c r="I402" s="9"/>
      <c r="J402" s="9"/>
    </row>
    <row r="403" ht="26.25">
      <c r="A403" t="s">
        <v>1697</v>
      </c>
      <c r="D403" s="9" t="str">
        <f>IFERROR(__xludf.DUMMYFUNCTION("IF(ISBLANK(A403), """", TRANSPOSE(FILTER(BestiaryLandmarks, BestiaryMonsters = A403 )))"),"Tantal-&gt;Lumos Pillar")</f>
        <v>Tantal-&gt;Lumos Pillar</v>
      </c>
      <c r="E403" s="9"/>
      <c r="F403" s="9"/>
      <c r="G403" s="9"/>
      <c r="H403" s="9"/>
      <c r="I403" s="9"/>
      <c r="J403" s="9"/>
    </row>
    <row r="404" ht="26.25">
      <c r="A404" t="s">
        <v>1698</v>
      </c>
      <c r="D404" s="9" t="str">
        <f>IFERROR(__xludf.DUMMYFUNCTION("IF(ISBLANK(A404), """", TRANSPOSE(FILTER(BestiaryLandmarks, BestiaryMonsters = A404 )))"),"Tantal-&gt;Lumos Pillar")</f>
        <v>Tantal-&gt;Lumos Pillar</v>
      </c>
      <c r="E404" s="9"/>
      <c r="F404" s="9"/>
      <c r="G404" s="9"/>
      <c r="H404" s="9"/>
      <c r="I404" s="9"/>
      <c r="J404" s="9"/>
    </row>
    <row r="405" ht="26.25">
      <c r="A405" t="s">
        <v>1699</v>
      </c>
      <c r="D405" s="9" t="str">
        <f>IFERROR(__xludf.DUMMYFUNCTION("IF(ISBLANK(A405), """", TRANSPOSE(FILTER(BestiaryLandmarks, BestiaryMonsters = A405 )))"),"Tantal-&gt;Pillar City Ruins")</f>
        <v>Tantal-&gt;Pillar City Ruins</v>
      </c>
      <c r="E405" s="9" t="s">
        <v>892</v>
      </c>
      <c r="F405" s="9"/>
      <c r="G405" s="9"/>
      <c r="H405" s="9"/>
      <c r="I405" s="9"/>
      <c r="J405" s="9"/>
    </row>
    <row r="406" ht="26.25">
      <c r="A406" t="s">
        <v>1700</v>
      </c>
      <c r="D406" s="9" t="str">
        <f>IFERROR(__xludf.DUMMYFUNCTION("IF(ISBLANK(A406), """", TRANSPOSE(FILTER(BestiaryLandmarks, BestiaryMonsters = A406 )))"),"Tantal-&gt;Pillar City Ruins")</f>
        <v>Tantal-&gt;Pillar City Ruins</v>
      </c>
      <c r="E406" s="9"/>
      <c r="F406" s="9"/>
      <c r="G406" s="9"/>
      <c r="H406" s="9"/>
      <c r="I406" s="9"/>
      <c r="J406" s="9"/>
    </row>
    <row r="407" ht="26.25">
      <c r="A407" t="s">
        <v>1701</v>
      </c>
      <c r="D407" s="9" t="str">
        <f>IFERROR(__xludf.DUMMYFUNCTION("IF(ISBLANK(A407), """", TRANSPOSE(FILTER(BestiaryLandmarks, BestiaryMonsters = A407 )))"),"Tantal-&gt;Pillar City Ruins")</f>
        <v>Tantal-&gt;Pillar City Ruins</v>
      </c>
      <c r="E407" s="9"/>
      <c r="F407" s="9"/>
      <c r="G407" s="9"/>
      <c r="H407" s="9"/>
      <c r="I407" s="9"/>
      <c r="J407" s="9"/>
    </row>
    <row r="408" ht="26.25">
      <c r="A408" t="s">
        <v>1702</v>
      </c>
      <c r="D408" s="9" t="str">
        <f>IFERROR(__xludf.DUMMYFUNCTION("IF(ISBLANK(A408), """", TRANSPOSE(FILTER(BestiaryLandmarks, BestiaryMonsters = A408 )))"),"Tantal-&gt;Pillar City Ruins")</f>
        <v>Tantal-&gt;Pillar City Ruins</v>
      </c>
      <c r="E408" s="9" t="s">
        <v>894</v>
      </c>
      <c r="F408" s="9"/>
      <c r="G408" s="9"/>
      <c r="H408" s="9"/>
      <c r="I408" s="9"/>
      <c r="J408" s="9"/>
    </row>
    <row r="409" ht="26.25">
      <c r="A409" t="s">
        <v>1703</v>
      </c>
      <c r="D409" s="9" t="str">
        <f>IFERROR(__xludf.DUMMYFUNCTION("IF(ISBLANK(A409), """", TRANSPOSE(FILTER(BestiaryLandmarks, BestiaryMonsters = A409 )))"),"Tantal-&gt;Pillar City Ruins")</f>
        <v>Tantal-&gt;Pillar City Ruins</v>
      </c>
      <c r="E409" s="9"/>
      <c r="F409" s="9"/>
      <c r="G409" s="9"/>
      <c r="H409" s="9"/>
      <c r="I409" s="9"/>
      <c r="J409" s="9"/>
    </row>
    <row r="410" ht="26.25">
      <c r="A410" t="s">
        <v>1704</v>
      </c>
      <c r="D410" s="9" t="str">
        <f>IFERROR(__xludf.DUMMYFUNCTION("IF(ISBLANK(A410), """", TRANSPOSE(FILTER(BestiaryLandmarks, BestiaryMonsters = A410 )))"),"Tantal-&gt;Pillar City Ruins")</f>
        <v>Tantal-&gt;Pillar City Ruins</v>
      </c>
      <c r="E410" s="9"/>
      <c r="F410" s="9"/>
      <c r="G410" s="9"/>
      <c r="H410" s="9"/>
      <c r="I410" s="9"/>
      <c r="J410" s="9"/>
    </row>
    <row r="411" ht="26.25">
      <c r="A411" t="s">
        <v>1705</v>
      </c>
      <c r="D411" s="9" t="str">
        <f>IFERROR(__xludf.DUMMYFUNCTION("IF(ISBLANK(A411), """", TRANSPOSE(FILTER(BestiaryLandmarks, BestiaryMonsters = A411 )))"),"Tantal-&gt;Argan Iceblooms")</f>
        <v>Tantal-&gt;Argan Iceblooms</v>
      </c>
      <c r="E411" s="9" t="s">
        <v>883</v>
      </c>
      <c r="F411" s="9"/>
      <c r="G411" s="9"/>
      <c r="H411" s="9"/>
      <c r="I411" s="9"/>
      <c r="J411" s="9"/>
    </row>
    <row r="412" ht="26.25">
      <c r="A412" t="s">
        <v>1706</v>
      </c>
      <c r="D412" s="9" t="str">
        <f>IFERROR(__xludf.DUMMYFUNCTION("IF(ISBLANK(A412), """", TRANSPOSE(FILTER(BestiaryLandmarks, BestiaryMonsters = A412 )))"),"Tantal-&gt;Argan Iceblooms")</f>
        <v>Tantal-&gt;Argan Iceblooms</v>
      </c>
      <c r="E412" s="9"/>
      <c r="F412" s="9"/>
      <c r="G412" s="9"/>
      <c r="H412" s="9"/>
      <c r="I412" s="9"/>
      <c r="J412" s="9"/>
    </row>
    <row r="413" ht="26.25">
      <c r="A413" t="s">
        <v>1707</v>
      </c>
      <c r="D413" s="9" t="str">
        <f>IFERROR(__xludf.DUMMYFUNCTION("IF(ISBLANK(A413), """", TRANSPOSE(FILTER(BestiaryLandmarks, BestiaryMonsters = A413 )))"),"Tantal-&gt;Old Gelgemos Gate")</f>
        <v>Tantal-&gt;Old Gelgemos Gate</v>
      </c>
      <c r="E413" s="9" t="s">
        <v>885</v>
      </c>
      <c r="F413" s="9"/>
      <c r="G413" s="9"/>
      <c r="H413" s="9"/>
      <c r="I413" s="9"/>
      <c r="J413" s="9"/>
    </row>
    <row r="414" ht="26.25">
      <c r="A414" t="s">
        <v>1708</v>
      </c>
      <c r="D414" s="9" t="str">
        <f>IFERROR(__xludf.DUMMYFUNCTION("IF(ISBLANK(A414), """", TRANSPOSE(FILTER(BestiaryLandmarks, BestiaryMonsters = A414 )))"),"Tantal-&gt;Old Gelgemos Gate")</f>
        <v>Tantal-&gt;Old Gelgemos Gate</v>
      </c>
      <c r="E414" s="9" t="s">
        <v>889</v>
      </c>
      <c r="F414" s="9" t="s">
        <v>896</v>
      </c>
      <c r="G414" s="9"/>
      <c r="H414" s="9"/>
      <c r="I414" s="9"/>
      <c r="J414" s="9"/>
    </row>
    <row r="415" ht="26.25">
      <c r="A415" t="s">
        <v>1709</v>
      </c>
      <c r="D415" s="9" t="str">
        <f>IFERROR(__xludf.DUMMYFUNCTION("IF(ISBLANK(A415), """", TRANSPOSE(FILTER(BestiaryLandmarks, BestiaryMonsters = A415 )))"),"Tantal-&gt;Old Gelgemos Gate")</f>
        <v>Tantal-&gt;Old Gelgemos Gate</v>
      </c>
      <c r="E415" s="9"/>
      <c r="F415" s="9"/>
      <c r="G415" s="9"/>
      <c r="H415" s="9"/>
      <c r="I415" s="9"/>
      <c r="J415" s="9"/>
    </row>
    <row r="416" ht="26.25">
      <c r="A416" t="s">
        <v>1710</v>
      </c>
      <c r="D416" s="9" t="str">
        <f>IFERROR(__xludf.DUMMYFUNCTION("IF(ISBLANK(A416), """", TRANSPOSE(FILTER(BestiaryLandmarks, BestiaryMonsters = A416 )))"),"Tantal-&gt;Old Gelgemos Gate")</f>
        <v>Tantal-&gt;Old Gelgemos Gate</v>
      </c>
      <c r="E416" s="9"/>
      <c r="F416" s="9"/>
      <c r="G416" s="9"/>
      <c r="H416" s="9"/>
      <c r="I416" s="9"/>
      <c r="J416" s="9"/>
    </row>
    <row r="417" ht="26.25">
      <c r="A417" t="s">
        <v>1711</v>
      </c>
      <c r="D417" s="9" t="str">
        <f>IFERROR(__xludf.DUMMYFUNCTION("IF(ISBLANK(A417), """", TRANSPOSE(FILTER(BestiaryLandmarks, BestiaryMonsters = A417 )))"),"Tantal-&gt;Old Gelgemos Gate")</f>
        <v>Tantal-&gt;Old Gelgemos Gate</v>
      </c>
      <c r="E417" s="9"/>
      <c r="F417" s="9"/>
      <c r="G417" s="9"/>
      <c r="H417" s="9"/>
      <c r="I417" s="9"/>
      <c r="J417" s="9"/>
    </row>
    <row r="418" ht="26.25">
      <c r="A418" t="s">
        <v>1712</v>
      </c>
      <c r="D418" s="9" t="str">
        <f>IFERROR(__xludf.DUMMYFUNCTION("IF(ISBLANK(A418), """", TRANSPOSE(FILTER(BestiaryLandmarks, BestiaryMonsters = A418 )))"),"Tantal-&gt;Old Gelgemos Gate")</f>
        <v>Tantal-&gt;Old Gelgemos Gate</v>
      </c>
      <c r="E418" s="9"/>
      <c r="F418" s="9"/>
      <c r="G418" s="9"/>
      <c r="H418" s="9"/>
      <c r="I418" s="9"/>
      <c r="J418" s="9"/>
    </row>
    <row r="419" ht="26.25">
      <c r="A419" t="s">
        <v>1713</v>
      </c>
      <c r="D419" s="9" t="str">
        <f>IFERROR(__xludf.DUMMYFUNCTION("IF(ISBLANK(A419), """", TRANSPOSE(FILTER(BestiaryLandmarks, BestiaryMonsters = A419 )))"),"Tantal-&gt;Old Gelgemos Gate")</f>
        <v>Tantal-&gt;Old Gelgemos Gate</v>
      </c>
      <c r="E419" s="9"/>
      <c r="F419" s="9"/>
      <c r="G419" s="9"/>
      <c r="H419" s="9"/>
      <c r="I419" s="9"/>
      <c r="J419" s="9"/>
    </row>
    <row r="420" ht="26.25">
      <c r="A420" t="s">
        <v>1714</v>
      </c>
      <c r="D420" s="9" t="str">
        <f>IFERROR(__xludf.DUMMYFUNCTION("IF(ISBLANK(A420), """", TRANSPOSE(FILTER(BestiaryLandmarks, BestiaryMonsters = A420 )))"),"Tantal-&gt;Heimos's Crevasse")</f>
        <v>Tantal-&gt;Heimos's Crevasse</v>
      </c>
      <c r="E420" s="9" t="s">
        <v>893</v>
      </c>
      <c r="F420" s="9"/>
      <c r="G420" s="9"/>
      <c r="H420" s="9"/>
      <c r="I420" s="9"/>
      <c r="J420" s="9"/>
    </row>
    <row r="421" ht="26.25">
      <c r="A421" t="s">
        <v>1715</v>
      </c>
      <c r="D421" s="9" t="str">
        <f>IFERROR(__xludf.DUMMYFUNCTION("IF(ISBLANK(A421), """", TRANSPOSE(FILTER(BestiaryLandmarks, BestiaryMonsters = A421 )))"),"Tantal-&gt;Heimos's Crevasse")</f>
        <v>Tantal-&gt;Heimos's Crevasse</v>
      </c>
      <c r="E421" s="9" t="s">
        <v>886</v>
      </c>
      <c r="F421" s="9" t="s">
        <v>893</v>
      </c>
      <c r="G421" s="9"/>
      <c r="H421" s="9"/>
      <c r="I421" s="9"/>
      <c r="J421" s="9"/>
    </row>
    <row r="422" ht="26.25">
      <c r="A422" t="s">
        <v>1716</v>
      </c>
      <c r="D422" s="9" t="str">
        <f>IFERROR(__xludf.DUMMYFUNCTION("IF(ISBLANK(A422), """", TRANSPOSE(FILTER(BestiaryLandmarks, BestiaryMonsters = A422 )))"),"Tantal-&gt;Heimos's Crevasse")</f>
        <v>Tantal-&gt;Heimos's Crevasse</v>
      </c>
      <c r="E422" s="9" t="s">
        <v>886</v>
      </c>
      <c r="F422" s="9" t="s">
        <v>893</v>
      </c>
      <c r="G422" s="9"/>
      <c r="H422" s="9"/>
      <c r="I422" s="9"/>
      <c r="J422" s="9"/>
    </row>
    <row r="423" ht="26.25">
      <c r="A423" t="s">
        <v>1717</v>
      </c>
      <c r="D423" s="9" t="str">
        <f>IFERROR(__xludf.DUMMYFUNCTION("IF(ISBLANK(A423), """", TRANSPOSE(FILTER(BestiaryLandmarks, BestiaryMonsters = A423 )))"),"Tantal-&gt;Heimos's Crevasse")</f>
        <v>Tantal-&gt;Heimos's Crevasse</v>
      </c>
      <c r="E423" s="9" t="s">
        <v>886</v>
      </c>
      <c r="F423" s="9" t="s">
        <v>893</v>
      </c>
      <c r="G423" s="9"/>
      <c r="H423" s="9"/>
      <c r="I423" s="9"/>
      <c r="J423" s="9"/>
    </row>
    <row r="424" ht="37.5">
      <c r="A424" t="s">
        <v>1718</v>
      </c>
      <c r="D424" s="9" t="str">
        <f>IFERROR(__xludf.DUMMYFUNCTION("IF(ISBLANK(A424), """", TRANSPOSE(FILTER(BestiaryLandmarks, BestiaryMonsters = A424 )))"),"Tantal-&gt;Sanguinouse Grotto")</f>
        <v>Tantal-&gt;Sanguinouse Grotto</v>
      </c>
      <c r="E424" s="9"/>
      <c r="F424" s="9"/>
      <c r="G424" s="9"/>
      <c r="H424" s="9"/>
      <c r="I424" s="9"/>
      <c r="J424" s="9"/>
    </row>
    <row r="425" ht="26.25">
      <c r="A425" t="s">
        <v>1719</v>
      </c>
      <c r="D425" s="9" t="str">
        <f>IFERROR(__xludf.DUMMYFUNCTION("IF(ISBLANK(A425), """", TRANSPOSE(FILTER(BestiaryLandmarks, BestiaryMonsters = A425 )))"),"Tantal-&gt;Tamie Pillars")</f>
        <v>Tantal-&gt;Tamie Pillars</v>
      </c>
      <c r="E425" s="9"/>
      <c r="F425" s="9"/>
      <c r="G425" s="9"/>
      <c r="H425" s="9"/>
      <c r="I425" s="9"/>
      <c r="J425" s="9"/>
    </row>
    <row r="426" ht="26.25">
      <c r="A426" t="s">
        <v>1720</v>
      </c>
      <c r="D426" s="9" t="str">
        <f>IFERROR(__xludf.DUMMYFUNCTION("IF(ISBLANK(A426), """", TRANSPOSE(FILTER(BestiaryLandmarks, BestiaryMonsters = A426 )))"),"Tantal-&gt;Tamie Pillars")</f>
        <v>Tantal-&gt;Tamie Pillars</v>
      </c>
      <c r="E426" s="9" t="s">
        <v>890</v>
      </c>
      <c r="F426" s="9" t="s">
        <v>891</v>
      </c>
      <c r="G426" s="9"/>
      <c r="H426" s="9"/>
      <c r="I426" s="9"/>
      <c r="J426" s="9"/>
    </row>
    <row r="427">
      <c r="A427" t="s">
        <v>1721</v>
      </c>
      <c r="D427" s="9" t="str">
        <f>IFERROR(__xludf.DUMMYFUNCTION("IF(ISBLANK(A427), """", TRANSPOSE(FILTER(BestiaryLandmarks, BestiaryMonsters = A427 )))"),"Tantal-&gt;Tirkinlandia")</f>
        <v>Tantal-&gt;Tirkinlandia</v>
      </c>
      <c r="E427" s="9"/>
      <c r="F427" s="9"/>
      <c r="G427" s="9"/>
      <c r="H427" s="9"/>
      <c r="I427" s="9"/>
      <c r="J427" s="9"/>
    </row>
    <row r="428">
      <c r="A428" t="s">
        <v>1722</v>
      </c>
      <c r="D428" s="9" t="str">
        <f>IFERROR(__xludf.DUMMYFUNCTION("IF(ISBLANK(A428), """", TRANSPOSE(FILTER(BestiaryLandmarks, BestiaryMonsters = A428 )))"),"Tantal-&gt;Tirkinlandia")</f>
        <v>Tantal-&gt;Tirkinlandia</v>
      </c>
      <c r="E428" s="9"/>
      <c r="F428" s="9"/>
      <c r="G428" s="9"/>
      <c r="H428" s="9"/>
      <c r="I428" s="9"/>
      <c r="J428" s="9"/>
    </row>
    <row r="429">
      <c r="A429" t="s">
        <v>1723</v>
      </c>
      <c r="D429" s="9" t="str">
        <f>IFERROR(__xludf.DUMMYFUNCTION("IF(ISBLANK(A429), """", TRANSPOSE(FILTER(BestiaryLandmarks, BestiaryMonsters = A429 )))"),"Tantal-&gt;Tirkinlandia")</f>
        <v>Tantal-&gt;Tirkinlandia</v>
      </c>
      <c r="E429" s="9"/>
      <c r="F429" s="9"/>
      <c r="G429" s="9"/>
      <c r="H429" s="9"/>
      <c r="I429" s="9"/>
      <c r="J429" s="9"/>
    </row>
    <row r="430">
      <c r="A430" t="s">
        <v>1724</v>
      </c>
      <c r="D430" s="9" t="str">
        <f>IFERROR(__xludf.DUMMYFUNCTION("IF(ISBLANK(A430), """", TRANSPOSE(FILTER(BestiaryLandmarks, BestiaryMonsters = A430 )))"),"Tantal-&gt;Tirkinlandia")</f>
        <v>Tantal-&gt;Tirkinlandia</v>
      </c>
      <c r="E430" s="9"/>
      <c r="F430" s="9"/>
      <c r="G430" s="9"/>
      <c r="H430" s="9"/>
      <c r="I430" s="9"/>
      <c r="J430" s="9"/>
    </row>
    <row r="431">
      <c r="A431" t="s">
        <v>1725</v>
      </c>
      <c r="D431" s="9" t="str">
        <f>IFERROR(__xludf.DUMMYFUNCTION("IF(ISBLANK(A431), """", TRANSPOSE(FILTER(BestiaryLandmarks, BestiaryMonsters = A431 )))"),"Tantal-&gt;Tirkinlandia")</f>
        <v>Tantal-&gt;Tirkinlandia</v>
      </c>
      <c r="E431" s="9"/>
      <c r="F431" s="9"/>
      <c r="G431" s="9"/>
      <c r="H431" s="9"/>
      <c r="I431" s="9"/>
      <c r="J431" s="9"/>
    </row>
    <row r="432">
      <c r="A432" t="s">
        <v>1726</v>
      </c>
      <c r="D432" s="9" t="str">
        <f>IFERROR(__xludf.DUMMYFUNCTION("IF(ISBLANK(A432), """", TRANSPOSE(FILTER(BestiaryLandmarks, BestiaryMonsters = A432 )))"),"Tantal-&gt;Tirkinlandia")</f>
        <v>Tantal-&gt;Tirkinlandia</v>
      </c>
      <c r="E432" s="9"/>
      <c r="F432" s="9"/>
      <c r="G432" s="9"/>
      <c r="H432" s="9"/>
      <c r="I432" s="9"/>
      <c r="J432" s="9"/>
    </row>
    <row r="433">
      <c r="A433" t="s">
        <v>1727</v>
      </c>
      <c r="D433" s="9" t="str">
        <f>IFERROR(__xludf.DUMMYFUNCTION("IF(ISBLANK(A433), """", TRANSPOSE(FILTER(BestiaryLandmarks, BestiaryMonsters = A433 )))"),"Tantal-&gt;Tirkinlandia")</f>
        <v>Tantal-&gt;Tirkinlandia</v>
      </c>
      <c r="E433" s="9"/>
      <c r="F433" s="9"/>
      <c r="G433" s="9"/>
      <c r="H433" s="9"/>
      <c r="I433" s="9"/>
      <c r="J433" s="9"/>
    </row>
    <row r="434" ht="26.25">
      <c r="A434" t="s">
        <v>1728</v>
      </c>
      <c r="D434" s="9" t="str">
        <f>IFERROR(__xludf.DUMMYFUNCTION("IF(ISBLANK(A434), """", TRANSPOSE(FILTER(BestiaryLandmarks, BestiaryMonsters = A434 )))"),"Tantal-&gt;Lumos Pedestal")</f>
        <v>Tantal-&gt;Lumos Pedestal</v>
      </c>
      <c r="E434" s="9"/>
      <c r="F434" s="9"/>
      <c r="G434" s="9"/>
      <c r="H434" s="9"/>
      <c r="I434" s="9"/>
      <c r="J434" s="9"/>
    </row>
    <row r="435" ht="26.25">
      <c r="A435" t="s">
        <v>1729</v>
      </c>
      <c r="D435" s="9" t="str">
        <f>IFERROR(__xludf.DUMMYFUNCTION("IF(ISBLANK(A435), """", TRANSPOSE(FILTER(BestiaryLandmarks, BestiaryMonsters = A435 )))"),"Tantal-&gt;Genbu Drifts")</f>
        <v>Tantal-&gt;Genbu Drifts</v>
      </c>
      <c r="E435" s="9"/>
      <c r="F435" s="9"/>
      <c r="G435" s="9"/>
      <c r="H435" s="9"/>
      <c r="I435" s="9"/>
      <c r="J435" s="9"/>
    </row>
    <row r="436" ht="26.25">
      <c r="A436" t="s">
        <v>1730</v>
      </c>
      <c r="D436" s="9" t="str">
        <f>IFERROR(__xludf.DUMMYFUNCTION("IF(ISBLANK(A436), """", TRANSPOSE(FILTER(BestiaryLandmarks, BestiaryMonsters = A436 )))"),"Tantal-&gt;Genbu Drifts")</f>
        <v>Tantal-&gt;Genbu Drifts</v>
      </c>
      <c r="E436" s="9"/>
      <c r="F436" s="9"/>
      <c r="G436" s="9"/>
      <c r="H436" s="9"/>
      <c r="I436" s="9"/>
      <c r="J436" s="9"/>
    </row>
    <row r="437" ht="26.25">
      <c r="A437" t="s">
        <v>1731</v>
      </c>
      <c r="D437" s="9" t="str">
        <f>IFERROR(__xludf.DUMMYFUNCTION("IF(ISBLANK(A437), """", TRANSPOSE(FILTER(BestiaryLandmarks, BestiaryMonsters = A437 )))"),"Tantal-&gt;Genbu Drifts")</f>
        <v>Tantal-&gt;Genbu Drifts</v>
      </c>
      <c r="E437" s="9" t="s">
        <v>893</v>
      </c>
      <c r="F437" s="9"/>
      <c r="G437" s="9"/>
      <c r="H437" s="9"/>
      <c r="I437" s="9"/>
      <c r="J437" s="9"/>
    </row>
    <row r="438" ht="26.25">
      <c r="A438" t="s">
        <v>1732</v>
      </c>
      <c r="D438" s="9" t="str">
        <f>IFERROR(__xludf.DUMMYFUNCTION("IF(ISBLANK(A438), """", TRANSPOSE(FILTER(BestiaryLandmarks, BestiaryMonsters = A438 )))"),"Tantal-&gt;Genbu Drifts")</f>
        <v>Tantal-&gt;Genbu Drifts</v>
      </c>
      <c r="E438" s="9" t="s">
        <v>893</v>
      </c>
      <c r="F438" s="9"/>
      <c r="G438" s="9"/>
      <c r="H438" s="9"/>
      <c r="I438" s="9"/>
      <c r="J438" s="9"/>
    </row>
    <row r="439" ht="26.25">
      <c r="A439" t="s">
        <v>1733</v>
      </c>
      <c r="D439" s="9" t="str">
        <f>IFERROR(__xludf.DUMMYFUNCTION("IF(ISBLANK(A439), """", TRANSPOSE(FILTER(BestiaryLandmarks, BestiaryMonsters = A439 )))"),"Tantal-&gt;Genbu Drifts")</f>
        <v>Tantal-&gt;Genbu Drifts</v>
      </c>
      <c r="E439" s="9"/>
      <c r="F439" s="9"/>
      <c r="G439" s="9"/>
      <c r="H439" s="9"/>
      <c r="I439" s="9"/>
      <c r="J439" s="9"/>
    </row>
    <row r="440" ht="26.25">
      <c r="A440" t="s">
        <v>1734</v>
      </c>
      <c r="D440" s="9" t="str">
        <f>IFERROR(__xludf.DUMMYFUNCTION("IF(ISBLANK(A440), """", TRANSPOSE(FILTER(BestiaryLandmarks, BestiaryMonsters = A440 )))"),"Tantal-&gt;Sacred Grove")</f>
        <v>Tantal-&gt;Sacred Grove</v>
      </c>
      <c r="E440" s="9" t="s">
        <v>892</v>
      </c>
      <c r="F440" s="9"/>
      <c r="G440" s="9"/>
      <c r="H440" s="9"/>
      <c r="I440" s="9"/>
      <c r="J440" s="9"/>
    </row>
    <row r="441" ht="26.25">
      <c r="A441" t="s">
        <v>1735</v>
      </c>
      <c r="D441" s="9" t="str">
        <f>IFERROR(__xludf.DUMMYFUNCTION("IF(ISBLANK(A441), """", TRANSPOSE(FILTER(BestiaryLandmarks, BestiaryMonsters = A441 )))"),"Tantal-&gt;Sacred Grove")</f>
        <v>Tantal-&gt;Sacred Grove</v>
      </c>
      <c r="E441" s="9" t="s">
        <v>892</v>
      </c>
      <c r="F441" s="9"/>
      <c r="G441" s="9"/>
      <c r="H441" s="9"/>
      <c r="I441" s="9"/>
      <c r="J441" s="9"/>
    </row>
    <row r="442" ht="26.25">
      <c r="A442" t="s">
        <v>1736</v>
      </c>
      <c r="D442" s="9" t="str">
        <f>IFERROR(__xludf.DUMMYFUNCTION("IF(ISBLANK(A442), """", TRANSPOSE(FILTER(BestiaryLandmarks, BestiaryMonsters = A442 )))"),"Tantal-&gt;Sacred Grove")</f>
        <v>Tantal-&gt;Sacred Grove</v>
      </c>
      <c r="E442" s="9" t="s">
        <v>892</v>
      </c>
      <c r="F442" s="9"/>
      <c r="G442" s="9"/>
      <c r="H442" s="9"/>
      <c r="I442" s="9"/>
      <c r="J442" s="9"/>
    </row>
    <row r="443" ht="26.25">
      <c r="A443" t="s">
        <v>1737</v>
      </c>
      <c r="D443" s="9" t="str">
        <f>IFERROR(__xludf.DUMMYFUNCTION("IF(ISBLANK(A443), """", TRANSPOSE(FILTER(BestiaryLandmarks, BestiaryMonsters = A443 )))"),"Tantal-&gt;Sacred Grove")</f>
        <v>Tantal-&gt;Sacred Grove</v>
      </c>
      <c r="E443" s="9" t="s">
        <v>892</v>
      </c>
      <c r="F443" s="9"/>
      <c r="G443" s="9"/>
      <c r="H443" s="9"/>
      <c r="I443" s="9"/>
      <c r="J443" s="9"/>
    </row>
    <row r="444" ht="26.25">
      <c r="A444" t="s">
        <v>1738</v>
      </c>
      <c r="D444" s="9" t="str">
        <f>IFERROR(__xludf.DUMMYFUNCTION("IF(ISBLANK(A444), """", TRANSPOSE(FILTER(BestiaryLandmarks, BestiaryMonsters = A444 )))"),"Tantal-&gt;Declessa Altar Hill")</f>
        <v>Tantal-&gt;Declessa Altar Hill</v>
      </c>
      <c r="E444" s="9"/>
      <c r="F444" s="9"/>
      <c r="G444" s="9"/>
      <c r="H444" s="9"/>
      <c r="I444" s="9"/>
      <c r="J444" s="9"/>
    </row>
    <row r="445" ht="26.25">
      <c r="A445" t="s">
        <v>1739</v>
      </c>
      <c r="D445" s="9" t="str">
        <f>IFERROR(__xludf.DUMMYFUNCTION("IF(ISBLANK(A445), """", TRANSPOSE(FILTER(BestiaryLandmarks, BestiaryMonsters = A445 )))"),"Tantal-&gt;Pippito's Haunt")</f>
        <v>Tantal-&gt;Pippito's Haunt</v>
      </c>
      <c r="E445" s="9"/>
      <c r="F445" s="9"/>
      <c r="G445" s="9"/>
      <c r="H445" s="9"/>
      <c r="I445" s="9"/>
      <c r="J445" s="9"/>
    </row>
    <row r="446" ht="26.25">
      <c r="A446" t="s">
        <v>1740</v>
      </c>
      <c r="D446" s="9" t="str">
        <f>IFERROR(__xludf.DUMMYFUNCTION("IF(ISBLANK(A446), """", TRANSPOSE(FILTER(BestiaryLandmarks, BestiaryMonsters = A446 )))"),"Tantal-&gt;Great Pillar Passage")</f>
        <v>Tantal-&gt;Great Pillar Passage</v>
      </c>
      <c r="E446" s="9" t="s">
        <v>896</v>
      </c>
      <c r="F446" s="9"/>
      <c r="G446" s="9"/>
      <c r="H446" s="9"/>
      <c r="I446" s="9"/>
      <c r="J446" s="9"/>
    </row>
    <row r="447" ht="26.25">
      <c r="A447" t="s">
        <v>1741</v>
      </c>
      <c r="D447" s="9" t="str">
        <f>IFERROR(__xludf.DUMMYFUNCTION("IF(ISBLANK(A447), """", TRANSPOSE(FILTER(BestiaryLandmarks, BestiaryMonsters = A447 )))"),"Elpys-&gt;Canyon of Husks")</f>
        <v>Elpys-&gt;Canyon of Husks</v>
      </c>
      <c r="E447" s="9" t="s">
        <v>905</v>
      </c>
      <c r="F447" s="9"/>
      <c r="G447" s="9"/>
      <c r="H447" s="9"/>
      <c r="I447" s="9"/>
      <c r="J447" s="9"/>
    </row>
    <row r="448" ht="26.25">
      <c r="A448" t="s">
        <v>1742</v>
      </c>
      <c r="D448" s="9" t="str">
        <f>IFERROR(__xludf.DUMMYFUNCTION("IF(ISBLANK(A448), """", TRANSPOSE(FILTER(BestiaryLandmarks, BestiaryMonsters = A448 )))"),"Elpys-&gt;Canyon of Husks")</f>
        <v>Elpys-&gt;Canyon of Husks</v>
      </c>
      <c r="E448" s="9" t="s">
        <v>901</v>
      </c>
      <c r="F448" s="9" t="s">
        <v>905</v>
      </c>
      <c r="G448" s="9"/>
      <c r="H448" s="9"/>
      <c r="I448" s="9"/>
      <c r="J448" s="9"/>
    </row>
    <row r="449" ht="26.25">
      <c r="A449" t="s">
        <v>1743</v>
      </c>
      <c r="D449" s="9" t="str">
        <f>IFERROR(__xludf.DUMMYFUNCTION("IF(ISBLANK(A449), """", TRANSPOSE(FILTER(BestiaryLandmarks, BestiaryMonsters = A449 )))"),"Elpys-&gt;Canyon of Husks")</f>
        <v>Elpys-&gt;Canyon of Husks</v>
      </c>
      <c r="E449" s="9" t="s">
        <v>905</v>
      </c>
      <c r="F449" s="9"/>
      <c r="G449" s="9"/>
      <c r="H449" s="9"/>
      <c r="I449" s="9"/>
      <c r="J449" s="9"/>
    </row>
    <row r="450" ht="26.25">
      <c r="A450" t="s">
        <v>1744</v>
      </c>
      <c r="D450" s="9" t="str">
        <f>IFERROR(__xludf.DUMMYFUNCTION("IF(ISBLANK(A450), """", TRANSPOSE(FILTER(BestiaryLandmarks, BestiaryMonsters = A450 )))"),"Elpys-&gt;Canyon of Husks")</f>
        <v>Elpys-&gt;Canyon of Husks</v>
      </c>
      <c r="E450" s="9"/>
      <c r="F450" s="9"/>
      <c r="G450" s="9"/>
      <c r="H450" s="9"/>
      <c r="I450" s="9"/>
      <c r="J450" s="9"/>
    </row>
    <row r="451" ht="26.25">
      <c r="A451" t="s">
        <v>1745</v>
      </c>
      <c r="D451" s="9" t="str">
        <f>IFERROR(__xludf.DUMMYFUNCTION("IF(ISBLANK(A451), """", TRANSPOSE(FILTER(BestiaryLandmarks, BestiaryMonsters = A451 )))"),"Elpys-&gt;Canyon of Husks")</f>
        <v>Elpys-&gt;Canyon of Husks</v>
      </c>
      <c r="E451" s="9" t="s">
        <v>905</v>
      </c>
      <c r="F451" s="9"/>
      <c r="G451" s="9"/>
      <c r="H451" s="9"/>
      <c r="I451" s="9"/>
      <c r="J451" s="9"/>
    </row>
    <row r="452" ht="26.25">
      <c r="A452" t="s">
        <v>1746</v>
      </c>
      <c r="D452" s="9" t="str">
        <f>IFERROR(__xludf.DUMMYFUNCTION("IF(ISBLANK(A452), """", TRANSPOSE(FILTER(BestiaryLandmarks, BestiaryMonsters = A452 )))"),"Elpys-&gt;Bone Road")</f>
        <v>Elpys-&gt;Bone Road</v>
      </c>
      <c r="E452" s="9" t="s">
        <v>899</v>
      </c>
      <c r="F452" s="9" t="s">
        <v>900</v>
      </c>
      <c r="G452" s="9" t="s">
        <v>903</v>
      </c>
      <c r="H452" s="9"/>
      <c r="I452" s="9"/>
      <c r="J452" s="9"/>
    </row>
    <row r="453" ht="26.25">
      <c r="A453" t="s">
        <v>1747</v>
      </c>
      <c r="D453" s="9" t="str">
        <f>IFERROR(__xludf.DUMMYFUNCTION("IF(ISBLANK(A453), """", TRANSPOSE(FILTER(BestiaryLandmarks, BestiaryMonsters = A453 )))"),"Elpys-&gt;Bone Road")</f>
        <v>Elpys-&gt;Bone Road</v>
      </c>
      <c r="E453" s="9" t="s">
        <v>899</v>
      </c>
      <c r="F453" s="9"/>
      <c r="G453" s="9"/>
      <c r="H453" s="9"/>
      <c r="I453" s="9"/>
      <c r="J453" s="9"/>
    </row>
    <row r="454" ht="26.25">
      <c r="A454" t="s">
        <v>1748</v>
      </c>
      <c r="D454" s="9" t="str">
        <f>IFERROR(__xludf.DUMMYFUNCTION("IF(ISBLANK(A454), """", TRANSPOSE(FILTER(BestiaryLandmarks, BestiaryMonsters = A454 )))"),"Elpys-&gt;Bone Road")</f>
        <v>Elpys-&gt;Bone Road</v>
      </c>
      <c r="E454" s="9" t="s">
        <v>899</v>
      </c>
      <c r="F454" s="9"/>
      <c r="G454" s="9"/>
      <c r="H454" s="9"/>
      <c r="I454" s="9"/>
      <c r="J454" s="9"/>
    </row>
    <row r="455" ht="26.25">
      <c r="A455" t="s">
        <v>1749</v>
      </c>
      <c r="D455" s="9" t="str">
        <f>IFERROR(__xludf.DUMMYFUNCTION("IF(ISBLANK(A455), """", TRANSPOSE(FILTER(BestiaryLandmarks, BestiaryMonsters = A455 )))"),"Elpys-&gt;Bone Road")</f>
        <v>Elpys-&gt;Bone Road</v>
      </c>
      <c r="E455" s="9" t="s">
        <v>899</v>
      </c>
      <c r="F455" s="9" t="s">
        <v>900</v>
      </c>
      <c r="G455" s="9" t="s">
        <v>903</v>
      </c>
      <c r="H455" s="9"/>
      <c r="I455" s="9"/>
      <c r="J455" s="9"/>
    </row>
    <row r="456" ht="26.25">
      <c r="A456" t="s">
        <v>1750</v>
      </c>
      <c r="D456" s="9" t="str">
        <f>IFERROR(__xludf.DUMMYFUNCTION("IF(ISBLANK(A456), """", TRANSPOSE(FILTER(BestiaryLandmarks, BestiaryMonsters = A456 )))"),"Elpys-&gt;Bone Road")</f>
        <v>Elpys-&gt;Bone Road</v>
      </c>
      <c r="E456" s="9" t="s">
        <v>899</v>
      </c>
      <c r="F456" s="9" t="s">
        <v>900</v>
      </c>
      <c r="G456" s="9"/>
      <c r="H456" s="9"/>
      <c r="I456" s="9"/>
      <c r="J456" s="9"/>
    </row>
    <row r="457" ht="37.5">
      <c r="A457" t="s">
        <v>1751</v>
      </c>
      <c r="D457" s="9" t="str">
        <f>IFERROR(__xludf.DUMMYFUNCTION("IF(ISBLANK(A457), """", TRANSPOSE(FILTER(BestiaryLandmarks, BestiaryMonsters = A457 )))"),"Elpys-&gt;Underground River Lavi")</f>
        <v>Elpys-&gt;Underground River Lavi</v>
      </c>
      <c r="E457" s="9"/>
      <c r="F457" s="9"/>
      <c r="G457" s="9"/>
      <c r="H457" s="9"/>
      <c r="I457" s="9"/>
      <c r="J457" s="9"/>
    </row>
    <row r="458" ht="37.5">
      <c r="A458" t="s">
        <v>1752</v>
      </c>
      <c r="D458" s="9" t="str">
        <f>IFERROR(__xludf.DUMMYFUNCTION("IF(ISBLANK(A458), """", TRANSPOSE(FILTER(BestiaryLandmarks, BestiaryMonsters = A458 )))"),"Elpys-&gt;Underground River Lavi")</f>
        <v>Elpys-&gt;Underground River Lavi</v>
      </c>
      <c r="E458" s="9" t="s">
        <v>901</v>
      </c>
      <c r="F458" s="9" t="s">
        <v>903</v>
      </c>
      <c r="G458" s="9"/>
      <c r="H458" s="9"/>
      <c r="I458" s="9"/>
      <c r="J458" s="9"/>
    </row>
    <row r="459" ht="37.5">
      <c r="A459" t="s">
        <v>1753</v>
      </c>
      <c r="D459" s="9" t="str">
        <f>IFERROR(__xludf.DUMMYFUNCTION("IF(ISBLANK(A459), """", TRANSPOSE(FILTER(BestiaryLandmarks, BestiaryMonsters = A459 )))"),"Elpys-&gt;Underground River Lavi")</f>
        <v>Elpys-&gt;Underground River Lavi</v>
      </c>
      <c r="E459" s="9"/>
      <c r="F459" s="9"/>
      <c r="G459" s="9"/>
      <c r="H459" s="9"/>
      <c r="I459" s="9"/>
      <c r="J459" s="9"/>
    </row>
    <row r="460" ht="26.25">
      <c r="A460" t="s">
        <v>1754</v>
      </c>
      <c r="D460" s="9" t="str">
        <f>IFERROR(__xludf.DUMMYFUNCTION("IF(ISBLANK(A460), """", TRANSPOSE(FILTER(BestiaryLandmarks, BestiaryMonsters = A460 )))"),"Elpys-&gt;Wonder Spring Plaza Ruins")</f>
        <v>Elpys-&gt;Wonder Spring Plaza Ruins</v>
      </c>
      <c r="E460" s="9" t="s">
        <v>901</v>
      </c>
      <c r="F460" s="9" t="s">
        <v>903</v>
      </c>
      <c r="G460" s="9"/>
      <c r="H460" s="9"/>
      <c r="I460" s="9"/>
      <c r="J460" s="9"/>
    </row>
    <row r="461" ht="26.25">
      <c r="A461" t="s">
        <v>1755</v>
      </c>
      <c r="D461" s="9" t="str">
        <f>IFERROR(__xludf.DUMMYFUNCTION("IF(ISBLANK(A461), """", TRANSPOSE(FILTER(BestiaryLandmarks, BestiaryMonsters = A461 )))"),"Elpys-&gt;Wonder Spring Plaza Ruins")</f>
        <v>Elpys-&gt;Wonder Spring Plaza Ruins</v>
      </c>
      <c r="E461" s="9"/>
      <c r="F461" s="9"/>
      <c r="G461" s="9"/>
      <c r="H461" s="9"/>
      <c r="I461" s="9"/>
      <c r="J461" s="9"/>
    </row>
    <row r="462" ht="26.25">
      <c r="A462" t="s">
        <v>1756</v>
      </c>
      <c r="D462" s="9" t="str">
        <f>IFERROR(__xludf.DUMMYFUNCTION("IF(ISBLANK(A462), """", TRANSPOSE(FILTER(BestiaryLandmarks, BestiaryMonsters = A462 )))"),"Elpys-&gt;Wonder Spring Plaza Ruins")</f>
        <v>Elpys-&gt;Wonder Spring Plaza Ruins</v>
      </c>
      <c r="E462" s="9" t="s">
        <v>901</v>
      </c>
      <c r="F462" s="9" t="s">
        <v>903</v>
      </c>
      <c r="G462" s="9"/>
      <c r="H462" s="9"/>
      <c r="I462" s="9"/>
      <c r="J462" s="9"/>
    </row>
    <row r="463" ht="26.25">
      <c r="A463" t="s">
        <v>1757</v>
      </c>
      <c r="D463" s="9" t="str">
        <f>IFERROR(__xludf.DUMMYFUNCTION("IF(ISBLANK(A463), """", TRANSPOSE(FILTER(BestiaryLandmarks, BestiaryMonsters = A463 )))"),"Elpys-&gt;Wonder Spring Plaza Ruins")</f>
        <v>Elpys-&gt;Wonder Spring Plaza Ruins</v>
      </c>
      <c r="E463" s="9"/>
      <c r="F463" s="9"/>
      <c r="G463" s="9"/>
      <c r="H463" s="9"/>
      <c r="I463" s="9"/>
      <c r="J463" s="9"/>
    </row>
    <row r="464" ht="26.25">
      <c r="A464" t="s">
        <v>1758</v>
      </c>
      <c r="D464" s="9" t="str">
        <f>IFERROR(__xludf.DUMMYFUNCTION("IF(ISBLANK(A464), """", TRANSPOSE(FILTER(BestiaryLandmarks, BestiaryMonsters = A464 )))"),"Elpys-&gt;Wonder Spring Plaza Ruins")</f>
        <v>Elpys-&gt;Wonder Spring Plaza Ruins</v>
      </c>
      <c r="E464" s="9" t="s">
        <v>902</v>
      </c>
      <c r="F464" s="9" t="s">
        <v>903</v>
      </c>
      <c r="G464" s="9"/>
      <c r="H464" s="9"/>
      <c r="I464" s="9"/>
      <c r="J464" s="9"/>
    </row>
    <row r="465" ht="26.25">
      <c r="A465" t="s">
        <v>1759</v>
      </c>
      <c r="D465" s="9" t="str">
        <f>IFERROR(__xludf.DUMMYFUNCTION("IF(ISBLANK(A465), """", TRANSPOSE(FILTER(BestiaryLandmarks, BestiaryMonsters = A465 )))"),"Elpys-&gt;Wonder Spring Plaza Ruins")</f>
        <v>Elpys-&gt;Wonder Spring Plaza Ruins</v>
      </c>
      <c r="E465" s="9" t="s">
        <v>901</v>
      </c>
      <c r="F465" s="9" t="s">
        <v>904</v>
      </c>
      <c r="G465" s="9"/>
      <c r="H465" s="9"/>
      <c r="I465" s="9"/>
      <c r="J465" s="9"/>
    </row>
    <row r="466" ht="26.25">
      <c r="A466" t="s">
        <v>1760</v>
      </c>
      <c r="D466" s="9" t="str">
        <f>IFERROR(__xludf.DUMMYFUNCTION("IF(ISBLANK(A466), """", TRANSPOSE(FILTER(BestiaryLandmarks, BestiaryMonsters = A466 )))"),"Elpys-&gt;Elpys Great Hall")</f>
        <v>Elpys-&gt;Elpys Great Hall</v>
      </c>
      <c r="E466" s="9"/>
      <c r="F466" s="9"/>
      <c r="G466" s="9"/>
      <c r="H466" s="9"/>
      <c r="I466" s="9"/>
      <c r="J466" s="9"/>
    </row>
    <row r="467" ht="26.25">
      <c r="A467" t="s">
        <v>1761</v>
      </c>
      <c r="D467" s="9" t="str">
        <f>IFERROR(__xludf.DUMMYFUNCTION("IF(ISBLANK(A467), """", TRANSPOSE(FILTER(BestiaryLandmarks, BestiaryMonsters = A467 )))"),"Elpys-&gt;Elpys Great Hall")</f>
        <v>Elpys-&gt;Elpys Great Hall</v>
      </c>
      <c r="E467" s="9"/>
      <c r="F467" s="9"/>
      <c r="G467" s="9"/>
      <c r="H467" s="9"/>
      <c r="I467" s="9"/>
      <c r="J467" s="9"/>
    </row>
    <row r="468" ht="26.25">
      <c r="A468" t="s">
        <v>1762</v>
      </c>
      <c r="D468" s="9" t="str">
        <f>IFERROR(__xludf.DUMMYFUNCTION("IF(ISBLANK(A468), """", TRANSPOSE(FILTER(BestiaryLandmarks, BestiaryMonsters = A468 )))"),"Elpys-&gt;Cenotaph Bridge")</f>
        <v>Elpys-&gt;Cenotaph Bridge</v>
      </c>
      <c r="E468" s="9" t="s">
        <v>905</v>
      </c>
      <c r="F468" s="9"/>
      <c r="G468" s="9"/>
      <c r="H468" s="9"/>
      <c r="I468" s="9"/>
      <c r="J468" s="9"/>
    </row>
    <row r="469" ht="26.25">
      <c r="A469" t="s">
        <v>1763</v>
      </c>
      <c r="D469" s="9" t="str">
        <f>IFERROR(__xludf.DUMMYFUNCTION("IF(ISBLANK(A469), """", TRANSPOSE(FILTER(BestiaryLandmarks, BestiaryMonsters = A469 )))"),"Elpys-&gt;Penitents' Spring")</f>
        <v>Elpys-&gt;Penitents' Spring</v>
      </c>
      <c r="E469" s="9"/>
      <c r="F469" s="9"/>
      <c r="G469" s="9"/>
      <c r="H469" s="9"/>
      <c r="I469" s="9"/>
      <c r="J469" s="9"/>
    </row>
    <row r="470" ht="26.25">
      <c r="A470" t="s">
        <v>1764</v>
      </c>
      <c r="D470" s="9" t="str">
        <f>IFERROR(__xludf.DUMMYFUNCTION("IF(ISBLANK(A470), """", TRANSPOSE(FILTER(BestiaryLandmarks, BestiaryMonsters = A470 )))"),"Elpys-&gt;Penitents' Spring")</f>
        <v>Elpys-&gt;Penitents' Spring</v>
      </c>
      <c r="E470" s="9"/>
      <c r="F470" s="9"/>
      <c r="G470" s="9"/>
      <c r="H470" s="9"/>
      <c r="I470" s="9"/>
      <c r="J470" s="9"/>
    </row>
    <row r="471" ht="26.25">
      <c r="A471" t="s">
        <v>1765</v>
      </c>
      <c r="D471" s="9" t="str">
        <f>IFERROR(__xludf.DUMMYFUNCTION("IF(ISBLANK(A471), """", TRANSPOSE(FILTER(BestiaryLandmarks, BestiaryMonsters = A471 )))"),"Elpys-&gt;Penitents' Spring")</f>
        <v>Elpys-&gt;Penitents' Spring</v>
      </c>
      <c r="E471" s="9"/>
      <c r="F471" s="9"/>
      <c r="G471" s="9"/>
      <c r="H471" s="9"/>
      <c r="I471" s="9"/>
      <c r="J471" s="9"/>
    </row>
    <row r="472" ht="26.25">
      <c r="A472" t="s">
        <v>1766</v>
      </c>
      <c r="D472" s="9" t="str">
        <f>IFERROR(__xludf.DUMMYFUNCTION("IF(ISBLANK(A472), """", TRANSPOSE(FILTER(BestiaryLandmarks, BestiaryMonsters = A472 )))"),"Elpys-&gt;Penitents' Spring")</f>
        <v>Elpys-&gt;Penitents' Spring</v>
      </c>
      <c r="E472" s="9"/>
      <c r="F472" s="9"/>
      <c r="G472" s="9"/>
      <c r="H472" s="9"/>
      <c r="I472" s="9"/>
      <c r="J472" s="9"/>
    </row>
    <row r="473" ht="26.25">
      <c r="A473" t="s">
        <v>1767</v>
      </c>
      <c r="D473" s="9" t="str">
        <f>IFERROR(__xludf.DUMMYFUNCTION("IF(ISBLANK(A473), """", TRANSPOSE(FILTER(BestiaryLandmarks, BestiaryMonsters = A473 )))"),"Elpys-&gt;Chamber of Offering")</f>
        <v>Elpys-&gt;Chamber of Offering</v>
      </c>
      <c r="E473" s="9"/>
      <c r="F473" s="9"/>
      <c r="G473" s="9"/>
      <c r="H473" s="9"/>
      <c r="I473" s="9"/>
      <c r="J473" s="9"/>
    </row>
    <row r="474" ht="26.25">
      <c r="A474" t="s">
        <v>1768</v>
      </c>
      <c r="D474" s="9" t="str">
        <f>IFERROR(__xludf.DUMMYFUNCTION("IF(ISBLANK(A474), """", TRANSPOSE(FILTER(BestiaryLandmarks, BestiaryMonsters = A474 )))"),"Elpys-&gt;Chamber of Offering")</f>
        <v>Elpys-&gt;Chamber of Offering</v>
      </c>
      <c r="E474" s="9" t="s">
        <v>904</v>
      </c>
      <c r="F474" s="9"/>
      <c r="G474" s="9"/>
      <c r="H474" s="9"/>
      <c r="I474" s="9"/>
      <c r="J474" s="9"/>
    </row>
    <row r="475" ht="26.25">
      <c r="A475" t="s">
        <v>1769</v>
      </c>
      <c r="D475" s="9" t="str">
        <f>IFERROR(__xludf.DUMMYFUNCTION("IF(ISBLANK(A475), """", TRANSPOSE(FILTER(BestiaryLandmarks, BestiaryMonsters = A475 )))"),"Elpys-&gt;Chamber of Offering")</f>
        <v>Elpys-&gt;Chamber of Offering</v>
      </c>
      <c r="E475" s="9"/>
      <c r="F475" s="9"/>
      <c r="G475" s="9"/>
      <c r="H475" s="9"/>
      <c r="I475" s="9"/>
      <c r="J475" s="9"/>
    </row>
    <row r="476" ht="26.25">
      <c r="A476" t="s">
        <v>1770</v>
      </c>
      <c r="D476" s="9" t="str">
        <f>IFERROR(__xludf.DUMMYFUNCTION("IF(ISBLANK(A476), """", TRANSPOSE(FILTER(BestiaryLandmarks, BestiaryMonsters = A476 )))"),"Elpys-&gt;Chamber of Offering")</f>
        <v>Elpys-&gt;Chamber of Offering</v>
      </c>
      <c r="E476" s="9"/>
      <c r="F476" s="9"/>
      <c r="G476" s="9"/>
      <c r="H476" s="9"/>
      <c r="I476" s="9"/>
      <c r="J476" s="9"/>
    </row>
    <row r="477" ht="26.25">
      <c r="A477" t="s">
        <v>1771</v>
      </c>
      <c r="D477" s="9" t="str">
        <f>IFERROR(__xludf.DUMMYFUNCTION("IF(ISBLANK(A477), """", TRANSPOSE(FILTER(BestiaryLandmarks, BestiaryMonsters = A477 )))"),"Elpys-&gt;Chamber of Pillars")</f>
        <v>Elpys-&gt;Chamber of Pillars</v>
      </c>
      <c r="E477" s="9"/>
      <c r="F477" s="9"/>
      <c r="G477" s="9"/>
      <c r="H477" s="9"/>
      <c r="I477" s="9"/>
      <c r="J477" s="9"/>
    </row>
    <row r="478" ht="26.25">
      <c r="A478" t="s">
        <v>1772</v>
      </c>
      <c r="D478" s="9" t="str">
        <f>IFERROR(__xludf.DUMMYFUNCTION("IF(ISBLANK(A478), """", TRANSPOSE(FILTER(BestiaryLandmarks, BestiaryMonsters = A478 )))"),"Elpys-&gt;Chamber of Pillars")</f>
        <v>Elpys-&gt;Chamber of Pillars</v>
      </c>
      <c r="E478" s="9"/>
      <c r="F478" s="9"/>
      <c r="G478" s="9"/>
      <c r="H478" s="9"/>
      <c r="I478" s="9"/>
      <c r="J478" s="9"/>
    </row>
    <row r="479" ht="26.25">
      <c r="A479" t="s">
        <v>1773</v>
      </c>
      <c r="D479" s="9" t="str">
        <f>IFERROR(__xludf.DUMMYFUNCTION("IF(ISBLANK(A479), """", TRANSPOSE(FILTER(BestiaryLandmarks, BestiaryMonsters = A479 )))"),"Elpys-&gt;Chamber of Pillars")</f>
        <v>Elpys-&gt;Chamber of Pillars</v>
      </c>
      <c r="E479" s="9"/>
      <c r="F479" s="9"/>
      <c r="G479" s="9"/>
      <c r="H479" s="9"/>
      <c r="I479" s="9"/>
      <c r="J479" s="9"/>
    </row>
    <row r="480" ht="26.25">
      <c r="A480" t="s">
        <v>1774</v>
      </c>
      <c r="D480" s="9" t="str">
        <f>IFERROR(__xludf.DUMMYFUNCTION("IF(ISBLANK(A480), """", TRANSPOSE(FILTER(BestiaryLandmarks, BestiaryMonsters = A480 )))"),"Elpys-&gt;Chamber of Pillars")</f>
        <v>Elpys-&gt;Chamber of Pillars</v>
      </c>
      <c r="E480" s="9"/>
      <c r="F480" s="9"/>
      <c r="G480" s="9"/>
      <c r="H480" s="9"/>
      <c r="I480" s="9"/>
      <c r="J480" s="9"/>
    </row>
    <row r="481" ht="26.25">
      <c r="A481" t="s">
        <v>1775</v>
      </c>
      <c r="D481" s="9" t="str">
        <f>IFERROR(__xludf.DUMMYFUNCTION("IF(ISBLANK(A481), """", TRANSPOSE(FILTER(BestiaryLandmarks, BestiaryMonsters = A481 )))"),"Cliffs of Morytha-&gt;Chehn Slope")</f>
        <v>Cliffs of Morytha-&gt;Chehn Slope</v>
      </c>
      <c r="E481" s="9" t="s">
        <v>916</v>
      </c>
      <c r="F481" s="9"/>
      <c r="G481" s="9"/>
      <c r="H481" s="9"/>
      <c r="I481" s="9"/>
      <c r="J481" s="9"/>
    </row>
    <row r="482" ht="26.25">
      <c r="A482" t="s">
        <v>1776</v>
      </c>
      <c r="D482" s="9" t="str">
        <f>IFERROR(__xludf.DUMMYFUNCTION("IF(ISBLANK(A482), """", TRANSPOSE(FILTER(BestiaryLandmarks, BestiaryMonsters = A482 )))"),"Cliffs of Morytha-&gt;Chehn Slope")</f>
        <v>Cliffs of Morytha-&gt;Chehn Slope</v>
      </c>
      <c r="E482" s="9" t="s">
        <v>908</v>
      </c>
      <c r="F482" s="9" t="s">
        <v>910</v>
      </c>
      <c r="G482" s="9"/>
      <c r="H482" s="9"/>
      <c r="I482" s="9"/>
      <c r="J482" s="9"/>
    </row>
    <row r="483" ht="26.25">
      <c r="A483" t="s">
        <v>1777</v>
      </c>
      <c r="D483" s="9" t="str">
        <f>IFERROR(__xludf.DUMMYFUNCTION("IF(ISBLANK(A483), """", TRANSPOSE(FILTER(BestiaryLandmarks, BestiaryMonsters = A483 )))"),"Cliffs of Morytha-&gt;Morytha Falls")</f>
        <v>Cliffs of Morytha-&gt;Morytha Falls</v>
      </c>
      <c r="E483" s="9" t="s">
        <v>911</v>
      </c>
      <c r="F483" s="9"/>
      <c r="G483" s="9"/>
      <c r="H483" s="9"/>
      <c r="I483" s="9"/>
      <c r="J483" s="9"/>
    </row>
    <row r="484" ht="26.25">
      <c r="A484" t="s">
        <v>1778</v>
      </c>
      <c r="D484" s="9" t="str">
        <f>IFERROR(__xludf.DUMMYFUNCTION("IF(ISBLANK(A484), """", TRANSPOSE(FILTER(BestiaryLandmarks, BestiaryMonsters = A484 )))"),"Cliffs of Morytha-&gt;Morytha Falls")</f>
        <v>Cliffs of Morytha-&gt;Morytha Falls</v>
      </c>
      <c r="E484" s="9"/>
      <c r="F484" s="9"/>
      <c r="G484" s="9"/>
      <c r="H484" s="9"/>
      <c r="I484" s="9"/>
      <c r="J484" s="9"/>
    </row>
    <row r="485" ht="26.25">
      <c r="A485" t="s">
        <v>1779</v>
      </c>
      <c r="D485" s="9" t="str">
        <f>IFERROR(__xludf.DUMMYFUNCTION("IF(ISBLANK(A485), """", TRANSPOSE(FILTER(BestiaryLandmarks, BestiaryMonsters = A485 )))"),"Cliffs of Morytha-&gt;Morytha Falls")</f>
        <v>Cliffs of Morytha-&gt;Morytha Falls</v>
      </c>
      <c r="E485" s="9" t="s">
        <v>911</v>
      </c>
      <c r="F485" s="9" t="s">
        <v>916</v>
      </c>
      <c r="G485" s="9"/>
      <c r="H485" s="9"/>
      <c r="I485" s="9"/>
      <c r="J485" s="9"/>
    </row>
    <row r="486" ht="26.25">
      <c r="A486" t="s">
        <v>1780</v>
      </c>
      <c r="D486" s="9" t="str">
        <f>IFERROR(__xludf.DUMMYFUNCTION("IF(ISBLANK(A486), """", TRANSPOSE(FILTER(BestiaryLandmarks, BestiaryMonsters = A486 )))"),"Cliffs of Morytha-&gt;Morytha Falls")</f>
        <v>Cliffs of Morytha-&gt;Morytha Falls</v>
      </c>
      <c r="E486" s="9"/>
      <c r="F486" s="9"/>
      <c r="G486" s="9"/>
      <c r="H486" s="9"/>
      <c r="I486" s="9"/>
      <c r="J486" s="9"/>
    </row>
    <row r="487" ht="26.25">
      <c r="A487" t="s">
        <v>1781</v>
      </c>
      <c r="D487" s="9" t="str">
        <f>IFERROR(__xludf.DUMMYFUNCTION("IF(ISBLANK(A487), """", TRANSPOSE(FILTER(BestiaryLandmarks, BestiaryMonsters = A487 )))"),"Cliffs of Morytha-&gt;Morytha Falls")</f>
        <v>Cliffs of Morytha-&gt;Morytha Falls</v>
      </c>
      <c r="E487" s="9"/>
      <c r="F487" s="9"/>
      <c r="G487" s="9"/>
      <c r="H487" s="9"/>
      <c r="I487" s="9"/>
      <c r="J487" s="9"/>
    </row>
    <row r="488" ht="26.25">
      <c r="A488" t="s">
        <v>1782</v>
      </c>
      <c r="D488" s="9" t="str">
        <f>IFERROR(__xludf.DUMMYFUNCTION("IF(ISBLANK(A488), """", TRANSPOSE(FILTER(BestiaryLandmarks, BestiaryMonsters = A488 )))"),"Cliffs of Morytha-&gt;Morytha Falls")</f>
        <v>Cliffs of Morytha-&gt;Morytha Falls</v>
      </c>
      <c r="E488" s="9"/>
      <c r="F488" s="9"/>
      <c r="G488" s="9"/>
      <c r="H488" s="9"/>
      <c r="I488" s="9"/>
      <c r="J488" s="9"/>
    </row>
    <row r="489" ht="26.25">
      <c r="A489" t="s">
        <v>1783</v>
      </c>
      <c r="D489" s="9" t="str">
        <f>IFERROR(__xludf.DUMMYFUNCTION("IF(ISBLANK(A489), """", TRANSPOSE(FILTER(BestiaryLandmarks, BestiaryMonsters = A489 )))"),"Cliffs of Morytha-&gt;Linka Hive")</f>
        <v>Cliffs of Morytha-&gt;Linka Hive</v>
      </c>
      <c r="E489" s="9" t="s">
        <v>909</v>
      </c>
      <c r="F489" s="9"/>
      <c r="G489" s="9"/>
      <c r="H489" s="9"/>
      <c r="I489" s="9"/>
      <c r="J489" s="9"/>
    </row>
    <row r="490" ht="26.25">
      <c r="A490" t="s">
        <v>1784</v>
      </c>
      <c r="D490" s="9" t="str">
        <f>IFERROR(__xludf.DUMMYFUNCTION("IF(ISBLANK(A490), """", TRANSPOSE(FILTER(BestiaryLandmarks, BestiaryMonsters = A490 )))"),"Cliffs of Morytha-&gt;Linka Hive")</f>
        <v>Cliffs of Morytha-&gt;Linka Hive</v>
      </c>
      <c r="E490" s="9" t="s">
        <v>909</v>
      </c>
      <c r="F490" s="9"/>
      <c r="G490" s="9"/>
      <c r="H490" s="9"/>
      <c r="I490" s="9"/>
      <c r="J490" s="9"/>
    </row>
    <row r="491" ht="26.25">
      <c r="A491" t="s">
        <v>1785</v>
      </c>
      <c r="D491" s="9" t="str">
        <f>IFERROR(__xludf.DUMMYFUNCTION("IF(ISBLANK(A491), """", TRANSPOSE(FILTER(BestiaryLandmarks, BestiaryMonsters = A491 )))"),"Cliffs of Morytha-&gt;Linka Hive")</f>
        <v>Cliffs of Morytha-&gt;Linka Hive</v>
      </c>
      <c r="E491" s="9"/>
      <c r="F491" s="9"/>
      <c r="G491" s="9"/>
      <c r="H491" s="9"/>
      <c r="I491" s="9"/>
      <c r="J491" s="9"/>
    </row>
    <row r="492" ht="26.25">
      <c r="A492" t="s">
        <v>1786</v>
      </c>
      <c r="D492" s="9" t="str">
        <f>IFERROR(__xludf.DUMMYFUNCTION("IF(ISBLANK(A492), """", TRANSPOSE(FILTER(BestiaryLandmarks, BestiaryMonsters = A492 )))"),"Cliffs of Morytha-&gt;Runo Cave-in")</f>
        <v>Cliffs of Morytha-&gt;Runo Cave-in</v>
      </c>
      <c r="E492" s="9"/>
      <c r="F492" s="9"/>
      <c r="G492" s="9"/>
      <c r="H492" s="9"/>
      <c r="I492" s="9"/>
      <c r="J492" s="9"/>
    </row>
    <row r="493" ht="26.25">
      <c r="A493" t="s">
        <v>1787</v>
      </c>
      <c r="D493" s="9" t="str">
        <f>IFERROR(__xludf.DUMMYFUNCTION("IF(ISBLANK(A493), """", TRANSPOSE(FILTER(BestiaryLandmarks, BestiaryMonsters = A493 )))"),"Cliffs of Morytha-&gt;Runo Cave-in")</f>
        <v>Cliffs of Morytha-&gt;Runo Cave-in</v>
      </c>
      <c r="E493" s="9" t="s">
        <v>913</v>
      </c>
      <c r="F493" s="9"/>
      <c r="G493" s="9"/>
      <c r="H493" s="9"/>
      <c r="I493" s="9"/>
      <c r="J493" s="9"/>
    </row>
    <row r="494" ht="26.25">
      <c r="A494" t="s">
        <v>1788</v>
      </c>
      <c r="D494" s="9" t="str">
        <f>IFERROR(__xludf.DUMMYFUNCTION("IF(ISBLANK(A494), """", TRANSPOSE(FILTER(BestiaryLandmarks, BestiaryMonsters = A494 )))"),"Cliffs of Morytha-&gt;Runo Cave-in")</f>
        <v>Cliffs of Morytha-&gt;Runo Cave-in</v>
      </c>
      <c r="E494" s="9" t="s">
        <v>912</v>
      </c>
      <c r="F494" s="9" t="s">
        <v>913</v>
      </c>
      <c r="G494" s="9"/>
      <c r="H494" s="9"/>
      <c r="I494" s="9"/>
      <c r="J494" s="9"/>
    </row>
    <row r="495" ht="37.5">
      <c r="A495" t="s">
        <v>1789</v>
      </c>
      <c r="D495" s="9" t="str">
        <f>IFERROR(__xludf.DUMMYFUNCTION("IF(ISBLANK(A495), """", TRANSPOSE(FILTER(BestiaryLandmarks, BestiaryMonsters = A495 )))"),"Cliffs of Morytha-&gt;Path of the Believer")</f>
        <v>Cliffs of Morytha-&gt;Path of the Believer</v>
      </c>
      <c r="E495" s="9" t="s">
        <v>913</v>
      </c>
      <c r="F495" s="9"/>
      <c r="G495" s="9"/>
      <c r="H495" s="9"/>
      <c r="I495" s="9"/>
      <c r="J495" s="9"/>
    </row>
    <row r="496" ht="37.5">
      <c r="A496" t="s">
        <v>1790</v>
      </c>
      <c r="D496" s="9" t="str">
        <f>IFERROR(__xludf.DUMMYFUNCTION("IF(ISBLANK(A496), """", TRANSPOSE(FILTER(BestiaryLandmarks, BestiaryMonsters = A496 )))"),"Cliffs of Morytha-&gt;Path of the Believer")</f>
        <v>Cliffs of Morytha-&gt;Path of the Believer</v>
      </c>
      <c r="E496" s="9"/>
      <c r="F496" s="9"/>
      <c r="G496" s="9"/>
      <c r="H496" s="9"/>
      <c r="I496" s="9"/>
      <c r="J496" s="9"/>
    </row>
    <row r="497" ht="26.25">
      <c r="A497" t="s">
        <v>1791</v>
      </c>
      <c r="D497" s="9" t="str">
        <f>IFERROR(__xludf.DUMMYFUNCTION("IF(ISBLANK(A497), """", TRANSPOSE(FILTER(BestiaryLandmarks, BestiaryMonsters = A497 )))"),"Cliffs of Morytha-&gt;Balquors Ruins")</f>
        <v>Cliffs of Morytha-&gt;Balquors Ruins</v>
      </c>
      <c r="E497" s="9" t="s">
        <v>913</v>
      </c>
      <c r="F497" s="9"/>
      <c r="G497" s="9"/>
      <c r="H497" s="9"/>
      <c r="I497" s="9"/>
      <c r="J497" s="9"/>
    </row>
    <row r="498" ht="26.25">
      <c r="A498" t="s">
        <v>1792</v>
      </c>
      <c r="D498" s="9" t="str">
        <f>IFERROR(__xludf.DUMMYFUNCTION("IF(ISBLANK(A498), """", TRANSPOSE(FILTER(BestiaryLandmarks, BestiaryMonsters = A498 )))"),"Cliffs of Morytha-&gt;Cape O-uru")</f>
        <v>Cliffs of Morytha-&gt;Cape O-uru</v>
      </c>
      <c r="E498" s="9"/>
      <c r="F498" s="9"/>
      <c r="G498" s="9"/>
      <c r="H498" s="9"/>
      <c r="I498" s="9"/>
      <c r="J498" s="9"/>
    </row>
    <row r="499" ht="26.25">
      <c r="A499" t="s">
        <v>1793</v>
      </c>
      <c r="D499" s="9" t="str">
        <f>IFERROR(__xludf.DUMMYFUNCTION("IF(ISBLANK(A499), """", TRANSPOSE(FILTER(BestiaryLandmarks, BestiaryMonsters = A499 )))"),"Cliffs of Morytha-&gt;Cape O-uru")</f>
        <v>Cliffs of Morytha-&gt;Cape O-uru</v>
      </c>
      <c r="E499" s="9"/>
      <c r="F499" s="9"/>
      <c r="G499" s="9"/>
      <c r="H499" s="9"/>
      <c r="I499" s="9"/>
      <c r="J499" s="9"/>
    </row>
    <row r="500" ht="37.5">
      <c r="A500" t="s">
        <v>1794</v>
      </c>
      <c r="D500" s="9" t="str">
        <f>IFERROR(__xludf.DUMMYFUNCTION("IF(ISBLANK(A500), """", TRANSPOSE(FILTER(BestiaryLandmarks, BestiaryMonsters = A500 )))"),"Cliffs of Morytha-&gt;Way of the Practitioner")</f>
        <v>Cliffs of Morytha-&gt;Way of the Practitioner</v>
      </c>
      <c r="E500" s="9"/>
      <c r="F500" s="9"/>
      <c r="G500" s="9"/>
      <c r="H500" s="9"/>
      <c r="I500" s="9"/>
      <c r="J500" s="9"/>
    </row>
    <row r="501" ht="26.25">
      <c r="A501" t="s">
        <v>1795</v>
      </c>
      <c r="D501" s="9" t="str">
        <f>IFERROR(__xludf.DUMMYFUNCTION("IF(ISBLANK(A501), """", TRANSPOSE(FILTER(BestiaryLandmarks, BestiaryMonsters = A501 )))"),"Cliffs of Morytha-&gt;Jubilee Gate")</f>
        <v>Cliffs of Morytha-&gt;Jubilee Gate</v>
      </c>
      <c r="E501" s="9"/>
      <c r="F501" s="9"/>
      <c r="G501" s="9"/>
      <c r="H501" s="9"/>
      <c r="I501" s="9"/>
      <c r="J501" s="9"/>
    </row>
    <row r="502" ht="37.5">
      <c r="A502" t="s">
        <v>1796</v>
      </c>
      <c r="D502" s="9" t="str">
        <f>IFERROR(__xludf.DUMMYFUNCTION("IF(ISBLANK(A502), """", TRANSPOSE(FILTER(BestiaryLandmarks, BestiaryMonsters = A502 )))"),"Cliffs of Morytha-&gt;Gotrock Oracle Ruins")</f>
        <v>Cliffs of Morytha-&gt;Gotrock Oracle Ruins</v>
      </c>
      <c r="E502" s="9"/>
      <c r="F502" s="9"/>
      <c r="G502" s="9"/>
      <c r="H502" s="9"/>
      <c r="I502" s="9"/>
      <c r="J502" s="9"/>
    </row>
    <row r="503" ht="26.25">
      <c r="A503" t="s">
        <v>1797</v>
      </c>
      <c r="D503" s="9" t="str">
        <f>IFERROR(__xludf.DUMMYFUNCTION("IF(ISBLANK(A503), """", TRANSPOSE(FILTER(BestiaryLandmarks, BestiaryMonsters = A503 )))"),"Land of Morytha-&gt;Fallen Skyscraper")</f>
        <v>Land of Morytha-&gt;Fallen Skyscraper</v>
      </c>
      <c r="E503" s="9"/>
      <c r="F503" s="9"/>
      <c r="G503" s="9"/>
      <c r="H503" s="9"/>
      <c r="I503" s="9"/>
      <c r="J503" s="9"/>
    </row>
    <row r="504" ht="26.25">
      <c r="A504" t="s">
        <v>1798</v>
      </c>
      <c r="D504" s="9" t="str">
        <f>IFERROR(__xludf.DUMMYFUNCTION("IF(ISBLANK(A504), """", TRANSPOSE(FILTER(BestiaryLandmarks, BestiaryMonsters = A504 )))"),"Land of Morytha-&gt;Fallen Skyscraper")</f>
        <v>Land of Morytha-&gt;Fallen Skyscraper</v>
      </c>
      <c r="E504" s="9" t="s">
        <v>919</v>
      </c>
      <c r="F504" s="9" t="s">
        <v>920</v>
      </c>
      <c r="G504" s="9" t="s">
        <v>922</v>
      </c>
      <c r="H504" s="9" t="s">
        <v>923</v>
      </c>
      <c r="I504" s="9"/>
      <c r="J504" s="9"/>
    </row>
    <row r="505" ht="26.25">
      <c r="A505" t="s">
        <v>1799</v>
      </c>
      <c r="D505" s="9" t="str">
        <f>IFERROR(__xludf.DUMMYFUNCTION("IF(ISBLANK(A505), """", TRANSPOSE(FILTER(BestiaryLandmarks, BestiaryMonsters = A505 )))"),"Land of Morytha-&gt;Highway 8")</f>
        <v>Land of Morytha-&gt;Highway 8</v>
      </c>
      <c r="E505" s="9" t="s">
        <v>919</v>
      </c>
      <c r="F505" s="9"/>
      <c r="G505" s="9"/>
      <c r="H505" s="9"/>
      <c r="I505" s="9"/>
      <c r="J505" s="9"/>
    </row>
    <row r="506" ht="26.25">
      <c r="A506" t="s">
        <v>1800</v>
      </c>
      <c r="D506" s="9" t="str">
        <f>IFERROR(__xludf.DUMMYFUNCTION("IF(ISBLANK(A506), """", TRANSPOSE(FILTER(BestiaryLandmarks, BestiaryMonsters = A506 )))"),"Land of Morytha-&gt;Highway 8")</f>
        <v>Land of Morytha-&gt;Highway 8</v>
      </c>
      <c r="E506" s="9" t="s">
        <v>922</v>
      </c>
      <c r="F506" s="9" t="s">
        <v>923</v>
      </c>
      <c r="G506" s="9"/>
      <c r="H506" s="9"/>
      <c r="I506" s="9"/>
      <c r="J506" s="9"/>
    </row>
    <row r="507" ht="26.25">
      <c r="A507" t="s">
        <v>1801</v>
      </c>
      <c r="D507" s="9" t="str">
        <f>IFERROR(__xludf.DUMMYFUNCTION("IF(ISBLANK(A507), """", TRANSPOSE(FILTER(BestiaryLandmarks, BestiaryMonsters = A507 )))"),"Land of Morytha-&gt;Highway 8")</f>
        <v>Land of Morytha-&gt;Highway 8</v>
      </c>
      <c r="E507" s="9"/>
      <c r="F507" s="9"/>
      <c r="G507" s="9"/>
      <c r="H507" s="9"/>
      <c r="I507" s="9"/>
      <c r="J507" s="9"/>
    </row>
    <row r="508" ht="26.25">
      <c r="A508" t="s">
        <v>1802</v>
      </c>
      <c r="D508" s="9" t="str">
        <f>IFERROR(__xludf.DUMMYFUNCTION("IF(ISBLANK(A508), """", TRANSPOSE(FILTER(BestiaryLandmarks, BestiaryMonsters = A508 )))"),"Land of Morytha-&gt;Highway 8")</f>
        <v>Land of Morytha-&gt;Highway 8</v>
      </c>
      <c r="E508" s="9" t="s">
        <v>923</v>
      </c>
      <c r="F508" s="9"/>
      <c r="G508" s="9"/>
      <c r="H508" s="9"/>
      <c r="I508" s="9"/>
      <c r="J508" s="9"/>
    </row>
    <row r="509" ht="37.5">
      <c r="A509" t="s">
        <v>1803</v>
      </c>
      <c r="D509" s="9" t="str">
        <f>IFERROR(__xludf.DUMMYFUNCTION("IF(ISBLANK(A509), """", TRANSPOSE(FILTER(BestiaryLandmarks, BestiaryMonsters = A509 )))"),"Land of Morytha-&gt;Collapsed Roadway")</f>
        <v>Land of Morytha-&gt;Collapsed Roadway</v>
      </c>
      <c r="E509" s="9" t="s">
        <v>922</v>
      </c>
      <c r="F509" s="9" t="s">
        <v>923</v>
      </c>
      <c r="G509" s="9"/>
      <c r="H509" s="9"/>
      <c r="I509" s="9"/>
      <c r="J509" s="9"/>
    </row>
    <row r="510" ht="37.5">
      <c r="A510" t="s">
        <v>1804</v>
      </c>
      <c r="D510" s="9" t="str">
        <f>IFERROR(__xludf.DUMMYFUNCTION("IF(ISBLANK(A510), """", TRANSPOSE(FILTER(BestiaryLandmarks, BestiaryMonsters = A510 )))"),"Land of Morytha-&gt;Collapsed Roadway")</f>
        <v>Land of Morytha-&gt;Collapsed Roadway</v>
      </c>
      <c r="E510" s="9"/>
      <c r="F510" s="9"/>
      <c r="G510" s="9"/>
      <c r="H510" s="9"/>
      <c r="I510" s="9"/>
      <c r="J510" s="9"/>
    </row>
    <row r="511" ht="37.5">
      <c r="A511" t="s">
        <v>1805</v>
      </c>
      <c r="D511" s="9" t="str">
        <f>IFERROR(__xludf.DUMMYFUNCTION("IF(ISBLANK(A511), """", TRANSPOSE(FILTER(BestiaryLandmarks, BestiaryMonsters = A511 )))"),"Land of Morytha-&gt;Collapsed Roadway")</f>
        <v>Land of Morytha-&gt;Collapsed Roadway</v>
      </c>
      <c r="E511" s="9"/>
      <c r="F511" s="9"/>
      <c r="G511" s="9"/>
      <c r="H511" s="9"/>
      <c r="I511" s="9"/>
      <c r="J511" s="9"/>
    </row>
    <row r="512" ht="37.5">
      <c r="A512" t="s">
        <v>1806</v>
      </c>
      <c r="D512" s="9" t="str">
        <f>IFERROR(__xludf.DUMMYFUNCTION("IF(ISBLANK(A512), """", TRANSPOSE(FILTER(BestiaryLandmarks, BestiaryMonsters = A512 )))"),"Land of Morytha-&gt;Wall Power Control Room")</f>
        <v>Land of Morytha-&gt;Wall Power Control Room</v>
      </c>
      <c r="E512" s="9"/>
      <c r="F512" s="9"/>
      <c r="G512" s="9"/>
      <c r="H512" s="9"/>
      <c r="I512" s="9"/>
      <c r="J512" s="9"/>
    </row>
    <row r="513" ht="26.25">
      <c r="A513" t="s">
        <v>1807</v>
      </c>
      <c r="D513" s="9" t="str">
        <f>IFERROR(__xludf.DUMMYFUNCTION("IF(ISBLANK(A513), """", TRANSPOSE(FILTER(BestiaryLandmarks, BestiaryMonsters = A513 )))"),"Land of Morytha-&gt;Womb Hollow")</f>
        <v>Land of Morytha-&gt;Womb Hollow</v>
      </c>
      <c r="E513" s="9"/>
      <c r="F513" s="9"/>
      <c r="G513" s="9"/>
      <c r="H513" s="9"/>
      <c r="I513" s="9"/>
      <c r="J513" s="9"/>
    </row>
    <row r="514" ht="26.25">
      <c r="A514" t="s">
        <v>1808</v>
      </c>
      <c r="D514" s="9" t="str">
        <f>IFERROR(__xludf.DUMMYFUNCTION("IF(ISBLANK(A514), """", TRANSPOSE(FILTER(BestiaryLandmarks, BestiaryMonsters = A514 )))"),"Land of Morytha-&gt;Womb Hollow")</f>
        <v>Land of Morytha-&gt;Womb Hollow</v>
      </c>
      <c r="E514" s="9"/>
      <c r="F514" s="9"/>
      <c r="G514" s="9"/>
      <c r="H514" s="9"/>
      <c r="I514" s="9"/>
      <c r="J514" s="9"/>
    </row>
    <row r="515" ht="26.25">
      <c r="A515" t="s">
        <v>1809</v>
      </c>
      <c r="D515" s="9" t="str">
        <f>IFERROR(__xludf.DUMMYFUNCTION("IF(ISBLANK(A515), """", TRANSPOSE(FILTER(BestiaryLandmarks, BestiaryMonsters = A515 )))"),"Land of Morytha-&gt;Womb Hollow")</f>
        <v>Land of Morytha-&gt;Womb Hollow</v>
      </c>
      <c r="E515" s="9"/>
      <c r="F515" s="9"/>
      <c r="G515" s="9"/>
      <c r="H515" s="9"/>
      <c r="I515" s="9"/>
      <c r="J515" s="9"/>
    </row>
    <row r="516" ht="26.25">
      <c r="A516" t="s">
        <v>1810</v>
      </c>
      <c r="D516" s="9" t="str">
        <f>IFERROR(__xludf.DUMMYFUNCTION("IF(ISBLANK(A516), """", TRANSPOSE(FILTER(BestiaryLandmarks, BestiaryMonsters = A516 )))"),"Land of Morytha-&gt;Womb Hollow")</f>
        <v>Land of Morytha-&gt;Womb Hollow</v>
      </c>
      <c r="E516" s="9"/>
      <c r="F516" s="9"/>
      <c r="G516" s="9"/>
      <c r="H516" s="9"/>
      <c r="I516" s="9"/>
      <c r="J516" s="9"/>
    </row>
    <row r="517" ht="26.25">
      <c r="A517" t="s">
        <v>1811</v>
      </c>
      <c r="D517" s="9" t="str">
        <f>IFERROR(__xludf.DUMMYFUNCTION("IF(ISBLANK(A517), """", TRANSPOSE(FILTER(BestiaryLandmarks, BestiaryMonsters = A517 )))"),"Land of Morytha-&gt;Womb Hollow")</f>
        <v>Land of Morytha-&gt;Womb Hollow</v>
      </c>
      <c r="E517" s="9"/>
      <c r="F517" s="9"/>
      <c r="G517" s="9"/>
      <c r="H517" s="9"/>
      <c r="I517" s="9"/>
      <c r="J517" s="9"/>
    </row>
    <row r="518" ht="26.25">
      <c r="A518" t="s">
        <v>1812</v>
      </c>
      <c r="D518" s="9" t="str">
        <f>IFERROR(__xludf.DUMMYFUNCTION("IF(ISBLANK(A518), """", TRANSPOSE(FILTER(BestiaryLandmarks, BestiaryMonsters = A518 )))"),"World Tree-&gt;Lv.2, Mizar: Mid Floor")</f>
        <v>World Tree-&gt;Lv.2, Mizar: Mid Floor</v>
      </c>
      <c r="E518" s="9" t="s">
        <v>930</v>
      </c>
      <c r="F518" s="9" t="s">
        <v>933</v>
      </c>
      <c r="G518" s="9" t="s">
        <v>936</v>
      </c>
      <c r="H518" s="9"/>
      <c r="I518" s="9"/>
      <c r="J518" s="9"/>
    </row>
    <row r="519" ht="37.5">
      <c r="A519" t="s">
        <v>1813</v>
      </c>
      <c r="D519" s="9" t="str">
        <f>IFERROR(__xludf.DUMMYFUNCTION("IF(ISBLANK(A519), """", TRANSPOSE(FILTER(BestiaryLandmarks, BestiaryMonsters = A519 )))"),"World Tree-&gt;Lv.2, Mizar: Mid Floor")</f>
        <v>World Tree-&gt;Lv.2, Mizar: Mid Floor</v>
      </c>
      <c r="E519" s="9" t="s">
        <v>929</v>
      </c>
      <c r="F519" s="9" t="s">
        <v>936</v>
      </c>
      <c r="G519" s="9" t="s">
        <v>937</v>
      </c>
      <c r="H519" s="9" t="s">
        <v>939</v>
      </c>
      <c r="I519" s="9"/>
      <c r="J519" s="9"/>
    </row>
    <row r="520" ht="26.25">
      <c r="A520" t="s">
        <v>1814</v>
      </c>
      <c r="D520" s="9" t="str">
        <f>IFERROR(__xludf.DUMMYFUNCTION("IF(ISBLANK(A520), """", TRANSPOSE(FILTER(BestiaryLandmarks, BestiaryMonsters = A520 )))"),"World Tree-&gt;Lv.2, Mizar: Mid Floor")</f>
        <v>World Tree-&gt;Lv.2, Mizar: Mid Floor</v>
      </c>
      <c r="E520" s="9" t="s">
        <v>928</v>
      </c>
      <c r="F520" s="9" t="s">
        <v>929</v>
      </c>
      <c r="G520" s="9" t="s">
        <v>930</v>
      </c>
      <c r="H520" s="9" t="s">
        <v>931</v>
      </c>
      <c r="I520" s="9" t="s">
        <v>934</v>
      </c>
      <c r="J520" s="9" t="s">
        <v>933</v>
      </c>
      <c r="K520" t="s">
        <v>936</v>
      </c>
    </row>
    <row r="521" ht="37.5">
      <c r="A521" t="s">
        <v>1815</v>
      </c>
      <c r="D521" s="9" t="str">
        <f>IFERROR(__xludf.DUMMYFUNCTION("IF(ISBLANK(A521), """", TRANSPOSE(FILTER(BestiaryLandmarks, BestiaryMonsters = A521 )))"),"World Tree-&gt;Lv.2, Mizar: Mid Floor")</f>
        <v>World Tree-&gt;Lv.2, Mizar: Mid Floor</v>
      </c>
      <c r="E521" s="9" t="s">
        <v>929</v>
      </c>
      <c r="F521" s="9" t="s">
        <v>930</v>
      </c>
      <c r="G521" s="9" t="s">
        <v>934</v>
      </c>
      <c r="H521" s="9" t="s">
        <v>937</v>
      </c>
      <c r="I521" s="9" t="s">
        <v>939</v>
      </c>
      <c r="J521" s="9"/>
    </row>
    <row r="522" ht="26.25">
      <c r="A522" t="s">
        <v>1816</v>
      </c>
      <c r="D522" s="9" t="str">
        <f>IFERROR(__xludf.DUMMYFUNCTION("IF(ISBLANK(A522), """", TRANSPOSE(FILTER(BestiaryLandmarks, BestiaryMonsters = A522 )))"),"World Tree-&gt;Lv.2, Mizar: Central Deck")</f>
        <v>World Tree-&gt;Lv.2, Mizar: Central Deck</v>
      </c>
      <c r="E522" s="9"/>
      <c r="F522" s="9"/>
      <c r="G522" s="9"/>
      <c r="H522" s="9"/>
      <c r="I522" s="9"/>
      <c r="J522" s="9"/>
    </row>
    <row r="523" ht="37.5">
      <c r="A523" t="s">
        <v>1817</v>
      </c>
      <c r="D523" s="9" t="str">
        <f>IFERROR(__xludf.DUMMYFUNCTION("IF(ISBLANK(A523), """", TRANSPOSE(FILTER(BestiaryLandmarks, BestiaryMonsters = A523 )))"),"World Tree-&gt;Lv.2, Mizar: Central Deck")</f>
        <v>World Tree-&gt;Lv.2, Mizar: Central Deck</v>
      </c>
      <c r="E523" s="9" t="s">
        <v>934</v>
      </c>
      <c r="F523" s="9" t="s">
        <v>933</v>
      </c>
      <c r="G523" s="9" t="s">
        <v>936</v>
      </c>
      <c r="H523" s="9" t="s">
        <v>937</v>
      </c>
      <c r="I523" s="9" t="s">
        <v>939</v>
      </c>
      <c r="J523" s="9" t="s">
        <v>940</v>
      </c>
    </row>
    <row r="524" ht="26.25">
      <c r="A524" t="s">
        <v>1818</v>
      </c>
      <c r="D524" s="9" t="str">
        <f>IFERROR(__xludf.DUMMYFUNCTION("IF(ISBLANK(A524), """", TRANSPOSE(FILTER(BestiaryLandmarks, BestiaryMonsters = A524 )))"),"World Tree-&gt;Lv.2, Mizar: Central Deck")</f>
        <v>World Tree-&gt;Lv.2, Mizar: Central Deck</v>
      </c>
      <c r="E524" s="9" t="s">
        <v>931</v>
      </c>
      <c r="F524" s="9" t="s">
        <v>939</v>
      </c>
      <c r="G524" s="9"/>
      <c r="H524" s="9"/>
      <c r="I524" s="9"/>
      <c r="J524" s="9"/>
    </row>
    <row r="525" ht="37.5">
      <c r="A525" t="s">
        <v>1819</v>
      </c>
      <c r="D525" s="9" t="str">
        <f>IFERROR(__xludf.DUMMYFUNCTION("IF(ISBLANK(A525), """", TRANSPOSE(FILTER(BestiaryLandmarks, BestiaryMonsters = A525 )))"),"World Tree-&gt;Nuclear Dump Facility")</f>
        <v>World Tree-&gt;Nuclear Dump Facility</v>
      </c>
      <c r="E525" s="9" t="s">
        <v>934</v>
      </c>
      <c r="F525" s="9" t="s">
        <v>937</v>
      </c>
      <c r="G525" s="9" t="s">
        <v>939</v>
      </c>
      <c r="H525" s="9"/>
      <c r="I525" s="9"/>
      <c r="J525" s="9"/>
    </row>
    <row r="526" ht="37.5">
      <c r="A526" t="s">
        <v>1820</v>
      </c>
      <c r="D526" s="9" t="str">
        <f>IFERROR(__xludf.DUMMYFUNCTION("IF(ISBLANK(A526), """", TRANSPOSE(FILTER(BestiaryLandmarks, BestiaryMonsters = A526 )))"),"World Tree-&gt;Nuclear Dump Facility")</f>
        <v>World Tree-&gt;Nuclear Dump Facility</v>
      </c>
      <c r="E526" s="9"/>
      <c r="F526" s="9"/>
      <c r="G526" s="9"/>
      <c r="H526" s="9"/>
      <c r="I526" s="9"/>
      <c r="J526" s="9"/>
    </row>
    <row r="527" ht="37.5">
      <c r="A527" t="s">
        <v>1821</v>
      </c>
      <c r="D527" s="9" t="str">
        <f>IFERROR(__xludf.DUMMYFUNCTION("IF(ISBLANK(A527), """", TRANSPOSE(FILTER(BestiaryLandmarks, BestiaryMonsters = A527 )))"),"World Tree-&gt;Nuclear Dump Facility")</f>
        <v>World Tree-&gt;Nuclear Dump Facility</v>
      </c>
      <c r="E527" s="9" t="s">
        <v>934</v>
      </c>
      <c r="F527" s="9" t="s">
        <v>936</v>
      </c>
      <c r="G527" s="9" t="s">
        <v>938</v>
      </c>
      <c r="H527" s="9"/>
      <c r="I527" s="9"/>
      <c r="J527" s="9"/>
    </row>
    <row r="528" ht="26.25">
      <c r="A528" t="s">
        <v>1822</v>
      </c>
      <c r="D528" s="9" t="str">
        <f>IFERROR(__xludf.DUMMYFUNCTION("IF(ISBLANK(A528), """", TRANSPOSE(FILTER(BestiaryLandmarks, BestiaryMonsters = A528 )))"),"World Tree-&gt;Data Processing Room")</f>
        <v>World Tree-&gt;Data Processing Room</v>
      </c>
      <c r="E528" s="9" t="s">
        <v>933</v>
      </c>
      <c r="F528" s="9" t="s">
        <v>936</v>
      </c>
      <c r="G528" s="9" t="s">
        <v>939</v>
      </c>
      <c r="H528" s="9" t="s">
        <v>940</v>
      </c>
      <c r="I528" s="9"/>
      <c r="J528" s="9"/>
    </row>
    <row r="529" ht="26.25">
      <c r="A529" t="s">
        <v>1823</v>
      </c>
      <c r="D529" s="9" t="str">
        <f>IFERROR(__xludf.DUMMYFUNCTION("IF(ISBLANK(A529), """", TRANSPOSE(FILTER(BestiaryLandmarks, BestiaryMonsters = A529 )))"),"World Tree-&gt;Data Processing Room")</f>
        <v>World Tree-&gt;Data Processing Room</v>
      </c>
      <c r="E529" s="9"/>
      <c r="F529" s="9"/>
      <c r="G529" s="9"/>
      <c r="H529" s="9"/>
      <c r="I529" s="9"/>
      <c r="J529" s="9"/>
    </row>
    <row r="530" ht="26.25">
      <c r="A530" t="s">
        <v>1824</v>
      </c>
      <c r="D530" s="9" t="str">
        <f>IFERROR(__xludf.DUMMYFUNCTION("IF(ISBLANK(A530), """", TRANSPOSE(FILTER(BestiaryLandmarks, BestiaryMonsters = A530 )))"),"World Tree-&gt;Mizar, Elevator #20")</f>
        <v>World Tree-&gt;Mizar, Elevator #20</v>
      </c>
      <c r="E530" s="9"/>
      <c r="F530" s="9"/>
      <c r="G530" s="9"/>
      <c r="H530" s="9"/>
      <c r="I530" s="9"/>
      <c r="J530" s="9"/>
    </row>
    <row r="531" ht="26.25">
      <c r="A531" t="s">
        <v>1825</v>
      </c>
      <c r="D531" s="9" t="str">
        <f>IFERROR(__xludf.DUMMYFUNCTION("IF(ISBLANK(A531), """", TRANSPOSE(FILTER(BestiaryLandmarks, BestiaryMonsters = A531 )))"),"World Tree-&gt;Mizar, Elevator #20")</f>
        <v>World Tree-&gt;Mizar, Elevator #20</v>
      </c>
      <c r="E531" s="9" t="s">
        <v>939</v>
      </c>
      <c r="F531" s="9"/>
      <c r="G531" s="9"/>
      <c r="H531" s="9"/>
      <c r="I531" s="9"/>
      <c r="J531" s="9"/>
    </row>
    <row r="532" ht="26.25">
      <c r="A532" t="s">
        <v>1826</v>
      </c>
      <c r="D532" s="9" t="str">
        <f>IFERROR(__xludf.DUMMYFUNCTION("IF(ISBLANK(A532), """", TRANSPOSE(FILTER(BestiaryLandmarks, BestiaryMonsters = A532 )))"),"World Tree-&gt;Mizar, Elevator #20")</f>
        <v>World Tree-&gt;Mizar, Elevator #20</v>
      </c>
      <c r="E532" s="9"/>
      <c r="F532" s="9"/>
      <c r="G532" s="9"/>
      <c r="H532" s="9"/>
      <c r="I532" s="9"/>
      <c r="J532" s="9"/>
    </row>
    <row r="533" ht="26.25">
      <c r="A533" t="s">
        <v>1827</v>
      </c>
      <c r="D533" s="9" t="str">
        <f>IFERROR(__xludf.DUMMYFUNCTION("IF(ISBLANK(A533), """", TRANSPOSE(FILTER(BestiaryLandmarks, BestiaryMonsters = A533 )))"),"World Tree-&gt;7th Perimeter Entrance")</f>
        <v>World Tree-&gt;7th Perimeter Entrance</v>
      </c>
      <c r="E533" s="9"/>
      <c r="F533" s="9"/>
      <c r="G533" s="9"/>
      <c r="H533" s="9"/>
      <c r="I533" s="9"/>
      <c r="J533" s="9"/>
    </row>
    <row r="534" ht="26.25">
      <c r="A534" t="s">
        <v>1828</v>
      </c>
      <c r="D534" s="9" t="str">
        <f>IFERROR(__xludf.DUMMYFUNCTION("IF(ISBLANK(A534), """", TRANSPOSE(FILTER(BestiaryLandmarks, BestiaryMonsters = A534 )))"),"World Tree-&gt;7th Perimeter Entrance")</f>
        <v>World Tree-&gt;7th Perimeter Entrance</v>
      </c>
      <c r="E534" s="9" t="s">
        <v>938</v>
      </c>
      <c r="F534" s="9"/>
      <c r="G534" s="9"/>
      <c r="H534" s="9"/>
      <c r="I534" s="9"/>
      <c r="J534" s="9"/>
    </row>
    <row r="535" ht="26.25">
      <c r="A535" t="s">
        <v>1829</v>
      </c>
      <c r="D535" s="9" t="str">
        <f>IFERROR(__xludf.DUMMYFUNCTION("IF(ISBLANK(A535), """", TRANSPOSE(FILTER(BestiaryLandmarks, BestiaryMonsters = A535 )))"),"World Tree-&gt;7th Perimeter Entrance")</f>
        <v>World Tree-&gt;7th Perimeter Entrance</v>
      </c>
      <c r="E535" s="9" t="s">
        <v>936</v>
      </c>
      <c r="F535" s="9" t="s">
        <v>938</v>
      </c>
      <c r="G535" s="9"/>
      <c r="H535" s="9"/>
      <c r="I535" s="9"/>
      <c r="J535" s="9"/>
    </row>
    <row r="536" ht="26.25">
      <c r="A536" t="s">
        <v>1830</v>
      </c>
      <c r="D536" s="9" t="str">
        <f>IFERROR(__xludf.DUMMYFUNCTION("IF(ISBLANK(A536), """", TRANSPOSE(FILTER(BestiaryLandmarks, BestiaryMonsters = A536 )))"),"World Tree-&gt;7th Perimeter Entrance")</f>
        <v>World Tree-&gt;7th Perimeter Entrance</v>
      </c>
      <c r="E536" s="9" t="s">
        <v>938</v>
      </c>
      <c r="F536" s="9"/>
      <c r="G536" s="9"/>
      <c r="H536" s="9"/>
      <c r="I536" s="9"/>
      <c r="J536" s="9"/>
    </row>
    <row r="537" ht="26.25">
      <c r="A537" t="s">
        <v>1831</v>
      </c>
      <c r="D537" s="9" t="str">
        <f>IFERROR(__xludf.DUMMYFUNCTION("IF(ISBLANK(A537), """", TRANSPOSE(FILTER(BestiaryLandmarks, BestiaryMonsters = A537 )))"),"World Tree-&gt;7th Perimeter Entrance")</f>
        <v>World Tree-&gt;7th Perimeter Entrance</v>
      </c>
      <c r="E537" s="9" t="s">
        <v>938</v>
      </c>
      <c r="F537" s="9"/>
      <c r="G537" s="9"/>
      <c r="H537" s="9"/>
      <c r="I537" s="9"/>
      <c r="J537" s="9"/>
    </row>
    <row r="538" ht="37.5">
      <c r="A538" t="s">
        <v>1832</v>
      </c>
      <c r="D538" s="9" t="str">
        <f>IFERROR(__xludf.DUMMYFUNCTION("IF(ISBLANK(A538), """", TRANSPOSE(FILTER(BestiaryLandmarks, BestiaryMonsters = A538 )))"),"World Tree-&gt;7th Perimeter Defense Post")</f>
        <v>World Tree-&gt;7th Perimeter Defense Post</v>
      </c>
      <c r="E538" s="9"/>
      <c r="F538" s="9"/>
      <c r="G538" s="9"/>
      <c r="H538" s="9"/>
      <c r="I538" s="9"/>
      <c r="J538" s="9"/>
    </row>
    <row r="539" ht="26.25">
      <c r="A539" t="s">
        <v>1833</v>
      </c>
      <c r="D539" s="9" t="str">
        <f>IFERROR(__xludf.DUMMYFUNCTION("IF(ISBLANK(A539), """", TRANSPOSE(FILTER(BestiaryLandmarks, BestiaryMonsters = A539 )))"),"World Tree-&gt;7th Perimeter Skyport")</f>
        <v>World Tree-&gt;7th Perimeter Skyport</v>
      </c>
      <c r="E539" s="9"/>
      <c r="F539" s="9"/>
      <c r="G539" s="9"/>
      <c r="H539" s="9"/>
      <c r="I539" s="9"/>
      <c r="J539" s="9"/>
    </row>
    <row r="540" ht="26.25">
      <c r="A540" t="s">
        <v>1834</v>
      </c>
      <c r="D540" s="9" t="str">
        <f>IFERROR(__xludf.DUMMYFUNCTION("IF(ISBLANK(A540), """", TRANSPOSE(FILTER(BestiaryLandmarks, BestiaryMonsters = A540 )))"),"World Tree-&gt;7th Perimeter Skyport")</f>
        <v>World Tree-&gt;7th Perimeter Skyport</v>
      </c>
      <c r="E540" s="9"/>
      <c r="F540" s="9"/>
      <c r="G540" s="9"/>
      <c r="H540" s="9"/>
      <c r="I540" s="9"/>
      <c r="J540" s="9"/>
    </row>
    <row r="541" ht="26.25">
      <c r="A541" t="s">
        <v>1835</v>
      </c>
      <c r="D541" s="9" t="str">
        <f>IFERROR(__xludf.DUMMYFUNCTION("IF(ISBLANK(A541), """", TRANSPOSE(FILTER(BestiaryLandmarks, BestiaryMonsters = A541 )))"),"World Tree-&gt;7th Perimeter Skyport")</f>
        <v>World Tree-&gt;7th Perimeter Skyport</v>
      </c>
      <c r="E541" s="9"/>
      <c r="F541" s="9"/>
      <c r="G541" s="9"/>
      <c r="H541" s="9"/>
      <c r="I541" s="9"/>
      <c r="J541" s="9"/>
    </row>
    <row r="542" ht="26.25">
      <c r="A542" t="s">
        <v>1836</v>
      </c>
      <c r="D542" s="9" t="str">
        <f>IFERROR(__xludf.DUMMYFUNCTION("IF(ISBLANK(A542), """", TRANSPOSE(FILTER(BestiaryLandmarks, BestiaryMonsters = A542 )))"),"World Tree-&gt;7th Perimeter Skyport")</f>
        <v>World Tree-&gt;7th Perimeter Skyport</v>
      </c>
      <c r="E542" s="9"/>
      <c r="F542" s="9"/>
      <c r="G542" s="9"/>
      <c r="H542" s="9"/>
      <c r="I542" s="9"/>
      <c r="J542" s="9"/>
    </row>
    <row r="543" ht="26.25">
      <c r="A543" t="s">
        <v>1837</v>
      </c>
      <c r="D543" s="9" t="str">
        <f>IFERROR(__xludf.DUMMYFUNCTION("IF(ISBLANK(A543), """", TRANSPOSE(FILTER(BestiaryLandmarks, BestiaryMonsters = A543 )))"),"World Tree-&gt;7th Perimeter Skyport")</f>
        <v>World Tree-&gt;7th Perimeter Skyport</v>
      </c>
      <c r="E543" s="9"/>
      <c r="F543" s="9"/>
      <c r="G543" s="9"/>
      <c r="H543" s="9"/>
      <c r="I543" s="9"/>
      <c r="J543" s="9"/>
    </row>
    <row r="544" ht="26.25">
      <c r="A544" t="s">
        <v>1838</v>
      </c>
      <c r="D544" s="9" t="str">
        <f>IFERROR(__xludf.DUMMYFUNCTION("IF(ISBLANK(A544), """", TRANSPOSE(FILTER(BestiaryLandmarks, BestiaryMonsters = A544 )))"),"World Tree-&gt;7th Perimeter Skyport")</f>
        <v>World Tree-&gt;7th Perimeter Skyport</v>
      </c>
      <c r="E544" s="9"/>
      <c r="F544" s="9"/>
      <c r="G544" s="9"/>
      <c r="H544" s="9"/>
      <c r="I544" s="9"/>
      <c r="J544" s="9"/>
    </row>
    <row r="545" ht="26.25">
      <c r="A545" t="s">
        <v>1839</v>
      </c>
      <c r="D545" s="9" t="str">
        <f>IFERROR(__xludf.DUMMYFUNCTION("IF(ISBLANK(A545), """", TRANSPOSE(FILTER(BestiaryLandmarks, BestiaryMonsters = A545 )))"),"World Tree-&gt;7th Perimeter Skyport")</f>
        <v>World Tree-&gt;7th Perimeter Skyport</v>
      </c>
      <c r="E545" s="9"/>
      <c r="F545" s="9"/>
      <c r="G545" s="9"/>
      <c r="H545" s="9"/>
      <c r="I545" s="9"/>
      <c r="J545" s="9"/>
    </row>
    <row r="546" ht="26.25">
      <c r="A546" t="s">
        <v>1840</v>
      </c>
      <c r="D546" s="9" t="str">
        <f>IFERROR(__xludf.DUMMYFUNCTION("IF(ISBLANK(A546), """", TRANSPOSE(FILTER(BestiaryLandmarks, BestiaryMonsters = A546 )))"),"World Tree-&gt;7th Perimeter Skyport")</f>
        <v>World Tree-&gt;7th Perimeter Skyport</v>
      </c>
      <c r="E546" s="9"/>
      <c r="F546" s="9"/>
      <c r="G546" s="9"/>
      <c r="H546" s="9"/>
      <c r="I546" s="9"/>
      <c r="J546" s="9"/>
    </row>
    <row r="547" ht="26.25">
      <c r="A547" t="s">
        <v>1841</v>
      </c>
      <c r="D547" s="9" t="str">
        <f>IFERROR(__xludf.DUMMYFUNCTION("IF(ISBLANK(A547), """", TRANSPOSE(FILTER(BestiaryLandmarks, BestiaryMonsters = A547 )))"),"World Tree-&gt;7th Perimeter Skyport")</f>
        <v>World Tree-&gt;7th Perimeter Skyport</v>
      </c>
      <c r="E547" s="9"/>
      <c r="F547" s="9"/>
      <c r="G547" s="9"/>
      <c r="H547" s="9"/>
      <c r="I547" s="9"/>
      <c r="J547" s="9"/>
    </row>
    <row r="548" ht="26.25">
      <c r="A548" t="s">
        <v>1842</v>
      </c>
      <c r="D548" s="9" t="str">
        <f>IFERROR(__xludf.DUMMYFUNCTION("IF(ISBLANK(A548), """", TRANSPOSE(FILTER(BestiaryLandmarks, BestiaryMonsters = A548 )))"),"World Tree-&gt;Lv.3, Alioth")</f>
        <v>World Tree-&gt;Lv.3, Alioth</v>
      </c>
      <c r="E548" s="9"/>
      <c r="F548" s="9"/>
      <c r="G548" s="9"/>
      <c r="H548" s="9"/>
      <c r="I548" s="9"/>
      <c r="J548" s="9"/>
    </row>
    <row r="549" ht="26.25">
      <c r="A549" t="s">
        <v>1843</v>
      </c>
      <c r="D549" s="9" t="str">
        <f>IFERROR(__xludf.DUMMYFUNCTION("IF(ISBLANK(A549), """", TRANSPOSE(FILTER(BestiaryLandmarks, BestiaryMonsters = A549 )))"),"World Tree-&gt;Lv.3, Alioth")</f>
        <v>World Tree-&gt;Lv.3, Alioth</v>
      </c>
      <c r="E549" s="9"/>
      <c r="F549" s="9"/>
      <c r="G549" s="9"/>
      <c r="H549" s="9"/>
      <c r="I549" s="9"/>
      <c r="J549" s="9"/>
    </row>
    <row r="550" ht="26.25">
      <c r="A550" t="s">
        <v>1844</v>
      </c>
      <c r="D550" s="9" t="str">
        <f>IFERROR(__xludf.DUMMYFUNCTION("IF(ISBLANK(A550), """", TRANSPOSE(FILTER(BestiaryLandmarks, BestiaryMonsters = A550 )))"),"World Tree-&gt;Lv.4, Megrez")</f>
        <v>World Tree-&gt;Lv.4, Megrez</v>
      </c>
      <c r="E550" s="9"/>
      <c r="F550" s="9"/>
      <c r="G550" s="9"/>
      <c r="H550" s="9"/>
      <c r="I550" s="9"/>
      <c r="J550" s="9"/>
    </row>
    <row r="551" ht="26.25">
      <c r="A551" t="s">
        <v>1845</v>
      </c>
      <c r="D551" s="9" t="str">
        <f>IFERROR(__xludf.DUMMYFUNCTION("IF(ISBLANK(A551), """", TRANSPOSE(FILTER(BestiaryLandmarks, BestiaryMonsters = A551 )))"),"World Tree-&gt;Lv.4, Megrez")</f>
        <v>World Tree-&gt;Lv.4, Megrez</v>
      </c>
      <c r="E551" s="9"/>
      <c r="F551" s="9"/>
      <c r="G551" s="9"/>
      <c r="H551" s="9"/>
      <c r="I551" s="9"/>
      <c r="J551" s="9"/>
    </row>
    <row r="552" ht="26.25">
      <c r="A552" t="s">
        <v>1846</v>
      </c>
      <c r="D552" s="9" t="str">
        <f>IFERROR(__xludf.DUMMYFUNCTION("IF(ISBLANK(A552), """", TRANSPOSE(FILTER(BestiaryLandmarks, BestiaryMonsters = A552 )))"),"World Tree-&gt;Lv.4, Megrez")</f>
        <v>World Tree-&gt;Lv.4, Megrez</v>
      </c>
      <c r="E552" s="9"/>
      <c r="F552" s="9"/>
      <c r="G552" s="9"/>
      <c r="H552" s="9"/>
      <c r="I552" s="9"/>
      <c r="J552" s="9"/>
    </row>
    <row r="553" ht="26.25">
      <c r="A553" t="s">
        <v>1847</v>
      </c>
      <c r="D553" s="9" t="str">
        <f>IFERROR(__xludf.DUMMYFUNCTION("IF(ISBLANK(A553), """", TRANSPOSE(FILTER(BestiaryLandmarks, BestiaryMonsters = A553 )))"),"FLOS-&gt;Colossus Hanger")</f>
        <v>FLOS-&gt;Colossus Hanger</v>
      </c>
      <c r="E553" s="9"/>
      <c r="F553" s="9"/>
      <c r="G553" s="9"/>
      <c r="H553" s="9"/>
      <c r="I553" s="9"/>
      <c r="J553" s="9"/>
    </row>
    <row r="554" ht="26.25">
      <c r="A554" t="s">
        <v>1848</v>
      </c>
      <c r="D554" s="9" t="str">
        <f>IFERROR(__xludf.DUMMYFUNCTION("IF(ISBLANK(A554), """", TRANSPOSE(FILTER(BestiaryLandmarks, BestiaryMonsters = A554 )))"),"FLOS-&gt;Colossus Hanger")</f>
        <v>FLOS-&gt;Colossus Hanger</v>
      </c>
      <c r="E554" s="9"/>
      <c r="F554" s="9"/>
      <c r="G554" s="9"/>
      <c r="H554" s="9"/>
      <c r="I554" s="9"/>
      <c r="J554" s="9"/>
    </row>
    <row r="555" ht="26.25">
      <c r="A555" t="s">
        <v>1849</v>
      </c>
      <c r="D555" s="9" t="str">
        <f>IFERROR(__xludf.DUMMYFUNCTION("IF(ISBLANK(A555), """", TRANSPOSE(FILTER(BestiaryLandmarks, BestiaryMonsters = A555 )))"),"FLOS-&gt;Colossus Hanger")</f>
        <v>FLOS-&gt;Colossus Hanger</v>
      </c>
      <c r="E555" s="9"/>
      <c r="F555" s="9"/>
      <c r="G555" s="9"/>
      <c r="H555" s="9"/>
      <c r="I555" s="9"/>
      <c r="J555" s="9"/>
    </row>
    <row r="556">
      <c r="D556" s="9" t="str">
        <f>IFERROR(__xludf.DUMMYFUNCTION("IF(ISBLANK(A556), """", TRANSPOSE(FILTER(BestiaryLandmarks, BestiaryMonsters = A556 )))"),"")</f>
        <v/>
      </c>
      <c r="E556" s="9"/>
      <c r="F556" s="9"/>
      <c r="G556" s="9"/>
      <c r="H556" s="9"/>
      <c r="I556" s="9"/>
      <c r="J556" s="9"/>
    </row>
    <row r="557">
      <c r="D557" s="9" t="str">
        <f>IFERROR(__xludf.DUMMYFUNCTION("IF(ISBLANK(A557), """", TRANSPOSE(FILTER(BestiaryLandmarks, BestiaryMonsters = A557 )))"),"")</f>
        <v/>
      </c>
      <c r="E557" s="9"/>
      <c r="F557" s="9"/>
      <c r="G557" s="9"/>
      <c r="H557" s="9"/>
      <c r="I557" s="9"/>
      <c r="J557" s="9"/>
    </row>
    <row r="558">
      <c r="D558" s="9" t="str">
        <f>IFERROR(__xludf.DUMMYFUNCTION("IF(ISBLANK(A558), """", TRANSPOSE(FILTER(BestiaryLandmarks, BestiaryMonsters = A558 )))"),"")</f>
        <v/>
      </c>
      <c r="E558" s="9"/>
      <c r="F558" s="9"/>
      <c r="G558" s="9"/>
      <c r="H558" s="9"/>
      <c r="I558" s="9"/>
      <c r="J558" s="9"/>
    </row>
    <row r="559">
      <c r="D559" s="9" t="str">
        <f>IFERROR(__xludf.DUMMYFUNCTION("IF(ISBLANK(A559), """", TRANSPOSE(FILTER(BestiaryLandmarks, BestiaryMonsters = A559 )))"),"")</f>
        <v/>
      </c>
      <c r="E559" s="9"/>
      <c r="F559" s="9"/>
      <c r="G559" s="9"/>
      <c r="H559" s="9"/>
      <c r="I559" s="9"/>
      <c r="J559" s="9"/>
    </row>
    <row r="560">
      <c r="D560" s="9" t="str">
        <f>IFERROR(__xludf.DUMMYFUNCTION("IF(ISBLANK(A560), """", TRANSPOSE(FILTER(BestiaryLandmarks, BestiaryMonsters = A560 )))"),"")</f>
        <v/>
      </c>
      <c r="E560" s="9"/>
      <c r="F560" s="9"/>
      <c r="G560" s="9"/>
      <c r="H560" s="9"/>
      <c r="I560" s="9"/>
      <c r="J560" s="9"/>
    </row>
    <row r="561">
      <c r="D561" s="9" t="str">
        <f>IFERROR(__xludf.DUMMYFUNCTION("IF(ISBLANK(A561), """", TRANSPOSE(FILTER(BestiaryLandmarks, BestiaryMonsters = A561 )))"),"")</f>
        <v/>
      </c>
      <c r="E561" s="9"/>
      <c r="F561" s="9"/>
      <c r="G561" s="9"/>
      <c r="H561" s="9"/>
      <c r="I561" s="9"/>
      <c r="J561" s="9"/>
    </row>
    <row r="562">
      <c r="D562" s="9" t="str">
        <f>IFERROR(__xludf.DUMMYFUNCTION("IF(ISBLANK(A562), """", TRANSPOSE(FILTER(BestiaryLandmarks, BestiaryMonsters = A562 )))"),"")</f>
        <v/>
      </c>
      <c r="E562" s="9"/>
      <c r="F562" s="9"/>
      <c r="G562" s="9"/>
      <c r="H562" s="9"/>
      <c r="I562" s="9"/>
      <c r="J562" s="9"/>
    </row>
    <row r="563">
      <c r="D563" s="9" t="str">
        <f>IFERROR(__xludf.DUMMYFUNCTION("IF(ISBLANK(A563), """", TRANSPOSE(FILTER(BestiaryLandmarks, BestiaryMonsters = A563 )))"),"")</f>
        <v/>
      </c>
      <c r="E563" s="9"/>
      <c r="F563" s="9"/>
      <c r="G563" s="9"/>
      <c r="H563" s="9"/>
      <c r="I563" s="9"/>
      <c r="J563" s="9"/>
    </row>
    <row r="564">
      <c r="D564" s="9" t="str">
        <f>IFERROR(__xludf.DUMMYFUNCTION("IF(ISBLANK(A564), """", TRANSPOSE(FILTER(BestiaryLandmarks, BestiaryMonsters = A564 )))"),"")</f>
        <v/>
      </c>
      <c r="E564" s="9"/>
      <c r="F564" s="9"/>
      <c r="G564" s="9"/>
      <c r="H564" s="9"/>
      <c r="I564" s="9"/>
      <c r="J564" s="9"/>
    </row>
    <row r="565">
      <c r="D565" s="9" t="str">
        <f>IFERROR(__xludf.DUMMYFUNCTION("IF(ISBLANK(A565), """", TRANSPOSE(FILTER(BestiaryLandmarks, BestiaryMonsters = A565 )))"),"")</f>
        <v/>
      </c>
      <c r="E565" s="9"/>
      <c r="F565" s="9"/>
      <c r="G565" s="9"/>
      <c r="H565" s="9"/>
      <c r="I565" s="9"/>
      <c r="J565" s="9"/>
    </row>
    <row r="566">
      <c r="D566" s="9"/>
      <c r="E566" s="9"/>
      <c r="F566" s="9"/>
      <c r="G566" s="9"/>
      <c r="H566" s="9"/>
      <c r="I566" s="9"/>
      <c r="J566" s="9"/>
    </row>
    <row r="567">
      <c r="D567" s="9"/>
      <c r="E567" s="9"/>
      <c r="F567" s="9"/>
      <c r="G567" s="9"/>
      <c r="H567" s="9"/>
      <c r="I567" s="9"/>
      <c r="J567" s="9"/>
    </row>
    <row r="568">
      <c r="D568" s="9"/>
      <c r="E568" s="9"/>
      <c r="F568" s="9"/>
      <c r="G568" s="9"/>
      <c r="H568" s="9"/>
      <c r="I568" s="9"/>
      <c r="J568" s="9"/>
    </row>
    <row r="569">
      <c r="D569" s="9"/>
      <c r="E569" s="9"/>
      <c r="F569" s="9"/>
      <c r="G569" s="9"/>
      <c r="H569" s="9"/>
      <c r="I569" s="9"/>
      <c r="J569" s="9"/>
    </row>
    <row r="570">
      <c r="D570" s="9"/>
      <c r="E570" s="9"/>
      <c r="F570" s="9"/>
      <c r="G570" s="9"/>
      <c r="H570" s="9"/>
      <c r="I570" s="9"/>
      <c r="J570" s="9"/>
    </row>
    <row r="571">
      <c r="D571" s="9"/>
      <c r="E571" s="9"/>
      <c r="F571" s="9"/>
      <c r="G571" s="9"/>
      <c r="H571" s="9"/>
      <c r="I571" s="9"/>
      <c r="J571" s="9"/>
    </row>
    <row r="572">
      <c r="D572" s="9"/>
      <c r="E572" s="9"/>
      <c r="F572" s="9"/>
      <c r="G572" s="9"/>
      <c r="H572" s="9"/>
      <c r="I572" s="9"/>
      <c r="J572" s="9"/>
    </row>
    <row r="573">
      <c r="D573" s="9"/>
      <c r="E573" s="9"/>
      <c r="F573" s="9"/>
      <c r="G573" s="9"/>
      <c r="H573" s="9"/>
      <c r="I573" s="9"/>
      <c r="J573" s="9"/>
    </row>
    <row r="574">
      <c r="D574" s="9"/>
      <c r="E574" s="9"/>
      <c r="F574" s="9"/>
      <c r="G574" s="9"/>
      <c r="H574" s="9"/>
      <c r="I574" s="9"/>
      <c r="J574" s="9"/>
    </row>
    <row r="575">
      <c r="D575" s="9"/>
      <c r="E575" s="9"/>
      <c r="F575" s="9"/>
      <c r="G575" s="9"/>
      <c r="H575" s="9"/>
      <c r="I575" s="9"/>
      <c r="J575" s="9"/>
    </row>
    <row r="576">
      <c r="D576" s="9"/>
      <c r="E576" s="9"/>
      <c r="F576" s="9"/>
      <c r="G576" s="9"/>
      <c r="H576" s="9"/>
      <c r="I576" s="9"/>
      <c r="J576" s="9"/>
    </row>
    <row r="577">
      <c r="D577" s="9"/>
      <c r="E577" s="9"/>
      <c r="F577" s="9"/>
      <c r="G577" s="9"/>
      <c r="H577" s="9"/>
      <c r="I577" s="9"/>
      <c r="J577" s="9"/>
    </row>
    <row r="578">
      <c r="D578" s="9"/>
      <c r="E578" s="9"/>
      <c r="F578" s="9"/>
      <c r="G578" s="9"/>
      <c r="H578" s="9"/>
      <c r="I578" s="9"/>
      <c r="J578" s="9"/>
    </row>
    <row r="579">
      <c r="D579" s="9"/>
      <c r="E579" s="9"/>
      <c r="F579" s="9"/>
      <c r="G579" s="9"/>
      <c r="H579" s="9"/>
      <c r="I579" s="9"/>
      <c r="J579" s="9"/>
    </row>
    <row r="580">
      <c r="D580" s="9"/>
      <c r="E580" s="9"/>
      <c r="F580" s="9"/>
      <c r="G580" s="9"/>
      <c r="H580" s="9"/>
      <c r="I580" s="9"/>
      <c r="J580" s="9"/>
    </row>
    <row r="581">
      <c r="D581" s="9"/>
      <c r="E581" s="9"/>
      <c r="F581" s="9"/>
      <c r="G581" s="9"/>
      <c r="H581" s="9"/>
      <c r="I581" s="9"/>
      <c r="J581" s="9"/>
    </row>
    <row r="582">
      <c r="D582" s="9"/>
      <c r="E582" s="9"/>
      <c r="F582" s="9"/>
      <c r="G582" s="9"/>
      <c r="H582" s="9"/>
      <c r="I582" s="9"/>
      <c r="J582" s="9"/>
    </row>
    <row r="583">
      <c r="D583" s="9"/>
      <c r="E583" s="9"/>
      <c r="F583" s="9"/>
      <c r="G583" s="9"/>
      <c r="H583" s="9"/>
      <c r="I583" s="9"/>
      <c r="J583" s="9"/>
    </row>
    <row r="584">
      <c r="D584" s="9"/>
      <c r="E584" s="9"/>
      <c r="F584" s="9"/>
      <c r="G584" s="9"/>
      <c r="H584" s="9"/>
      <c r="I584" s="9"/>
      <c r="J584" s="9"/>
    </row>
    <row r="585">
      <c r="D585" s="9"/>
      <c r="E585" s="9"/>
      <c r="F585" s="9"/>
      <c r="G585" s="9"/>
      <c r="H585" s="9"/>
      <c r="I585" s="9"/>
      <c r="J585" s="9"/>
    </row>
    <row r="586">
      <c r="D586" s="9"/>
      <c r="E586" s="9"/>
      <c r="F586" s="9"/>
      <c r="G586" s="9"/>
      <c r="H586" s="9"/>
      <c r="I586" s="9"/>
      <c r="J586" s="9"/>
    </row>
    <row r="587">
      <c r="D587" s="9"/>
      <c r="E587" s="9"/>
      <c r="F587" s="9"/>
      <c r="G587" s="9"/>
      <c r="H587" s="9"/>
      <c r="I587" s="9"/>
      <c r="J587" s="9"/>
    </row>
    <row r="588">
      <c r="D588" s="9"/>
      <c r="E588" s="9"/>
      <c r="F588" s="9"/>
      <c r="G588" s="9"/>
      <c r="H588" s="9"/>
      <c r="I588" s="9"/>
      <c r="J588" s="9"/>
    </row>
    <row r="589">
      <c r="D589" s="9"/>
      <c r="E589" s="9"/>
      <c r="F589" s="9"/>
      <c r="G589" s="9"/>
      <c r="H589" s="9"/>
      <c r="I589" s="9"/>
      <c r="J589" s="9"/>
    </row>
    <row r="590">
      <c r="D590" s="9"/>
      <c r="E590" s="9"/>
      <c r="F590" s="9"/>
      <c r="G590" s="9"/>
      <c r="H590" s="9"/>
      <c r="I590" s="9"/>
      <c r="J590" s="9"/>
    </row>
    <row r="591">
      <c r="D591" s="9"/>
      <c r="E591" s="9"/>
      <c r="F591" s="9"/>
      <c r="G591" s="9"/>
      <c r="H591" s="9"/>
      <c r="I591" s="9"/>
      <c r="J591" s="9"/>
    </row>
    <row r="592">
      <c r="D592" s="9"/>
      <c r="E592" s="9"/>
      <c r="F592" s="9"/>
      <c r="G592" s="9"/>
      <c r="H592" s="9"/>
      <c r="I592" s="9"/>
      <c r="J592" s="9"/>
    </row>
    <row r="593">
      <c r="D593" s="9"/>
      <c r="E593" s="9"/>
      <c r="F593" s="9"/>
      <c r="G593" s="9"/>
      <c r="H593" s="9"/>
      <c r="I593" s="9"/>
      <c r="J593" s="9"/>
    </row>
    <row r="594">
      <c r="D594" s="9"/>
      <c r="E594" s="9"/>
      <c r="F594" s="9"/>
      <c r="G594" s="9"/>
      <c r="H594" s="9"/>
      <c r="I594" s="9"/>
      <c r="J594" s="9"/>
    </row>
    <row r="595">
      <c r="D595" s="9"/>
      <c r="E595" s="9"/>
      <c r="F595" s="9"/>
      <c r="G595" s="9"/>
      <c r="H595" s="9"/>
      <c r="I595" s="9"/>
      <c r="J595" s="9"/>
    </row>
    <row r="596">
      <c r="D596" s="9"/>
      <c r="E596" s="9"/>
      <c r="F596" s="9"/>
      <c r="G596" s="9"/>
      <c r="H596" s="9"/>
      <c r="I596" s="9"/>
      <c r="J596" s="9"/>
    </row>
    <row r="597">
      <c r="D597" s="9"/>
      <c r="E597" s="9"/>
      <c r="F597" s="9"/>
      <c r="G597" s="9"/>
      <c r="H597" s="9"/>
      <c r="I597" s="9"/>
      <c r="J597" s="9"/>
    </row>
    <row r="598">
      <c r="D598" s="9"/>
      <c r="E598" s="9"/>
      <c r="F598" s="9"/>
      <c r="G598" s="9"/>
      <c r="H598" s="9"/>
      <c r="I598" s="9"/>
      <c r="J598" s="9"/>
    </row>
    <row r="599">
      <c r="D599" s="9"/>
      <c r="E599" s="9"/>
      <c r="F599" s="9"/>
      <c r="G599" s="9"/>
      <c r="H599" s="9"/>
      <c r="I599" s="9"/>
      <c r="J599" s="9"/>
    </row>
  </sheetData>
  <autoFilter ref="$A$1:$J$203"/>
  <mergeCells count="1">
    <mergeCell ref="D1:J1"/>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29"/>
    <col customWidth="1" min="2" max="2" width="22.57"/>
    <col customWidth="1" min="3" max="3" width="18.29"/>
    <col customWidth="1" min="4" max="5" width="20.57"/>
    <col customWidth="1" min="6" max="6" width="21.29"/>
    <col customWidth="1" min="7" max="7" width="15.86"/>
  </cols>
  <sheetData>
    <row r="1">
      <c r="A1" s="6" t="s">
        <v>401</v>
      </c>
      <c r="B1" s="6" t="s">
        <v>1850</v>
      </c>
      <c r="C1" s="5" t="s">
        <v>1851</v>
      </c>
    </row>
    <row r="2">
      <c r="A2" s="6" t="s">
        <v>212</v>
      </c>
      <c r="B2" s="6" t="s">
        <v>1852</v>
      </c>
      <c r="C2" s="5" t="s">
        <v>1644</v>
      </c>
      <c r="D2" s="5" t="s">
        <v>1738</v>
      </c>
      <c r="G2" s="6"/>
    </row>
    <row r="3">
      <c r="A3" s="6" t="s">
        <v>212</v>
      </c>
      <c r="B3" s="6" t="s">
        <v>680</v>
      </c>
      <c r="C3" s="5" t="s">
        <v>1392</v>
      </c>
      <c r="D3" s="6" t="s">
        <v>1345</v>
      </c>
      <c r="E3" s="6" t="s">
        <v>1531</v>
      </c>
      <c r="F3" s="6" t="s">
        <v>1817</v>
      </c>
      <c r="G3" s="6" t="s">
        <v>1789</v>
      </c>
    </row>
    <row r="4">
      <c r="A4" s="6" t="s">
        <v>212</v>
      </c>
      <c r="B4" s="6" t="s">
        <v>684</v>
      </c>
      <c r="C4" s="5" t="s">
        <v>1345</v>
      </c>
      <c r="D4" s="6" t="s">
        <v>1527</v>
      </c>
      <c r="E4" s="6" t="s">
        <v>1530</v>
      </c>
      <c r="F4" s="6" t="s">
        <v>1817</v>
      </c>
      <c r="G4" s="6"/>
    </row>
    <row r="5" ht="26.25">
      <c r="A5" s="6" t="s">
        <v>212</v>
      </c>
      <c r="B5" s="6" t="s">
        <v>688</v>
      </c>
      <c r="C5" s="5" t="s">
        <v>1640</v>
      </c>
      <c r="D5" s="6" t="s">
        <v>1531</v>
      </c>
      <c r="E5" s="6" t="s">
        <v>1733</v>
      </c>
      <c r="G5" s="6"/>
    </row>
    <row r="6">
      <c r="A6" s="6" t="s">
        <v>212</v>
      </c>
      <c r="B6" s="6" t="s">
        <v>692</v>
      </c>
      <c r="C6" s="5" t="s">
        <v>1356</v>
      </c>
      <c r="G6" s="6"/>
    </row>
    <row r="7">
      <c r="A7" s="6" t="s">
        <v>212</v>
      </c>
      <c r="B7" s="6" t="s">
        <v>696</v>
      </c>
      <c r="C7" s="5" t="s">
        <v>1660</v>
      </c>
      <c r="G7" s="6"/>
    </row>
    <row r="8" ht="26.25">
      <c r="A8" s="6" t="s">
        <v>212</v>
      </c>
      <c r="B8" s="6" t="s">
        <v>701</v>
      </c>
      <c r="C8" s="5" t="s">
        <v>1520</v>
      </c>
      <c r="G8" s="6"/>
    </row>
    <row r="9">
      <c r="A9" s="6" t="s">
        <v>212</v>
      </c>
      <c r="B9" s="6" t="s">
        <v>705</v>
      </c>
      <c r="C9" s="5" t="s">
        <v>1526</v>
      </c>
      <c r="D9" s="6" t="s">
        <v>1531</v>
      </c>
      <c r="G9" s="6"/>
    </row>
    <row r="10">
      <c r="A10" s="6" t="s">
        <v>212</v>
      </c>
      <c r="B10" s="6" t="s">
        <v>710</v>
      </c>
      <c r="C10" s="5" t="s">
        <v>1796</v>
      </c>
      <c r="D10" s="6" t="s">
        <v>1531</v>
      </c>
      <c r="G10" s="6"/>
    </row>
    <row r="11" ht="26.25">
      <c r="A11" s="6" t="s">
        <v>212</v>
      </c>
      <c r="B11" s="6" t="s">
        <v>714</v>
      </c>
      <c r="C11" s="5" t="s">
        <v>1391</v>
      </c>
      <c r="D11" s="6" t="s">
        <v>1425</v>
      </c>
      <c r="E11" s="6" t="s">
        <v>1490</v>
      </c>
      <c r="G11" s="6"/>
    </row>
    <row r="12">
      <c r="A12" s="6" t="s">
        <v>212</v>
      </c>
      <c r="B12" s="6" t="s">
        <v>719</v>
      </c>
      <c r="C12" s="5" t="s">
        <v>1634</v>
      </c>
      <c r="G12" s="6"/>
    </row>
    <row r="13">
      <c r="A13" s="6" t="s">
        <v>212</v>
      </c>
      <c r="B13" s="6" t="s">
        <v>722</v>
      </c>
      <c r="C13" s="5" t="s">
        <v>1650</v>
      </c>
      <c r="D13" s="6" t="s">
        <v>1503</v>
      </c>
      <c r="E13" s="6" t="s">
        <v>1670</v>
      </c>
      <c r="G13" s="6"/>
    </row>
    <row r="14" ht="26.25">
      <c r="A14" s="6" t="s">
        <v>212</v>
      </c>
      <c r="B14" s="6" t="s">
        <v>724</v>
      </c>
      <c r="C14" s="5" t="s">
        <v>1846</v>
      </c>
      <c r="D14" s="6" t="s">
        <v>1845</v>
      </c>
      <c r="E14" s="6" t="s">
        <v>1822</v>
      </c>
      <c r="F14" s="6" t="s">
        <v>1710</v>
      </c>
      <c r="G14" s="6" t="s">
        <v>1712</v>
      </c>
    </row>
    <row r="15">
      <c r="A15" s="6" t="s">
        <v>212</v>
      </c>
      <c r="B15" s="6" t="s">
        <v>726</v>
      </c>
      <c r="C15" s="5" t="s">
        <v>1446</v>
      </c>
      <c r="D15" s="6" t="s">
        <v>1447</v>
      </c>
      <c r="E15" s="6" t="s">
        <v>1623</v>
      </c>
      <c r="F15" s="6"/>
      <c r="G15" s="6"/>
    </row>
    <row r="16">
      <c r="A16" s="6" t="s">
        <v>212</v>
      </c>
      <c r="B16" s="6" t="s">
        <v>730</v>
      </c>
      <c r="C16" s="5" t="s">
        <v>1393</v>
      </c>
      <c r="D16" s="6" t="s">
        <v>1486</v>
      </c>
      <c r="G16" s="6"/>
    </row>
    <row r="17">
      <c r="A17" s="6" t="s">
        <v>212</v>
      </c>
      <c r="B17" s="6" t="s">
        <v>733</v>
      </c>
      <c r="C17" s="5" t="s">
        <v>1491</v>
      </c>
      <c r="D17" s="6"/>
      <c r="G17" s="6"/>
    </row>
    <row r="18">
      <c r="A18" s="6" t="s">
        <v>212</v>
      </c>
      <c r="B18" s="6" t="s">
        <v>737</v>
      </c>
      <c r="C18" s="5" t="s">
        <v>1354</v>
      </c>
      <c r="G18" s="6"/>
    </row>
    <row r="19">
      <c r="A19" s="6" t="s">
        <v>212</v>
      </c>
      <c r="B19" s="6" t="s">
        <v>740</v>
      </c>
      <c r="C19" s="5" t="s">
        <v>1847</v>
      </c>
      <c r="D19" s="6" t="s">
        <v>1494</v>
      </c>
      <c r="G19" s="6"/>
    </row>
    <row r="20">
      <c r="A20" s="6" t="s">
        <v>212</v>
      </c>
      <c r="B20" s="6" t="s">
        <v>743</v>
      </c>
      <c r="C20" s="5" t="s">
        <v>1847</v>
      </c>
      <c r="G20" s="6"/>
    </row>
    <row r="21" ht="26.25">
      <c r="A21" s="6" t="s">
        <v>212</v>
      </c>
      <c r="B21" s="6" t="s">
        <v>747</v>
      </c>
      <c r="C21" s="5" t="s">
        <v>1487</v>
      </c>
      <c r="G21" s="6"/>
    </row>
    <row r="22">
      <c r="A22" s="6" t="s">
        <v>212</v>
      </c>
      <c r="B22" s="6" t="s">
        <v>751</v>
      </c>
      <c r="C22" s="5" t="s">
        <v>1789</v>
      </c>
      <c r="G22" s="6"/>
    </row>
    <row r="23">
      <c r="A23" s="6" t="s">
        <v>212</v>
      </c>
      <c r="B23" s="6" t="s">
        <v>755</v>
      </c>
      <c r="C23" s="5" t="s">
        <v>1493</v>
      </c>
      <c r="G23" s="6"/>
    </row>
    <row r="24">
      <c r="A24" s="6" t="s">
        <v>212</v>
      </c>
      <c r="B24" s="6" t="s">
        <v>757</v>
      </c>
      <c r="C24" s="5" t="s">
        <v>1503</v>
      </c>
      <c r="D24" s="6" t="s">
        <v>1670</v>
      </c>
      <c r="G24" s="6"/>
    </row>
    <row r="25">
      <c r="A25" s="6" t="s">
        <v>212</v>
      </c>
      <c r="B25" s="6" t="s">
        <v>759</v>
      </c>
      <c r="C25" s="5" t="s">
        <v>1519</v>
      </c>
      <c r="D25" s="6" t="s">
        <v>1676</v>
      </c>
      <c r="E25" s="6" t="s">
        <v>1664</v>
      </c>
      <c r="G25" s="6"/>
    </row>
    <row r="26">
      <c r="A26" s="6" t="s">
        <v>212</v>
      </c>
      <c r="B26" s="6" t="s">
        <v>761</v>
      </c>
      <c r="C26" s="5" t="s">
        <v>1498</v>
      </c>
      <c r="G26" s="6"/>
    </row>
    <row r="27" ht="15.0" customHeight="1">
      <c r="A27" s="6" t="s">
        <v>212</v>
      </c>
      <c r="B27" s="6" t="s">
        <v>764</v>
      </c>
      <c r="C27" s="5" t="s">
        <v>1708</v>
      </c>
      <c r="D27" s="6" t="s">
        <v>1673</v>
      </c>
      <c r="G27" s="6"/>
    </row>
    <row r="28" ht="15.0" customHeight="1">
      <c r="A28" s="6" t="s">
        <v>212</v>
      </c>
      <c r="B28" s="6" t="s">
        <v>767</v>
      </c>
      <c r="C28" s="5" t="s">
        <v>1717</v>
      </c>
      <c r="D28" s="6" t="s">
        <v>1713</v>
      </c>
      <c r="G28" s="6"/>
    </row>
    <row r="29">
      <c r="A29" s="6" t="s">
        <v>212</v>
      </c>
      <c r="B29" s="6" t="s">
        <v>770</v>
      </c>
      <c r="C29" s="5" t="s">
        <v>1709</v>
      </c>
      <c r="D29" s="6" t="s">
        <v>1711</v>
      </c>
      <c r="G29" s="6"/>
    </row>
    <row r="30">
      <c r="A30" s="6" t="s">
        <v>212</v>
      </c>
      <c r="B30" s="6" t="s">
        <v>773</v>
      </c>
      <c r="C30" s="5" t="s">
        <v>1714</v>
      </c>
      <c r="D30" s="6" t="s">
        <v>1716</v>
      </c>
      <c r="G30" s="6"/>
    </row>
    <row r="31">
      <c r="A31" s="6" t="s">
        <v>212</v>
      </c>
      <c r="B31" s="6" t="s">
        <v>776</v>
      </c>
      <c r="C31" s="5" t="s">
        <v>1712</v>
      </c>
      <c r="D31" s="6" t="s">
        <v>1710</v>
      </c>
      <c r="G31" s="6"/>
    </row>
    <row r="32">
      <c r="A32" s="6" t="s">
        <v>212</v>
      </c>
      <c r="B32" s="6" t="s">
        <v>779</v>
      </c>
      <c r="C32" s="5" t="s">
        <v>1847</v>
      </c>
      <c r="D32" s="6" t="s">
        <v>1844</v>
      </c>
      <c r="G32" s="6"/>
    </row>
    <row r="33">
      <c r="A33" s="6" t="s">
        <v>212</v>
      </c>
      <c r="B33" s="6" t="s">
        <v>781</v>
      </c>
      <c r="C33" s="5" t="s">
        <v>1393</v>
      </c>
      <c r="D33" s="5" t="s">
        <v>1738</v>
      </c>
      <c r="E33" s="6" t="s">
        <v>1486</v>
      </c>
      <c r="G33" s="6"/>
    </row>
    <row r="34">
      <c r="A34" s="6" t="s">
        <v>212</v>
      </c>
      <c r="B34" s="6" t="s">
        <v>784</v>
      </c>
      <c r="C34" s="5" t="s">
        <v>1352</v>
      </c>
      <c r="D34" s="5" t="s">
        <v>1362</v>
      </c>
      <c r="G34" s="6"/>
    </row>
    <row r="35">
      <c r="A35" s="6" t="s">
        <v>212</v>
      </c>
      <c r="B35" s="6" t="s">
        <v>786</v>
      </c>
      <c r="C35" s="5" t="s">
        <v>1426</v>
      </c>
      <c r="D35" s="6" t="s">
        <v>1428</v>
      </c>
      <c r="E35" s="6" t="s">
        <v>1530</v>
      </c>
      <c r="G35" s="6"/>
    </row>
    <row r="36" ht="26.25">
      <c r="A36" s="6" t="s">
        <v>212</v>
      </c>
      <c r="B36" s="6" t="s">
        <v>788</v>
      </c>
      <c r="C36" s="5" t="s">
        <v>1391</v>
      </c>
      <c r="D36" s="6" t="s">
        <v>1519</v>
      </c>
      <c r="E36" s="6" t="s">
        <v>1676</v>
      </c>
      <c r="F36" s="6" t="s">
        <v>1664</v>
      </c>
      <c r="G36" s="6"/>
    </row>
    <row r="37" ht="26.25">
      <c r="A37" s="6" t="s">
        <v>212</v>
      </c>
      <c r="B37" s="6" t="s">
        <v>789</v>
      </c>
      <c r="C37" s="5" t="s">
        <v>1434</v>
      </c>
      <c r="D37" s="6" t="s">
        <v>1603</v>
      </c>
      <c r="E37" s="6" t="s">
        <v>1707</v>
      </c>
      <c r="G37" s="6"/>
    </row>
    <row r="38">
      <c r="A38" s="6" t="s">
        <v>212</v>
      </c>
      <c r="B38" s="6" t="s">
        <v>791</v>
      </c>
      <c r="C38" s="5" t="s">
        <v>1355</v>
      </c>
      <c r="D38" s="6" t="s">
        <v>1353</v>
      </c>
      <c r="G38" s="6"/>
    </row>
    <row r="39">
      <c r="A39" s="6" t="s">
        <v>212</v>
      </c>
      <c r="B39" s="6" t="s">
        <v>793</v>
      </c>
      <c r="C39" s="5" t="s">
        <v>1427</v>
      </c>
      <c r="D39" s="6" t="s">
        <v>1430</v>
      </c>
      <c r="E39" s="6" t="s">
        <v>1623</v>
      </c>
      <c r="G39" s="6"/>
    </row>
    <row r="40">
      <c r="A40" s="6" t="s">
        <v>212</v>
      </c>
      <c r="B40" s="6" t="s">
        <v>795</v>
      </c>
      <c r="C40" s="5" t="s">
        <v>1650</v>
      </c>
      <c r="D40" s="6" t="s">
        <v>1426</v>
      </c>
      <c r="E40" s="6" t="s">
        <v>1428</v>
      </c>
      <c r="G40" s="6"/>
    </row>
    <row r="41">
      <c r="A41" s="6" t="s">
        <v>212</v>
      </c>
      <c r="B41" s="6" t="s">
        <v>796</v>
      </c>
      <c r="C41" s="5" t="s">
        <v>1492</v>
      </c>
      <c r="D41" s="6" t="s">
        <v>1362</v>
      </c>
      <c r="E41" s="6"/>
      <c r="G41" s="6"/>
    </row>
    <row r="42" ht="26.25">
      <c r="A42" s="6" t="s">
        <v>212</v>
      </c>
      <c r="B42" s="6" t="s">
        <v>798</v>
      </c>
      <c r="C42" s="5" t="s">
        <v>1353</v>
      </c>
      <c r="D42" s="6" t="s">
        <v>1714</v>
      </c>
      <c r="E42" s="6" t="s">
        <v>1716</v>
      </c>
      <c r="F42" s="6" t="s">
        <v>1359</v>
      </c>
      <c r="G42" s="6"/>
    </row>
    <row r="43" ht="26.25">
      <c r="A43" s="6" t="s">
        <v>212</v>
      </c>
      <c r="B43" s="6" t="s">
        <v>799</v>
      </c>
      <c r="C43" s="5" t="s">
        <v>1738</v>
      </c>
      <c r="D43" s="6" t="s">
        <v>1433</v>
      </c>
      <c r="E43" s="6" t="s">
        <v>1528</v>
      </c>
      <c r="G43" s="6"/>
    </row>
    <row r="44">
      <c r="A44" s="6" t="s">
        <v>212</v>
      </c>
      <c r="B44" s="6" t="s">
        <v>801</v>
      </c>
      <c r="C44" s="5" t="s">
        <v>1488</v>
      </c>
      <c r="D44" s="6" t="s">
        <v>1794</v>
      </c>
      <c r="E44" s="6" t="s">
        <v>1448</v>
      </c>
      <c r="G44" s="6"/>
    </row>
    <row r="45" ht="26.25">
      <c r="A45" s="6" t="s">
        <v>212</v>
      </c>
      <c r="B45" s="6" t="s">
        <v>803</v>
      </c>
      <c r="C45" s="5" t="s">
        <v>1433</v>
      </c>
      <c r="D45" s="6" t="s">
        <v>1432</v>
      </c>
      <c r="E45" s="6" t="s">
        <v>1515</v>
      </c>
      <c r="F45" s="6" t="s">
        <v>1715</v>
      </c>
      <c r="G45" s="6"/>
    </row>
    <row r="46">
      <c r="A46" s="6" t="s">
        <v>212</v>
      </c>
      <c r="B46" s="6" t="s">
        <v>805</v>
      </c>
      <c r="C46" s="5" t="s">
        <v>1660</v>
      </c>
      <c r="D46" s="6" t="s">
        <v>1709</v>
      </c>
      <c r="E46" s="6" t="s">
        <v>1711</v>
      </c>
      <c r="G46" s="6"/>
    </row>
    <row r="47">
      <c r="A47" s="6" t="s">
        <v>212</v>
      </c>
      <c r="B47" s="6" t="s">
        <v>807</v>
      </c>
      <c r="C47" s="5" t="s">
        <v>1354</v>
      </c>
      <c r="D47" s="6"/>
      <c r="E47" s="6"/>
      <c r="G47" s="6"/>
    </row>
    <row r="48" ht="26.25">
      <c r="A48" s="6" t="s">
        <v>212</v>
      </c>
      <c r="B48" s="6" t="s">
        <v>809</v>
      </c>
      <c r="C48" s="5" t="s">
        <v>1391</v>
      </c>
      <c r="D48" s="6" t="s">
        <v>1427</v>
      </c>
      <c r="G48" s="6"/>
    </row>
    <row r="49">
      <c r="A49" s="6" t="s">
        <v>212</v>
      </c>
      <c r="B49" s="6" t="s">
        <v>811</v>
      </c>
      <c r="C49" s="5" t="s">
        <v>1355</v>
      </c>
      <c r="D49" s="6" t="s">
        <v>1796</v>
      </c>
      <c r="G49" s="6"/>
    </row>
    <row r="50">
      <c r="A50" s="6" t="s">
        <v>212</v>
      </c>
      <c r="B50" s="6" t="s">
        <v>812</v>
      </c>
      <c r="C50" s="5" t="s">
        <v>1429</v>
      </c>
      <c r="D50" s="6" t="s">
        <v>1431</v>
      </c>
      <c r="E50" s="6" t="s">
        <v>1641</v>
      </c>
      <c r="G50" s="6"/>
    </row>
    <row r="51">
      <c r="A51" s="6" t="s">
        <v>212</v>
      </c>
      <c r="B51" s="6" t="s">
        <v>421</v>
      </c>
      <c r="C51" s="5" t="s">
        <v>1354</v>
      </c>
      <c r="D51" s="6" t="s">
        <v>1520</v>
      </c>
      <c r="G51" s="6"/>
    </row>
    <row r="52">
      <c r="A52" s="6" t="s">
        <v>212</v>
      </c>
      <c r="B52" s="6" t="s">
        <v>815</v>
      </c>
      <c r="C52" s="5" t="s">
        <v>1490</v>
      </c>
      <c r="G52" s="6"/>
    </row>
    <row r="53">
      <c r="A53" s="6" t="s">
        <v>212</v>
      </c>
      <c r="B53" s="6" t="s">
        <v>816</v>
      </c>
      <c r="C53" s="5" t="s">
        <v>1492</v>
      </c>
      <c r="D53" s="6" t="s">
        <v>1796</v>
      </c>
      <c r="G53" s="6"/>
    </row>
    <row r="54">
      <c r="A54" s="63">
        <v>43103.0</v>
      </c>
      <c r="B54" s="6" t="s">
        <v>818</v>
      </c>
      <c r="C54" s="5" t="s">
        <v>1489</v>
      </c>
      <c r="D54" s="5" t="s">
        <v>1847</v>
      </c>
      <c r="E54" s="6" t="s">
        <v>1434</v>
      </c>
      <c r="G54" s="6"/>
    </row>
    <row r="55" ht="26.25">
      <c r="A55" s="6" t="s">
        <v>212</v>
      </c>
      <c r="B55" s="6" t="s">
        <v>820</v>
      </c>
      <c r="C55" s="5" t="s">
        <v>1738</v>
      </c>
      <c r="D55" s="6" t="s">
        <v>1350</v>
      </c>
      <c r="G55" s="6"/>
    </row>
    <row r="56">
      <c r="A56" s="6" t="s">
        <v>212</v>
      </c>
      <c r="B56" s="6" t="s">
        <v>822</v>
      </c>
      <c r="C56" s="5" t="s">
        <v>1717</v>
      </c>
      <c r="G56" s="6"/>
    </row>
    <row r="57">
      <c r="A57" s="6" t="s">
        <v>212</v>
      </c>
      <c r="B57" s="6" t="s">
        <v>824</v>
      </c>
      <c r="C57" s="5" t="s">
        <v>1490</v>
      </c>
      <c r="D57" s="6" t="s">
        <v>1603</v>
      </c>
      <c r="E57" s="6" t="s">
        <v>1794</v>
      </c>
      <c r="F57" s="6" t="s">
        <v>1707</v>
      </c>
      <c r="G57" s="6"/>
    </row>
    <row r="58">
      <c r="A58" s="6" t="s">
        <v>212</v>
      </c>
      <c r="B58" s="6" t="s">
        <v>826</v>
      </c>
      <c r="C58" s="5" t="s">
        <v>1528</v>
      </c>
      <c r="D58" s="6" t="s">
        <v>1733</v>
      </c>
      <c r="G58" s="6"/>
    </row>
    <row r="59">
      <c r="A59" s="6" t="s">
        <v>212</v>
      </c>
      <c r="B59" s="6" t="s">
        <v>828</v>
      </c>
      <c r="C59" s="5" t="s">
        <v>1650</v>
      </c>
      <c r="D59" s="6"/>
      <c r="G59" s="6"/>
    </row>
    <row r="60">
      <c r="A60" s="6" t="s">
        <v>212</v>
      </c>
      <c r="B60" s="6" t="s">
        <v>829</v>
      </c>
      <c r="C60" s="5" t="s">
        <v>1431</v>
      </c>
      <c r="D60" s="6" t="s">
        <v>1429</v>
      </c>
      <c r="G60" s="6"/>
    </row>
    <row r="61" ht="13.5" customHeight="1">
      <c r="A61" s="6" t="s">
        <v>212</v>
      </c>
      <c r="B61" s="6" t="s">
        <v>831</v>
      </c>
      <c r="C61" s="5" t="s">
        <v>1432</v>
      </c>
      <c r="D61" s="6" t="s">
        <v>1344</v>
      </c>
      <c r="E61" s="6" t="s">
        <v>1641</v>
      </c>
      <c r="G61" s="6"/>
    </row>
    <row r="62" ht="13.5" customHeight="1">
      <c r="A62" s="6" t="s">
        <v>212</v>
      </c>
      <c r="B62" s="6" t="s">
        <v>832</v>
      </c>
      <c r="C62" s="5" t="s">
        <v>1660</v>
      </c>
      <c r="G62" s="6"/>
    </row>
    <row r="63" ht="13.5" customHeight="1">
      <c r="A63" s="6" t="s">
        <v>212</v>
      </c>
      <c r="B63" s="6" t="s">
        <v>408</v>
      </c>
      <c r="C63" s="5" t="s">
        <v>1350</v>
      </c>
      <c r="G63" s="6"/>
    </row>
    <row r="64" ht="13.5" customHeight="1">
      <c r="A64" s="6" t="s">
        <v>212</v>
      </c>
      <c r="B64" s="6" t="s">
        <v>834</v>
      </c>
      <c r="C64" s="5" t="s">
        <v>1352</v>
      </c>
      <c r="G64" s="6"/>
    </row>
    <row r="65" ht="13.5" customHeight="1">
      <c r="A65" s="6" t="s">
        <v>212</v>
      </c>
      <c r="B65" s="6" t="s">
        <v>835</v>
      </c>
      <c r="C65" s="5" t="s">
        <v>1351</v>
      </c>
      <c r="G65" s="6"/>
    </row>
    <row r="66" ht="13.5" customHeight="1">
      <c r="A66" s="6" t="s">
        <v>212</v>
      </c>
      <c r="B66" s="6" t="s">
        <v>836</v>
      </c>
      <c r="C66" s="5" t="s">
        <v>1345</v>
      </c>
      <c r="D66" s="6" t="s">
        <v>1526</v>
      </c>
      <c r="G66" s="6"/>
    </row>
    <row r="67" ht="13.5" customHeight="1">
      <c r="A67" s="6" t="s">
        <v>212</v>
      </c>
      <c r="B67" s="6" t="s">
        <v>837</v>
      </c>
      <c r="C67" s="5" t="s">
        <v>1826</v>
      </c>
      <c r="D67" s="6" t="s">
        <v>1745</v>
      </c>
      <c r="E67" s="6" t="s">
        <v>1733</v>
      </c>
      <c r="G67" s="6"/>
    </row>
    <row r="68">
      <c r="A68" s="6" t="s">
        <v>212</v>
      </c>
      <c r="B68" s="6" t="s">
        <v>839</v>
      </c>
      <c r="C68" s="5" t="s">
        <v>1634</v>
      </c>
      <c r="D68" s="6" t="s">
        <v>1359</v>
      </c>
      <c r="G68" s="6"/>
    </row>
    <row r="69" ht="26.25">
      <c r="A69" s="6" t="s">
        <v>212</v>
      </c>
      <c r="B69" s="6" t="s">
        <v>841</v>
      </c>
      <c r="C69" s="5" t="s">
        <v>1353</v>
      </c>
      <c r="D69" s="6" t="s">
        <v>1493</v>
      </c>
      <c r="G69" s="6"/>
    </row>
    <row r="70">
      <c r="A70" s="6" t="s">
        <v>212</v>
      </c>
      <c r="B70" s="6" t="s">
        <v>843</v>
      </c>
      <c r="C70" s="5" t="s">
        <v>1429</v>
      </c>
      <c r="D70" s="6" t="s">
        <v>1431</v>
      </c>
      <c r="E70" s="6" t="s">
        <v>1794</v>
      </c>
      <c r="G70" s="6"/>
    </row>
    <row r="71" ht="26.25">
      <c r="A71" s="6" t="s">
        <v>212</v>
      </c>
      <c r="B71" s="6" t="s">
        <v>845</v>
      </c>
      <c r="C71" s="5" t="s">
        <v>1520</v>
      </c>
      <c r="D71" s="6" t="s">
        <v>1527</v>
      </c>
      <c r="E71" s="6" t="s">
        <v>1817</v>
      </c>
      <c r="G71" s="6"/>
    </row>
    <row r="72" ht="26.25">
      <c r="A72" s="6" t="s">
        <v>212</v>
      </c>
      <c r="B72" s="6" t="s">
        <v>847</v>
      </c>
      <c r="C72" s="5" t="s">
        <v>1640</v>
      </c>
      <c r="D72" s="6"/>
      <c r="G72" s="6"/>
    </row>
    <row r="73">
      <c r="A73" s="6" t="s">
        <v>212</v>
      </c>
      <c r="B73" s="6" t="s">
        <v>419</v>
      </c>
      <c r="C73" s="5" t="s">
        <v>1446</v>
      </c>
      <c r="D73" s="6" t="s">
        <v>1447</v>
      </c>
      <c r="E73" s="6" t="s">
        <v>1448</v>
      </c>
      <c r="G73" s="6"/>
    </row>
    <row r="74">
      <c r="A74" s="6" t="s">
        <v>212</v>
      </c>
      <c r="B74" s="6" t="s">
        <v>850</v>
      </c>
      <c r="C74" s="5" t="s">
        <v>1798</v>
      </c>
      <c r="D74" s="6" t="s">
        <v>1744</v>
      </c>
      <c r="E74" s="6" t="s">
        <v>1614</v>
      </c>
      <c r="G74" s="6"/>
    </row>
    <row r="75" ht="26.25">
      <c r="A75" s="6" t="s">
        <v>212</v>
      </c>
      <c r="B75" s="6" t="s">
        <v>852</v>
      </c>
      <c r="C75" s="5" t="s">
        <v>1814</v>
      </c>
      <c r="G75" s="6"/>
    </row>
    <row r="76" ht="26.25">
      <c r="A76" s="6" t="s">
        <v>212</v>
      </c>
      <c r="B76" s="6" t="s">
        <v>854</v>
      </c>
      <c r="C76" s="5" t="s">
        <v>1813</v>
      </c>
      <c r="G76" s="6"/>
    </row>
    <row r="77">
      <c r="A77" s="6" t="s">
        <v>212</v>
      </c>
      <c r="B77" s="6" t="s">
        <v>856</v>
      </c>
      <c r="C77" s="5" t="s">
        <v>1801</v>
      </c>
      <c r="G77" s="6"/>
    </row>
    <row r="78">
      <c r="A78" s="6" t="s">
        <v>212</v>
      </c>
      <c r="B78" s="6" t="s">
        <v>858</v>
      </c>
      <c r="C78" s="5" t="s">
        <v>1818</v>
      </c>
      <c r="G78" s="6"/>
    </row>
    <row r="79">
      <c r="A79" s="6" t="s">
        <v>212</v>
      </c>
      <c r="B79" s="6" t="s">
        <v>427</v>
      </c>
      <c r="C79" s="5" t="s">
        <v>1810</v>
      </c>
      <c r="D79" s="6" t="s">
        <v>1807</v>
      </c>
      <c r="G79" s="6"/>
    </row>
    <row r="80" ht="26.25">
      <c r="A80" s="6" t="s">
        <v>212</v>
      </c>
      <c r="B80" s="6" t="s">
        <v>861</v>
      </c>
      <c r="C80" s="5" t="s">
        <v>1804</v>
      </c>
      <c r="D80" s="6" t="s">
        <v>1619</v>
      </c>
      <c r="G80" s="6"/>
    </row>
    <row r="81">
      <c r="A81" s="6" t="s">
        <v>212</v>
      </c>
      <c r="B81" s="6" t="s">
        <v>863</v>
      </c>
      <c r="C81" s="5" t="s">
        <v>1809</v>
      </c>
      <c r="D81" s="6"/>
      <c r="G81" s="6"/>
    </row>
    <row r="82">
      <c r="A82" s="6" t="s">
        <v>212</v>
      </c>
      <c r="B82" s="6" t="s">
        <v>865</v>
      </c>
      <c r="C82" s="5" t="s">
        <v>1634</v>
      </c>
      <c r="G82" s="6"/>
    </row>
    <row r="83" ht="26.25">
      <c r="A83" s="6" t="s">
        <v>212</v>
      </c>
      <c r="B83" s="6" t="s">
        <v>429</v>
      </c>
      <c r="C83" s="5" t="s">
        <v>1529</v>
      </c>
      <c r="D83" s="6" t="s">
        <v>1708</v>
      </c>
      <c r="E83" s="6" t="s">
        <v>1673</v>
      </c>
      <c r="G83" s="6"/>
    </row>
    <row r="84">
      <c r="C84" s="9"/>
      <c r="G84" s="6"/>
    </row>
    <row r="85">
      <c r="C85" s="9"/>
      <c r="G85" s="6"/>
    </row>
    <row r="86">
      <c r="C86" s="9"/>
      <c r="G86" s="6"/>
    </row>
    <row r="87">
      <c r="C87" s="9"/>
      <c r="G87" s="6"/>
    </row>
    <row r="88">
      <c r="C88" s="9"/>
      <c r="G88" s="6"/>
    </row>
    <row r="89">
      <c r="C89" s="9"/>
      <c r="G89" s="6"/>
    </row>
    <row r="90">
      <c r="C90" s="9"/>
      <c r="G90" s="6"/>
    </row>
    <row r="91">
      <c r="C91" s="9"/>
      <c r="G91" s="6"/>
    </row>
    <row r="92">
      <c r="C92" s="9"/>
      <c r="G92" s="6"/>
    </row>
    <row r="93">
      <c r="C93" s="9"/>
      <c r="G93" s="6"/>
    </row>
    <row r="94">
      <c r="C94" s="9"/>
      <c r="G94" s="6"/>
    </row>
    <row r="95">
      <c r="C95" s="9"/>
      <c r="G95" s="6"/>
    </row>
    <row r="96">
      <c r="C96" s="9"/>
      <c r="G96" s="6"/>
    </row>
    <row r="97">
      <c r="C97" s="9"/>
      <c r="G97" s="6"/>
    </row>
    <row r="98">
      <c r="C98" s="9"/>
      <c r="G98" s="6"/>
    </row>
    <row r="99">
      <c r="C99" s="9"/>
      <c r="G99" s="6"/>
    </row>
    <row r="100">
      <c r="C100" s="9"/>
      <c r="G100" s="6"/>
    </row>
    <row r="101">
      <c r="C101" s="9"/>
      <c r="G101" s="6"/>
    </row>
    <row r="102">
      <c r="C102" s="9"/>
      <c r="G102" s="6"/>
    </row>
    <row r="103">
      <c r="C103" s="9"/>
      <c r="G103" s="6"/>
    </row>
    <row r="104">
      <c r="C104" s="9"/>
      <c r="G104" s="6"/>
    </row>
    <row r="105">
      <c r="C105" s="9"/>
      <c r="G105" s="6"/>
    </row>
    <row r="106">
      <c r="C106" s="9"/>
      <c r="G106" s="6"/>
    </row>
    <row r="107">
      <c r="C107" s="9"/>
      <c r="G107" s="6"/>
    </row>
    <row r="108">
      <c r="C108" s="9"/>
      <c r="G108" s="6"/>
    </row>
    <row r="109">
      <c r="C109" s="9"/>
      <c r="G109" s="6"/>
    </row>
    <row r="110">
      <c r="C110" s="9"/>
      <c r="G110" s="6"/>
    </row>
    <row r="111">
      <c r="C111" s="9"/>
      <c r="G111" s="6"/>
    </row>
    <row r="112">
      <c r="C112" s="9"/>
      <c r="G112" s="6"/>
    </row>
    <row r="113">
      <c r="C113" s="9"/>
      <c r="G113" s="6"/>
    </row>
    <row r="114">
      <c r="C114" s="9"/>
      <c r="G114" s="6"/>
    </row>
    <row r="115">
      <c r="C115" s="9"/>
      <c r="G115" s="6"/>
    </row>
    <row r="116">
      <c r="C116" s="9"/>
      <c r="G116" s="6"/>
    </row>
    <row r="117">
      <c r="C117" s="9"/>
      <c r="G117" s="6"/>
    </row>
    <row r="118">
      <c r="C118" s="9"/>
      <c r="G118" s="6"/>
    </row>
    <row r="119">
      <c r="C119" s="9"/>
      <c r="G119" s="6"/>
    </row>
    <row r="120">
      <c r="C120" s="9"/>
      <c r="G120" s="6"/>
    </row>
    <row r="121">
      <c r="C121" s="9"/>
      <c r="G121" s="6"/>
    </row>
    <row r="122">
      <c r="C122" s="9"/>
      <c r="G122" s="6"/>
    </row>
    <row r="123">
      <c r="C123" s="9"/>
      <c r="G123" s="6"/>
    </row>
    <row r="124">
      <c r="C124" s="9"/>
      <c r="G124" s="6"/>
    </row>
    <row r="125">
      <c r="C125" s="9"/>
      <c r="G125" s="6"/>
    </row>
    <row r="126">
      <c r="C126" s="9"/>
      <c r="G126" s="6"/>
    </row>
    <row r="127">
      <c r="C127" s="9"/>
      <c r="G127" s="6"/>
    </row>
    <row r="128">
      <c r="C128" s="9"/>
      <c r="G128" s="6"/>
    </row>
    <row r="129">
      <c r="C129" s="9"/>
      <c r="G129" s="6"/>
    </row>
    <row r="130">
      <c r="C130" s="9"/>
      <c r="G130" s="6"/>
    </row>
    <row r="131">
      <c r="C131" s="9"/>
      <c r="G131" s="6"/>
    </row>
    <row r="132">
      <c r="C132" s="9"/>
      <c r="G132" s="6"/>
    </row>
    <row r="133">
      <c r="C133" s="9"/>
      <c r="G133" s="6"/>
    </row>
    <row r="134">
      <c r="C134" s="9"/>
      <c r="G134" s="6"/>
    </row>
    <row r="135">
      <c r="C135" s="9"/>
      <c r="G135" s="6"/>
    </row>
    <row r="136">
      <c r="C136" s="9"/>
      <c r="G136" s="6"/>
    </row>
    <row r="137">
      <c r="C137" s="9"/>
      <c r="G137" s="6"/>
    </row>
    <row r="138">
      <c r="C138" s="9"/>
      <c r="G138" s="6"/>
    </row>
    <row r="139">
      <c r="C139" s="9"/>
      <c r="G139" s="6"/>
    </row>
    <row r="140">
      <c r="C140" s="9"/>
      <c r="G140" s="6"/>
    </row>
    <row r="141">
      <c r="C141" s="9"/>
      <c r="G141" s="6"/>
    </row>
    <row r="142">
      <c r="C142" s="9"/>
      <c r="G142" s="6"/>
    </row>
    <row r="143">
      <c r="C143" s="9"/>
      <c r="G143" s="6"/>
    </row>
    <row r="144">
      <c r="C144" s="9"/>
      <c r="G144" s="6"/>
    </row>
    <row r="145">
      <c r="C145" s="9"/>
      <c r="G145" s="6"/>
    </row>
    <row r="146">
      <c r="C146" s="9"/>
      <c r="G146" s="6"/>
    </row>
    <row r="147">
      <c r="C147" s="9"/>
      <c r="G147" s="6"/>
    </row>
    <row r="148">
      <c r="C148" s="9"/>
      <c r="G148" s="6"/>
    </row>
    <row r="149">
      <c r="C149" s="9"/>
      <c r="G149" s="6"/>
    </row>
    <row r="150">
      <c r="C150" s="9"/>
      <c r="G150" s="6"/>
    </row>
    <row r="151">
      <c r="C151" s="9"/>
      <c r="G151" s="6"/>
    </row>
    <row r="152">
      <c r="C152" s="9"/>
      <c r="G152" s="6"/>
    </row>
    <row r="153">
      <c r="C153" s="9"/>
      <c r="G153" s="6"/>
    </row>
    <row r="154">
      <c r="C154" s="9"/>
      <c r="G154" s="6"/>
    </row>
    <row r="155">
      <c r="C155" s="9"/>
      <c r="G155" s="6"/>
    </row>
    <row r="156">
      <c r="C156" s="9"/>
      <c r="G156" s="6"/>
    </row>
    <row r="157">
      <c r="C157" s="9"/>
      <c r="G157" s="6"/>
    </row>
    <row r="158">
      <c r="C158" s="9"/>
      <c r="G158" s="6"/>
    </row>
    <row r="159">
      <c r="C159" s="9"/>
      <c r="G159" s="6"/>
    </row>
    <row r="160">
      <c r="C160" s="9"/>
      <c r="G160" s="6"/>
    </row>
    <row r="161">
      <c r="C161" s="9"/>
      <c r="G161" s="6"/>
    </row>
    <row r="162">
      <c r="C162" s="9"/>
      <c r="G162" s="6"/>
    </row>
    <row r="163">
      <c r="C163" s="9"/>
      <c r="G163" s="6"/>
    </row>
    <row r="164">
      <c r="C164" s="9"/>
      <c r="G164" s="6"/>
    </row>
    <row r="165">
      <c r="C165" s="9"/>
      <c r="G165" s="6"/>
    </row>
    <row r="166">
      <c r="C166" s="9"/>
      <c r="G166" s="6"/>
    </row>
    <row r="167">
      <c r="C167" s="9"/>
      <c r="G167" s="6"/>
    </row>
    <row r="168">
      <c r="C168" s="9"/>
      <c r="G168" s="6"/>
    </row>
    <row r="169">
      <c r="C169" s="9"/>
      <c r="G169" s="6"/>
    </row>
    <row r="170">
      <c r="C170" s="9"/>
      <c r="G170" s="6"/>
    </row>
    <row r="171">
      <c r="C171" s="9"/>
      <c r="G171" s="6"/>
    </row>
    <row r="172">
      <c r="C172" s="9"/>
      <c r="G172" s="6"/>
    </row>
    <row r="173">
      <c r="C173" s="9"/>
      <c r="G173" s="6"/>
    </row>
    <row r="174">
      <c r="C174" s="9"/>
      <c r="G174" s="6"/>
    </row>
    <row r="175">
      <c r="C175" s="9"/>
      <c r="G175" s="6"/>
    </row>
    <row r="176">
      <c r="C176" s="9"/>
      <c r="G176" s="6"/>
    </row>
    <row r="177">
      <c r="C177" s="9"/>
      <c r="G177" s="6"/>
    </row>
    <row r="178">
      <c r="C178" s="9"/>
      <c r="G178" s="6"/>
    </row>
    <row r="179">
      <c r="C179" s="9"/>
      <c r="G179" s="6"/>
    </row>
    <row r="180">
      <c r="C180" s="9"/>
      <c r="G180" s="6"/>
    </row>
    <row r="181">
      <c r="C181" s="9"/>
      <c r="G181" s="6"/>
    </row>
    <row r="182">
      <c r="C182" s="9"/>
      <c r="G182" s="6"/>
    </row>
    <row r="183">
      <c r="C183" s="9"/>
      <c r="G183" s="6"/>
    </row>
    <row r="184">
      <c r="C184" s="9"/>
      <c r="G184" s="6"/>
    </row>
    <row r="185">
      <c r="C185" s="9"/>
      <c r="G185" s="6"/>
    </row>
    <row r="186">
      <c r="C186" s="9"/>
      <c r="G186" s="6"/>
    </row>
    <row r="187">
      <c r="C187" s="9"/>
      <c r="G187" s="6"/>
    </row>
    <row r="188">
      <c r="C188" s="9"/>
      <c r="G188" s="6"/>
    </row>
    <row r="189">
      <c r="C189" s="9"/>
      <c r="G189" s="6"/>
    </row>
    <row r="190">
      <c r="C190" s="9"/>
      <c r="G190" s="6"/>
    </row>
    <row r="191">
      <c r="C191" s="9"/>
      <c r="G191" s="6"/>
    </row>
    <row r="192">
      <c r="C192" s="9"/>
      <c r="G192" s="6"/>
    </row>
    <row r="193">
      <c r="C193" s="9"/>
      <c r="G193" s="6"/>
    </row>
    <row r="194">
      <c r="C194" s="9"/>
      <c r="G194" s="6"/>
    </row>
    <row r="195">
      <c r="C195" s="9"/>
      <c r="G195" s="6"/>
    </row>
    <row r="196">
      <c r="C196" s="9"/>
      <c r="G196" s="6"/>
    </row>
    <row r="197">
      <c r="C197" s="9"/>
      <c r="G197" s="6"/>
    </row>
    <row r="198">
      <c r="C198" s="9"/>
      <c r="G198" s="6"/>
    </row>
    <row r="199">
      <c r="C199" s="9"/>
      <c r="G199" s="6"/>
    </row>
    <row r="200">
      <c r="C200" s="9"/>
      <c r="G200" s="6"/>
    </row>
    <row r="201">
      <c r="C201" s="9"/>
      <c r="G201" s="6"/>
    </row>
    <row r="202">
      <c r="C202" s="9"/>
      <c r="G202" s="6"/>
    </row>
    <row r="203">
      <c r="C203" s="9"/>
      <c r="G203" s="6"/>
    </row>
    <row r="204">
      <c r="C204" s="9"/>
      <c r="G204" s="6"/>
    </row>
    <row r="205">
      <c r="C205" s="9"/>
      <c r="G205" s="6"/>
    </row>
    <row r="206">
      <c r="C206" s="9"/>
      <c r="G206" s="6"/>
    </row>
    <row r="207">
      <c r="C207" s="9"/>
      <c r="G207" s="6"/>
    </row>
    <row r="208">
      <c r="C208" s="9"/>
      <c r="G208" s="6"/>
    </row>
    <row r="209">
      <c r="C209" s="9"/>
      <c r="G209" s="6"/>
    </row>
  </sheetData>
  <dataValidations>
    <dataValidation type="list" allowBlank="1" sqref="C2:G209">
      <formula1>UniqueEnemies</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7.43"/>
    <col customWidth="1" min="2" max="2" width="24.14"/>
    <col customWidth="1" min="3" max="3" width="10.29"/>
    <col customWidth="1" min="4" max="4" width="20.71"/>
    <col customWidth="1" min="5" max="5" width="24.43"/>
    <col customWidth="1" min="6" max="6" width="17.43"/>
    <col customWidth="1" min="7" max="7" width="11.29"/>
    <col customWidth="1" min="8" max="8" width="11.14"/>
    <col customWidth="1" min="9" max="9" width="10.43"/>
    <col customWidth="1" min="10" max="10" width="17.43"/>
  </cols>
  <sheetData>
    <row r="1">
      <c r="A1" s="74"/>
      <c r="B1" s="75"/>
      <c r="C1" s="76"/>
      <c r="D1" s="75"/>
      <c r="E1" s="77"/>
      <c r="F1" s="77"/>
      <c r="G1" s="78" t="s">
        <v>2479</v>
      </c>
      <c r="J1" s="79" t="s">
        <v>1853</v>
      </c>
      <c r="Z1" s="80"/>
      <c r="AA1" s="80"/>
      <c r="AB1" s="80"/>
      <c r="AC1" s="80"/>
      <c r="AD1" s="80"/>
    </row>
    <row r="2" ht="26.25">
      <c r="A2" s="77" t="s">
        <v>1854</v>
      </c>
      <c r="B2" s="75" t="s">
        <v>2480</v>
      </c>
      <c r="C2" s="76" t="s">
        <v>2481</v>
      </c>
      <c r="D2" s="75" t="s">
        <v>392</v>
      </c>
      <c r="E2" s="77" t="s">
        <v>2482</v>
      </c>
      <c r="F2" s="77" t="s">
        <v>2483</v>
      </c>
      <c r="G2" s="81" t="s">
        <v>2484</v>
      </c>
      <c r="H2" s="81" t="s">
        <v>2485</v>
      </c>
      <c r="I2" s="81" t="s">
        <v>2486</v>
      </c>
      <c r="J2" s="75" t="s">
        <v>107</v>
      </c>
      <c r="K2" s="75" t="s">
        <v>113</v>
      </c>
      <c r="L2" s="75" t="s">
        <v>118</v>
      </c>
      <c r="M2" s="75" t="s">
        <v>121</v>
      </c>
      <c r="N2" s="75" t="s">
        <v>129</v>
      </c>
      <c r="O2" s="75" t="s">
        <v>147</v>
      </c>
      <c r="P2" s="75" t="s">
        <v>132</v>
      </c>
      <c r="Q2" s="75" t="s">
        <v>150</v>
      </c>
      <c r="R2" s="75" t="s">
        <v>145</v>
      </c>
      <c r="S2" s="75" t="s">
        <v>141</v>
      </c>
      <c r="T2" s="75" t="s">
        <v>136</v>
      </c>
      <c r="U2" s="75" t="s">
        <v>156</v>
      </c>
      <c r="V2" s="75" t="s">
        <v>152</v>
      </c>
      <c r="W2" s="79" t="s">
        <v>139</v>
      </c>
      <c r="X2" s="79" t="s">
        <v>125</v>
      </c>
      <c r="Y2" s="79" t="s">
        <v>143</v>
      </c>
      <c r="Z2" s="80"/>
      <c r="AA2" s="80"/>
      <c r="AB2" s="80"/>
      <c r="AC2" s="80"/>
      <c r="AD2" s="80"/>
    </row>
    <row r="3">
      <c r="A3" s="28"/>
      <c r="B3" s="29"/>
      <c r="C3" s="82"/>
      <c r="D3" s="29" t="str">
        <f t="array" ref="D3:D348">IF(ISBLANK($A3:$A348),"", VLOOKUP($A3:$A348, CoreChipLookup, 2, FALSE))</f>
        <v/>
      </c>
      <c r="E3" s="29"/>
      <c r="F3" s="28"/>
      <c r="G3" s="83" t="str">
        <f t="array" ref="G3:G348">IF(ISBLANK($A3:$A348),"", VLOOKUP($A3:$A348, CoreRatioLookup, 2, FALSE))</f>
        <v/>
      </c>
      <c r="H3" s="83" t="str">
        <f t="array" ref="H3:H348">IF(ISBLANK($A3:$A348),"", VLOOKUP($A3:$A348, CoreRatioLookup, 3, FALSE))</f>
        <v/>
      </c>
      <c r="I3" s="83" t="str">
        <f t="array" ref="I3:I348">IF(ISBLANK($A3:$A348),"", VLOOKUP($A3:$A348, CoreRatioLookup, 4, FALSE))</f>
        <v/>
      </c>
      <c r="J3" s="84" t="str">
        <f t="array" ref="J3:J348">IF(ISBLANK($A3:$A348),"", VLOOKUP($A3:$A348, CoreChipLookup, 3, FALSE))</f>
        <v/>
      </c>
      <c r="K3" s="84" t="str">
        <f t="array" ref="K3:K348">IF(ISBLANK($A3:$A348),"", VLOOKUP($A3:$A348, CoreChipLookup, 4, FALSE))</f>
        <v/>
      </c>
      <c r="L3" s="84" t="str">
        <f t="array" ref="L3:L348">IF(ISBLANK($A3:$A348),"", VLOOKUP($A3:$A348, CoreChipLookup, 5, FALSE))</f>
        <v/>
      </c>
      <c r="M3" s="84" t="str">
        <f t="array" ref="M3:M348">IF(ISBLANK($A3:$A348),"", VLOOKUP($A3:$A348, CoreChipLookup, 6, FALSE))</f>
        <v/>
      </c>
      <c r="N3" s="84" t="str">
        <f t="array" ref="N3:N348">IF(ISBLANK($A3:$A348),"", VLOOKUP($A3:$A348, CoreChipLookup, 7, FALSE))</f>
        <v/>
      </c>
      <c r="O3" s="84" t="str">
        <f t="array" ref="O3:O348">IF(ISBLANK($A3:$A348),"", VLOOKUP($A3:$A348, CoreChipLookup, 8, FALSE))</f>
        <v/>
      </c>
      <c r="P3" s="84" t="str">
        <f t="array" ref="P3:P348">IF(ISBLANK($A3:$A348),"", VLOOKUP($A3:$A348, CoreChipLookup, 9, FALSE))</f>
        <v/>
      </c>
      <c r="Q3" s="84" t="str">
        <f t="array" ref="Q3:Q348">IF(ISBLANK($A3:$A348),"", VLOOKUP($A3:$A348, CoreChipLookup, 10, FALSE))</f>
        <v/>
      </c>
      <c r="R3" s="84" t="str">
        <f t="array" ref="R3:R348">IF(ISBLANK($A3:$A348),"", VLOOKUP($A3:$A348, CoreChipLookup, 11, FALSE))</f>
        <v/>
      </c>
      <c r="S3" s="84" t="str">
        <f t="array" ref="S3:S348">IF(ISBLANK($A3:$A348),"", VLOOKUP($A3:$A348, CoreChipLookup, 12, FALSE))</f>
        <v/>
      </c>
      <c r="T3" s="84" t="str">
        <f t="array" ref="T3:T348">IF(ISBLANK($A3:$A348),"", VLOOKUP($A3:$A348, CoreChipLookup, 13, FALSE))</f>
        <v/>
      </c>
      <c r="U3" s="84" t="str">
        <f t="array" ref="U3:U348">IF(ISBLANK($A3:$A348),"", VLOOKUP($A3:$A348, CoreChipLookup, 14, FALSE))</f>
        <v/>
      </c>
      <c r="V3" s="84" t="str">
        <f t="array" ref="V3:V348">IF(ISBLANK($A3:$A348),"", VLOOKUP($A3:$A348, CoreChipLookup, 15, FALSE))</f>
        <v/>
      </c>
      <c r="W3" s="84" t="str">
        <f t="array" ref="W3:W348">IF(ISBLANK($A3:$A348),"", VLOOKUP($A3:$A348, CoreChipLookup, 16, FALSE))</f>
        <v/>
      </c>
      <c r="X3" s="84" t="str">
        <f t="array" ref="X3:X348">IF(ISBLANK($A3:$A348),"", VLOOKUP($A3:$A348, CoreChipLookup, 17, FALSE))</f>
        <v/>
      </c>
      <c r="Y3" s="84" t="str">
        <f t="array" ref="Y3:Y348">IF(ISBLANK($A3:$A348),"", VLOOKUP($A3:$A348, CoreChipLookup, 18, FALSE))</f>
        <v/>
      </c>
    </row>
    <row r="4">
      <c r="A4" s="28" t="s">
        <v>1855</v>
      </c>
      <c r="B4" s="29" t="s">
        <v>234</v>
      </c>
      <c r="C4" s="85">
        <v>42745.0</v>
      </c>
      <c r="D4" s="29" t="s">
        <v>1856</v>
      </c>
      <c r="E4" s="29"/>
      <c r="F4" s="28" t="s">
        <v>1985</v>
      </c>
      <c r="G4" s="86">
        <v>1.3247124020666354</v>
      </c>
      <c r="H4" s="86">
        <v>1.0</v>
      </c>
      <c r="I4" s="86">
        <v>1.0</v>
      </c>
      <c r="J4" s="29"/>
      <c r="K4" s="29"/>
      <c r="L4" s="29"/>
      <c r="M4" s="29"/>
      <c r="N4" s="29"/>
      <c r="O4" s="29"/>
      <c r="P4" s="28"/>
      <c r="Q4" s="29"/>
      <c r="R4" s="29"/>
      <c r="S4" s="29"/>
      <c r="T4" s="29"/>
      <c r="U4" s="29"/>
      <c r="V4" s="29"/>
      <c r="W4" s="61"/>
      <c r="X4" s="61"/>
      <c r="Y4" s="61"/>
    </row>
    <row r="5">
      <c r="A5" s="28" t="s">
        <v>1855</v>
      </c>
      <c r="B5" s="29" t="s">
        <v>215</v>
      </c>
      <c r="C5" s="85">
        <v>42745.0</v>
      </c>
      <c r="D5" s="29" t="s">
        <v>1856</v>
      </c>
      <c r="E5" s="29"/>
      <c r="F5" s="28" t="s">
        <v>1985</v>
      </c>
      <c r="G5" s="86">
        <v>1.3247124020666354</v>
      </c>
      <c r="H5" s="86">
        <v>1.0</v>
      </c>
      <c r="I5" s="86">
        <v>1.0</v>
      </c>
      <c r="J5" s="29"/>
      <c r="K5" s="29"/>
      <c r="L5" s="29"/>
      <c r="M5" s="29"/>
      <c r="N5" s="29"/>
      <c r="O5" s="29"/>
      <c r="P5" s="28"/>
      <c r="Q5" s="29"/>
      <c r="R5" s="29"/>
      <c r="S5" s="29"/>
      <c r="T5" s="29"/>
      <c r="U5" s="29"/>
      <c r="V5" s="29"/>
      <c r="W5" s="61"/>
      <c r="X5" s="61"/>
      <c r="Y5" s="61"/>
    </row>
    <row r="6" ht="26.25">
      <c r="A6" s="28" t="s">
        <v>1857</v>
      </c>
      <c r="B6" s="29" t="s">
        <v>215</v>
      </c>
      <c r="C6" s="85">
        <v>42745.0</v>
      </c>
      <c r="D6" s="29" t="s">
        <v>1858</v>
      </c>
      <c r="E6" s="29"/>
      <c r="F6" s="28" t="s">
        <v>1985</v>
      </c>
      <c r="G6" s="86">
        <v>2.621850836646757</v>
      </c>
      <c r="H6" s="86">
        <v>0.7831250000000001</v>
      </c>
      <c r="I6" s="86">
        <v>1.633676041016573</v>
      </c>
      <c r="J6" s="29"/>
      <c r="K6" s="29"/>
      <c r="L6" s="29"/>
      <c r="M6" s="29"/>
      <c r="N6" s="29"/>
      <c r="O6" s="29"/>
      <c r="P6" s="28"/>
      <c r="Q6" s="29"/>
      <c r="R6" s="29"/>
      <c r="S6" s="29"/>
      <c r="T6" s="29"/>
      <c r="U6" s="29"/>
      <c r="V6" s="29"/>
      <c r="W6" s="61"/>
      <c r="X6" s="61"/>
      <c r="Y6" s="61"/>
    </row>
    <row r="7">
      <c r="A7" s="28" t="s">
        <v>1859</v>
      </c>
      <c r="B7" s="29" t="s">
        <v>215</v>
      </c>
      <c r="C7" s="85">
        <v>42745.0</v>
      </c>
      <c r="D7" s="29" t="s">
        <v>1856</v>
      </c>
      <c r="E7" s="29"/>
      <c r="F7" s="28" t="s">
        <v>1985</v>
      </c>
      <c r="G7" s="86">
        <v>2.0077189514825653</v>
      </c>
      <c r="H7" s="86">
        <v>0.7831250000000001</v>
      </c>
      <c r="I7" s="86">
        <v>1.633676041016573</v>
      </c>
      <c r="J7" s="29"/>
      <c r="K7" s="29"/>
      <c r="L7" s="29"/>
      <c r="M7" s="29"/>
      <c r="N7" s="29"/>
      <c r="O7" s="29"/>
      <c r="P7" s="28"/>
      <c r="Q7" s="29"/>
      <c r="R7" s="29"/>
      <c r="S7" s="29"/>
      <c r="T7" s="29"/>
      <c r="U7" s="29"/>
      <c r="V7" s="29"/>
      <c r="W7" s="61"/>
      <c r="X7" s="61"/>
      <c r="Y7" s="61"/>
    </row>
    <row r="8" ht="26.25">
      <c r="A8" s="28" t="s">
        <v>1860</v>
      </c>
      <c r="B8" s="29" t="s">
        <v>643</v>
      </c>
      <c r="C8" s="85">
        <v>42745.0</v>
      </c>
      <c r="D8" s="29" t="s">
        <v>1858</v>
      </c>
      <c r="E8" s="29"/>
      <c r="F8" s="28" t="s">
        <v>1985</v>
      </c>
      <c r="G8" s="86">
        <v>5.135189318882508</v>
      </c>
      <c r="H8" s="86">
        <v>0.7831250000000001</v>
      </c>
      <c r="I8" s="86">
        <v>1.633676041016573</v>
      </c>
      <c r="J8" s="29"/>
      <c r="K8" s="29"/>
      <c r="L8" s="29"/>
      <c r="M8" s="29"/>
      <c r="N8" s="29"/>
      <c r="O8" s="29"/>
      <c r="P8" s="28"/>
      <c r="Q8" s="29"/>
      <c r="R8" s="29"/>
      <c r="S8" s="29"/>
      <c r="T8" s="29"/>
      <c r="U8" s="29"/>
      <c r="V8" s="29"/>
      <c r="W8" s="61"/>
      <c r="X8" s="61"/>
      <c r="Y8" s="61"/>
    </row>
    <row r="9" ht="26.25">
      <c r="A9" s="28" t="s">
        <v>1861</v>
      </c>
      <c r="B9" s="29" t="s">
        <v>643</v>
      </c>
      <c r="C9" s="85">
        <v>42745.0</v>
      </c>
      <c r="D9" s="29" t="s">
        <v>1862</v>
      </c>
      <c r="E9" s="29"/>
      <c r="F9" s="28" t="s">
        <v>1985</v>
      </c>
      <c r="G9" s="86">
        <v>3.793157799284979</v>
      </c>
      <c r="H9" s="86">
        <v>1.0</v>
      </c>
      <c r="I9" s="86">
        <v>1.0</v>
      </c>
      <c r="J9" s="29"/>
      <c r="K9" s="29"/>
      <c r="L9" s="29"/>
      <c r="M9" s="29"/>
      <c r="N9" s="29"/>
      <c r="O9" s="29"/>
      <c r="P9" s="28"/>
      <c r="Q9" s="29"/>
      <c r="R9" s="29"/>
      <c r="S9" s="29"/>
      <c r="T9" s="29"/>
      <c r="U9" s="29"/>
      <c r="V9" s="29"/>
      <c r="W9" s="61"/>
      <c r="X9" s="61"/>
      <c r="Y9" s="61"/>
    </row>
    <row r="10" ht="26.25">
      <c r="A10" s="28" t="s">
        <v>1863</v>
      </c>
      <c r="B10" s="29" t="s">
        <v>700</v>
      </c>
      <c r="C10" s="82">
        <v>20.0</v>
      </c>
      <c r="D10" s="29"/>
      <c r="E10" s="29" t="s">
        <v>1436</v>
      </c>
      <c r="F10" s="28" t="s">
        <v>1985</v>
      </c>
      <c r="G10" s="86">
        <v>8.04639930090045</v>
      </c>
      <c r="H10" s="86">
        <v>0.9225000000000001</v>
      </c>
      <c r="I10" s="86">
        <v>1.208634218327439</v>
      </c>
      <c r="J10" s="29" t="s">
        <v>1864</v>
      </c>
      <c r="K10" s="29" t="s">
        <v>1865</v>
      </c>
      <c r="L10" s="29" t="s">
        <v>1866</v>
      </c>
      <c r="M10" s="29" t="s">
        <v>1866</v>
      </c>
      <c r="N10" s="29" t="s">
        <v>1867</v>
      </c>
      <c r="O10" s="29" t="s">
        <v>1868</v>
      </c>
      <c r="P10" s="28" t="s">
        <v>1869</v>
      </c>
      <c r="Q10" s="29" t="s">
        <v>1870</v>
      </c>
      <c r="R10" s="29" t="s">
        <v>1871</v>
      </c>
      <c r="S10" s="29" t="s">
        <v>1872</v>
      </c>
      <c r="T10" s="29" t="s">
        <v>1868</v>
      </c>
      <c r="U10" s="29" t="s">
        <v>1873</v>
      </c>
      <c r="V10" s="29" t="s">
        <v>1867</v>
      </c>
      <c r="W10" s="61" t="s">
        <v>1872</v>
      </c>
      <c r="X10" s="61" t="s">
        <v>1871</v>
      </c>
      <c r="Y10" s="61" t="s">
        <v>1867</v>
      </c>
    </row>
    <row r="11" ht="26.25">
      <c r="A11" s="28" t="s">
        <v>1863</v>
      </c>
      <c r="B11" s="29" t="s">
        <v>687</v>
      </c>
      <c r="C11" s="82" t="s">
        <v>2487</v>
      </c>
      <c r="D11" s="29"/>
      <c r="E11" s="29" t="s">
        <v>1424</v>
      </c>
      <c r="F11" s="28" t="s">
        <v>2488</v>
      </c>
      <c r="G11" s="86">
        <v>8.04639930090045</v>
      </c>
      <c r="H11" s="86">
        <v>0.9225000000000001</v>
      </c>
      <c r="I11" s="86">
        <v>1.208634218327439</v>
      </c>
      <c r="J11" s="29" t="s">
        <v>1864</v>
      </c>
      <c r="K11" s="29" t="s">
        <v>1865</v>
      </c>
      <c r="L11" s="29" t="s">
        <v>1866</v>
      </c>
      <c r="M11" s="29" t="s">
        <v>1866</v>
      </c>
      <c r="N11" s="29" t="s">
        <v>1867</v>
      </c>
      <c r="O11" s="29" t="s">
        <v>1868</v>
      </c>
      <c r="P11" s="28" t="s">
        <v>1869</v>
      </c>
      <c r="Q11" s="29" t="s">
        <v>1870</v>
      </c>
      <c r="R11" s="29" t="s">
        <v>1871</v>
      </c>
      <c r="S11" s="29" t="s">
        <v>1872</v>
      </c>
      <c r="T11" s="29" t="s">
        <v>1868</v>
      </c>
      <c r="U11" s="29" t="s">
        <v>1873</v>
      </c>
      <c r="V11" s="29" t="s">
        <v>1867</v>
      </c>
      <c r="W11" s="61" t="s">
        <v>1872</v>
      </c>
      <c r="X11" s="61" t="s">
        <v>1871</v>
      </c>
      <c r="Y11" s="61" t="s">
        <v>1867</v>
      </c>
    </row>
    <row r="12">
      <c r="A12" s="28" t="s">
        <v>1874</v>
      </c>
      <c r="B12" s="29" t="s">
        <v>723</v>
      </c>
      <c r="C12" s="85">
        <v>42870.0</v>
      </c>
      <c r="D12" s="29" t="s">
        <v>1856</v>
      </c>
      <c r="E12" s="29"/>
      <c r="F12" s="28" t="s">
        <v>1985</v>
      </c>
      <c r="G12" s="86">
        <v>7.312939350512834</v>
      </c>
      <c r="H12" s="86">
        <v>0.8000000000000002</v>
      </c>
      <c r="I12" s="86">
        <v>1.0195709598848899</v>
      </c>
      <c r="J12" s="29"/>
      <c r="K12" s="29"/>
      <c r="L12" s="29"/>
      <c r="M12" s="29"/>
      <c r="N12" s="29"/>
      <c r="O12" s="29"/>
      <c r="P12" s="28"/>
      <c r="Q12" s="29"/>
      <c r="R12" s="29"/>
      <c r="S12" s="29"/>
      <c r="T12" s="29"/>
      <c r="U12" s="29"/>
      <c r="V12" s="29"/>
      <c r="W12" s="61"/>
      <c r="X12" s="61"/>
      <c r="Y12" s="61"/>
    </row>
    <row r="13">
      <c r="A13" s="28" t="s">
        <v>1875</v>
      </c>
      <c r="B13" s="29" t="s">
        <v>723</v>
      </c>
      <c r="C13" s="85">
        <v>42870.0</v>
      </c>
      <c r="D13" s="29" t="s">
        <v>1856</v>
      </c>
      <c r="E13" s="29"/>
      <c r="F13" s="28" t="s">
        <v>1985</v>
      </c>
      <c r="G13" s="86">
        <v>6.756927453832167</v>
      </c>
      <c r="H13" s="86">
        <v>1.0</v>
      </c>
      <c r="I13" s="86">
        <v>1.3037605748561127</v>
      </c>
      <c r="J13" s="29"/>
      <c r="K13" s="29"/>
      <c r="L13" s="29"/>
      <c r="M13" s="29"/>
      <c r="N13" s="29"/>
      <c r="O13" s="29"/>
      <c r="P13" s="28"/>
      <c r="Q13" s="29"/>
      <c r="R13" s="29"/>
      <c r="S13" s="29"/>
      <c r="T13" s="29"/>
      <c r="U13" s="29"/>
      <c r="V13" s="29"/>
      <c r="W13" s="61"/>
      <c r="X13" s="61"/>
      <c r="Y13" s="61"/>
    </row>
    <row r="14" ht="26.25">
      <c r="A14" s="28" t="s">
        <v>1876</v>
      </c>
      <c r="B14" s="29" t="s">
        <v>234</v>
      </c>
      <c r="C14" s="85">
        <v>43028.0</v>
      </c>
      <c r="D14" s="29" t="s">
        <v>1877</v>
      </c>
      <c r="E14" s="29"/>
      <c r="F14" s="28" t="s">
        <v>1985</v>
      </c>
      <c r="G14" s="86">
        <v>9.511817202391397</v>
      </c>
      <c r="H14" s="86">
        <v>1.5025</v>
      </c>
      <c r="I14" s="86">
        <v>0.5215042299424449</v>
      </c>
      <c r="J14" s="29"/>
      <c r="K14" s="29"/>
      <c r="L14" s="29"/>
      <c r="M14" s="29"/>
      <c r="N14" s="29"/>
      <c r="O14" s="29"/>
      <c r="P14" s="28"/>
      <c r="Q14" s="29"/>
      <c r="R14" s="29"/>
      <c r="S14" s="29"/>
      <c r="T14" s="29"/>
      <c r="U14" s="29"/>
      <c r="V14" s="29"/>
      <c r="W14" s="61"/>
      <c r="X14" s="61"/>
      <c r="Y14" s="61"/>
    </row>
    <row r="15">
      <c r="A15" s="28" t="s">
        <v>1878</v>
      </c>
      <c r="B15" s="29" t="s">
        <v>234</v>
      </c>
      <c r="C15" s="85">
        <v>43028.0</v>
      </c>
      <c r="D15" s="29" t="s">
        <v>1856</v>
      </c>
      <c r="E15" s="29"/>
      <c r="F15" s="28" t="s">
        <v>1985</v>
      </c>
      <c r="G15" s="86">
        <v>10.947787959624124</v>
      </c>
      <c r="H15" s="86">
        <v>1.0</v>
      </c>
      <c r="I15" s="86">
        <v>1.0430084598848899</v>
      </c>
      <c r="J15" s="29"/>
      <c r="K15" s="29"/>
      <c r="L15" s="29"/>
      <c r="M15" s="29"/>
      <c r="N15" s="29"/>
      <c r="O15" s="29"/>
      <c r="P15" s="28"/>
      <c r="Q15" s="29"/>
      <c r="R15" s="29"/>
      <c r="S15" s="29"/>
      <c r="T15" s="29"/>
      <c r="U15" s="29"/>
      <c r="V15" s="29"/>
      <c r="W15" s="61"/>
      <c r="X15" s="61"/>
      <c r="Y15" s="61"/>
    </row>
    <row r="16">
      <c r="A16" s="28" t="s">
        <v>1879</v>
      </c>
      <c r="B16" s="29" t="s">
        <v>234</v>
      </c>
      <c r="C16" s="85">
        <v>43028.0</v>
      </c>
      <c r="D16" s="29" t="s">
        <v>1856</v>
      </c>
      <c r="E16" s="29"/>
      <c r="F16" s="28" t="s">
        <v>1985</v>
      </c>
      <c r="G16" s="86">
        <v>10.076576496604854</v>
      </c>
      <c r="H16" s="86">
        <v>0.8000000000000002</v>
      </c>
      <c r="I16" s="86">
        <v>1.3729239260453503</v>
      </c>
      <c r="J16" s="29"/>
      <c r="K16" s="29"/>
      <c r="L16" s="29"/>
      <c r="M16" s="29"/>
      <c r="N16" s="29"/>
      <c r="O16" s="29"/>
      <c r="P16" s="28"/>
      <c r="Q16" s="29"/>
      <c r="R16" s="29"/>
      <c r="S16" s="29"/>
      <c r="T16" s="29"/>
      <c r="U16" s="29"/>
      <c r="V16" s="29"/>
      <c r="W16" s="61"/>
      <c r="X16" s="61"/>
      <c r="Y16" s="61"/>
    </row>
    <row r="17" ht="37.5">
      <c r="A17" s="28" t="s">
        <v>1880</v>
      </c>
      <c r="B17" s="29" t="s">
        <v>515</v>
      </c>
      <c r="C17" s="82" t="s">
        <v>2487</v>
      </c>
      <c r="D17" s="29" t="s">
        <v>1881</v>
      </c>
      <c r="E17" s="29" t="s">
        <v>1376</v>
      </c>
      <c r="F17" s="28" t="s">
        <v>1985</v>
      </c>
      <c r="G17" s="86">
        <v>12.919973558941804</v>
      </c>
      <c r="H17" s="86">
        <v>0.8000000000000002</v>
      </c>
      <c r="I17" s="86">
        <v>1.5645126898273354</v>
      </c>
      <c r="J17" s="29" t="s">
        <v>1869</v>
      </c>
      <c r="K17" s="29" t="s">
        <v>1882</v>
      </c>
      <c r="L17" s="29" t="s">
        <v>1883</v>
      </c>
      <c r="M17" s="29" t="s">
        <v>1864</v>
      </c>
      <c r="N17" s="29" t="s">
        <v>1884</v>
      </c>
      <c r="O17" s="29" t="s">
        <v>1871</v>
      </c>
      <c r="P17" s="28" t="s">
        <v>1867</v>
      </c>
      <c r="Q17" s="29" t="s">
        <v>1872</v>
      </c>
      <c r="R17" s="29" t="s">
        <v>1867</v>
      </c>
      <c r="S17" s="29" t="s">
        <v>1869</v>
      </c>
      <c r="T17" s="29" t="s">
        <v>1884</v>
      </c>
      <c r="U17" s="29" t="s">
        <v>1866</v>
      </c>
      <c r="V17" s="29" t="s">
        <v>1865</v>
      </c>
      <c r="W17" s="61" t="s">
        <v>1885</v>
      </c>
      <c r="X17" t="s">
        <v>1864</v>
      </c>
      <c r="Y17" s="29" t="s">
        <v>1872</v>
      </c>
    </row>
    <row r="18" ht="37.5">
      <c r="A18" s="28" t="s">
        <v>1880</v>
      </c>
      <c r="B18" s="29" t="s">
        <v>736</v>
      </c>
      <c r="C18" s="82" t="s">
        <v>2487</v>
      </c>
      <c r="D18" s="29" t="s">
        <v>1881</v>
      </c>
      <c r="E18" s="29" t="s">
        <v>1501</v>
      </c>
      <c r="F18" s="28" t="s">
        <v>2489</v>
      </c>
      <c r="G18" s="86">
        <v>12.919973558941804</v>
      </c>
      <c r="H18" s="86">
        <v>0.8000000000000002</v>
      </c>
      <c r="I18" s="86">
        <v>1.5645126898273354</v>
      </c>
      <c r="J18" s="29" t="s">
        <v>1869</v>
      </c>
      <c r="K18" s="29" t="s">
        <v>1882</v>
      </c>
      <c r="L18" s="29" t="s">
        <v>1883</v>
      </c>
      <c r="M18" s="29" t="s">
        <v>1864</v>
      </c>
      <c r="N18" s="29" t="s">
        <v>1884</v>
      </c>
      <c r="O18" s="29" t="s">
        <v>1871</v>
      </c>
      <c r="P18" s="28" t="s">
        <v>1867</v>
      </c>
      <c r="Q18" s="29" t="s">
        <v>1872</v>
      </c>
      <c r="R18" s="29" t="s">
        <v>1867</v>
      </c>
      <c r="S18" s="29" t="s">
        <v>1869</v>
      </c>
      <c r="T18" s="29" t="s">
        <v>1884</v>
      </c>
      <c r="U18" s="29" t="s">
        <v>1866</v>
      </c>
      <c r="V18" s="29" t="s">
        <v>1865</v>
      </c>
      <c r="W18" s="61" t="s">
        <v>1885</v>
      </c>
      <c r="X18" s="29" t="s">
        <v>1864</v>
      </c>
      <c r="Y18" s="29" t="s">
        <v>1872</v>
      </c>
    </row>
    <row r="19" ht="37.5">
      <c r="A19" s="28" t="s">
        <v>1880</v>
      </c>
      <c r="B19" s="29" t="s">
        <v>769</v>
      </c>
      <c r="C19" s="82" t="s">
        <v>2487</v>
      </c>
      <c r="D19" s="29" t="s">
        <v>1881</v>
      </c>
      <c r="E19" s="29" t="s">
        <v>1475</v>
      </c>
      <c r="F19" s="28" t="s">
        <v>1985</v>
      </c>
      <c r="G19" s="86">
        <v>12.919973558941804</v>
      </c>
      <c r="H19" s="86">
        <v>0.8000000000000002</v>
      </c>
      <c r="I19" s="86">
        <v>1.5645126898273354</v>
      </c>
      <c r="J19" s="29" t="s">
        <v>1869</v>
      </c>
      <c r="K19" s="29" t="s">
        <v>1882</v>
      </c>
      <c r="L19" s="29" t="s">
        <v>1883</v>
      </c>
      <c r="M19" s="29" t="s">
        <v>1864</v>
      </c>
      <c r="N19" s="29" t="s">
        <v>1884</v>
      </c>
      <c r="O19" s="29" t="s">
        <v>1871</v>
      </c>
      <c r="P19" s="28" t="s">
        <v>1867</v>
      </c>
      <c r="Q19" s="29" t="s">
        <v>1872</v>
      </c>
      <c r="R19" s="29" t="s">
        <v>1867</v>
      </c>
      <c r="S19" s="29" t="s">
        <v>1869</v>
      </c>
      <c r="T19" s="29" t="s">
        <v>1884</v>
      </c>
      <c r="U19" s="29" t="s">
        <v>1866</v>
      </c>
      <c r="V19" s="29" t="s">
        <v>1865</v>
      </c>
      <c r="W19" s="61" t="s">
        <v>1885</v>
      </c>
      <c r="X19" s="29" t="s">
        <v>1864</v>
      </c>
      <c r="Y19" s="29" t="s">
        <v>1872</v>
      </c>
    </row>
    <row r="20">
      <c r="A20" s="28" t="s">
        <v>1886</v>
      </c>
      <c r="B20" s="29" t="s">
        <v>242</v>
      </c>
      <c r="C20" s="82" t="s">
        <v>2487</v>
      </c>
      <c r="D20" s="29" t="s">
        <v>1856</v>
      </c>
      <c r="E20" s="29"/>
      <c r="F20" s="28" t="s">
        <v>1985</v>
      </c>
      <c r="G20" s="86">
        <v>14.291281005370262</v>
      </c>
      <c r="H20" s="86">
        <v>1.0</v>
      </c>
      <c r="I20" s="86">
        <v>0.9478821033562167</v>
      </c>
      <c r="J20" s="29"/>
      <c r="K20" s="29"/>
      <c r="L20" s="29"/>
      <c r="M20" s="29"/>
      <c r="N20" s="29"/>
      <c r="O20" s="29"/>
      <c r="P20" s="28"/>
      <c r="Q20" s="29"/>
      <c r="R20" s="29"/>
      <c r="S20" s="29"/>
      <c r="T20" s="29"/>
      <c r="U20" s="29"/>
      <c r="V20" s="29"/>
      <c r="W20" s="61"/>
      <c r="X20" s="61"/>
      <c r="Y20" s="61"/>
    </row>
    <row r="21" ht="26.25">
      <c r="A21" s="28" t="s">
        <v>1887</v>
      </c>
      <c r="B21" s="29" t="s">
        <v>242</v>
      </c>
      <c r="C21" s="82" t="s">
        <v>2487</v>
      </c>
      <c r="D21" s="29" t="s">
        <v>1888</v>
      </c>
      <c r="E21" s="29"/>
      <c r="F21" s="28" t="s">
        <v>1985</v>
      </c>
      <c r="G21" s="86">
        <v>12.422532509878904</v>
      </c>
      <c r="H21" s="86">
        <v>1.8424999999999996</v>
      </c>
      <c r="I21" s="86">
        <v>0.6871299883849941</v>
      </c>
      <c r="J21" s="29"/>
      <c r="K21" s="29"/>
      <c r="L21" s="29"/>
      <c r="M21" s="29"/>
      <c r="N21" s="29"/>
      <c r="O21" s="29"/>
      <c r="P21" s="28"/>
      <c r="Q21" s="29"/>
      <c r="R21" s="29"/>
      <c r="S21" s="29"/>
      <c r="T21" s="29"/>
      <c r="U21" s="29"/>
      <c r="V21" s="29"/>
      <c r="W21" s="61"/>
      <c r="X21" s="61"/>
      <c r="Y21" s="61"/>
    </row>
    <row r="22" ht="26.25">
      <c r="A22" s="28" t="s">
        <v>1889</v>
      </c>
      <c r="B22" s="29" t="s">
        <v>790</v>
      </c>
      <c r="C22" s="82" t="s">
        <v>2487</v>
      </c>
      <c r="D22" s="29" t="s">
        <v>1890</v>
      </c>
      <c r="E22" s="29" t="s">
        <v>1516</v>
      </c>
      <c r="F22" s="28" t="s">
        <v>1985</v>
      </c>
      <c r="G22" s="86">
        <v>16.38472964338002</v>
      </c>
      <c r="H22" s="86">
        <v>0.32249999999999995</v>
      </c>
      <c r="I22" s="86">
        <v>1.9908905632411065</v>
      </c>
      <c r="J22" s="29"/>
      <c r="K22" s="29"/>
      <c r="L22" s="29"/>
      <c r="M22" s="29"/>
      <c r="N22" s="29"/>
      <c r="O22" s="29"/>
      <c r="P22" s="28"/>
      <c r="Q22" s="29"/>
      <c r="R22" s="29"/>
      <c r="S22" s="29"/>
      <c r="T22" s="29"/>
      <c r="U22" s="29"/>
      <c r="V22" s="29"/>
      <c r="W22" s="61"/>
      <c r="X22" s="29"/>
      <c r="Y22" s="29"/>
    </row>
    <row r="23" ht="26.25">
      <c r="A23" s="28" t="s">
        <v>1891</v>
      </c>
      <c r="B23" s="29" t="s">
        <v>802</v>
      </c>
      <c r="C23" s="82" t="s">
        <v>2487</v>
      </c>
      <c r="D23" s="29"/>
      <c r="E23" s="29" t="s">
        <v>1533</v>
      </c>
      <c r="F23" s="28" t="s">
        <v>2489</v>
      </c>
      <c r="G23" s="86">
        <v>15.26054820179582</v>
      </c>
      <c r="H23" s="86">
        <v>1.1606249999999998</v>
      </c>
      <c r="I23" s="86">
        <v>1.0430084598848899</v>
      </c>
      <c r="J23" s="29"/>
      <c r="K23" s="29"/>
      <c r="L23" s="29"/>
      <c r="M23" s="29"/>
      <c r="N23" s="29"/>
      <c r="O23" s="29"/>
      <c r="P23" s="28"/>
      <c r="Q23" s="29"/>
      <c r="R23" s="29"/>
      <c r="S23" s="29"/>
      <c r="T23" s="29"/>
      <c r="U23" s="29"/>
      <c r="V23" s="29"/>
      <c r="W23" s="61"/>
      <c r="X23" s="29"/>
      <c r="Y23" s="29"/>
    </row>
    <row r="24" ht="26.25">
      <c r="A24" s="28" t="s">
        <v>1892</v>
      </c>
      <c r="B24" s="29" t="s">
        <v>530</v>
      </c>
      <c r="C24" s="82" t="s">
        <v>2490</v>
      </c>
      <c r="D24" s="29"/>
      <c r="E24" s="5" t="s">
        <v>1313</v>
      </c>
      <c r="F24" s="28" t="s">
        <v>1985</v>
      </c>
      <c r="G24" s="86">
        <v>17.9968033681134</v>
      </c>
      <c r="H24" s="86">
        <v>0.583125</v>
      </c>
      <c r="I24" s="86">
        <v>1.3729239260453503</v>
      </c>
      <c r="J24" s="29"/>
      <c r="K24" s="29"/>
      <c r="L24" s="29"/>
      <c r="M24" s="29"/>
      <c r="N24" s="29"/>
      <c r="O24" s="29"/>
      <c r="P24" s="29"/>
      <c r="Q24" s="29"/>
      <c r="R24" s="29"/>
      <c r="S24" s="29"/>
      <c r="T24" s="29"/>
      <c r="U24" s="29"/>
      <c r="V24" s="29"/>
      <c r="W24" s="61"/>
      <c r="X24" s="61"/>
      <c r="Y24" s="61"/>
    </row>
    <row r="25" ht="37.5">
      <c r="A25" s="28" t="s">
        <v>1893</v>
      </c>
      <c r="B25" s="29" t="s">
        <v>525</v>
      </c>
      <c r="C25" s="82" t="s">
        <v>2491</v>
      </c>
      <c r="D25" s="29"/>
      <c r="E25" s="29" t="s">
        <v>1311</v>
      </c>
      <c r="F25" s="28" t="s">
        <v>2492</v>
      </c>
      <c r="G25" s="86">
        <v>21.198600713953045</v>
      </c>
      <c r="H25" s="86">
        <v>0.9000000000000001</v>
      </c>
      <c r="I25" s="86">
        <v>0.7822563449136677</v>
      </c>
      <c r="J25" s="29" t="s">
        <v>1867</v>
      </c>
      <c r="K25" s="29" t="s">
        <v>1894</v>
      </c>
      <c r="L25" s="29" t="s">
        <v>1895</v>
      </c>
      <c r="M25" s="29" t="s">
        <v>1883</v>
      </c>
      <c r="N25" s="29" t="s">
        <v>1864</v>
      </c>
      <c r="O25" s="29" t="s">
        <v>1884</v>
      </c>
      <c r="P25" s="29" t="s">
        <v>1871</v>
      </c>
      <c r="Q25" s="29" t="s">
        <v>1869</v>
      </c>
      <c r="R25" s="29" t="s">
        <v>1865</v>
      </c>
      <c r="S25" s="29" t="s">
        <v>1864</v>
      </c>
      <c r="T25" s="29" t="s">
        <v>1864</v>
      </c>
      <c r="U25" s="29" t="s">
        <v>1895</v>
      </c>
      <c r="V25" s="29" t="s">
        <v>1869</v>
      </c>
      <c r="W25" s="61" t="s">
        <v>1896</v>
      </c>
      <c r="X25" s="61" t="s">
        <v>1867</v>
      </c>
      <c r="Y25" s="61" t="s">
        <v>1897</v>
      </c>
    </row>
    <row r="26" ht="37.5">
      <c r="A26" s="28" t="s">
        <v>1893</v>
      </c>
      <c r="B26" s="29" t="s">
        <v>530</v>
      </c>
      <c r="C26" s="82" t="s">
        <v>2491</v>
      </c>
      <c r="D26" s="29"/>
      <c r="E26" s="29" t="s">
        <v>1311</v>
      </c>
      <c r="F26" s="28" t="s">
        <v>2492</v>
      </c>
      <c r="G26" s="86">
        <v>21.198600713953045</v>
      </c>
      <c r="H26" s="86">
        <v>0.9000000000000001</v>
      </c>
      <c r="I26" s="86">
        <v>0.7822563449136677</v>
      </c>
      <c r="J26" s="29" t="s">
        <v>1867</v>
      </c>
      <c r="K26" s="29" t="s">
        <v>1894</v>
      </c>
      <c r="L26" s="29" t="s">
        <v>1895</v>
      </c>
      <c r="M26" s="29" t="s">
        <v>1883</v>
      </c>
      <c r="N26" s="29" t="s">
        <v>1864</v>
      </c>
      <c r="O26" s="29" t="s">
        <v>1884</v>
      </c>
      <c r="P26" s="29" t="s">
        <v>1871</v>
      </c>
      <c r="Q26" s="29" t="s">
        <v>1869</v>
      </c>
      <c r="R26" s="29" t="s">
        <v>1865</v>
      </c>
      <c r="S26" s="29" t="s">
        <v>1864</v>
      </c>
      <c r="T26" s="29" t="s">
        <v>1864</v>
      </c>
      <c r="U26" s="29" t="s">
        <v>1895</v>
      </c>
      <c r="V26" s="29" t="s">
        <v>1869</v>
      </c>
      <c r="W26" s="61" t="s">
        <v>1896</v>
      </c>
      <c r="X26" s="61" t="s">
        <v>1867</v>
      </c>
      <c r="Y26" s="61" t="s">
        <v>1897</v>
      </c>
    </row>
    <row r="27" ht="37.5">
      <c r="A27" s="28" t="s">
        <v>1893</v>
      </c>
      <c r="B27" s="29" t="s">
        <v>653</v>
      </c>
      <c r="C27" s="82" t="s">
        <v>2491</v>
      </c>
      <c r="D27" s="29"/>
      <c r="E27" s="29" t="s">
        <v>1389</v>
      </c>
      <c r="F27" s="28" t="s">
        <v>1985</v>
      </c>
      <c r="G27" s="86">
        <v>21.198600713953045</v>
      </c>
      <c r="H27" s="86">
        <v>0.9000000000000001</v>
      </c>
      <c r="I27" s="86">
        <v>0.7822563449136677</v>
      </c>
      <c r="J27" s="29" t="s">
        <v>1867</v>
      </c>
      <c r="K27" s="29" t="s">
        <v>1894</v>
      </c>
      <c r="L27" s="29" t="s">
        <v>1895</v>
      </c>
      <c r="M27" s="29" t="s">
        <v>1883</v>
      </c>
      <c r="N27" s="29" t="s">
        <v>1864</v>
      </c>
      <c r="O27" s="29" t="s">
        <v>1884</v>
      </c>
      <c r="P27" s="29" t="s">
        <v>1871</v>
      </c>
      <c r="Q27" s="29" t="s">
        <v>1869</v>
      </c>
      <c r="R27" s="29" t="s">
        <v>1865</v>
      </c>
      <c r="S27" s="29" t="s">
        <v>1864</v>
      </c>
      <c r="T27" s="29" t="s">
        <v>1864</v>
      </c>
      <c r="U27" s="29" t="s">
        <v>1895</v>
      </c>
      <c r="V27" s="29" t="s">
        <v>1869</v>
      </c>
      <c r="W27" s="61" t="s">
        <v>1896</v>
      </c>
      <c r="X27" s="61" t="s">
        <v>1867</v>
      </c>
      <c r="Y27" s="61" t="s">
        <v>1897</v>
      </c>
    </row>
    <row r="28" ht="37.5">
      <c r="A28" s="28" t="s">
        <v>1893</v>
      </c>
      <c r="B28" s="29" t="s">
        <v>671</v>
      </c>
      <c r="C28" s="82" t="s">
        <v>2491</v>
      </c>
      <c r="D28" s="29"/>
      <c r="E28" s="29" t="s">
        <v>2493</v>
      </c>
      <c r="F28" s="28" t="s">
        <v>1985</v>
      </c>
      <c r="G28" s="86">
        <v>21.198600713953045</v>
      </c>
      <c r="H28" s="86">
        <v>0.9000000000000001</v>
      </c>
      <c r="I28" s="86">
        <v>0.7822563449136677</v>
      </c>
      <c r="J28" s="29" t="s">
        <v>1867</v>
      </c>
      <c r="K28" s="29" t="s">
        <v>1894</v>
      </c>
      <c r="L28" s="29" t="s">
        <v>1895</v>
      </c>
      <c r="M28" s="29" t="s">
        <v>1883</v>
      </c>
      <c r="N28" s="29" t="s">
        <v>1864</v>
      </c>
      <c r="O28" s="29" t="s">
        <v>1884</v>
      </c>
      <c r="P28" s="29" t="s">
        <v>1871</v>
      </c>
      <c r="Q28" s="29" t="s">
        <v>1869</v>
      </c>
      <c r="R28" s="29" t="s">
        <v>1865</v>
      </c>
      <c r="S28" s="29" t="s">
        <v>1864</v>
      </c>
      <c r="T28" s="29" t="s">
        <v>1864</v>
      </c>
      <c r="U28" s="29" t="s">
        <v>1895</v>
      </c>
      <c r="V28" s="29" t="s">
        <v>1869</v>
      </c>
      <c r="W28" s="61" t="s">
        <v>1896</v>
      </c>
      <c r="X28" s="61" t="s">
        <v>1867</v>
      </c>
      <c r="Y28" s="61" t="s">
        <v>1897</v>
      </c>
    </row>
    <row r="29" ht="37.5">
      <c r="A29" s="28" t="s">
        <v>1893</v>
      </c>
      <c r="B29" s="29" t="s">
        <v>830</v>
      </c>
      <c r="C29" s="82" t="s">
        <v>2491</v>
      </c>
      <c r="D29" s="29"/>
      <c r="E29" s="29" t="s">
        <v>1593</v>
      </c>
      <c r="F29" s="28" t="s">
        <v>1985</v>
      </c>
      <c r="G29" s="86">
        <v>21.198600713953045</v>
      </c>
      <c r="H29" s="86">
        <v>0.9000000000000001</v>
      </c>
      <c r="I29" s="86">
        <v>0.7822563449136677</v>
      </c>
      <c r="J29" s="29" t="s">
        <v>1867</v>
      </c>
      <c r="K29" s="29" t="s">
        <v>1894</v>
      </c>
      <c r="L29" s="29" t="s">
        <v>1895</v>
      </c>
      <c r="M29" s="29" t="s">
        <v>1883</v>
      </c>
      <c r="N29" s="29" t="s">
        <v>1864</v>
      </c>
      <c r="O29" s="29" t="s">
        <v>1884</v>
      </c>
      <c r="P29" s="29" t="s">
        <v>1871</v>
      </c>
      <c r="Q29" s="29" t="s">
        <v>1869</v>
      </c>
      <c r="R29" s="29" t="s">
        <v>1865</v>
      </c>
      <c r="S29" s="29" t="s">
        <v>1864</v>
      </c>
      <c r="T29" s="29" t="s">
        <v>1864</v>
      </c>
      <c r="U29" s="29" t="s">
        <v>1895</v>
      </c>
      <c r="V29" s="29" t="s">
        <v>1869</v>
      </c>
      <c r="W29" s="61" t="s">
        <v>1896</v>
      </c>
      <c r="X29" s="61" t="s">
        <v>1867</v>
      </c>
      <c r="Y29" s="61" t="s">
        <v>1897</v>
      </c>
    </row>
    <row r="30" ht="37.5">
      <c r="A30" s="28" t="s">
        <v>1893</v>
      </c>
      <c r="B30" s="29" t="s">
        <v>855</v>
      </c>
      <c r="C30" s="82" t="s">
        <v>2494</v>
      </c>
      <c r="D30" s="29"/>
      <c r="E30" s="29" t="s">
        <v>1600</v>
      </c>
      <c r="F30" s="28" t="s">
        <v>1985</v>
      </c>
      <c r="G30" s="86">
        <v>21.198600713953045</v>
      </c>
      <c r="H30" s="86">
        <v>0.9000000000000001</v>
      </c>
      <c r="I30" s="86">
        <v>0.7822563449136677</v>
      </c>
      <c r="J30" s="29" t="s">
        <v>1867</v>
      </c>
      <c r="K30" s="29" t="s">
        <v>1894</v>
      </c>
      <c r="L30" s="29" t="s">
        <v>1895</v>
      </c>
      <c r="M30" s="29" t="s">
        <v>1883</v>
      </c>
      <c r="N30" s="29" t="s">
        <v>1864</v>
      </c>
      <c r="O30" s="29" t="s">
        <v>1884</v>
      </c>
      <c r="P30" s="29" t="s">
        <v>1871</v>
      </c>
      <c r="Q30" s="29" t="s">
        <v>1869</v>
      </c>
      <c r="R30" s="29" t="s">
        <v>1865</v>
      </c>
      <c r="S30" s="29" t="s">
        <v>1864</v>
      </c>
      <c r="T30" s="29" t="s">
        <v>1864</v>
      </c>
      <c r="U30" s="29" t="s">
        <v>1895</v>
      </c>
      <c r="V30" s="29" t="s">
        <v>1869</v>
      </c>
      <c r="W30" s="61" t="s">
        <v>1896</v>
      </c>
      <c r="X30" s="61" t="s">
        <v>1867</v>
      </c>
      <c r="Y30" s="61" t="s">
        <v>1897</v>
      </c>
    </row>
    <row r="31" ht="26.25">
      <c r="A31" s="28" t="s">
        <v>1898</v>
      </c>
      <c r="B31" s="29" t="s">
        <v>833</v>
      </c>
      <c r="C31" s="82" t="s">
        <v>2491</v>
      </c>
      <c r="D31" s="29" t="s">
        <v>1888</v>
      </c>
      <c r="E31" s="29"/>
      <c r="F31" s="28" t="s">
        <v>1985</v>
      </c>
      <c r="G31" s="86">
        <v>18.92284640836203</v>
      </c>
      <c r="H31" s="86">
        <v>1.7625000000000004</v>
      </c>
      <c r="I31" s="86">
        <v>0.5215042299424449</v>
      </c>
      <c r="J31" s="29"/>
      <c r="K31" s="32"/>
      <c r="L31" s="32"/>
      <c r="M31" s="32"/>
      <c r="N31" s="32"/>
      <c r="O31" s="32"/>
      <c r="P31" s="32"/>
      <c r="Q31" s="32"/>
      <c r="R31" s="32"/>
      <c r="S31" s="32"/>
      <c r="T31" s="32"/>
      <c r="U31" s="32"/>
      <c r="V31" s="32"/>
      <c r="W31" s="32"/>
      <c r="X31" s="32"/>
      <c r="Y31" s="32"/>
    </row>
    <row r="32">
      <c r="A32" s="28" t="s">
        <v>1899</v>
      </c>
      <c r="B32" s="29" t="s">
        <v>833</v>
      </c>
      <c r="C32" s="82" t="s">
        <v>2491</v>
      </c>
      <c r="D32" s="29" t="s">
        <v>1856</v>
      </c>
      <c r="E32" s="29"/>
      <c r="F32" s="28" t="s">
        <v>1985</v>
      </c>
      <c r="G32" s="86">
        <v>19.864604673939606</v>
      </c>
      <c r="H32" s="86">
        <v>1.0</v>
      </c>
      <c r="I32" s="86">
        <v>0.9478821033562167</v>
      </c>
      <c r="J32" s="29"/>
      <c r="K32" s="32"/>
      <c r="L32" s="32"/>
      <c r="M32" s="32"/>
      <c r="N32" s="32"/>
      <c r="O32" s="32"/>
      <c r="P32" s="32"/>
      <c r="Q32" s="32"/>
      <c r="R32" s="32"/>
      <c r="S32" s="32"/>
      <c r="T32" s="32"/>
      <c r="U32" s="32"/>
      <c r="V32" s="32"/>
      <c r="W32" s="32"/>
      <c r="X32" s="32"/>
      <c r="Y32" s="32"/>
    </row>
    <row r="33" ht="37.5">
      <c r="A33" s="28" t="s">
        <v>1900</v>
      </c>
      <c r="B33" s="29" t="s">
        <v>846</v>
      </c>
      <c r="C33" s="82" t="s">
        <v>2494</v>
      </c>
      <c r="D33" s="29"/>
      <c r="E33" s="28" t="s">
        <v>1605</v>
      </c>
      <c r="F33" s="28" t="s">
        <v>1985</v>
      </c>
      <c r="G33" s="87">
        <v>23.991517445510553</v>
      </c>
      <c r="H33" s="87">
        <v>0.7224999999999999</v>
      </c>
      <c r="I33" s="87">
        <v>1.3037605748561127</v>
      </c>
      <c r="J33" s="32" t="s">
        <v>1884</v>
      </c>
      <c r="K33" s="32" t="s">
        <v>1867</v>
      </c>
      <c r="L33" s="32" t="s">
        <v>1901</v>
      </c>
      <c r="M33" s="32" t="s">
        <v>1883</v>
      </c>
      <c r="N33" s="32" t="s">
        <v>1867</v>
      </c>
      <c r="O33" s="32" t="s">
        <v>1867</v>
      </c>
      <c r="P33" s="32" t="s">
        <v>1884</v>
      </c>
      <c r="Q33" s="32" t="s">
        <v>1897</v>
      </c>
      <c r="R33" s="32" t="s">
        <v>1902</v>
      </c>
      <c r="S33" s="32" t="s">
        <v>1884</v>
      </c>
      <c r="T33" s="32" t="s">
        <v>1903</v>
      </c>
      <c r="U33" s="32" t="s">
        <v>1901</v>
      </c>
      <c r="V33" s="32" t="s">
        <v>1882</v>
      </c>
      <c r="W33" s="32" t="s">
        <v>1884</v>
      </c>
      <c r="X33" s="32" t="s">
        <v>1904</v>
      </c>
      <c r="Y33" s="32" t="s">
        <v>1897</v>
      </c>
    </row>
    <row r="34" ht="37.5">
      <c r="A34" s="28" t="s">
        <v>1900</v>
      </c>
      <c r="B34" s="29" t="s">
        <v>866</v>
      </c>
      <c r="C34" s="82" t="s">
        <v>2494</v>
      </c>
      <c r="D34" s="29"/>
      <c r="E34" s="28" t="s">
        <v>1605</v>
      </c>
      <c r="F34" s="28" t="s">
        <v>1985</v>
      </c>
      <c r="G34" s="87">
        <v>23.991517445510553</v>
      </c>
      <c r="H34" s="87">
        <v>0.7224999999999999</v>
      </c>
      <c r="I34" s="87">
        <v>1.3037605748561127</v>
      </c>
      <c r="J34" s="32" t="s">
        <v>1884</v>
      </c>
      <c r="K34" s="32" t="s">
        <v>1867</v>
      </c>
      <c r="L34" s="32" t="s">
        <v>1901</v>
      </c>
      <c r="M34" s="32" t="s">
        <v>1883</v>
      </c>
      <c r="N34" s="32" t="s">
        <v>1867</v>
      </c>
      <c r="O34" s="32" t="s">
        <v>1867</v>
      </c>
      <c r="P34" s="32" t="s">
        <v>1884</v>
      </c>
      <c r="Q34" s="32" t="s">
        <v>1897</v>
      </c>
      <c r="R34" s="32" t="s">
        <v>1902</v>
      </c>
      <c r="S34" s="32" t="s">
        <v>1884</v>
      </c>
      <c r="T34" s="32" t="s">
        <v>1903</v>
      </c>
      <c r="U34" s="32" t="s">
        <v>1901</v>
      </c>
      <c r="V34" s="32" t="s">
        <v>1882</v>
      </c>
      <c r="W34" s="32" t="s">
        <v>1884</v>
      </c>
      <c r="X34" s="32" t="s">
        <v>1904</v>
      </c>
      <c r="Y34" s="32" t="s">
        <v>1897</v>
      </c>
    </row>
    <row r="35" ht="37.5">
      <c r="A35" s="28" t="s">
        <v>1900</v>
      </c>
      <c r="B35" s="29" t="s">
        <v>873</v>
      </c>
      <c r="C35" s="82" t="s">
        <v>2494</v>
      </c>
      <c r="D35" s="29"/>
      <c r="E35" s="28" t="s">
        <v>1684</v>
      </c>
      <c r="F35" s="28" t="s">
        <v>1985</v>
      </c>
      <c r="G35" s="87">
        <v>23.991517445510553</v>
      </c>
      <c r="H35" s="87">
        <v>0.7224999999999999</v>
      </c>
      <c r="I35" s="87">
        <v>1.3037605748561127</v>
      </c>
      <c r="J35" s="32" t="s">
        <v>1884</v>
      </c>
      <c r="K35" s="32" t="s">
        <v>1867</v>
      </c>
      <c r="L35" s="32" t="s">
        <v>1901</v>
      </c>
      <c r="M35" s="32" t="s">
        <v>1883</v>
      </c>
      <c r="N35" s="32" t="s">
        <v>1867</v>
      </c>
      <c r="O35" s="32" t="s">
        <v>1867</v>
      </c>
      <c r="P35" s="32" t="s">
        <v>1884</v>
      </c>
      <c r="Q35" s="32" t="s">
        <v>1897</v>
      </c>
      <c r="R35" s="32" t="s">
        <v>1902</v>
      </c>
      <c r="S35" s="32" t="s">
        <v>1884</v>
      </c>
      <c r="T35" s="32" t="s">
        <v>1903</v>
      </c>
      <c r="U35" s="32" t="s">
        <v>1901</v>
      </c>
      <c r="V35" s="32" t="s">
        <v>1882</v>
      </c>
      <c r="W35" s="32" t="s">
        <v>1884</v>
      </c>
      <c r="X35" s="32" t="s">
        <v>1904</v>
      </c>
      <c r="Y35" s="32" t="s">
        <v>1897</v>
      </c>
    </row>
    <row r="36" ht="37.5">
      <c r="A36" s="28" t="s">
        <v>1900</v>
      </c>
      <c r="B36" s="29" t="s">
        <v>876</v>
      </c>
      <c r="C36" s="82" t="s">
        <v>2494</v>
      </c>
      <c r="D36" s="29"/>
      <c r="E36" s="5" t="s">
        <v>1697</v>
      </c>
      <c r="F36" s="28" t="s">
        <v>1985</v>
      </c>
      <c r="G36" s="87">
        <v>23.991517445510553</v>
      </c>
      <c r="H36" s="87">
        <v>0.7224999999999999</v>
      </c>
      <c r="I36" s="87">
        <v>1.3037605748561127</v>
      </c>
      <c r="J36" s="32" t="s">
        <v>1884</v>
      </c>
      <c r="K36" s="32" t="s">
        <v>1867</v>
      </c>
      <c r="L36" s="32" t="s">
        <v>1901</v>
      </c>
      <c r="M36" s="32" t="s">
        <v>1883</v>
      </c>
      <c r="N36" s="32" t="s">
        <v>1867</v>
      </c>
      <c r="O36" s="32" t="s">
        <v>1867</v>
      </c>
      <c r="P36" s="32" t="s">
        <v>1884</v>
      </c>
      <c r="Q36" s="32" t="s">
        <v>1897</v>
      </c>
      <c r="R36" s="32" t="s">
        <v>1902</v>
      </c>
      <c r="S36" s="32" t="s">
        <v>1884</v>
      </c>
      <c r="T36" s="32" t="s">
        <v>1903</v>
      </c>
      <c r="U36" s="32" t="s">
        <v>1901</v>
      </c>
      <c r="V36" s="32" t="s">
        <v>1882</v>
      </c>
      <c r="W36" s="32" t="s">
        <v>1884</v>
      </c>
      <c r="X36" s="32" t="s">
        <v>1904</v>
      </c>
      <c r="Y36" s="32" t="s">
        <v>1897</v>
      </c>
    </row>
    <row r="37" ht="37.5">
      <c r="A37" s="28" t="s">
        <v>1900</v>
      </c>
      <c r="B37" s="29" t="s">
        <v>894</v>
      </c>
      <c r="C37" s="82" t="s">
        <v>2494</v>
      </c>
      <c r="D37" s="29"/>
      <c r="E37" s="29" t="s">
        <v>1739</v>
      </c>
      <c r="F37" s="28" t="s">
        <v>1985</v>
      </c>
      <c r="G37" s="87">
        <v>23.991517445510553</v>
      </c>
      <c r="H37" s="87">
        <v>0.7224999999999999</v>
      </c>
      <c r="I37" s="87">
        <v>1.3037605748561127</v>
      </c>
      <c r="J37" s="32" t="s">
        <v>1884</v>
      </c>
      <c r="K37" s="32" t="s">
        <v>1867</v>
      </c>
      <c r="L37" s="32" t="s">
        <v>1901</v>
      </c>
      <c r="M37" s="32" t="s">
        <v>1883</v>
      </c>
      <c r="N37" s="32" t="s">
        <v>1867</v>
      </c>
      <c r="O37" s="32" t="s">
        <v>1867</v>
      </c>
      <c r="P37" s="32" t="s">
        <v>1884</v>
      </c>
      <c r="Q37" s="32" t="s">
        <v>1897</v>
      </c>
      <c r="R37" s="32" t="s">
        <v>1902</v>
      </c>
      <c r="S37" s="32" t="s">
        <v>1884</v>
      </c>
      <c r="T37" s="32" t="s">
        <v>1903</v>
      </c>
      <c r="U37" s="32" t="s">
        <v>1901</v>
      </c>
      <c r="V37" s="32" t="s">
        <v>1882</v>
      </c>
      <c r="W37" s="32" t="s">
        <v>1884</v>
      </c>
      <c r="X37" s="32" t="s">
        <v>1904</v>
      </c>
      <c r="Y37" s="32" t="s">
        <v>1897</v>
      </c>
    </row>
    <row r="38" ht="26.25">
      <c r="A38" s="28" t="s">
        <v>1905</v>
      </c>
      <c r="B38" s="29" t="s">
        <v>810</v>
      </c>
      <c r="C38" s="82" t="s">
        <v>2494</v>
      </c>
      <c r="D38" s="29"/>
      <c r="E38" s="29" t="s">
        <v>1569</v>
      </c>
      <c r="F38" s="28" t="s">
        <v>1985</v>
      </c>
      <c r="G38" s="86">
        <v>22.145556240411757</v>
      </c>
      <c r="H38" s="86">
        <v>1.1100000000000003</v>
      </c>
      <c r="I38" s="86">
        <v>1.0</v>
      </c>
      <c r="J38" s="29"/>
      <c r="K38" s="32"/>
      <c r="L38" s="32"/>
      <c r="M38" s="32"/>
      <c r="N38" s="32"/>
      <c r="O38" s="32"/>
      <c r="P38" s="32"/>
      <c r="Q38" s="32"/>
      <c r="R38" s="32"/>
      <c r="S38" s="32"/>
      <c r="T38" s="32"/>
      <c r="U38" s="32"/>
      <c r="V38" s="32"/>
      <c r="W38" s="32"/>
      <c r="X38" s="32"/>
      <c r="Y38" s="32"/>
    </row>
    <row r="39" ht="26.25">
      <c r="A39" s="28" t="s">
        <v>1905</v>
      </c>
      <c r="B39" s="29" t="s">
        <v>817</v>
      </c>
      <c r="C39" s="82" t="s">
        <v>2494</v>
      </c>
      <c r="D39" s="29"/>
      <c r="E39" s="29" t="s">
        <v>1583</v>
      </c>
      <c r="F39" s="28" t="s">
        <v>1985</v>
      </c>
      <c r="G39" s="86">
        <v>22.145556240411757</v>
      </c>
      <c r="H39" s="86">
        <v>1.1100000000000003</v>
      </c>
      <c r="I39" s="86">
        <v>1.0</v>
      </c>
      <c r="J39" s="29"/>
      <c r="K39" s="32"/>
      <c r="L39" s="32"/>
      <c r="M39" s="32"/>
      <c r="N39" s="32"/>
      <c r="O39" s="32"/>
      <c r="P39" s="32"/>
      <c r="Q39" s="32"/>
      <c r="R39" s="32"/>
      <c r="S39" s="32"/>
      <c r="T39" s="32"/>
      <c r="U39" s="32"/>
      <c r="V39" s="32"/>
      <c r="W39" s="32"/>
      <c r="X39" s="32"/>
      <c r="Y39" s="32"/>
    </row>
    <row r="40" ht="26.25">
      <c r="A40" s="28" t="s">
        <v>1905</v>
      </c>
      <c r="B40" s="29" t="s">
        <v>808</v>
      </c>
      <c r="C40" s="82" t="s">
        <v>2494</v>
      </c>
      <c r="D40" s="29"/>
      <c r="E40" s="29" t="s">
        <v>1562</v>
      </c>
      <c r="F40" s="28" t="s">
        <v>2489</v>
      </c>
      <c r="G40" s="86">
        <v>22.145556240411757</v>
      </c>
      <c r="H40" s="86">
        <v>1.1100000000000003</v>
      </c>
      <c r="I40" s="86">
        <v>1.0</v>
      </c>
      <c r="J40" s="29"/>
      <c r="K40" s="32"/>
      <c r="L40" s="32"/>
      <c r="M40" s="32"/>
      <c r="N40" s="32"/>
      <c r="O40" s="32"/>
      <c r="P40" s="32"/>
      <c r="Q40" s="32"/>
      <c r="R40" s="32"/>
      <c r="S40" s="32"/>
      <c r="T40" s="32"/>
      <c r="U40" s="32"/>
      <c r="V40" s="32"/>
      <c r="W40" s="32"/>
      <c r="X40" s="32"/>
      <c r="Y40" s="32"/>
    </row>
    <row r="41" ht="26.25">
      <c r="A41" s="28" t="s">
        <v>1905</v>
      </c>
      <c r="B41" s="29" t="s">
        <v>813</v>
      </c>
      <c r="C41" s="82">
        <v>40.0</v>
      </c>
      <c r="D41" s="29"/>
      <c r="E41" s="29" t="s">
        <v>1575</v>
      </c>
      <c r="F41" s="28" t="s">
        <v>2489</v>
      </c>
      <c r="G41" s="86">
        <v>22.145556240411757</v>
      </c>
      <c r="H41" s="86">
        <v>1.1100000000000003</v>
      </c>
      <c r="I41" s="86">
        <v>1.0</v>
      </c>
      <c r="J41" s="29"/>
      <c r="K41" s="32"/>
      <c r="L41" s="32"/>
      <c r="M41" s="32"/>
      <c r="N41" s="32"/>
      <c r="O41" s="32"/>
      <c r="P41" s="32"/>
      <c r="Q41" s="32"/>
      <c r="R41" s="32"/>
      <c r="S41" s="32"/>
      <c r="T41" s="32"/>
      <c r="U41" s="32"/>
      <c r="V41" s="32"/>
      <c r="W41" s="32"/>
      <c r="X41" s="32"/>
      <c r="Y41" s="32"/>
    </row>
    <row r="42" ht="26.25">
      <c r="A42" s="28" t="s">
        <v>1905</v>
      </c>
      <c r="B42" s="29" t="s">
        <v>810</v>
      </c>
      <c r="C42" s="82" t="s">
        <v>2494</v>
      </c>
      <c r="D42" s="29"/>
      <c r="E42" s="29" t="s">
        <v>1564</v>
      </c>
      <c r="F42" s="28" t="s">
        <v>2489</v>
      </c>
      <c r="G42" s="86">
        <v>22.145556240411757</v>
      </c>
      <c r="H42" s="86">
        <v>1.1100000000000003</v>
      </c>
      <c r="I42" s="86">
        <v>1.0</v>
      </c>
      <c r="J42" s="29"/>
      <c r="K42" s="32"/>
      <c r="L42" s="32"/>
      <c r="M42" s="32"/>
      <c r="N42" s="32"/>
      <c r="O42" s="32"/>
      <c r="P42" s="32"/>
      <c r="Q42" s="32"/>
      <c r="R42" s="32"/>
      <c r="S42" s="32"/>
      <c r="T42" s="32"/>
      <c r="U42" s="32"/>
      <c r="V42" s="32"/>
      <c r="W42" s="32"/>
      <c r="X42" s="32"/>
      <c r="Y42" s="32"/>
    </row>
    <row r="43" ht="26.25">
      <c r="A43" s="28" t="s">
        <v>1905</v>
      </c>
      <c r="B43" s="29" t="s">
        <v>860</v>
      </c>
      <c r="C43" s="82" t="s">
        <v>2494</v>
      </c>
      <c r="D43" s="29"/>
      <c r="E43" s="29" t="s">
        <v>2495</v>
      </c>
      <c r="F43" s="28" t="s">
        <v>2489</v>
      </c>
      <c r="G43" s="86">
        <v>22.145556240411757</v>
      </c>
      <c r="H43" s="86">
        <v>1.1100000000000003</v>
      </c>
      <c r="I43" s="86">
        <v>1.0</v>
      </c>
      <c r="J43" s="29"/>
      <c r="K43" s="32"/>
      <c r="L43" s="32"/>
      <c r="M43" s="32"/>
      <c r="N43" s="32"/>
      <c r="O43" s="32"/>
      <c r="P43" s="32"/>
      <c r="Q43" s="32"/>
      <c r="R43" s="32"/>
      <c r="S43" s="32"/>
      <c r="T43" s="32"/>
      <c r="U43" s="32"/>
      <c r="V43" s="32"/>
      <c r="W43" s="32"/>
      <c r="X43" s="32"/>
      <c r="Y43" s="32"/>
    </row>
    <row r="44">
      <c r="A44" s="28" t="s">
        <v>1905</v>
      </c>
      <c r="B44" s="29" t="s">
        <v>898</v>
      </c>
      <c r="C44" s="82" t="s">
        <v>2494</v>
      </c>
      <c r="D44" s="29"/>
      <c r="E44" s="29" t="s">
        <v>1747</v>
      </c>
      <c r="F44" s="28" t="s">
        <v>2489</v>
      </c>
      <c r="G44" s="86">
        <v>22.145556240411757</v>
      </c>
      <c r="H44" s="86">
        <v>1.1100000000000003</v>
      </c>
      <c r="I44" s="86">
        <v>1.0</v>
      </c>
      <c r="J44" s="29"/>
      <c r="K44" s="32"/>
      <c r="L44" s="32"/>
      <c r="M44" s="32"/>
      <c r="N44" s="32"/>
      <c r="O44" s="32"/>
      <c r="P44" s="32"/>
      <c r="Q44" s="32"/>
      <c r="R44" s="32"/>
      <c r="S44" s="32"/>
      <c r="T44" s="32"/>
      <c r="U44" s="32"/>
      <c r="V44" s="32"/>
      <c r="W44" s="32"/>
      <c r="X44" s="32"/>
      <c r="Y44" s="32"/>
    </row>
    <row r="45">
      <c r="A45" s="28" t="s">
        <v>1905</v>
      </c>
      <c r="B45" s="29" t="s">
        <v>898</v>
      </c>
      <c r="C45" s="82" t="s">
        <v>2494</v>
      </c>
      <c r="D45" s="29"/>
      <c r="E45" s="29" t="s">
        <v>1746</v>
      </c>
      <c r="F45" s="28" t="s">
        <v>2489</v>
      </c>
      <c r="G45" s="86">
        <v>22.145556240411757</v>
      </c>
      <c r="H45" s="86">
        <v>1.1100000000000003</v>
      </c>
      <c r="I45" s="86">
        <v>1.0</v>
      </c>
      <c r="J45" s="29"/>
      <c r="K45" s="32"/>
      <c r="L45" s="32"/>
      <c r="M45" s="32"/>
      <c r="N45" s="32"/>
      <c r="O45" s="32"/>
      <c r="P45" s="32"/>
      <c r="Q45" s="32"/>
      <c r="R45" s="32"/>
      <c r="S45" s="32"/>
      <c r="T45" s="32"/>
      <c r="U45" s="32"/>
      <c r="V45" s="32"/>
      <c r="W45" s="32"/>
      <c r="X45" s="32"/>
      <c r="Y45" s="32"/>
    </row>
    <row r="46" ht="26.25">
      <c r="A46" s="28" t="s">
        <v>1905</v>
      </c>
      <c r="B46" s="29" t="s">
        <v>899</v>
      </c>
      <c r="C46" s="82" t="s">
        <v>2494</v>
      </c>
      <c r="D46" s="29"/>
      <c r="E46" s="29" t="s">
        <v>1751</v>
      </c>
      <c r="F46" s="28" t="s">
        <v>2489</v>
      </c>
      <c r="G46" s="86">
        <v>22.145556240411757</v>
      </c>
      <c r="H46" s="86">
        <v>1.1100000000000003</v>
      </c>
      <c r="I46" s="86">
        <v>1.0</v>
      </c>
      <c r="J46" s="29"/>
      <c r="K46" s="32"/>
      <c r="L46" s="32"/>
      <c r="M46" s="32"/>
      <c r="N46" s="32"/>
      <c r="O46" s="32"/>
      <c r="P46" s="32"/>
      <c r="Q46" s="32"/>
      <c r="R46" s="32"/>
      <c r="S46" s="32"/>
      <c r="T46" s="32"/>
      <c r="U46" s="32"/>
      <c r="V46" s="32"/>
      <c r="W46" s="32"/>
      <c r="X46" s="32"/>
      <c r="Y46" s="32"/>
    </row>
    <row r="47" ht="26.25">
      <c r="A47" s="28" t="s">
        <v>1906</v>
      </c>
      <c r="B47" s="29" t="s">
        <v>249</v>
      </c>
      <c r="C47" s="82" t="s">
        <v>2494</v>
      </c>
      <c r="D47" s="29" t="s">
        <v>1858</v>
      </c>
      <c r="E47" s="29"/>
      <c r="F47" s="28" t="s">
        <v>1985</v>
      </c>
      <c r="G47" s="86">
        <v>22.765673653831552</v>
      </c>
      <c r="H47" s="86">
        <v>0.32</v>
      </c>
      <c r="I47" s="86">
        <v>2.067018006148441</v>
      </c>
      <c r="J47" s="29"/>
      <c r="K47" s="32"/>
      <c r="L47" s="32"/>
      <c r="M47" s="32"/>
      <c r="N47" s="32"/>
      <c r="O47" s="32"/>
      <c r="P47" s="32"/>
      <c r="Q47" s="32"/>
      <c r="R47" s="32"/>
      <c r="S47" s="32"/>
      <c r="T47" s="32"/>
      <c r="U47" s="32"/>
      <c r="V47" s="32"/>
      <c r="W47" s="32"/>
      <c r="X47" s="32"/>
      <c r="Y47" s="32"/>
    </row>
    <row r="48" ht="26.25">
      <c r="A48" s="28" t="s">
        <v>1907</v>
      </c>
      <c r="B48" s="29" t="s">
        <v>869</v>
      </c>
      <c r="C48" s="82" t="s">
        <v>2491</v>
      </c>
      <c r="D48" s="29" t="s">
        <v>1908</v>
      </c>
      <c r="E48" s="29" t="s">
        <v>1663</v>
      </c>
      <c r="F48" s="28" t="s">
        <v>1985</v>
      </c>
      <c r="G48" s="87">
        <v>21.457357038794267</v>
      </c>
      <c r="H48" s="87">
        <v>1.5850000000000004</v>
      </c>
      <c r="I48" s="87">
        <v>0.5215042299424449</v>
      </c>
      <c r="J48" s="32"/>
      <c r="K48" s="32"/>
      <c r="L48" s="32"/>
      <c r="M48" s="32"/>
      <c r="N48" s="32"/>
      <c r="O48" s="32"/>
      <c r="P48" s="32"/>
      <c r="Q48" s="32"/>
      <c r="R48" s="32"/>
      <c r="S48" s="32"/>
      <c r="T48" s="32"/>
      <c r="U48" s="32"/>
      <c r="V48" s="32"/>
      <c r="W48" s="32"/>
      <c r="X48" s="32"/>
      <c r="Y48" s="32"/>
    </row>
    <row r="49" ht="26.25">
      <c r="A49" s="28" t="s">
        <v>1907</v>
      </c>
      <c r="B49" s="29" t="s">
        <v>872</v>
      </c>
      <c r="C49" s="82" t="s">
        <v>2496</v>
      </c>
      <c r="D49" s="29" t="s">
        <v>1908</v>
      </c>
      <c r="E49" s="29" t="s">
        <v>1677</v>
      </c>
      <c r="F49" s="28" t="s">
        <v>1985</v>
      </c>
      <c r="G49" s="87">
        <v>21.457357038794267</v>
      </c>
      <c r="H49" s="87">
        <v>1.5850000000000004</v>
      </c>
      <c r="I49" s="87">
        <v>0.5215042299424449</v>
      </c>
      <c r="J49" s="32"/>
      <c r="K49" s="32"/>
      <c r="L49" s="32"/>
      <c r="M49" s="32"/>
      <c r="N49" s="32"/>
      <c r="O49" s="32"/>
      <c r="P49" s="32"/>
      <c r="Q49" s="32"/>
      <c r="R49" s="32"/>
      <c r="S49" s="32"/>
      <c r="T49" s="32"/>
      <c r="U49" s="32"/>
      <c r="V49" s="32"/>
      <c r="W49" s="32"/>
      <c r="X49" s="32"/>
      <c r="Y49" s="32"/>
    </row>
    <row r="50" ht="26.25">
      <c r="A50" s="28" t="s">
        <v>1907</v>
      </c>
      <c r="B50" s="29" t="s">
        <v>535</v>
      </c>
      <c r="C50" s="82" t="s">
        <v>2491</v>
      </c>
      <c r="D50" s="29" t="s">
        <v>1908</v>
      </c>
      <c r="E50" s="29" t="s">
        <v>2497</v>
      </c>
      <c r="F50" s="28" t="s">
        <v>1985</v>
      </c>
      <c r="G50" s="87">
        <v>21.457357038794267</v>
      </c>
      <c r="H50" s="87">
        <v>1.5850000000000004</v>
      </c>
      <c r="I50" s="87">
        <v>0.5215042299424449</v>
      </c>
      <c r="J50" s="32"/>
      <c r="K50" s="32"/>
      <c r="L50" s="32"/>
      <c r="M50" s="32"/>
      <c r="N50" s="32"/>
      <c r="O50" s="32"/>
      <c r="P50" s="32"/>
      <c r="Q50" s="32"/>
      <c r="R50" s="32"/>
      <c r="S50" s="32"/>
      <c r="T50" s="32"/>
      <c r="U50" s="32"/>
      <c r="V50" s="32"/>
      <c r="W50" s="32"/>
      <c r="X50" s="32"/>
      <c r="Y50" s="32"/>
    </row>
    <row r="51" ht="26.25">
      <c r="A51" s="28" t="s">
        <v>1907</v>
      </c>
      <c r="B51" s="29" t="s">
        <v>525</v>
      </c>
      <c r="C51" s="82" t="s">
        <v>2491</v>
      </c>
      <c r="D51" s="29" t="s">
        <v>1908</v>
      </c>
      <c r="E51" s="29" t="s">
        <v>1337</v>
      </c>
      <c r="F51" s="28" t="s">
        <v>2488</v>
      </c>
      <c r="G51" s="87">
        <v>21.457357038794267</v>
      </c>
      <c r="H51" s="87">
        <v>1.5850000000000004</v>
      </c>
      <c r="I51" s="87">
        <v>0.5215042299424449</v>
      </c>
      <c r="J51" s="32"/>
      <c r="K51" s="32"/>
      <c r="L51" s="32"/>
      <c r="M51" s="32"/>
      <c r="N51" s="32"/>
      <c r="O51" s="32"/>
      <c r="P51" s="32"/>
      <c r="Q51" s="32"/>
      <c r="R51" s="32"/>
      <c r="S51" s="32"/>
      <c r="T51" s="32"/>
      <c r="U51" s="32"/>
      <c r="V51" s="32"/>
      <c r="W51" s="32"/>
      <c r="X51" s="32"/>
      <c r="Y51" s="32"/>
    </row>
    <row r="52" ht="26.25">
      <c r="A52" s="28" t="s">
        <v>1907</v>
      </c>
      <c r="B52" s="29" t="s">
        <v>540</v>
      </c>
      <c r="C52" s="82" t="s">
        <v>2491</v>
      </c>
      <c r="D52" s="29" t="s">
        <v>1908</v>
      </c>
      <c r="E52" s="29" t="s">
        <v>1337</v>
      </c>
      <c r="F52" s="28" t="s">
        <v>2488</v>
      </c>
      <c r="G52" s="87">
        <v>21.457357038794267</v>
      </c>
      <c r="H52" s="87">
        <v>1.5850000000000004</v>
      </c>
      <c r="I52" s="87">
        <v>0.5215042299424449</v>
      </c>
      <c r="J52" s="32"/>
      <c r="K52" s="32"/>
      <c r="L52" s="32"/>
      <c r="M52" s="32"/>
      <c r="N52" s="32"/>
      <c r="O52" s="32"/>
      <c r="P52" s="32"/>
      <c r="Q52" s="32"/>
      <c r="R52" s="32"/>
      <c r="S52" s="32"/>
      <c r="T52" s="32"/>
      <c r="U52" s="32"/>
      <c r="V52" s="32"/>
      <c r="W52" s="32"/>
      <c r="X52" s="32"/>
      <c r="Y52" s="32"/>
    </row>
    <row r="53">
      <c r="A53" s="28" t="s">
        <v>1907</v>
      </c>
      <c r="B53" s="29" t="s">
        <v>457</v>
      </c>
      <c r="C53" s="82" t="s">
        <v>2494</v>
      </c>
      <c r="D53" s="29" t="s">
        <v>1908</v>
      </c>
      <c r="E53" s="29" t="s">
        <v>1554</v>
      </c>
      <c r="F53" s="28" t="s">
        <v>2489</v>
      </c>
      <c r="G53" s="86">
        <v>21.457357038794267</v>
      </c>
      <c r="H53" s="86">
        <v>1.5850000000000004</v>
      </c>
      <c r="I53" s="86">
        <v>0.5215042299424449</v>
      </c>
      <c r="J53" s="29"/>
      <c r="K53" s="32"/>
      <c r="L53" s="32"/>
      <c r="M53" s="32"/>
      <c r="N53" s="32"/>
      <c r="O53" s="32"/>
      <c r="P53" s="32"/>
      <c r="Q53" s="32"/>
      <c r="R53" s="32"/>
      <c r="S53" s="32"/>
      <c r="T53" s="32"/>
      <c r="U53" s="32"/>
      <c r="V53" s="32"/>
      <c r="W53" s="32"/>
      <c r="X53" s="32"/>
      <c r="Y53" s="32"/>
    </row>
    <row r="54">
      <c r="A54" s="28" t="s">
        <v>1909</v>
      </c>
      <c r="B54" s="29" t="s">
        <v>249</v>
      </c>
      <c r="C54" s="82" t="s">
        <v>2494</v>
      </c>
      <c r="D54" s="29" t="s">
        <v>1856</v>
      </c>
      <c r="E54" s="29"/>
      <c r="F54" s="28" t="s">
        <v>1985</v>
      </c>
      <c r="G54" s="86">
        <v>22.30617974861396</v>
      </c>
      <c r="H54" s="86">
        <v>1.265</v>
      </c>
      <c r="I54" s="86">
        <v>1.4703173034694774</v>
      </c>
      <c r="J54" s="29"/>
      <c r="K54" s="32"/>
      <c r="L54" s="32"/>
      <c r="M54" s="32"/>
      <c r="N54" s="32"/>
      <c r="O54" s="32"/>
      <c r="P54" s="32"/>
      <c r="Q54" s="32"/>
      <c r="R54" s="32"/>
      <c r="S54" s="32"/>
      <c r="T54" s="32"/>
      <c r="U54" s="32"/>
      <c r="V54" s="32"/>
      <c r="W54" s="32"/>
      <c r="X54" s="32"/>
      <c r="Y54" s="32"/>
    </row>
    <row r="55">
      <c r="A55" s="28" t="s">
        <v>1910</v>
      </c>
      <c r="B55" s="29" t="s">
        <v>249</v>
      </c>
      <c r="C55" s="82" t="s">
        <v>2494</v>
      </c>
      <c r="D55" s="29" t="s">
        <v>1856</v>
      </c>
      <c r="E55" s="29"/>
      <c r="F55" s="28" t="s">
        <v>1985</v>
      </c>
      <c r="G55" s="86">
        <v>22.765673653831552</v>
      </c>
      <c r="H55" s="86">
        <v>1.265</v>
      </c>
      <c r="I55" s="86">
        <v>1.0</v>
      </c>
      <c r="J55" s="29"/>
      <c r="K55" s="32"/>
      <c r="L55" s="32"/>
      <c r="M55" s="32"/>
      <c r="N55" s="32"/>
      <c r="O55" s="32"/>
      <c r="P55" s="32"/>
      <c r="Q55" s="32"/>
      <c r="R55" s="32"/>
      <c r="S55" s="32"/>
      <c r="T55" s="32"/>
      <c r="U55" s="32"/>
      <c r="V55" s="32"/>
      <c r="W55" s="32"/>
      <c r="X55" s="32"/>
      <c r="Y55" s="32"/>
    </row>
    <row r="56">
      <c r="A56" s="28" t="s">
        <v>1911</v>
      </c>
      <c r="B56" s="29" t="s">
        <v>671</v>
      </c>
      <c r="C56" s="82" t="s">
        <v>2494</v>
      </c>
      <c r="D56" s="29" t="s">
        <v>1881</v>
      </c>
      <c r="E56" s="29" t="s">
        <v>1441</v>
      </c>
      <c r="F56" s="28" t="s">
        <v>1985</v>
      </c>
      <c r="G56" s="86">
        <v>24.441438819435167</v>
      </c>
      <c r="H56" s="86">
        <v>0.5225</v>
      </c>
      <c r="I56" s="86">
        <v>1.633676041016573</v>
      </c>
      <c r="J56" s="29"/>
      <c r="K56" s="32"/>
      <c r="L56" s="32"/>
      <c r="M56" s="32"/>
      <c r="N56" s="32"/>
      <c r="O56" s="32"/>
      <c r="P56" s="32"/>
      <c r="Q56" s="32"/>
      <c r="R56" s="32"/>
      <c r="S56" s="32"/>
      <c r="T56" s="32"/>
      <c r="U56" s="32"/>
      <c r="V56" s="32"/>
      <c r="W56" s="32"/>
      <c r="X56" s="32"/>
      <c r="Y56" s="32"/>
    </row>
    <row r="57">
      <c r="A57" s="28" t="s">
        <v>1911</v>
      </c>
      <c r="B57" s="29" t="s">
        <v>902</v>
      </c>
      <c r="C57" s="82" t="s">
        <v>2494</v>
      </c>
      <c r="D57" s="29" t="s">
        <v>1881</v>
      </c>
      <c r="E57" s="29" t="s">
        <v>1758</v>
      </c>
      <c r="F57" s="28" t="s">
        <v>2489</v>
      </c>
      <c r="G57" s="86">
        <v>24.441438819435167</v>
      </c>
      <c r="H57" s="86">
        <v>0.5225</v>
      </c>
      <c r="I57" s="86">
        <v>1.633676041016573</v>
      </c>
      <c r="J57" s="29"/>
      <c r="K57" s="32"/>
      <c r="L57" s="32"/>
      <c r="M57" s="32"/>
      <c r="N57" s="32"/>
      <c r="O57" s="32"/>
      <c r="P57" s="32"/>
      <c r="Q57" s="32"/>
      <c r="R57" s="32"/>
      <c r="S57" s="32"/>
      <c r="T57" s="32"/>
      <c r="U57" s="32"/>
      <c r="V57" s="32"/>
      <c r="W57" s="32"/>
      <c r="X57" s="32"/>
      <c r="Y57" s="32"/>
    </row>
    <row r="58">
      <c r="A58" s="28" t="s">
        <v>1911</v>
      </c>
      <c r="B58" s="29" t="s">
        <v>901</v>
      </c>
      <c r="C58" s="82" t="s">
        <v>2494</v>
      </c>
      <c r="D58" s="29" t="s">
        <v>1881</v>
      </c>
      <c r="E58" s="29" t="s">
        <v>1756</v>
      </c>
      <c r="F58" s="28" t="s">
        <v>2489</v>
      </c>
      <c r="G58" s="86">
        <v>24.441438819435167</v>
      </c>
      <c r="H58" s="86">
        <v>0.5225</v>
      </c>
      <c r="I58" s="86">
        <v>1.633676041016573</v>
      </c>
      <c r="J58" s="29"/>
      <c r="K58" s="32"/>
      <c r="L58" s="32"/>
      <c r="M58" s="32"/>
      <c r="N58" s="32"/>
      <c r="O58" s="32"/>
      <c r="P58" s="32"/>
      <c r="Q58" s="32"/>
      <c r="R58" s="32"/>
      <c r="S58" s="32"/>
      <c r="T58" s="32"/>
      <c r="U58" s="32"/>
      <c r="V58" s="32"/>
      <c r="W58" s="32"/>
      <c r="X58" s="32"/>
      <c r="Y58" s="32"/>
    </row>
    <row r="59">
      <c r="A59" s="28" t="s">
        <v>1911</v>
      </c>
      <c r="B59" s="29" t="s">
        <v>901</v>
      </c>
      <c r="C59" s="82" t="s">
        <v>2494</v>
      </c>
      <c r="D59" s="29" t="s">
        <v>1881</v>
      </c>
      <c r="E59" s="29" t="s">
        <v>1761</v>
      </c>
      <c r="F59" s="28" t="s">
        <v>1985</v>
      </c>
      <c r="G59" s="86">
        <v>24.441438819435167</v>
      </c>
      <c r="H59" s="86">
        <v>0.5225</v>
      </c>
      <c r="I59" s="86">
        <v>1.633676041016573</v>
      </c>
      <c r="J59" s="29"/>
      <c r="K59" s="32"/>
      <c r="L59" s="32"/>
      <c r="M59" s="32"/>
      <c r="N59" s="32"/>
      <c r="O59" s="32"/>
      <c r="P59" s="32"/>
      <c r="Q59" s="32"/>
      <c r="R59" s="32"/>
      <c r="S59" s="32"/>
      <c r="T59" s="32"/>
      <c r="U59" s="32"/>
      <c r="V59" s="32"/>
      <c r="W59" s="32"/>
      <c r="X59" s="32"/>
      <c r="Y59" s="32"/>
    </row>
    <row r="60">
      <c r="A60" s="28" t="s">
        <v>1911</v>
      </c>
      <c r="B60" s="29" t="s">
        <v>903</v>
      </c>
      <c r="C60" s="82" t="s">
        <v>2494</v>
      </c>
      <c r="D60" s="29" t="s">
        <v>1881</v>
      </c>
      <c r="E60" s="29" t="s">
        <v>1766</v>
      </c>
      <c r="F60" s="28" t="s">
        <v>2489</v>
      </c>
      <c r="G60" s="86">
        <v>24.441438819435167</v>
      </c>
      <c r="H60" s="86">
        <v>0.5225</v>
      </c>
      <c r="I60" s="86">
        <v>1.633676041016573</v>
      </c>
      <c r="J60" s="29"/>
      <c r="K60" s="32"/>
      <c r="L60" s="32"/>
      <c r="M60" s="32"/>
      <c r="N60" s="32"/>
      <c r="O60" s="32"/>
      <c r="P60" s="32"/>
      <c r="Q60" s="32"/>
      <c r="R60" s="32"/>
      <c r="S60" s="32"/>
      <c r="T60" s="32"/>
      <c r="U60" s="32"/>
      <c r="V60" s="32"/>
      <c r="W60" s="32"/>
      <c r="X60" s="32"/>
      <c r="Y60" s="32"/>
    </row>
    <row r="61" ht="26.25">
      <c r="A61" s="28" t="s">
        <v>1911</v>
      </c>
      <c r="B61" s="29" t="s">
        <v>904</v>
      </c>
      <c r="C61" s="82" t="s">
        <v>2494</v>
      </c>
      <c r="D61" s="29" t="s">
        <v>1881</v>
      </c>
      <c r="E61" s="29" t="s">
        <v>1767</v>
      </c>
      <c r="F61" s="28" t="s">
        <v>1985</v>
      </c>
      <c r="G61" s="86">
        <v>24.441438819435167</v>
      </c>
      <c r="H61" s="86">
        <v>0.5225</v>
      </c>
      <c r="I61" s="86">
        <v>1.633676041016573</v>
      </c>
      <c r="J61" s="29"/>
      <c r="K61" s="32"/>
      <c r="L61" s="32"/>
      <c r="M61" s="32"/>
      <c r="N61" s="32"/>
      <c r="O61" s="32"/>
      <c r="P61" s="32"/>
      <c r="Q61" s="32"/>
      <c r="R61" s="32"/>
      <c r="S61" s="32"/>
      <c r="T61" s="32"/>
      <c r="U61" s="32"/>
      <c r="V61" s="32"/>
      <c r="W61" s="32"/>
      <c r="X61" s="32"/>
      <c r="Y61" s="32"/>
    </row>
    <row r="62" ht="26.25">
      <c r="A62" s="28" t="s">
        <v>1911</v>
      </c>
      <c r="B62" s="29" t="s">
        <v>904</v>
      </c>
      <c r="C62" s="82" t="s">
        <v>2494</v>
      </c>
      <c r="D62" s="29" t="s">
        <v>1881</v>
      </c>
      <c r="E62" s="29" t="s">
        <v>1768</v>
      </c>
      <c r="F62" s="28" t="s">
        <v>1985</v>
      </c>
      <c r="G62" s="86">
        <v>24.441438819435167</v>
      </c>
      <c r="H62" s="86">
        <v>0.5225</v>
      </c>
      <c r="I62" s="86">
        <v>1.633676041016573</v>
      </c>
      <c r="J62" s="29"/>
      <c r="K62" s="32"/>
      <c r="L62" s="32"/>
      <c r="M62" s="32"/>
      <c r="N62" s="32"/>
      <c r="O62" s="32"/>
      <c r="P62" s="32"/>
      <c r="Q62" s="32"/>
      <c r="R62" s="32"/>
      <c r="S62" s="32"/>
      <c r="T62" s="32"/>
      <c r="U62" s="32"/>
      <c r="V62" s="32"/>
      <c r="W62" s="32"/>
      <c r="X62" s="32"/>
      <c r="Y62" s="32"/>
    </row>
    <row r="63">
      <c r="A63" s="28" t="s">
        <v>1911</v>
      </c>
      <c r="B63" s="29" t="s">
        <v>876</v>
      </c>
      <c r="C63" s="82" t="s">
        <v>2494</v>
      </c>
      <c r="D63" s="29" t="s">
        <v>1881</v>
      </c>
      <c r="E63" s="88" t="s">
        <v>1698</v>
      </c>
      <c r="F63" s="28" t="s">
        <v>1985</v>
      </c>
      <c r="G63" s="86">
        <v>24.441438819435167</v>
      </c>
      <c r="H63" s="86">
        <v>0.5225</v>
      </c>
      <c r="I63" s="86">
        <v>1.633676041016573</v>
      </c>
      <c r="J63" s="29"/>
      <c r="K63" s="32"/>
      <c r="L63" s="32"/>
      <c r="M63" s="32"/>
      <c r="N63" s="32"/>
      <c r="O63" s="32"/>
      <c r="P63" s="32"/>
      <c r="Q63" s="32"/>
      <c r="R63" s="32"/>
      <c r="S63" s="32"/>
      <c r="T63" s="32"/>
      <c r="U63" s="32"/>
      <c r="V63" s="32"/>
      <c r="W63" s="32"/>
      <c r="X63" s="32"/>
      <c r="Y63" s="32"/>
    </row>
    <row r="64">
      <c r="A64" s="28" t="s">
        <v>1912</v>
      </c>
      <c r="B64" s="29" t="s">
        <v>906</v>
      </c>
      <c r="C64" s="82">
        <v>45.0</v>
      </c>
      <c r="D64" s="29" t="s">
        <v>1856</v>
      </c>
      <c r="E64" s="88"/>
      <c r="F64" s="28" t="s">
        <v>1985</v>
      </c>
      <c r="G64" s="86">
        <v>23.857103696741856</v>
      </c>
      <c r="H64" s="86">
        <v>1.3333333333333333</v>
      </c>
      <c r="I64" s="86">
        <v>0.6951855511638122</v>
      </c>
      <c r="J64" s="29"/>
      <c r="K64" s="32"/>
      <c r="L64" s="32"/>
      <c r="M64" s="32"/>
      <c r="N64" s="32"/>
      <c r="O64" s="32"/>
      <c r="P64" s="32"/>
      <c r="Q64" s="32"/>
      <c r="R64" s="32"/>
      <c r="S64" s="32"/>
      <c r="T64" s="32"/>
      <c r="U64" s="32"/>
      <c r="V64" s="32"/>
      <c r="W64" s="32"/>
      <c r="X64" s="32"/>
      <c r="Y64" s="32"/>
    </row>
    <row r="65">
      <c r="A65" s="28" t="s">
        <v>1913</v>
      </c>
      <c r="B65" s="29" t="s">
        <v>906</v>
      </c>
      <c r="C65" s="82">
        <v>45.0</v>
      </c>
      <c r="D65" s="29" t="s">
        <v>1856</v>
      </c>
      <c r="E65" s="88"/>
      <c r="F65" s="28" t="s">
        <v>1985</v>
      </c>
      <c r="G65" s="86">
        <v>25.8336300030379</v>
      </c>
      <c r="H65" s="86">
        <v>0.7200000000000001</v>
      </c>
      <c r="I65" s="86">
        <v>1.0335090030742204</v>
      </c>
      <c r="J65" s="29"/>
      <c r="K65" s="32"/>
      <c r="L65" s="32"/>
      <c r="M65" s="32"/>
      <c r="N65" s="32"/>
      <c r="O65" s="32"/>
      <c r="P65" s="32"/>
      <c r="Q65" s="32"/>
      <c r="R65" s="32"/>
      <c r="S65" s="32"/>
      <c r="T65" s="32"/>
      <c r="U65" s="32"/>
      <c r="V65" s="32"/>
      <c r="W65" s="32"/>
      <c r="X65" s="32"/>
      <c r="Y65" s="32"/>
    </row>
    <row r="66" ht="26.25">
      <c r="A66" s="28" t="s">
        <v>1914</v>
      </c>
      <c r="B66" s="29" t="s">
        <v>908</v>
      </c>
      <c r="C66" s="82">
        <v>50.0</v>
      </c>
      <c r="D66" s="32"/>
      <c r="E66" s="28" t="s">
        <v>1778</v>
      </c>
      <c r="F66" s="28" t="s">
        <v>1985</v>
      </c>
      <c r="G66" s="87">
        <v>26.25168152388547</v>
      </c>
      <c r="H66" s="87">
        <v>0.7999999999999999</v>
      </c>
      <c r="I66" s="87">
        <v>1.2119400527009223</v>
      </c>
      <c r="J66" s="32"/>
      <c r="K66" s="32"/>
      <c r="L66" s="32"/>
      <c r="M66" s="32"/>
      <c r="N66" s="32"/>
      <c r="O66" s="32"/>
      <c r="P66" s="32"/>
      <c r="Q66" s="32"/>
      <c r="R66" s="32"/>
      <c r="S66" s="32"/>
      <c r="T66" s="32"/>
      <c r="U66" s="32"/>
      <c r="V66" s="32"/>
      <c r="W66" s="32"/>
      <c r="X66" s="32"/>
      <c r="Y66" s="32"/>
    </row>
    <row r="67" hidden="1">
      <c r="A67" s="28" t="s">
        <v>1915</v>
      </c>
      <c r="B67" s="29" t="s">
        <v>859</v>
      </c>
      <c r="C67" s="82" t="s">
        <v>2498</v>
      </c>
      <c r="D67" s="29" t="s">
        <v>1916</v>
      </c>
      <c r="E67" s="28" t="s">
        <v>1643</v>
      </c>
      <c r="F67" s="28" t="s">
        <v>1985</v>
      </c>
      <c r="G67" s="87">
        <v>25.814646101456376</v>
      </c>
      <c r="H67" s="87">
        <v>1.7625000000000004</v>
      </c>
      <c r="I67" s="87">
        <v>0.5215042299424449</v>
      </c>
      <c r="J67" s="32"/>
      <c r="K67" s="32"/>
      <c r="L67" s="32"/>
      <c r="M67" s="32"/>
      <c r="N67" s="32"/>
      <c r="O67" s="32"/>
      <c r="P67" s="32"/>
      <c r="Q67" s="32"/>
      <c r="R67" s="32"/>
      <c r="S67" s="32"/>
      <c r="T67" s="32"/>
      <c r="U67" s="32"/>
      <c r="V67" s="32"/>
      <c r="W67" s="32"/>
      <c r="X67" s="32"/>
      <c r="Y67" s="32"/>
    </row>
    <row r="68" hidden="1">
      <c r="A68" s="28" t="s">
        <v>1915</v>
      </c>
      <c r="B68" s="29" t="s">
        <v>904</v>
      </c>
      <c r="C68" s="82" t="s">
        <v>2498</v>
      </c>
      <c r="D68" s="29" t="s">
        <v>1916</v>
      </c>
      <c r="E68" s="28" t="s">
        <v>1769</v>
      </c>
      <c r="F68" s="28" t="s">
        <v>2489</v>
      </c>
      <c r="G68" s="87">
        <v>25.814646101456376</v>
      </c>
      <c r="H68" s="87">
        <v>1.7625000000000004</v>
      </c>
      <c r="I68" s="87">
        <v>0.5215042299424449</v>
      </c>
      <c r="J68" s="32"/>
      <c r="K68" s="32"/>
      <c r="L68" s="32"/>
      <c r="M68" s="32"/>
      <c r="N68" s="32"/>
      <c r="O68" s="32"/>
      <c r="P68" s="32"/>
      <c r="Q68" s="32"/>
      <c r="R68" s="32"/>
      <c r="S68" s="32"/>
      <c r="T68" s="32"/>
      <c r="U68" s="32"/>
      <c r="V68" s="32"/>
      <c r="W68" s="32"/>
      <c r="X68" s="32"/>
      <c r="Y68" s="32"/>
    </row>
    <row r="69" hidden="1">
      <c r="A69" s="28" t="s">
        <v>1915</v>
      </c>
      <c r="B69" s="29" t="s">
        <v>904</v>
      </c>
      <c r="C69" s="82" t="s">
        <v>2498</v>
      </c>
      <c r="D69" s="29" t="s">
        <v>1916</v>
      </c>
      <c r="E69" s="29" t="s">
        <v>1770</v>
      </c>
      <c r="F69" s="28" t="s">
        <v>1985</v>
      </c>
      <c r="G69" s="87">
        <v>25.814646101456376</v>
      </c>
      <c r="H69" s="87">
        <v>1.7625000000000004</v>
      </c>
      <c r="I69" s="87">
        <v>0.5215042299424449</v>
      </c>
      <c r="J69" s="32"/>
      <c r="K69" s="32"/>
      <c r="L69" s="32"/>
      <c r="M69" s="32"/>
      <c r="N69" s="32"/>
      <c r="O69" s="32"/>
      <c r="P69" s="32"/>
      <c r="Q69" s="32"/>
      <c r="R69" s="32"/>
      <c r="S69" s="32"/>
      <c r="T69" s="32"/>
      <c r="U69" s="32"/>
      <c r="V69" s="32"/>
      <c r="W69" s="32"/>
      <c r="X69" s="32"/>
      <c r="Y69" s="32"/>
    </row>
    <row r="70" hidden="1">
      <c r="A70" s="28" t="s">
        <v>1915</v>
      </c>
      <c r="B70" s="29" t="s">
        <v>473</v>
      </c>
      <c r="C70" s="82"/>
      <c r="D70" s="29" t="s">
        <v>1916</v>
      </c>
      <c r="E70" s="29" t="s">
        <v>1777</v>
      </c>
      <c r="F70" s="28" t="s">
        <v>2489</v>
      </c>
      <c r="G70" s="87">
        <v>25.814646101456376</v>
      </c>
      <c r="H70" s="87">
        <v>1.7625000000000004</v>
      </c>
      <c r="I70" s="87">
        <v>0.5215042299424449</v>
      </c>
      <c r="J70" s="32"/>
      <c r="K70" s="32"/>
      <c r="L70" s="32"/>
      <c r="M70" s="32"/>
      <c r="N70" s="32"/>
      <c r="O70" s="32"/>
      <c r="P70" s="32"/>
      <c r="Q70" s="32"/>
      <c r="R70" s="32"/>
      <c r="S70" s="32"/>
      <c r="T70" s="32"/>
      <c r="U70" s="32"/>
      <c r="V70" s="32"/>
      <c r="W70" s="32"/>
      <c r="X70" s="32"/>
      <c r="Y70" s="32"/>
    </row>
    <row r="71" hidden="1">
      <c r="A71" s="28" t="s">
        <v>1915</v>
      </c>
      <c r="B71" s="29" t="s">
        <v>473</v>
      </c>
      <c r="C71" s="82"/>
      <c r="D71" s="29" t="s">
        <v>1916</v>
      </c>
      <c r="E71" s="29" t="s">
        <v>1785</v>
      </c>
      <c r="F71" s="28" t="s">
        <v>2489</v>
      </c>
      <c r="G71" s="87">
        <v>25.814646101456376</v>
      </c>
      <c r="H71" s="87">
        <v>1.7625000000000004</v>
      </c>
      <c r="I71" s="87">
        <v>0.5215042299424449</v>
      </c>
      <c r="J71" s="32"/>
      <c r="K71" s="32"/>
      <c r="L71" s="32"/>
      <c r="M71" s="32"/>
      <c r="N71" s="32"/>
      <c r="O71" s="32"/>
      <c r="P71" s="32"/>
      <c r="Q71" s="32"/>
      <c r="R71" s="32"/>
      <c r="S71" s="32"/>
      <c r="T71" s="32"/>
      <c r="U71" s="32"/>
      <c r="V71" s="32"/>
      <c r="W71" s="32"/>
      <c r="X71" s="32"/>
      <c r="Y71" s="32"/>
    </row>
    <row r="72" ht="26.25">
      <c r="A72" s="28" t="s">
        <v>1915</v>
      </c>
      <c r="B72" s="29" t="s">
        <v>906</v>
      </c>
      <c r="C72" s="82">
        <v>45.0</v>
      </c>
      <c r="D72" s="29" t="s">
        <v>1916</v>
      </c>
      <c r="E72" s="29"/>
      <c r="F72" s="28" t="s">
        <v>1985</v>
      </c>
      <c r="G72" s="87">
        <v>25.814646101456376</v>
      </c>
      <c r="H72" s="87">
        <v>1.7625000000000004</v>
      </c>
      <c r="I72" s="87">
        <v>0.5215042299424449</v>
      </c>
      <c r="J72" s="32"/>
      <c r="K72" s="32"/>
      <c r="L72" s="32"/>
      <c r="M72" s="32"/>
      <c r="N72" s="32"/>
      <c r="O72" s="32"/>
      <c r="P72" s="32"/>
      <c r="Q72" s="32"/>
      <c r="R72" s="32"/>
      <c r="S72" s="32"/>
      <c r="T72" s="32"/>
      <c r="U72" s="32"/>
      <c r="V72" s="32"/>
      <c r="W72" s="32"/>
      <c r="X72" s="32"/>
      <c r="Y72" s="32"/>
    </row>
    <row r="73" hidden="1">
      <c r="A73" s="28" t="s">
        <v>1917</v>
      </c>
      <c r="B73" s="29" t="s">
        <v>859</v>
      </c>
      <c r="C73" s="82" t="s">
        <v>2494</v>
      </c>
      <c r="D73" s="29" t="s">
        <v>1856</v>
      </c>
      <c r="E73" s="28" t="s">
        <v>1635</v>
      </c>
      <c r="F73" s="28" t="s">
        <v>1985</v>
      </c>
      <c r="G73" s="87">
        <v>28.225822443014994</v>
      </c>
      <c r="H73" s="87">
        <v>1.0</v>
      </c>
      <c r="I73" s="87">
        <v>0.9635071033562167</v>
      </c>
      <c r="J73" s="32"/>
      <c r="K73" s="32"/>
      <c r="L73" s="32"/>
      <c r="M73" s="32"/>
      <c r="N73" s="32"/>
      <c r="O73" s="32"/>
      <c r="P73" s="32"/>
      <c r="Q73" s="32"/>
      <c r="R73" s="32"/>
      <c r="S73" s="32"/>
      <c r="T73" s="32"/>
      <c r="U73" s="32"/>
      <c r="V73" s="32"/>
      <c r="W73" s="32"/>
      <c r="X73" s="32"/>
      <c r="Y73" s="32"/>
    </row>
    <row r="74" hidden="1">
      <c r="A74" s="28" t="s">
        <v>1917</v>
      </c>
      <c r="B74" s="29" t="s">
        <v>859</v>
      </c>
      <c r="C74" s="82" t="s">
        <v>2494</v>
      </c>
      <c r="D74" s="29" t="s">
        <v>1856</v>
      </c>
      <c r="E74" s="28" t="s">
        <v>2499</v>
      </c>
      <c r="F74" s="28" t="s">
        <v>1985</v>
      </c>
      <c r="G74" s="87">
        <v>28.225822443014994</v>
      </c>
      <c r="H74" s="87">
        <v>1.0</v>
      </c>
      <c r="I74" s="87">
        <v>0.9635071033562167</v>
      </c>
      <c r="J74" s="32"/>
      <c r="K74" s="32"/>
      <c r="L74" s="32"/>
      <c r="M74" s="32"/>
      <c r="N74" s="32"/>
      <c r="O74" s="32"/>
      <c r="P74" s="32"/>
      <c r="Q74" s="32"/>
      <c r="R74" s="32"/>
      <c r="S74" s="32"/>
      <c r="T74" s="32"/>
      <c r="U74" s="32"/>
      <c r="V74" s="32"/>
      <c r="W74" s="32"/>
      <c r="X74" s="32"/>
      <c r="Y74" s="32"/>
    </row>
    <row r="75" hidden="1">
      <c r="A75" s="28" t="s">
        <v>1917</v>
      </c>
      <c r="B75" s="29"/>
      <c r="C75" s="82"/>
      <c r="D75" s="29" t="s">
        <v>1856</v>
      </c>
      <c r="E75" s="28" t="s">
        <v>2500</v>
      </c>
      <c r="F75" s="28" t="s">
        <v>2489</v>
      </c>
      <c r="G75" s="87">
        <v>28.225822443014994</v>
      </c>
      <c r="H75" s="87">
        <v>1.0</v>
      </c>
      <c r="I75" s="87">
        <v>0.9635071033562167</v>
      </c>
      <c r="J75" s="32"/>
      <c r="K75" s="32"/>
      <c r="L75" s="32"/>
      <c r="M75" s="32"/>
      <c r="N75" s="32"/>
      <c r="O75" s="32"/>
      <c r="P75" s="32"/>
      <c r="Q75" s="32"/>
      <c r="R75" s="32"/>
      <c r="S75" s="32"/>
      <c r="T75" s="32"/>
      <c r="U75" s="32"/>
      <c r="V75" s="32"/>
      <c r="W75" s="32"/>
      <c r="X75" s="32"/>
      <c r="Y75" s="32"/>
    </row>
    <row r="76">
      <c r="A76" s="28" t="s">
        <v>1917</v>
      </c>
      <c r="B76" s="29" t="s">
        <v>906</v>
      </c>
      <c r="C76" s="82">
        <v>45.0</v>
      </c>
      <c r="D76" s="29" t="s">
        <v>1856</v>
      </c>
      <c r="E76" s="28"/>
      <c r="F76" s="28" t="s">
        <v>1985</v>
      </c>
      <c r="G76" s="87">
        <v>28.225822443014994</v>
      </c>
      <c r="H76" s="87">
        <v>1.0</v>
      </c>
      <c r="I76" s="87">
        <v>0.9635071033562167</v>
      </c>
      <c r="J76" s="32"/>
      <c r="K76" s="32"/>
      <c r="L76" s="32"/>
      <c r="M76" s="32"/>
      <c r="N76" s="32"/>
      <c r="O76" s="32"/>
      <c r="P76" s="32"/>
      <c r="Q76" s="32"/>
      <c r="R76" s="32"/>
      <c r="S76" s="32"/>
      <c r="T76" s="32"/>
      <c r="U76" s="32"/>
      <c r="V76" s="32"/>
      <c r="W76" s="32"/>
      <c r="X76" s="32"/>
      <c r="Y76" s="32"/>
    </row>
    <row r="77" hidden="1">
      <c r="A77" s="28" t="s">
        <v>1918</v>
      </c>
      <c r="B77" s="29"/>
      <c r="C77" s="82"/>
      <c r="D77" s="29" t="s">
        <v>1856</v>
      </c>
      <c r="E77" s="28" t="s">
        <v>1779</v>
      </c>
      <c r="F77" s="28" t="s">
        <v>2489</v>
      </c>
      <c r="G77" s="87">
        <v>30.54876181932103</v>
      </c>
      <c r="H77" s="87">
        <v>0.8533333333333334</v>
      </c>
      <c r="I77" s="87">
        <v>1.2119400527009223</v>
      </c>
      <c r="J77" s="32"/>
      <c r="K77" s="32"/>
      <c r="L77" s="32"/>
      <c r="M77" s="32"/>
      <c r="N77" s="32"/>
      <c r="O77" s="32"/>
      <c r="P77" s="32"/>
      <c r="Q77" s="32"/>
      <c r="R77" s="32"/>
      <c r="S77" s="32"/>
      <c r="T77" s="32"/>
      <c r="U77" s="32"/>
      <c r="V77" s="32"/>
      <c r="W77" s="32"/>
      <c r="X77" s="32"/>
      <c r="Y77" s="32"/>
    </row>
    <row r="78" hidden="1">
      <c r="A78" s="28" t="s">
        <v>1918</v>
      </c>
      <c r="B78" s="29"/>
      <c r="C78" s="82"/>
      <c r="D78" s="29" t="s">
        <v>1856</v>
      </c>
      <c r="E78" s="28" t="s">
        <v>1797</v>
      </c>
      <c r="F78" s="28" t="s">
        <v>2489</v>
      </c>
      <c r="G78" s="87">
        <v>30.54876181932103</v>
      </c>
      <c r="H78" s="87">
        <v>0.8533333333333334</v>
      </c>
      <c r="I78" s="87">
        <v>1.2119400527009223</v>
      </c>
      <c r="J78" s="32"/>
      <c r="K78" s="32"/>
      <c r="L78" s="32"/>
      <c r="M78" s="32"/>
      <c r="N78" s="32"/>
      <c r="O78" s="32"/>
      <c r="P78" s="32"/>
      <c r="Q78" s="32"/>
      <c r="R78" s="32"/>
      <c r="S78" s="32"/>
      <c r="T78" s="32"/>
      <c r="U78" s="32"/>
      <c r="V78" s="32"/>
      <c r="W78" s="32"/>
      <c r="X78" s="32"/>
      <c r="Y78" s="32"/>
    </row>
    <row r="79" hidden="1">
      <c r="A79" s="28" t="s">
        <v>1918</v>
      </c>
      <c r="B79" s="29"/>
      <c r="C79" s="82"/>
      <c r="D79" s="29" t="s">
        <v>1856</v>
      </c>
      <c r="E79" s="28" t="s">
        <v>1800</v>
      </c>
      <c r="F79" s="28" t="s">
        <v>2489</v>
      </c>
      <c r="G79" s="87">
        <v>30.54876181932103</v>
      </c>
      <c r="H79" s="87">
        <v>0.8533333333333334</v>
      </c>
      <c r="I79" s="87">
        <v>1.2119400527009223</v>
      </c>
      <c r="J79" s="32"/>
      <c r="K79" s="32"/>
      <c r="L79" s="32"/>
      <c r="M79" s="32"/>
      <c r="N79" s="32"/>
      <c r="O79" s="32"/>
      <c r="P79" s="32"/>
      <c r="Q79" s="32"/>
      <c r="R79" s="32"/>
      <c r="S79" s="32"/>
      <c r="T79" s="32"/>
      <c r="U79" s="32"/>
      <c r="V79" s="32"/>
      <c r="W79" s="32"/>
      <c r="X79" s="32"/>
      <c r="Y79" s="32"/>
    </row>
    <row r="80" hidden="1">
      <c r="A80" s="28" t="s">
        <v>1918</v>
      </c>
      <c r="B80" s="29" t="s">
        <v>919</v>
      </c>
      <c r="C80" s="82">
        <v>55.0</v>
      </c>
      <c r="D80" s="29" t="s">
        <v>1856</v>
      </c>
      <c r="E80" s="28" t="s">
        <v>1799</v>
      </c>
      <c r="F80" s="28" t="s">
        <v>1985</v>
      </c>
      <c r="G80" s="87">
        <v>30.54876181932103</v>
      </c>
      <c r="H80" s="87">
        <v>0.8533333333333334</v>
      </c>
      <c r="I80" s="87">
        <v>1.2119400527009223</v>
      </c>
      <c r="J80" s="32"/>
      <c r="K80" s="32"/>
      <c r="L80" s="32"/>
      <c r="M80" s="32"/>
      <c r="N80" s="32"/>
      <c r="O80" s="32"/>
      <c r="P80" s="32"/>
      <c r="Q80" s="32"/>
      <c r="R80" s="32"/>
      <c r="S80" s="32"/>
      <c r="T80" s="32"/>
      <c r="U80" s="32"/>
      <c r="V80" s="32"/>
      <c r="W80" s="32"/>
      <c r="X80" s="32"/>
      <c r="Y80" s="32"/>
    </row>
    <row r="81">
      <c r="A81" s="28" t="s">
        <v>1918</v>
      </c>
      <c r="B81" s="29" t="s">
        <v>906</v>
      </c>
      <c r="C81" s="82">
        <v>50.0</v>
      </c>
      <c r="D81" s="29" t="s">
        <v>1856</v>
      </c>
      <c r="E81" s="28"/>
      <c r="F81" s="28" t="s">
        <v>1985</v>
      </c>
      <c r="G81" s="87">
        <v>30.54876181932103</v>
      </c>
      <c r="H81" s="87">
        <v>0.8533333333333334</v>
      </c>
      <c r="I81" s="87">
        <v>1.2119400527009223</v>
      </c>
      <c r="J81" s="32"/>
      <c r="K81" s="32"/>
      <c r="L81" s="32"/>
      <c r="M81" s="32"/>
      <c r="N81" s="32"/>
      <c r="O81" s="32"/>
      <c r="P81" s="32"/>
      <c r="Q81" s="32"/>
      <c r="R81" s="32"/>
      <c r="S81" s="32"/>
      <c r="T81" s="32"/>
      <c r="U81" s="32"/>
      <c r="V81" s="32"/>
      <c r="W81" s="32"/>
      <c r="X81" s="32"/>
      <c r="Y81" s="32"/>
    </row>
    <row r="82" ht="26.25">
      <c r="A82" s="28" t="s">
        <v>1919</v>
      </c>
      <c r="B82" s="29" t="s">
        <v>905</v>
      </c>
      <c r="C82" s="82" t="s">
        <v>2498</v>
      </c>
      <c r="D82" s="32"/>
      <c r="E82" s="28" t="s">
        <v>1773</v>
      </c>
      <c r="F82" s="28" t="s">
        <v>1985</v>
      </c>
      <c r="G82" s="87">
        <v>27.96552935368725</v>
      </c>
      <c r="H82" s="87">
        <v>1.14</v>
      </c>
      <c r="I82" s="87">
        <v>1.0</v>
      </c>
      <c r="J82" s="32"/>
      <c r="K82" s="32"/>
      <c r="L82" s="32"/>
      <c r="M82" s="32"/>
      <c r="N82" s="32"/>
      <c r="O82" s="32"/>
      <c r="P82" s="32"/>
      <c r="Q82" s="32"/>
      <c r="R82" s="32"/>
      <c r="S82" s="32"/>
      <c r="T82" s="32"/>
      <c r="U82" s="32"/>
      <c r="V82" s="32"/>
      <c r="W82" s="32"/>
      <c r="X82" s="32"/>
      <c r="Y82" s="32"/>
    </row>
    <row r="83" ht="26.25">
      <c r="A83" s="28" t="s">
        <v>1919</v>
      </c>
      <c r="B83" s="29" t="s">
        <v>920</v>
      </c>
      <c r="C83" s="82" t="s">
        <v>2498</v>
      </c>
      <c r="D83" s="32"/>
      <c r="E83" s="28" t="s">
        <v>1798</v>
      </c>
      <c r="F83" s="28" t="s">
        <v>1985</v>
      </c>
      <c r="G83" s="87">
        <v>27.96552935368725</v>
      </c>
      <c r="H83" s="87">
        <v>1.14</v>
      </c>
      <c r="I83" s="87">
        <v>1.0</v>
      </c>
      <c r="J83" s="32"/>
      <c r="K83" s="32"/>
      <c r="L83" s="32"/>
      <c r="M83" s="32"/>
      <c r="N83" s="32"/>
      <c r="O83" s="32"/>
      <c r="P83" s="32"/>
      <c r="Q83" s="32"/>
      <c r="R83" s="32"/>
      <c r="S83" s="32"/>
      <c r="T83" s="32"/>
      <c r="U83" s="32"/>
      <c r="V83" s="32"/>
      <c r="W83" s="32"/>
      <c r="X83" s="32"/>
      <c r="Y83" s="32"/>
    </row>
    <row r="84" ht="26.25">
      <c r="A84" s="28" t="s">
        <v>1919</v>
      </c>
      <c r="B84" s="29" t="s">
        <v>919</v>
      </c>
      <c r="C84" s="82" t="s">
        <v>2498</v>
      </c>
      <c r="D84" s="32"/>
      <c r="E84" s="28" t="s">
        <v>1800</v>
      </c>
      <c r="F84" s="28" t="s">
        <v>1985</v>
      </c>
      <c r="G84" s="87">
        <v>27.96552935368725</v>
      </c>
      <c r="H84" s="87">
        <v>1.14</v>
      </c>
      <c r="I84" s="87">
        <v>1.0</v>
      </c>
      <c r="J84" s="32"/>
      <c r="K84" s="32"/>
      <c r="L84" s="32"/>
      <c r="M84" s="32"/>
      <c r="N84" s="32"/>
      <c r="O84" s="32"/>
      <c r="P84" s="32"/>
      <c r="Q84" s="32"/>
      <c r="R84" s="32"/>
      <c r="S84" s="32"/>
      <c r="T84" s="32"/>
      <c r="U84" s="32"/>
      <c r="V84" s="32"/>
      <c r="W84" s="32"/>
      <c r="X84" s="32"/>
      <c r="Y84" s="32"/>
    </row>
    <row r="85" ht="26.25">
      <c r="A85" s="28" t="s">
        <v>1919</v>
      </c>
      <c r="B85" s="29" t="s">
        <v>919</v>
      </c>
      <c r="C85" s="82" t="s">
        <v>2498</v>
      </c>
      <c r="D85" s="32"/>
      <c r="E85" s="28" t="s">
        <v>1801</v>
      </c>
      <c r="F85" s="28" t="s">
        <v>1985</v>
      </c>
      <c r="G85" s="87">
        <v>27.96552935368725</v>
      </c>
      <c r="H85" s="87">
        <v>1.14</v>
      </c>
      <c r="I85" s="87">
        <v>1.0</v>
      </c>
      <c r="J85" s="32"/>
      <c r="K85" s="32"/>
      <c r="L85" s="32"/>
      <c r="M85" s="32"/>
      <c r="N85" s="32"/>
      <c r="O85" s="32"/>
      <c r="P85" s="32"/>
      <c r="Q85" s="32"/>
      <c r="R85" s="32"/>
      <c r="S85" s="32"/>
      <c r="T85" s="32"/>
      <c r="U85" s="32"/>
      <c r="V85" s="32"/>
      <c r="W85" s="32"/>
      <c r="X85" s="32"/>
      <c r="Y85" s="32"/>
    </row>
    <row r="86" ht="26.25">
      <c r="A86" s="28" t="s">
        <v>1920</v>
      </c>
      <c r="B86" s="29" t="s">
        <v>906</v>
      </c>
      <c r="C86" s="82">
        <v>45.0</v>
      </c>
      <c r="D86" s="29" t="s">
        <v>1858</v>
      </c>
      <c r="E86" s="29"/>
      <c r="F86" s="28" t="s">
        <v>1985</v>
      </c>
      <c r="G86" s="87">
        <v>28.82614205969469</v>
      </c>
      <c r="H86" s="87">
        <v>0.32</v>
      </c>
      <c r="I86" s="87">
        <v>2.128606719367589</v>
      </c>
      <c r="J86" s="32"/>
      <c r="K86" s="32"/>
      <c r="L86" s="32"/>
      <c r="M86" s="32"/>
      <c r="N86" s="32"/>
      <c r="O86" s="32"/>
      <c r="P86" s="32"/>
      <c r="Q86" s="32"/>
      <c r="R86" s="32"/>
      <c r="S86" s="32"/>
      <c r="T86" s="32"/>
      <c r="U86" s="32"/>
      <c r="V86" s="32"/>
      <c r="W86" s="32"/>
      <c r="X86" s="32"/>
      <c r="Y86" s="32"/>
    </row>
    <row r="87" ht="37.5">
      <c r="A87" s="28" t="s">
        <v>1921</v>
      </c>
      <c r="B87" s="29" t="s">
        <v>868</v>
      </c>
      <c r="C87" s="82" t="s">
        <v>2498</v>
      </c>
      <c r="D87" s="29" t="s">
        <v>1890</v>
      </c>
      <c r="E87" s="28" t="s">
        <v>1622</v>
      </c>
      <c r="F87" s="28" t="s">
        <v>1985</v>
      </c>
      <c r="G87" s="86">
        <v>31.053073515611967</v>
      </c>
      <c r="H87" s="86">
        <v>0.20000000000000004</v>
      </c>
      <c r="I87" s="86">
        <v>2.5123947931835513</v>
      </c>
      <c r="J87" s="29" t="s">
        <v>1922</v>
      </c>
      <c r="K87" s="32" t="s">
        <v>1869</v>
      </c>
      <c r="L87" s="32" t="s">
        <v>1883</v>
      </c>
      <c r="M87" s="32" t="s">
        <v>1902</v>
      </c>
      <c r="N87" s="29" t="s">
        <v>1923</v>
      </c>
      <c r="O87" s="32" t="s">
        <v>1924</v>
      </c>
      <c r="P87" s="32" t="s">
        <v>1902</v>
      </c>
      <c r="Q87" s="32" t="s">
        <v>1897</v>
      </c>
      <c r="R87" s="32" t="s">
        <v>1884</v>
      </c>
      <c r="S87" s="32" t="s">
        <v>1925</v>
      </c>
      <c r="T87" s="32" t="s">
        <v>1924</v>
      </c>
      <c r="U87" s="32" t="s">
        <v>1883</v>
      </c>
      <c r="V87" s="32" t="s">
        <v>1865</v>
      </c>
      <c r="W87" s="32" t="s">
        <v>1869</v>
      </c>
      <c r="X87" s="32" t="s">
        <v>1926</v>
      </c>
      <c r="Y87" s="32" t="s">
        <v>1864</v>
      </c>
    </row>
    <row r="88" ht="37.5">
      <c r="A88" s="28" t="s">
        <v>1921</v>
      </c>
      <c r="B88" s="29" t="s">
        <v>892</v>
      </c>
      <c r="C88" s="82" t="s">
        <v>2410</v>
      </c>
      <c r="D88" s="29" t="s">
        <v>1890</v>
      </c>
      <c r="E88" s="28" t="s">
        <v>1734</v>
      </c>
      <c r="F88" s="28" t="s">
        <v>1985</v>
      </c>
      <c r="G88" s="86">
        <v>31.053073515611967</v>
      </c>
      <c r="H88" s="86">
        <v>0.20000000000000004</v>
      </c>
      <c r="I88" s="86">
        <v>2.5123947931835513</v>
      </c>
      <c r="J88" s="29" t="s">
        <v>1922</v>
      </c>
      <c r="K88" s="32" t="s">
        <v>1869</v>
      </c>
      <c r="L88" s="32" t="s">
        <v>1883</v>
      </c>
      <c r="M88" s="32" t="s">
        <v>1902</v>
      </c>
      <c r="N88" s="29" t="s">
        <v>1923</v>
      </c>
      <c r="O88" s="32" t="s">
        <v>1924</v>
      </c>
      <c r="P88" s="32" t="s">
        <v>1902</v>
      </c>
      <c r="Q88" s="32" t="s">
        <v>1897</v>
      </c>
      <c r="R88" s="32" t="s">
        <v>1884</v>
      </c>
      <c r="S88" s="32" t="s">
        <v>1925</v>
      </c>
      <c r="T88" s="32" t="s">
        <v>1924</v>
      </c>
      <c r="U88" s="32" t="s">
        <v>1883</v>
      </c>
      <c r="V88" s="32" t="s">
        <v>1865</v>
      </c>
      <c r="W88" s="32" t="s">
        <v>1869</v>
      </c>
      <c r="X88" s="32" t="s">
        <v>1926</v>
      </c>
      <c r="Y88" s="32" t="s">
        <v>1864</v>
      </c>
    </row>
    <row r="89" ht="37.5">
      <c r="A89" s="28" t="s">
        <v>1921</v>
      </c>
      <c r="B89" s="29" t="s">
        <v>923</v>
      </c>
      <c r="C89" s="82">
        <v>60.0</v>
      </c>
      <c r="D89" s="29" t="s">
        <v>1890</v>
      </c>
      <c r="E89" s="28" t="s">
        <v>1810</v>
      </c>
      <c r="F89" s="28" t="s">
        <v>1985</v>
      </c>
      <c r="G89" s="86">
        <v>31.053073515611967</v>
      </c>
      <c r="H89" s="86">
        <v>0.20000000000000004</v>
      </c>
      <c r="I89" s="86">
        <v>2.5123947931835513</v>
      </c>
      <c r="J89" s="29" t="s">
        <v>1922</v>
      </c>
      <c r="K89" s="32" t="s">
        <v>1869</v>
      </c>
      <c r="L89" s="32" t="s">
        <v>1883</v>
      </c>
      <c r="M89" s="32" t="s">
        <v>1902</v>
      </c>
      <c r="N89" s="29" t="s">
        <v>1923</v>
      </c>
      <c r="O89" s="32" t="s">
        <v>1924</v>
      </c>
      <c r="P89" s="32" t="s">
        <v>1902</v>
      </c>
      <c r="Q89" s="32" t="s">
        <v>1897</v>
      </c>
      <c r="R89" s="32" t="s">
        <v>1884</v>
      </c>
      <c r="S89" s="32" t="s">
        <v>1925</v>
      </c>
      <c r="T89" s="32" t="s">
        <v>1924</v>
      </c>
      <c r="U89" s="32" t="s">
        <v>1883</v>
      </c>
      <c r="V89" s="32" t="s">
        <v>1865</v>
      </c>
      <c r="W89" s="32" t="s">
        <v>1869</v>
      </c>
      <c r="X89" s="32" t="s">
        <v>1926</v>
      </c>
      <c r="Y89" s="32" t="s">
        <v>1864</v>
      </c>
    </row>
    <row r="90" ht="26.25">
      <c r="A90" s="28" t="s">
        <v>1927</v>
      </c>
      <c r="B90" s="29" t="s">
        <v>923</v>
      </c>
      <c r="C90" s="82" t="s">
        <v>2501</v>
      </c>
      <c r="D90" s="32"/>
      <c r="E90" s="28" t="s">
        <v>1811</v>
      </c>
      <c r="F90" s="28" t="s">
        <v>1985</v>
      </c>
      <c r="G90" s="87">
        <v>32.81367125199362</v>
      </c>
      <c r="H90" s="87">
        <v>0.39999999999999997</v>
      </c>
      <c r="I90" s="87">
        <v>1.4703173034694774</v>
      </c>
      <c r="J90" s="32"/>
      <c r="K90" s="32"/>
      <c r="L90" s="32"/>
      <c r="M90" s="32"/>
      <c r="N90" s="32"/>
      <c r="O90" s="32"/>
      <c r="P90" s="32"/>
      <c r="Q90" s="32"/>
      <c r="R90" s="32"/>
      <c r="S90" s="32"/>
      <c r="T90" s="32"/>
      <c r="U90" s="32"/>
      <c r="V90" s="32"/>
      <c r="W90" s="32"/>
      <c r="X90" s="32"/>
      <c r="Y90" s="32"/>
    </row>
    <row r="91" ht="26.25">
      <c r="A91" s="28" t="s">
        <v>1927</v>
      </c>
      <c r="B91" s="29" t="s">
        <v>892</v>
      </c>
      <c r="C91" s="82" t="s">
        <v>2410</v>
      </c>
      <c r="D91" s="32"/>
      <c r="E91" s="28" t="s">
        <v>1735</v>
      </c>
      <c r="F91" s="28" t="s">
        <v>1985</v>
      </c>
      <c r="G91" s="87">
        <v>32.81367125199362</v>
      </c>
      <c r="H91" s="87">
        <v>0.39999999999999997</v>
      </c>
      <c r="I91" s="87">
        <v>1.4703173034694774</v>
      </c>
      <c r="J91" s="32"/>
      <c r="K91" s="32"/>
      <c r="L91" s="32"/>
      <c r="M91" s="32"/>
      <c r="N91" s="32"/>
      <c r="O91" s="32"/>
      <c r="P91" s="32"/>
      <c r="Q91" s="32"/>
      <c r="R91" s="32"/>
      <c r="S91" s="32"/>
      <c r="T91" s="32"/>
      <c r="U91" s="32"/>
      <c r="V91" s="32"/>
      <c r="W91" s="32"/>
      <c r="X91" s="32"/>
      <c r="Y91" s="32"/>
    </row>
    <row r="92" ht="26.25">
      <c r="A92" s="28" t="s">
        <v>1927</v>
      </c>
      <c r="B92" s="29" t="s">
        <v>867</v>
      </c>
      <c r="C92" s="82" t="s">
        <v>2501</v>
      </c>
      <c r="D92" s="32"/>
      <c r="E92" s="28" t="s">
        <v>1660</v>
      </c>
      <c r="F92" s="28" t="s">
        <v>1985</v>
      </c>
      <c r="G92" s="87">
        <v>32.81367125199362</v>
      </c>
      <c r="H92" s="87">
        <v>0.39999999999999997</v>
      </c>
      <c r="I92" s="87">
        <v>1.4703173034694774</v>
      </c>
      <c r="J92" s="32"/>
      <c r="K92" s="32"/>
      <c r="L92" s="32"/>
      <c r="M92" s="32"/>
      <c r="N92" s="32"/>
      <c r="O92" s="32"/>
      <c r="P92" s="32"/>
      <c r="Q92" s="32"/>
      <c r="R92" s="32"/>
      <c r="S92" s="32"/>
      <c r="T92" s="32"/>
      <c r="U92" s="32"/>
      <c r="V92" s="32"/>
      <c r="W92" s="32"/>
      <c r="X92" s="32"/>
      <c r="Y92" s="32"/>
    </row>
    <row r="93" ht="26.25">
      <c r="A93" s="28" t="s">
        <v>1928</v>
      </c>
      <c r="B93" s="29" t="s">
        <v>859</v>
      </c>
      <c r="C93" s="82" t="s">
        <v>2498</v>
      </c>
      <c r="D93" s="29"/>
      <c r="E93" s="28" t="s">
        <v>1647</v>
      </c>
      <c r="F93" s="28" t="s">
        <v>1985</v>
      </c>
      <c r="G93" s="86">
        <v>30.126029875877933</v>
      </c>
      <c r="H93" s="86">
        <v>0.7925000000000002</v>
      </c>
      <c r="I93" s="86">
        <v>1.208634218327439</v>
      </c>
      <c r="J93" s="29"/>
      <c r="K93" s="32"/>
      <c r="L93" s="32"/>
      <c r="M93" s="32"/>
      <c r="N93" s="29"/>
      <c r="O93" s="32"/>
      <c r="P93" s="32"/>
      <c r="Q93" s="32"/>
      <c r="R93" s="32"/>
      <c r="S93" s="32"/>
      <c r="T93" s="32"/>
      <c r="U93" s="32"/>
      <c r="V93" s="32"/>
      <c r="W93" s="32"/>
      <c r="X93" s="32"/>
      <c r="Y93" s="32"/>
    </row>
    <row r="94" ht="26.25">
      <c r="A94" s="28" t="s">
        <v>1928</v>
      </c>
      <c r="B94" s="29" t="s">
        <v>920</v>
      </c>
      <c r="C94" s="82" t="s">
        <v>2501</v>
      </c>
      <c r="D94" s="29"/>
      <c r="E94" s="29" t="s">
        <v>1805</v>
      </c>
      <c r="F94" s="28" t="s">
        <v>1985</v>
      </c>
      <c r="G94" s="86">
        <v>30.126029875877933</v>
      </c>
      <c r="H94" s="86">
        <v>0.7925000000000002</v>
      </c>
      <c r="I94" s="86">
        <v>1.208634218327439</v>
      </c>
      <c r="J94" s="29"/>
      <c r="K94" s="32"/>
      <c r="L94" s="32"/>
      <c r="M94" s="32"/>
      <c r="N94" s="29"/>
      <c r="O94" s="32"/>
      <c r="P94" s="32"/>
      <c r="Q94" s="32"/>
      <c r="R94" s="32"/>
      <c r="S94" s="32"/>
      <c r="T94" s="32"/>
      <c r="U94" s="32"/>
      <c r="V94" s="32"/>
      <c r="W94" s="32"/>
      <c r="X94" s="32"/>
      <c r="Y94" s="32"/>
    </row>
    <row r="95" ht="26.25">
      <c r="A95" s="28" t="s">
        <v>1928</v>
      </c>
      <c r="B95" s="29" t="s">
        <v>927</v>
      </c>
      <c r="C95" s="82" t="s">
        <v>2501</v>
      </c>
      <c r="D95" s="29"/>
      <c r="E95" s="29" t="s">
        <v>1814</v>
      </c>
      <c r="F95" s="28" t="s">
        <v>1985</v>
      </c>
      <c r="G95" s="86">
        <v>30.126029875877933</v>
      </c>
      <c r="H95" s="86">
        <v>0.7925000000000002</v>
      </c>
      <c r="I95" s="86">
        <v>1.208634218327439</v>
      </c>
      <c r="J95" s="29"/>
      <c r="K95" s="32"/>
      <c r="L95" s="32"/>
      <c r="M95" s="32"/>
      <c r="N95" s="29"/>
      <c r="O95" s="32"/>
      <c r="P95" s="32"/>
      <c r="Q95" s="32"/>
      <c r="R95" s="32"/>
      <c r="S95" s="32"/>
      <c r="T95" s="32"/>
      <c r="U95" s="32"/>
      <c r="V95" s="32"/>
      <c r="W95" s="32"/>
      <c r="X95" s="32"/>
      <c r="Y95" s="32"/>
    </row>
    <row r="96" ht="26.25">
      <c r="A96" s="28" t="s">
        <v>1928</v>
      </c>
      <c r="B96" s="29" t="s">
        <v>927</v>
      </c>
      <c r="C96" s="82" t="s">
        <v>2501</v>
      </c>
      <c r="D96" s="29"/>
      <c r="E96" s="28" t="s">
        <v>1813</v>
      </c>
      <c r="F96" s="28" t="s">
        <v>2489</v>
      </c>
      <c r="G96" s="86">
        <v>30.126029875877933</v>
      </c>
      <c r="H96" s="86">
        <v>0.7925000000000002</v>
      </c>
      <c r="I96" s="86">
        <v>1.208634218327439</v>
      </c>
      <c r="J96" s="29"/>
      <c r="K96" s="32"/>
      <c r="L96" s="32"/>
      <c r="M96" s="32"/>
      <c r="N96" s="29"/>
      <c r="O96" s="32"/>
      <c r="P96" s="32"/>
      <c r="Q96" s="32"/>
      <c r="R96" s="32"/>
      <c r="S96" s="32"/>
      <c r="T96" s="32"/>
      <c r="U96" s="32"/>
      <c r="V96" s="32"/>
      <c r="W96" s="32"/>
      <c r="X96" s="32"/>
      <c r="Y96" s="32"/>
    </row>
    <row r="97" ht="26.25">
      <c r="A97" s="28" t="s">
        <v>1928</v>
      </c>
      <c r="B97" s="29" t="s">
        <v>927</v>
      </c>
      <c r="C97" s="82" t="s">
        <v>2501</v>
      </c>
      <c r="D97" s="29"/>
      <c r="E97" s="28" t="s">
        <v>1818</v>
      </c>
      <c r="F97" s="28" t="s">
        <v>2489</v>
      </c>
      <c r="G97" s="86">
        <v>30.126029875877933</v>
      </c>
      <c r="H97" s="86">
        <v>0.7925000000000002</v>
      </c>
      <c r="I97" s="86">
        <v>1.208634218327439</v>
      </c>
      <c r="J97" s="29"/>
      <c r="K97" s="32"/>
      <c r="L97" s="32"/>
      <c r="M97" s="32"/>
      <c r="N97" s="29"/>
      <c r="O97" s="32"/>
      <c r="P97" s="32"/>
      <c r="Q97" s="32"/>
      <c r="R97" s="32"/>
      <c r="S97" s="32"/>
      <c r="T97" s="32"/>
      <c r="U97" s="32"/>
      <c r="V97" s="32"/>
      <c r="W97" s="32"/>
      <c r="X97" s="32"/>
      <c r="Y97" s="32"/>
    </row>
    <row r="98">
      <c r="A98" s="28" t="s">
        <v>1928</v>
      </c>
      <c r="B98" s="29" t="s">
        <v>906</v>
      </c>
      <c r="C98" s="82" t="s">
        <v>2498</v>
      </c>
      <c r="D98" s="29"/>
      <c r="E98" s="28" t="s">
        <v>2502</v>
      </c>
      <c r="F98" s="28" t="s">
        <v>1985</v>
      </c>
      <c r="G98" s="86">
        <v>30.126029875877933</v>
      </c>
      <c r="H98" s="86">
        <v>0.7925000000000002</v>
      </c>
      <c r="I98" s="86">
        <v>1.208634218327439</v>
      </c>
      <c r="J98" s="29"/>
      <c r="K98" s="32"/>
      <c r="L98" s="32"/>
      <c r="M98" s="32"/>
      <c r="N98" s="29"/>
      <c r="O98" s="32"/>
      <c r="P98" s="32"/>
      <c r="Q98" s="32"/>
      <c r="R98" s="32"/>
      <c r="S98" s="32"/>
      <c r="T98" s="32"/>
      <c r="U98" s="32"/>
      <c r="V98" s="32"/>
      <c r="W98" s="32"/>
      <c r="X98" s="32"/>
      <c r="Y98" s="32"/>
    </row>
    <row r="99">
      <c r="A99" s="28" t="s">
        <v>1929</v>
      </c>
      <c r="B99" s="29" t="s">
        <v>932</v>
      </c>
      <c r="C99" s="82" t="s">
        <v>2503</v>
      </c>
      <c r="D99" s="32"/>
      <c r="E99" s="28" t="s">
        <v>1836</v>
      </c>
      <c r="F99" s="28" t="s">
        <v>2489</v>
      </c>
      <c r="G99" s="87">
        <v>32.61459994683679</v>
      </c>
      <c r="H99" s="87">
        <v>1.5199999999999998</v>
      </c>
      <c r="I99" s="87">
        <v>0.7751317523056653</v>
      </c>
      <c r="J99" s="32"/>
      <c r="K99" s="32"/>
      <c r="L99" s="32"/>
      <c r="M99" s="32"/>
      <c r="N99" s="32"/>
      <c r="O99" s="32"/>
      <c r="P99" s="32"/>
      <c r="Q99" s="32"/>
      <c r="R99" s="32"/>
      <c r="S99" s="32"/>
      <c r="T99" s="32"/>
      <c r="U99" s="32"/>
      <c r="V99" s="32"/>
      <c r="W99" s="32"/>
      <c r="X99" s="32"/>
      <c r="Y99" s="32"/>
    </row>
    <row r="100" ht="26.25">
      <c r="A100" s="28" t="s">
        <v>1929</v>
      </c>
      <c r="B100" s="29" t="s">
        <v>941</v>
      </c>
      <c r="C100" s="82">
        <v>65.0</v>
      </c>
      <c r="D100" s="32"/>
      <c r="E100" s="28" t="s">
        <v>1848</v>
      </c>
      <c r="F100" s="28" t="s">
        <v>1985</v>
      </c>
      <c r="G100" s="87">
        <v>32.61459994683679</v>
      </c>
      <c r="H100" s="87">
        <v>1.5199999999999998</v>
      </c>
      <c r="I100" s="87">
        <v>0.7751317523056653</v>
      </c>
      <c r="J100" s="32"/>
      <c r="K100" s="32"/>
      <c r="L100" s="32"/>
      <c r="M100" s="32"/>
      <c r="N100" s="32"/>
      <c r="O100" s="32"/>
      <c r="P100" s="32"/>
      <c r="Q100" s="32"/>
      <c r="R100" s="32"/>
      <c r="S100" s="32"/>
      <c r="T100" s="32"/>
      <c r="U100" s="32"/>
      <c r="V100" s="32"/>
      <c r="W100" s="32"/>
      <c r="X100" s="32"/>
      <c r="Y100" s="32"/>
    </row>
    <row r="101">
      <c r="A101" s="28" t="s">
        <v>1929</v>
      </c>
      <c r="B101" s="29" t="s">
        <v>939</v>
      </c>
      <c r="C101" s="82">
        <v>60.0</v>
      </c>
      <c r="D101" s="32"/>
      <c r="E101" s="28" t="s">
        <v>1842</v>
      </c>
      <c r="F101" s="28" t="s">
        <v>1985</v>
      </c>
      <c r="G101" s="87">
        <v>32.61459994683679</v>
      </c>
      <c r="H101" s="87">
        <v>1.5199999999999998</v>
      </c>
      <c r="I101" s="87">
        <v>0.7751317523056653</v>
      </c>
      <c r="J101" s="32"/>
      <c r="K101" s="32"/>
      <c r="L101" s="32"/>
      <c r="M101" s="32"/>
      <c r="N101" s="32"/>
      <c r="O101" s="32"/>
      <c r="P101" s="32"/>
      <c r="Q101" s="32"/>
      <c r="R101" s="32"/>
      <c r="S101" s="32"/>
      <c r="T101" s="32"/>
      <c r="U101" s="32"/>
      <c r="V101" s="32"/>
      <c r="W101" s="32"/>
      <c r="X101" s="32"/>
      <c r="Y101" s="32"/>
    </row>
    <row r="102" ht="26.25">
      <c r="A102" s="28" t="s">
        <v>1930</v>
      </c>
      <c r="B102" s="29" t="s">
        <v>935</v>
      </c>
      <c r="C102" s="82" t="s">
        <v>2410</v>
      </c>
      <c r="D102" s="32"/>
      <c r="E102" s="28" t="s">
        <v>1828</v>
      </c>
      <c r="F102" s="28" t="s">
        <v>2489</v>
      </c>
      <c r="G102" s="87">
        <v>35.67768497949419</v>
      </c>
      <c r="H102" s="87">
        <v>1.0</v>
      </c>
      <c r="I102" s="87">
        <v>1.2119400527009223</v>
      </c>
      <c r="J102" s="32"/>
      <c r="K102" s="32"/>
      <c r="L102" s="32"/>
      <c r="M102" s="32"/>
      <c r="N102" s="32"/>
      <c r="O102" s="32"/>
      <c r="P102" s="32"/>
      <c r="Q102" s="32"/>
      <c r="R102" s="32"/>
      <c r="S102" s="32"/>
      <c r="T102" s="32"/>
      <c r="U102" s="32"/>
      <c r="V102" s="32"/>
      <c r="W102" s="32"/>
      <c r="X102" s="32"/>
      <c r="Y102" s="32"/>
    </row>
    <row r="103" ht="26.25">
      <c r="A103" s="28" t="s">
        <v>1930</v>
      </c>
      <c r="B103" s="29" t="s">
        <v>892</v>
      </c>
      <c r="C103" s="82" t="s">
        <v>2410</v>
      </c>
      <c r="D103" s="32"/>
      <c r="E103" s="28" t="s">
        <v>1736</v>
      </c>
      <c r="F103" s="28" t="s">
        <v>1985</v>
      </c>
      <c r="G103" s="87">
        <v>35.67768497949419</v>
      </c>
      <c r="H103" s="87">
        <v>1.0</v>
      </c>
      <c r="I103" s="87">
        <v>1.2119400527009223</v>
      </c>
      <c r="J103" s="32"/>
      <c r="K103" s="32"/>
      <c r="L103" s="32"/>
      <c r="M103" s="32"/>
      <c r="N103" s="32"/>
      <c r="O103" s="32"/>
      <c r="P103" s="32"/>
      <c r="Q103" s="32"/>
      <c r="R103" s="32"/>
      <c r="S103" s="32"/>
      <c r="T103" s="32"/>
      <c r="U103" s="32"/>
      <c r="V103" s="32"/>
      <c r="W103" s="32"/>
      <c r="X103" s="32"/>
      <c r="Y103" s="32"/>
    </row>
    <row r="104" ht="26.25">
      <c r="A104" s="28" t="s">
        <v>1930</v>
      </c>
      <c r="B104" s="29" t="s">
        <v>930</v>
      </c>
      <c r="C104" s="82" t="s">
        <v>2503</v>
      </c>
      <c r="D104" s="32"/>
      <c r="E104" s="28" t="s">
        <v>1817</v>
      </c>
      <c r="F104" s="28" t="s">
        <v>1985</v>
      </c>
      <c r="G104" s="87">
        <v>35.67768497949419</v>
      </c>
      <c r="H104" s="87">
        <v>1.0</v>
      </c>
      <c r="I104" s="87">
        <v>1.2119400527009223</v>
      </c>
      <c r="J104" s="32"/>
      <c r="K104" s="32"/>
      <c r="L104" s="32"/>
      <c r="M104" s="32"/>
      <c r="N104" s="32"/>
      <c r="O104" s="32"/>
      <c r="P104" s="32"/>
      <c r="Q104" s="32"/>
      <c r="R104" s="32"/>
      <c r="S104" s="32"/>
      <c r="T104" s="32"/>
      <c r="U104" s="32"/>
      <c r="V104" s="32"/>
      <c r="W104" s="32"/>
      <c r="X104" s="32"/>
      <c r="Y104" s="32"/>
    </row>
    <row r="105" ht="26.25">
      <c r="A105" s="28" t="s">
        <v>1930</v>
      </c>
      <c r="B105" s="29" t="s">
        <v>938</v>
      </c>
      <c r="C105" s="82" t="s">
        <v>2501</v>
      </c>
      <c r="D105" s="32"/>
      <c r="E105" s="28" t="s">
        <v>1835</v>
      </c>
      <c r="F105" s="28" t="s">
        <v>1985</v>
      </c>
      <c r="G105" s="87">
        <v>35.67768497949419</v>
      </c>
      <c r="H105" s="87">
        <v>1.0</v>
      </c>
      <c r="I105" s="87">
        <v>1.2119400527009223</v>
      </c>
      <c r="J105" s="32"/>
      <c r="K105" s="32"/>
      <c r="L105" s="32"/>
      <c r="M105" s="32"/>
      <c r="N105" s="32"/>
      <c r="O105" s="32"/>
      <c r="P105" s="32"/>
      <c r="Q105" s="32"/>
      <c r="R105" s="32"/>
      <c r="S105" s="32"/>
      <c r="T105" s="32"/>
      <c r="U105" s="32"/>
      <c r="V105" s="32"/>
      <c r="W105" s="32"/>
      <c r="X105" s="32"/>
      <c r="Y105" s="32"/>
    </row>
    <row r="106" ht="26.25">
      <c r="A106" s="28" t="s">
        <v>1931</v>
      </c>
      <c r="B106" s="29" t="s">
        <v>653</v>
      </c>
      <c r="C106" s="82" t="s">
        <v>2504</v>
      </c>
      <c r="D106" s="29" t="s">
        <v>1881</v>
      </c>
      <c r="E106" s="5" t="s">
        <v>1390</v>
      </c>
      <c r="F106" s="28" t="s">
        <v>1985</v>
      </c>
      <c r="G106" s="87">
        <v>33.78483466393814</v>
      </c>
      <c r="H106" s="87">
        <v>0.7831250000000001</v>
      </c>
      <c r="I106" s="87">
        <v>1.8252648047985578</v>
      </c>
      <c r="J106" s="32"/>
      <c r="K106" s="32"/>
      <c r="L106" s="32"/>
      <c r="M106" s="32"/>
      <c r="N106" s="32"/>
      <c r="O106" s="32"/>
      <c r="P106" s="32"/>
      <c r="Q106" s="32"/>
      <c r="R106" s="32"/>
      <c r="S106" s="32"/>
      <c r="T106" s="32"/>
      <c r="U106" s="32"/>
      <c r="V106" s="32"/>
      <c r="W106" s="32"/>
      <c r="X106" s="32"/>
      <c r="Y106" s="32"/>
    </row>
    <row r="107">
      <c r="A107" s="28" t="s">
        <v>1931</v>
      </c>
      <c r="B107" s="29" t="s">
        <v>939</v>
      </c>
      <c r="C107" s="82" t="s">
        <v>2504</v>
      </c>
      <c r="D107" s="29" t="s">
        <v>1881</v>
      </c>
      <c r="E107" s="5" t="s">
        <v>1815</v>
      </c>
      <c r="F107" s="28" t="s">
        <v>2489</v>
      </c>
      <c r="G107" s="87">
        <v>33.78483466393814</v>
      </c>
      <c r="H107" s="87">
        <v>0.7831250000000001</v>
      </c>
      <c r="I107" s="87">
        <v>1.8252648047985578</v>
      </c>
      <c r="J107" s="32"/>
      <c r="K107" s="32"/>
      <c r="L107" s="32"/>
      <c r="M107" s="32"/>
      <c r="N107" s="32"/>
      <c r="O107" s="32"/>
      <c r="P107" s="32"/>
      <c r="Q107" s="32"/>
      <c r="R107" s="32"/>
      <c r="S107" s="32"/>
      <c r="T107" s="32"/>
      <c r="U107" s="32"/>
      <c r="V107" s="32"/>
      <c r="W107" s="32"/>
      <c r="X107" s="32"/>
      <c r="Y107" s="32"/>
    </row>
    <row r="108">
      <c r="A108" s="28" t="s">
        <v>1931</v>
      </c>
      <c r="B108" s="29" t="s">
        <v>906</v>
      </c>
      <c r="C108" s="82" t="s">
        <v>2504</v>
      </c>
      <c r="D108" s="29" t="s">
        <v>1881</v>
      </c>
      <c r="E108" s="5" t="s">
        <v>2502</v>
      </c>
      <c r="F108" s="28" t="s">
        <v>1985</v>
      </c>
      <c r="G108" s="87">
        <v>33.78483466393814</v>
      </c>
      <c r="H108" s="87">
        <v>0.7831250000000001</v>
      </c>
      <c r="I108" s="87">
        <v>1.8252648047985578</v>
      </c>
      <c r="J108" s="32"/>
      <c r="K108" s="32"/>
      <c r="L108" s="32"/>
      <c r="M108" s="32"/>
      <c r="N108" s="32"/>
      <c r="O108" s="32"/>
      <c r="P108" s="32"/>
      <c r="Q108" s="32"/>
      <c r="R108" s="32"/>
      <c r="S108" s="32"/>
      <c r="T108" s="32"/>
      <c r="U108" s="32"/>
      <c r="V108" s="32"/>
      <c r="W108" s="32"/>
      <c r="X108" s="32"/>
      <c r="Y108" s="32"/>
    </row>
    <row r="109" ht="26.25">
      <c r="A109" s="28" t="s">
        <v>1932</v>
      </c>
      <c r="B109" s="89" t="s">
        <v>860</v>
      </c>
      <c r="C109" s="82" t="s">
        <v>2504</v>
      </c>
      <c r="D109" s="29" t="s">
        <v>1933</v>
      </c>
      <c r="E109" s="28" t="s">
        <v>1644</v>
      </c>
      <c r="F109" s="28" t="s">
        <v>1985</v>
      </c>
      <c r="G109" s="87">
        <v>36.62960788173991</v>
      </c>
      <c r="H109" s="87">
        <v>2.15</v>
      </c>
      <c r="I109" s="87">
        <v>0.6871299883849941</v>
      </c>
      <c r="J109" s="32" t="s">
        <v>1934</v>
      </c>
      <c r="K109" s="32" t="s">
        <v>1934</v>
      </c>
      <c r="L109" s="32" t="s">
        <v>1934</v>
      </c>
      <c r="M109" s="32" t="s">
        <v>1934</v>
      </c>
      <c r="N109" s="32" t="s">
        <v>1934</v>
      </c>
      <c r="O109" s="32" t="s">
        <v>1934</v>
      </c>
      <c r="P109" s="32" t="s">
        <v>1934</v>
      </c>
      <c r="Q109" s="32" t="s">
        <v>1934</v>
      </c>
      <c r="R109" s="32" t="s">
        <v>1934</v>
      </c>
      <c r="S109" s="32" t="s">
        <v>1934</v>
      </c>
      <c r="T109" s="32" t="s">
        <v>1934</v>
      </c>
      <c r="U109" s="32" t="s">
        <v>1934</v>
      </c>
      <c r="V109" s="32" t="s">
        <v>1934</v>
      </c>
      <c r="W109" s="32" t="s">
        <v>1934</v>
      </c>
      <c r="X109" s="32" t="s">
        <v>1934</v>
      </c>
      <c r="Y109" s="32" t="s">
        <v>1934</v>
      </c>
    </row>
    <row r="110" ht="26.25">
      <c r="A110" s="28" t="s">
        <v>1932</v>
      </c>
      <c r="B110" s="29" t="s">
        <v>653</v>
      </c>
      <c r="C110" s="82" t="s">
        <v>2505</v>
      </c>
      <c r="D110" s="29" t="s">
        <v>1933</v>
      </c>
      <c r="E110" s="28" t="s">
        <v>1391</v>
      </c>
      <c r="F110" s="28" t="s">
        <v>1985</v>
      </c>
      <c r="G110" s="87">
        <v>36.62960788173991</v>
      </c>
      <c r="H110" s="87">
        <v>2.15</v>
      </c>
      <c r="I110" s="87">
        <v>0.6871299883849941</v>
      </c>
      <c r="J110" s="32" t="s">
        <v>1934</v>
      </c>
      <c r="K110" s="32" t="s">
        <v>1934</v>
      </c>
      <c r="L110" s="32" t="s">
        <v>1934</v>
      </c>
      <c r="M110" s="32" t="s">
        <v>1934</v>
      </c>
      <c r="N110" s="32" t="s">
        <v>1934</v>
      </c>
      <c r="O110" s="32" t="s">
        <v>1934</v>
      </c>
      <c r="P110" s="32" t="s">
        <v>1934</v>
      </c>
      <c r="Q110" s="32" t="s">
        <v>1934</v>
      </c>
      <c r="R110" s="32" t="s">
        <v>1934</v>
      </c>
      <c r="S110" s="32" t="s">
        <v>1934</v>
      </c>
      <c r="T110" s="32" t="s">
        <v>1934</v>
      </c>
      <c r="U110" s="32" t="s">
        <v>1934</v>
      </c>
      <c r="V110" s="32" t="s">
        <v>1934</v>
      </c>
      <c r="W110" s="32" t="s">
        <v>1934</v>
      </c>
      <c r="X110" s="32" t="s">
        <v>1934</v>
      </c>
      <c r="Y110" s="32" t="s">
        <v>1934</v>
      </c>
    </row>
    <row r="111" ht="26.25">
      <c r="A111" s="28" t="s">
        <v>1932</v>
      </c>
      <c r="B111" s="29" t="s">
        <v>859</v>
      </c>
      <c r="C111" s="82" t="s">
        <v>2504</v>
      </c>
      <c r="D111" s="29" t="s">
        <v>1933</v>
      </c>
      <c r="E111" s="90" t="s">
        <v>1644</v>
      </c>
      <c r="F111" s="28" t="s">
        <v>1985</v>
      </c>
      <c r="G111" s="87">
        <v>36.62960788173991</v>
      </c>
      <c r="H111" s="87">
        <v>2.15</v>
      </c>
      <c r="I111" s="87">
        <v>0.6871299883849941</v>
      </c>
      <c r="J111" s="32" t="s">
        <v>1934</v>
      </c>
      <c r="K111" s="32" t="s">
        <v>1934</v>
      </c>
      <c r="L111" s="32" t="s">
        <v>1934</v>
      </c>
      <c r="M111" s="32" t="s">
        <v>1934</v>
      </c>
      <c r="N111" s="32" t="s">
        <v>1934</v>
      </c>
      <c r="O111" s="32" t="s">
        <v>1934</v>
      </c>
      <c r="P111" s="32" t="s">
        <v>1934</v>
      </c>
      <c r="Q111" s="32" t="s">
        <v>1934</v>
      </c>
      <c r="R111" s="32" t="s">
        <v>1934</v>
      </c>
      <c r="S111" s="32" t="s">
        <v>1934</v>
      </c>
      <c r="T111" s="32" t="s">
        <v>1934</v>
      </c>
      <c r="U111" s="32" t="s">
        <v>1934</v>
      </c>
      <c r="V111" s="32" t="s">
        <v>1934</v>
      </c>
      <c r="W111" s="32" t="s">
        <v>1934</v>
      </c>
      <c r="X111" s="32" t="s">
        <v>1934</v>
      </c>
      <c r="Y111" s="32" t="s">
        <v>1934</v>
      </c>
    </row>
    <row r="112" ht="26.25">
      <c r="A112" s="28" t="s">
        <v>1932</v>
      </c>
      <c r="B112" s="29" t="s">
        <v>938</v>
      </c>
      <c r="C112" s="82">
        <v>60.0</v>
      </c>
      <c r="D112" s="29" t="s">
        <v>1933</v>
      </c>
      <c r="E112" s="90" t="s">
        <v>1839</v>
      </c>
      <c r="F112" s="28" t="s">
        <v>1985</v>
      </c>
      <c r="G112" s="87">
        <v>36.62960788173991</v>
      </c>
      <c r="H112" s="87">
        <v>2.15</v>
      </c>
      <c r="I112" s="87">
        <v>0.6871299883849941</v>
      </c>
      <c r="J112" s="32" t="s">
        <v>1934</v>
      </c>
      <c r="K112" s="32" t="s">
        <v>1934</v>
      </c>
      <c r="L112" s="32" t="s">
        <v>1934</v>
      </c>
      <c r="M112" s="32" t="s">
        <v>1934</v>
      </c>
      <c r="N112" s="32" t="s">
        <v>1934</v>
      </c>
      <c r="O112" s="32" t="s">
        <v>1934</v>
      </c>
      <c r="P112" s="32" t="s">
        <v>1934</v>
      </c>
      <c r="Q112" s="32" t="s">
        <v>1934</v>
      </c>
      <c r="R112" s="32" t="s">
        <v>1934</v>
      </c>
      <c r="S112" s="32" t="s">
        <v>1934</v>
      </c>
      <c r="T112" s="32" t="s">
        <v>1934</v>
      </c>
      <c r="U112" s="32" t="s">
        <v>1934</v>
      </c>
      <c r="V112" s="32" t="s">
        <v>1934</v>
      </c>
      <c r="W112" s="32" t="s">
        <v>1934</v>
      </c>
      <c r="X112" s="32" t="s">
        <v>1934</v>
      </c>
      <c r="Y112" s="32" t="s">
        <v>1934</v>
      </c>
    </row>
    <row r="113" ht="26.25">
      <c r="A113" s="28" t="s">
        <v>1935</v>
      </c>
      <c r="B113" s="29" t="s">
        <v>653</v>
      </c>
      <c r="C113" s="82" t="s">
        <v>2505</v>
      </c>
      <c r="D113" s="29" t="s">
        <v>1936</v>
      </c>
      <c r="E113" s="5" t="s">
        <v>1392</v>
      </c>
      <c r="F113" s="28" t="s">
        <v>1985</v>
      </c>
      <c r="G113" s="87">
        <v>38.4574596677679</v>
      </c>
      <c r="H113" s="87">
        <v>0.7831250000000001</v>
      </c>
      <c r="I113" s="87">
        <v>1.3037605748561127</v>
      </c>
      <c r="J113" s="32" t="s">
        <v>1937</v>
      </c>
      <c r="K113" s="32" t="s">
        <v>1937</v>
      </c>
      <c r="L113" s="32" t="s">
        <v>1937</v>
      </c>
      <c r="M113" s="32" t="s">
        <v>1937</v>
      </c>
      <c r="N113" s="32" t="s">
        <v>1937</v>
      </c>
      <c r="O113" s="32" t="s">
        <v>1937</v>
      </c>
      <c r="P113" s="32" t="s">
        <v>1937</v>
      </c>
      <c r="Q113" s="32" t="s">
        <v>1937</v>
      </c>
      <c r="R113" s="32" t="s">
        <v>1937</v>
      </c>
      <c r="S113" s="32" t="s">
        <v>1937</v>
      </c>
      <c r="T113" s="32" t="s">
        <v>1937</v>
      </c>
      <c r="U113" s="32" t="s">
        <v>1937</v>
      </c>
      <c r="V113" s="32" t="s">
        <v>1937</v>
      </c>
      <c r="W113" s="32" t="s">
        <v>1937</v>
      </c>
      <c r="X113" s="32" t="s">
        <v>1937</v>
      </c>
      <c r="Y113" s="32" t="s">
        <v>1937</v>
      </c>
    </row>
    <row r="114" ht="26.25">
      <c r="A114" s="28" t="s">
        <v>1935</v>
      </c>
      <c r="B114" s="29" t="s">
        <v>778</v>
      </c>
      <c r="C114" s="82" t="s">
        <v>2501</v>
      </c>
      <c r="D114" s="29" t="s">
        <v>1936</v>
      </c>
      <c r="E114" s="5" t="s">
        <v>1490</v>
      </c>
      <c r="F114" s="28" t="s">
        <v>1985</v>
      </c>
      <c r="G114" s="87">
        <v>38.4574596677679</v>
      </c>
      <c r="H114" s="87">
        <v>0.7831250000000001</v>
      </c>
      <c r="I114" s="87">
        <v>1.3037605748561127</v>
      </c>
      <c r="J114" s="32" t="s">
        <v>1937</v>
      </c>
      <c r="K114" s="32" t="s">
        <v>1937</v>
      </c>
      <c r="L114" s="32" t="s">
        <v>1937</v>
      </c>
      <c r="M114" s="32" t="s">
        <v>1937</v>
      </c>
      <c r="N114" s="32" t="s">
        <v>1937</v>
      </c>
      <c r="O114" s="32" t="s">
        <v>1937</v>
      </c>
      <c r="P114" s="32" t="s">
        <v>1937</v>
      </c>
      <c r="Q114" s="32" t="s">
        <v>1937</v>
      </c>
      <c r="R114" s="32" t="s">
        <v>1937</v>
      </c>
      <c r="S114" s="32" t="s">
        <v>1937</v>
      </c>
      <c r="T114" s="32" t="s">
        <v>1937</v>
      </c>
      <c r="U114" s="32" t="s">
        <v>1937</v>
      </c>
      <c r="V114" s="32" t="s">
        <v>1937</v>
      </c>
      <c r="W114" s="32" t="s">
        <v>1937</v>
      </c>
      <c r="X114" s="32" t="s">
        <v>1937</v>
      </c>
      <c r="Y114" s="32" t="s">
        <v>1937</v>
      </c>
    </row>
    <row r="115" ht="37.5">
      <c r="A115" s="28" t="s">
        <v>1938</v>
      </c>
      <c r="B115" s="29" t="s">
        <v>520</v>
      </c>
      <c r="C115" s="82" t="s">
        <v>2506</v>
      </c>
      <c r="D115" s="32"/>
      <c r="E115" s="29" t="s">
        <v>1356</v>
      </c>
      <c r="F115" s="28" t="s">
        <v>1985</v>
      </c>
      <c r="G115" s="87">
        <v>38.87556011240222</v>
      </c>
      <c r="H115" s="87">
        <v>1.0533333333333335</v>
      </c>
      <c r="I115" s="87">
        <v>1.2119400527009223</v>
      </c>
      <c r="J115" s="32" t="s">
        <v>1885</v>
      </c>
      <c r="K115" s="32" t="s">
        <v>1885</v>
      </c>
      <c r="L115" s="32" t="s">
        <v>1885</v>
      </c>
      <c r="M115" s="32" t="s">
        <v>1885</v>
      </c>
      <c r="N115" s="32" t="s">
        <v>1885</v>
      </c>
      <c r="O115" s="32" t="s">
        <v>1885</v>
      </c>
      <c r="P115" s="32" t="s">
        <v>1885</v>
      </c>
      <c r="Q115" s="32" t="s">
        <v>1885</v>
      </c>
      <c r="R115" s="32" t="s">
        <v>1885</v>
      </c>
      <c r="S115" s="32" t="s">
        <v>1885</v>
      </c>
      <c r="T115" s="32" t="s">
        <v>1885</v>
      </c>
      <c r="U115" s="32" t="s">
        <v>1885</v>
      </c>
      <c r="V115" s="32" t="s">
        <v>1885</v>
      </c>
      <c r="W115" s="32" t="s">
        <v>1885</v>
      </c>
      <c r="X115" s="32" t="s">
        <v>1885</v>
      </c>
      <c r="Y115" s="32" t="s">
        <v>1885</v>
      </c>
    </row>
    <row r="116" ht="37.5">
      <c r="A116" s="28" t="s">
        <v>1938</v>
      </c>
      <c r="B116" s="29" t="s">
        <v>520</v>
      </c>
      <c r="C116" s="82">
        <v>70.0</v>
      </c>
      <c r="D116" s="32"/>
      <c r="E116" s="29" t="s">
        <v>1353</v>
      </c>
      <c r="F116" s="28" t="s">
        <v>1985</v>
      </c>
      <c r="G116" s="87">
        <v>38.87556011240222</v>
      </c>
      <c r="H116" s="87">
        <v>1.0533333333333335</v>
      </c>
      <c r="I116" s="87">
        <v>1.2119400527009223</v>
      </c>
      <c r="J116" s="32" t="s">
        <v>1885</v>
      </c>
      <c r="K116" s="32" t="s">
        <v>1885</v>
      </c>
      <c r="L116" s="32" t="s">
        <v>1885</v>
      </c>
      <c r="M116" s="32" t="s">
        <v>1885</v>
      </c>
      <c r="N116" s="32" t="s">
        <v>1885</v>
      </c>
      <c r="O116" s="32" t="s">
        <v>1885</v>
      </c>
      <c r="P116" s="32" t="s">
        <v>1885</v>
      </c>
      <c r="Q116" s="32" t="s">
        <v>1885</v>
      </c>
      <c r="R116" s="32" t="s">
        <v>1885</v>
      </c>
      <c r="S116" s="32" t="s">
        <v>1885</v>
      </c>
      <c r="T116" s="32" t="s">
        <v>1885</v>
      </c>
      <c r="U116" s="32" t="s">
        <v>1885</v>
      </c>
      <c r="V116" s="32" t="s">
        <v>1885</v>
      </c>
      <c r="W116" s="32" t="s">
        <v>1885</v>
      </c>
      <c r="X116" s="32" t="s">
        <v>1885</v>
      </c>
      <c r="Y116" s="32" t="s">
        <v>1885</v>
      </c>
    </row>
    <row r="117" ht="26.25">
      <c r="A117" s="28" t="s">
        <v>1939</v>
      </c>
      <c r="B117" s="29" t="s">
        <v>525</v>
      </c>
      <c r="C117" s="82">
        <v>70.0</v>
      </c>
      <c r="D117" s="32"/>
      <c r="E117" s="28" t="s">
        <v>1351</v>
      </c>
      <c r="F117" s="28" t="s">
        <v>1985</v>
      </c>
      <c r="G117" s="87">
        <v>40.42077732209311</v>
      </c>
      <c r="H117" s="87">
        <v>0.52</v>
      </c>
      <c r="I117" s="87">
        <v>1.6118522178304788</v>
      </c>
      <c r="J117" s="32"/>
      <c r="K117" s="32"/>
      <c r="L117" s="32"/>
      <c r="M117" s="32"/>
      <c r="N117" s="32"/>
      <c r="O117" s="32"/>
      <c r="P117" s="32"/>
      <c r="Q117" s="32"/>
      <c r="R117" s="32"/>
      <c r="S117" s="32"/>
      <c r="T117" s="32"/>
      <c r="U117" s="32"/>
      <c r="V117" s="32"/>
      <c r="W117" s="32"/>
      <c r="X117" s="32"/>
      <c r="Y117" s="32"/>
    </row>
    <row r="118" ht="37.5">
      <c r="A118" s="28" t="s">
        <v>1940</v>
      </c>
      <c r="B118" s="29" t="s">
        <v>525</v>
      </c>
      <c r="C118" s="82" t="s">
        <v>2506</v>
      </c>
      <c r="D118" s="32" t="s">
        <v>1881</v>
      </c>
      <c r="E118" s="28" t="s">
        <v>1344</v>
      </c>
      <c r="F118" s="28" t="s">
        <v>1985</v>
      </c>
      <c r="G118" s="87">
        <v>40.90550120566568</v>
      </c>
      <c r="H118" s="87">
        <v>1.6866666666666668</v>
      </c>
      <c r="I118" s="87">
        <v>1.1547211242863418</v>
      </c>
      <c r="J118" s="32" t="s">
        <v>1941</v>
      </c>
      <c r="K118" s="32" t="s">
        <v>1941</v>
      </c>
      <c r="L118" s="32" t="s">
        <v>1941</v>
      </c>
      <c r="M118" s="32" t="s">
        <v>1941</v>
      </c>
      <c r="N118" s="32" t="s">
        <v>1941</v>
      </c>
      <c r="O118" s="32" t="s">
        <v>1941</v>
      </c>
      <c r="P118" s="32" t="s">
        <v>1941</v>
      </c>
      <c r="Q118" s="32" t="s">
        <v>1941</v>
      </c>
      <c r="R118" s="32" t="s">
        <v>1941</v>
      </c>
      <c r="S118" s="32" t="s">
        <v>1941</v>
      </c>
      <c r="T118" s="32" t="s">
        <v>1941</v>
      </c>
      <c r="U118" s="32" t="s">
        <v>1941</v>
      </c>
      <c r="V118" s="32" t="s">
        <v>1941</v>
      </c>
      <c r="W118" s="32" t="s">
        <v>1941</v>
      </c>
      <c r="X118" s="32" t="s">
        <v>1941</v>
      </c>
      <c r="Y118" s="32" t="s">
        <v>1941</v>
      </c>
    </row>
    <row r="119" ht="37.5">
      <c r="A119" s="28" t="s">
        <v>1940</v>
      </c>
      <c r="B119" s="29" t="s">
        <v>674</v>
      </c>
      <c r="C119" s="82" t="s">
        <v>2507</v>
      </c>
      <c r="D119" s="32" t="s">
        <v>1881</v>
      </c>
      <c r="E119" s="28" t="s">
        <v>1432</v>
      </c>
      <c r="F119" s="28" t="s">
        <v>1985</v>
      </c>
      <c r="G119" s="87">
        <v>40.90550120566568</v>
      </c>
      <c r="H119" s="87">
        <v>1.6866666666666668</v>
      </c>
      <c r="I119" s="87">
        <v>1.1547211242863418</v>
      </c>
      <c r="J119" s="32" t="s">
        <v>1941</v>
      </c>
      <c r="K119" s="32" t="s">
        <v>1941</v>
      </c>
      <c r="L119" s="32" t="s">
        <v>1941</v>
      </c>
      <c r="M119" s="32" t="s">
        <v>1941</v>
      </c>
      <c r="N119" s="32" t="s">
        <v>1941</v>
      </c>
      <c r="O119" s="32" t="s">
        <v>1941</v>
      </c>
      <c r="P119" s="32" t="s">
        <v>1941</v>
      </c>
      <c r="Q119" s="32" t="s">
        <v>1941</v>
      </c>
      <c r="R119" s="32" t="s">
        <v>1941</v>
      </c>
      <c r="S119" s="32" t="s">
        <v>1941</v>
      </c>
      <c r="T119" s="32" t="s">
        <v>1941</v>
      </c>
      <c r="U119" s="32" t="s">
        <v>1941</v>
      </c>
      <c r="V119" s="32" t="s">
        <v>1941</v>
      </c>
      <c r="W119" s="32" t="s">
        <v>1941</v>
      </c>
      <c r="X119" s="32" t="s">
        <v>1941</v>
      </c>
      <c r="Y119" s="32" t="s">
        <v>1941</v>
      </c>
    </row>
    <row r="120" ht="37.5">
      <c r="A120" s="28" t="s">
        <v>1940</v>
      </c>
      <c r="B120" s="29" t="s">
        <v>695</v>
      </c>
      <c r="C120" s="82"/>
      <c r="D120" s="32" t="s">
        <v>1881</v>
      </c>
      <c r="E120" s="28" t="s">
        <v>1434</v>
      </c>
      <c r="F120" s="28" t="s">
        <v>1985</v>
      </c>
      <c r="G120" s="87">
        <v>40.90550120566568</v>
      </c>
      <c r="H120" s="87">
        <v>1.6866666666666668</v>
      </c>
      <c r="I120" s="87">
        <v>1.1547211242863418</v>
      </c>
      <c r="J120" s="32" t="s">
        <v>1941</v>
      </c>
      <c r="K120" s="32" t="s">
        <v>1941</v>
      </c>
      <c r="L120" s="32" t="s">
        <v>1941</v>
      </c>
      <c r="M120" s="32" t="s">
        <v>1941</v>
      </c>
      <c r="N120" s="32" t="s">
        <v>1941</v>
      </c>
      <c r="O120" s="32" t="s">
        <v>1941</v>
      </c>
      <c r="P120" s="32" t="s">
        <v>1941</v>
      </c>
      <c r="Q120" s="32" t="s">
        <v>1941</v>
      </c>
      <c r="R120" s="32" t="s">
        <v>1941</v>
      </c>
      <c r="S120" s="32" t="s">
        <v>1941</v>
      </c>
      <c r="T120" s="32" t="s">
        <v>1941</v>
      </c>
      <c r="U120" s="32" t="s">
        <v>1941</v>
      </c>
      <c r="V120" s="32" t="s">
        <v>1941</v>
      </c>
      <c r="W120" s="32" t="s">
        <v>1941</v>
      </c>
      <c r="X120" s="32" t="s">
        <v>1941</v>
      </c>
      <c r="Y120" s="32" t="s">
        <v>1941</v>
      </c>
    </row>
    <row r="121">
      <c r="A121" s="28" t="s">
        <v>1942</v>
      </c>
      <c r="B121" s="29" t="s">
        <v>674</v>
      </c>
      <c r="C121" s="82" t="s">
        <v>2147</v>
      </c>
      <c r="D121" s="29"/>
      <c r="E121" s="28" t="s">
        <v>1425</v>
      </c>
      <c r="F121" s="28" t="s">
        <v>1985</v>
      </c>
      <c r="G121" s="87">
        <v>42.56774037366143</v>
      </c>
      <c r="H121" s="87">
        <v>0.785</v>
      </c>
      <c r="I121" s="87">
        <v>1.4703173034694774</v>
      </c>
      <c r="J121" s="32"/>
      <c r="K121" s="32"/>
      <c r="L121" s="32"/>
      <c r="M121" s="32"/>
      <c r="N121" s="32"/>
      <c r="O121" s="32"/>
      <c r="P121" s="32"/>
      <c r="Q121" s="32"/>
      <c r="R121" s="32"/>
      <c r="S121" s="32"/>
      <c r="T121" s="32"/>
      <c r="U121" s="32"/>
      <c r="V121" s="32"/>
      <c r="W121" s="32"/>
      <c r="X121" s="32"/>
      <c r="Y121" s="32"/>
    </row>
    <row r="122" ht="37.5">
      <c r="A122" s="28" t="s">
        <v>1943</v>
      </c>
      <c r="B122" s="29" t="s">
        <v>869</v>
      </c>
      <c r="C122" s="82">
        <v>70.0</v>
      </c>
      <c r="D122" s="29" t="s">
        <v>1908</v>
      </c>
      <c r="E122" s="28" t="s">
        <v>1665</v>
      </c>
      <c r="F122" s="28" t="s">
        <v>1985</v>
      </c>
      <c r="G122" s="86">
        <v>42.6560814916078</v>
      </c>
      <c r="H122" s="86">
        <v>1.7400000000000002</v>
      </c>
      <c r="I122" s="87">
        <v>0.6951855511638122</v>
      </c>
      <c r="J122" s="32" t="s">
        <v>1903</v>
      </c>
      <c r="K122" s="32" t="s">
        <v>1903</v>
      </c>
      <c r="L122" s="32" t="s">
        <v>1903</v>
      </c>
      <c r="M122" s="32" t="s">
        <v>1903</v>
      </c>
      <c r="N122" s="32" t="s">
        <v>1903</v>
      </c>
      <c r="O122" s="32" t="s">
        <v>1903</v>
      </c>
      <c r="P122" s="32" t="s">
        <v>1903</v>
      </c>
      <c r="Q122" s="32" t="s">
        <v>1903</v>
      </c>
      <c r="R122" s="32" t="s">
        <v>1903</v>
      </c>
      <c r="S122" s="32" t="s">
        <v>1903</v>
      </c>
      <c r="T122" s="32" t="s">
        <v>1903</v>
      </c>
      <c r="U122" s="32" t="s">
        <v>1903</v>
      </c>
      <c r="V122" s="32" t="s">
        <v>1903</v>
      </c>
      <c r="W122" s="32" t="s">
        <v>1903</v>
      </c>
      <c r="X122" s="32" t="s">
        <v>1903</v>
      </c>
      <c r="Y122" s="32" t="s">
        <v>1903</v>
      </c>
    </row>
    <row r="123" ht="37.5">
      <c r="A123" s="28" t="s">
        <v>1943</v>
      </c>
      <c r="B123" s="29" t="s">
        <v>544</v>
      </c>
      <c r="C123" s="82">
        <v>80.0</v>
      </c>
      <c r="D123" s="29" t="s">
        <v>1908</v>
      </c>
      <c r="E123" s="28" t="s">
        <v>1362</v>
      </c>
      <c r="F123" s="28" t="s">
        <v>1985</v>
      </c>
      <c r="G123" s="86">
        <v>42.6560814916078</v>
      </c>
      <c r="H123" s="86">
        <v>1.7400000000000002</v>
      </c>
      <c r="I123" s="87">
        <v>0.6951855511638122</v>
      </c>
      <c r="J123" s="32" t="s">
        <v>1903</v>
      </c>
      <c r="K123" s="32" t="s">
        <v>1903</v>
      </c>
      <c r="L123" s="32" t="s">
        <v>1903</v>
      </c>
      <c r="M123" s="32" t="s">
        <v>1903</v>
      </c>
      <c r="N123" s="32" t="s">
        <v>1903</v>
      </c>
      <c r="O123" s="32" t="s">
        <v>1903</v>
      </c>
      <c r="P123" s="32" t="s">
        <v>1903</v>
      </c>
      <c r="Q123" s="32" t="s">
        <v>1903</v>
      </c>
      <c r="R123" s="32" t="s">
        <v>1903</v>
      </c>
      <c r="S123" s="32" t="s">
        <v>1903</v>
      </c>
      <c r="T123" s="32" t="s">
        <v>1903</v>
      </c>
      <c r="U123" s="32" t="s">
        <v>1903</v>
      </c>
      <c r="V123" s="32" t="s">
        <v>1903</v>
      </c>
      <c r="W123" s="32" t="s">
        <v>1903</v>
      </c>
      <c r="X123" s="32" t="s">
        <v>1903</v>
      </c>
      <c r="Y123" s="32" t="s">
        <v>1903</v>
      </c>
    </row>
    <row r="124" ht="37.5">
      <c r="A124" s="28" t="s">
        <v>1943</v>
      </c>
      <c r="B124" s="29" t="s">
        <v>790</v>
      </c>
      <c r="C124" s="82">
        <v>80.0</v>
      </c>
      <c r="D124" s="29" t="s">
        <v>1908</v>
      </c>
      <c r="E124" s="28" t="s">
        <v>1515</v>
      </c>
      <c r="F124" s="28" t="s">
        <v>1985</v>
      </c>
      <c r="G124" s="86">
        <v>42.6560814916078</v>
      </c>
      <c r="H124" s="86">
        <v>1.7400000000000002</v>
      </c>
      <c r="I124" s="87">
        <v>0.6951855511638122</v>
      </c>
      <c r="J124" s="32" t="s">
        <v>1903</v>
      </c>
      <c r="K124" s="32" t="s">
        <v>1903</v>
      </c>
      <c r="L124" s="32" t="s">
        <v>1903</v>
      </c>
      <c r="M124" s="32" t="s">
        <v>1903</v>
      </c>
      <c r="N124" s="32" t="s">
        <v>1903</v>
      </c>
      <c r="O124" s="32" t="s">
        <v>1903</v>
      </c>
      <c r="P124" s="32" t="s">
        <v>1903</v>
      </c>
      <c r="Q124" s="32" t="s">
        <v>1903</v>
      </c>
      <c r="R124" s="32" t="s">
        <v>1903</v>
      </c>
      <c r="S124" s="32" t="s">
        <v>1903</v>
      </c>
      <c r="T124" s="32" t="s">
        <v>1903</v>
      </c>
      <c r="U124" s="32" t="s">
        <v>1903</v>
      </c>
      <c r="V124" s="32" t="s">
        <v>1903</v>
      </c>
      <c r="W124" s="32" t="s">
        <v>1903</v>
      </c>
      <c r="X124" s="32" t="s">
        <v>1903</v>
      </c>
      <c r="Y124" s="32" t="s">
        <v>1903</v>
      </c>
    </row>
    <row r="125" ht="37.5">
      <c r="A125" s="28" t="s">
        <v>1943</v>
      </c>
      <c r="B125" s="29" t="s">
        <v>887</v>
      </c>
      <c r="C125" s="82">
        <v>70.0</v>
      </c>
      <c r="D125" s="29" t="s">
        <v>1908</v>
      </c>
      <c r="E125" s="28" t="s">
        <v>1715</v>
      </c>
      <c r="F125" s="28" t="s">
        <v>1985</v>
      </c>
      <c r="G125" s="86">
        <v>42.6560814916078</v>
      </c>
      <c r="H125" s="86">
        <v>1.7400000000000002</v>
      </c>
      <c r="I125" s="87">
        <v>0.6951855511638122</v>
      </c>
      <c r="J125" s="32" t="s">
        <v>1903</v>
      </c>
      <c r="K125" s="32" t="s">
        <v>1903</v>
      </c>
      <c r="L125" s="32" t="s">
        <v>1903</v>
      </c>
      <c r="M125" s="32" t="s">
        <v>1903</v>
      </c>
      <c r="N125" s="32" t="s">
        <v>1903</v>
      </c>
      <c r="O125" s="32" t="s">
        <v>1903</v>
      </c>
      <c r="P125" s="32" t="s">
        <v>1903</v>
      </c>
      <c r="Q125" s="32" t="s">
        <v>1903</v>
      </c>
      <c r="R125" s="32" t="s">
        <v>1903</v>
      </c>
      <c r="S125" s="32" t="s">
        <v>1903</v>
      </c>
      <c r="T125" s="32" t="s">
        <v>1903</v>
      </c>
      <c r="U125" s="32" t="s">
        <v>1903</v>
      </c>
      <c r="V125" s="32" t="s">
        <v>1903</v>
      </c>
      <c r="W125" s="32" t="s">
        <v>1903</v>
      </c>
      <c r="X125" s="32" t="s">
        <v>1903</v>
      </c>
      <c r="Y125" s="32" t="s">
        <v>1903</v>
      </c>
    </row>
    <row r="126" ht="26.25">
      <c r="A126" s="28" t="s">
        <v>1944</v>
      </c>
      <c r="B126" s="29" t="s">
        <v>736</v>
      </c>
      <c r="C126" s="82" t="s">
        <v>2147</v>
      </c>
      <c r="D126" s="32"/>
      <c r="E126" s="91" t="s">
        <v>1498</v>
      </c>
      <c r="F126" s="28" t="s">
        <v>1985</v>
      </c>
      <c r="G126" s="87">
        <v>43.50850730044809</v>
      </c>
      <c r="H126" s="87">
        <v>0.92</v>
      </c>
      <c r="I126" s="87">
        <v>1.2918862538427756</v>
      </c>
      <c r="J126" s="32"/>
      <c r="K126" s="32"/>
      <c r="L126" s="32"/>
      <c r="M126" s="32"/>
      <c r="N126" s="32"/>
      <c r="O126" s="32"/>
      <c r="P126" s="32"/>
      <c r="Q126" s="32"/>
      <c r="R126" s="32"/>
      <c r="S126" s="32"/>
      <c r="T126" s="32"/>
      <c r="U126" s="32"/>
      <c r="V126" s="32"/>
      <c r="W126" s="32"/>
      <c r="X126" s="32"/>
      <c r="Y126" s="32"/>
    </row>
    <row r="127" ht="26.25">
      <c r="A127" s="28" t="s">
        <v>1944</v>
      </c>
      <c r="B127" s="29" t="s">
        <v>790</v>
      </c>
      <c r="C127" s="82" t="s">
        <v>2147</v>
      </c>
      <c r="D127" s="32"/>
      <c r="E127" s="91" t="s">
        <v>1514</v>
      </c>
      <c r="F127" s="28" t="s">
        <v>1985</v>
      </c>
      <c r="G127" s="87">
        <v>43.50850730044809</v>
      </c>
      <c r="H127" s="87">
        <v>0.92</v>
      </c>
      <c r="I127" s="87">
        <v>1.2918862538427756</v>
      </c>
      <c r="J127" s="32"/>
      <c r="K127" s="32"/>
      <c r="L127" s="32"/>
      <c r="M127" s="32"/>
      <c r="N127" s="32"/>
      <c r="O127" s="32"/>
      <c r="P127" s="32"/>
      <c r="Q127" s="32"/>
      <c r="R127" s="32"/>
      <c r="S127" s="32"/>
      <c r="T127" s="32"/>
      <c r="U127" s="32"/>
      <c r="V127" s="32"/>
      <c r="W127" s="32"/>
      <c r="X127" s="32"/>
      <c r="Y127" s="32"/>
    </row>
    <row r="128">
      <c r="A128" s="28" t="s">
        <v>1944</v>
      </c>
      <c r="B128" s="29" t="s">
        <v>674</v>
      </c>
      <c r="C128" s="82" t="s">
        <v>2507</v>
      </c>
      <c r="D128" s="32"/>
      <c r="E128" s="91" t="s">
        <v>1433</v>
      </c>
      <c r="F128" s="28" t="s">
        <v>1985</v>
      </c>
      <c r="G128" s="87">
        <v>43.50850730044809</v>
      </c>
      <c r="H128" s="87">
        <v>0.92</v>
      </c>
      <c r="I128" s="87">
        <v>1.2918862538427756</v>
      </c>
      <c r="J128" s="32"/>
      <c r="K128" s="32"/>
      <c r="L128" s="32"/>
      <c r="M128" s="32"/>
      <c r="N128" s="32"/>
      <c r="O128" s="32"/>
      <c r="P128" s="32"/>
      <c r="Q128" s="32"/>
      <c r="R128" s="32"/>
      <c r="S128" s="32"/>
      <c r="T128" s="32"/>
      <c r="U128" s="32"/>
      <c r="V128" s="32"/>
      <c r="W128" s="32"/>
      <c r="X128" s="32"/>
      <c r="Y128" s="32"/>
    </row>
    <row r="129" ht="37.5">
      <c r="A129" s="28" t="s">
        <v>1945</v>
      </c>
      <c r="B129" s="29" t="s">
        <v>215</v>
      </c>
      <c r="C129" s="82">
        <v>90.0</v>
      </c>
      <c r="D129" s="32" t="s">
        <v>1890</v>
      </c>
      <c r="E129" s="28" t="s">
        <v>1375</v>
      </c>
      <c r="F129" s="28" t="s">
        <v>2508</v>
      </c>
      <c r="G129" s="87">
        <v>43.95613857085897</v>
      </c>
      <c r="H129" s="87">
        <v>0.275</v>
      </c>
      <c r="I129" s="87">
        <v>2.1005270092226613</v>
      </c>
      <c r="J129" s="32" t="s">
        <v>1946</v>
      </c>
      <c r="K129" s="32" t="s">
        <v>1946</v>
      </c>
      <c r="L129" s="32" t="s">
        <v>1946</v>
      </c>
      <c r="M129" s="32" t="s">
        <v>1946</v>
      </c>
      <c r="N129" s="32" t="s">
        <v>1946</v>
      </c>
      <c r="O129" s="32" t="s">
        <v>1946</v>
      </c>
      <c r="P129" s="32" t="s">
        <v>1946</v>
      </c>
      <c r="Q129" s="32" t="s">
        <v>1946</v>
      </c>
      <c r="R129" s="32" t="s">
        <v>1946</v>
      </c>
      <c r="S129" s="32" t="s">
        <v>1946</v>
      </c>
      <c r="T129" s="32" t="s">
        <v>1946</v>
      </c>
      <c r="U129" s="32" t="s">
        <v>1946</v>
      </c>
      <c r="V129" s="32" t="s">
        <v>1946</v>
      </c>
      <c r="W129" s="32" t="s">
        <v>1946</v>
      </c>
      <c r="X129" s="32" t="s">
        <v>1946</v>
      </c>
      <c r="Y129" s="32" t="s">
        <v>1946</v>
      </c>
    </row>
    <row r="130" ht="37.5">
      <c r="A130" s="28" t="s">
        <v>1945</v>
      </c>
      <c r="B130" s="29" t="s">
        <v>853</v>
      </c>
      <c r="C130" s="82">
        <v>95.0</v>
      </c>
      <c r="D130" s="32" t="s">
        <v>1890</v>
      </c>
      <c r="E130" s="29" t="s">
        <v>1640</v>
      </c>
      <c r="F130" s="28" t="s">
        <v>1985</v>
      </c>
      <c r="G130" s="87">
        <v>43.95613857085897</v>
      </c>
      <c r="H130" s="87">
        <v>0.275</v>
      </c>
      <c r="I130" s="87">
        <v>2.1005270092226613</v>
      </c>
      <c r="J130" s="32" t="s">
        <v>1946</v>
      </c>
      <c r="K130" s="32" t="s">
        <v>1946</v>
      </c>
      <c r="L130" s="32" t="s">
        <v>1946</v>
      </c>
      <c r="M130" s="32" t="s">
        <v>1946</v>
      </c>
      <c r="N130" s="32" t="s">
        <v>1946</v>
      </c>
      <c r="O130" s="32" t="s">
        <v>1946</v>
      </c>
      <c r="P130" s="32" t="s">
        <v>1946</v>
      </c>
      <c r="Q130" s="32" t="s">
        <v>1946</v>
      </c>
      <c r="R130" s="32" t="s">
        <v>1946</v>
      </c>
      <c r="S130" s="32" t="s">
        <v>1946</v>
      </c>
      <c r="T130" s="32" t="s">
        <v>1946</v>
      </c>
      <c r="U130" s="32" t="s">
        <v>1946</v>
      </c>
      <c r="V130" s="32" t="s">
        <v>1946</v>
      </c>
      <c r="W130" s="32" t="s">
        <v>1946</v>
      </c>
      <c r="X130" s="32" t="s">
        <v>1946</v>
      </c>
      <c r="Y130" s="32" t="s">
        <v>1946</v>
      </c>
    </row>
    <row r="131" ht="37.5">
      <c r="A131" s="28" t="s">
        <v>1945</v>
      </c>
      <c r="B131" s="29" t="s">
        <v>797</v>
      </c>
      <c r="C131" s="82">
        <v>95.0</v>
      </c>
      <c r="D131" s="32" t="s">
        <v>1890</v>
      </c>
      <c r="E131" s="29" t="s">
        <v>1530</v>
      </c>
      <c r="F131" s="28" t="s">
        <v>1985</v>
      </c>
      <c r="G131" s="87">
        <v>43.95613857085897</v>
      </c>
      <c r="H131" s="87">
        <v>0.275</v>
      </c>
      <c r="I131" s="87">
        <v>2.1005270092226613</v>
      </c>
      <c r="J131" s="32" t="s">
        <v>1946</v>
      </c>
      <c r="K131" s="32" t="s">
        <v>1946</v>
      </c>
      <c r="L131" s="32" t="s">
        <v>1946</v>
      </c>
      <c r="M131" s="32" t="s">
        <v>1946</v>
      </c>
      <c r="N131" s="32" t="s">
        <v>1946</v>
      </c>
      <c r="O131" s="32" t="s">
        <v>1946</v>
      </c>
      <c r="P131" s="32" t="s">
        <v>1946</v>
      </c>
      <c r="Q131" s="32" t="s">
        <v>1946</v>
      </c>
      <c r="R131" s="32" t="s">
        <v>1946</v>
      </c>
      <c r="S131" s="32" t="s">
        <v>1946</v>
      </c>
      <c r="T131" s="32" t="s">
        <v>1946</v>
      </c>
      <c r="U131" s="32" t="s">
        <v>1946</v>
      </c>
      <c r="V131" s="32" t="s">
        <v>1946</v>
      </c>
      <c r="W131" s="32" t="s">
        <v>1946</v>
      </c>
      <c r="X131" s="32" t="s">
        <v>1946</v>
      </c>
      <c r="Y131" s="32" t="s">
        <v>1946</v>
      </c>
    </row>
    <row r="132" ht="37.5">
      <c r="A132" s="28" t="s">
        <v>1945</v>
      </c>
      <c r="B132" s="29" t="s">
        <v>729</v>
      </c>
      <c r="C132" s="82">
        <v>95.0</v>
      </c>
      <c r="D132" s="32" t="s">
        <v>1890</v>
      </c>
      <c r="E132" s="29" t="s">
        <v>1448</v>
      </c>
      <c r="F132" s="28" t="s">
        <v>1985</v>
      </c>
      <c r="G132" s="87">
        <v>43.95613857085897</v>
      </c>
      <c r="H132" s="87">
        <v>0.275</v>
      </c>
      <c r="I132" s="87">
        <v>2.1005270092226613</v>
      </c>
      <c r="J132" s="32" t="s">
        <v>1946</v>
      </c>
      <c r="K132" s="32" t="s">
        <v>1946</v>
      </c>
      <c r="L132" s="32" t="s">
        <v>1946</v>
      </c>
      <c r="M132" s="32" t="s">
        <v>1946</v>
      </c>
      <c r="N132" s="32" t="s">
        <v>1946</v>
      </c>
      <c r="O132" s="32" t="s">
        <v>1946</v>
      </c>
      <c r="P132" s="32" t="s">
        <v>1946</v>
      </c>
      <c r="Q132" s="32" t="s">
        <v>1946</v>
      </c>
      <c r="R132" s="32" t="s">
        <v>1946</v>
      </c>
      <c r="S132" s="32" t="s">
        <v>1946</v>
      </c>
      <c r="T132" s="32" t="s">
        <v>1946</v>
      </c>
      <c r="U132" s="32" t="s">
        <v>1946</v>
      </c>
      <c r="V132" s="32" t="s">
        <v>1946</v>
      </c>
      <c r="W132" s="32" t="s">
        <v>1946</v>
      </c>
      <c r="X132" s="32" t="s">
        <v>1946</v>
      </c>
      <c r="Y132" s="32" t="s">
        <v>1946</v>
      </c>
    </row>
    <row r="133" ht="26.25">
      <c r="A133" s="28" t="s">
        <v>1947</v>
      </c>
      <c r="B133" s="29" t="s">
        <v>864</v>
      </c>
      <c r="C133" s="82">
        <v>85.0</v>
      </c>
      <c r="D133" s="32"/>
      <c r="E133" s="28" t="s">
        <v>1650</v>
      </c>
      <c r="F133" s="28" t="s">
        <v>1985</v>
      </c>
      <c r="G133" s="87">
        <v>45.592698602567026</v>
      </c>
      <c r="H133" s="87">
        <v>0.785</v>
      </c>
      <c r="I133" s="87">
        <v>1.2119400527009223</v>
      </c>
      <c r="J133" s="32"/>
      <c r="K133" s="32"/>
      <c r="L133" s="32"/>
      <c r="M133" s="32"/>
      <c r="N133" s="32"/>
      <c r="O133" s="32"/>
      <c r="P133" s="32"/>
      <c r="Q133" s="32"/>
      <c r="R133" s="32"/>
      <c r="S133" s="32"/>
      <c r="T133" s="32"/>
      <c r="U133" s="32"/>
      <c r="V133" s="32"/>
      <c r="W133" s="32"/>
      <c r="X133" s="32"/>
      <c r="Y133" s="32"/>
    </row>
    <row r="134" ht="26.25">
      <c r="A134" s="28" t="s">
        <v>1947</v>
      </c>
      <c r="B134" s="29" t="s">
        <v>729</v>
      </c>
      <c r="C134" s="82">
        <v>90.0</v>
      </c>
      <c r="D134" s="32"/>
      <c r="E134" s="28" t="s">
        <v>1445</v>
      </c>
      <c r="F134" s="28" t="s">
        <v>1985</v>
      </c>
      <c r="G134" s="87">
        <v>45.592698602567026</v>
      </c>
      <c r="H134" s="87">
        <v>0.785</v>
      </c>
      <c r="I134" s="87">
        <v>1.2119400527009223</v>
      </c>
      <c r="J134" s="32"/>
      <c r="K134" s="32"/>
      <c r="L134" s="32"/>
      <c r="M134" s="32"/>
      <c r="N134" s="32"/>
      <c r="O134" s="32"/>
      <c r="P134" s="32"/>
      <c r="Q134" s="32"/>
      <c r="R134" s="32"/>
      <c r="S134" s="32"/>
      <c r="T134" s="32"/>
      <c r="U134" s="32"/>
      <c r="V134" s="32"/>
      <c r="W134" s="32"/>
      <c r="X134" s="32"/>
      <c r="Y134" s="32"/>
    </row>
    <row r="135" ht="26.25">
      <c r="A135" s="28" t="s">
        <v>1947</v>
      </c>
      <c r="B135" s="29" t="s">
        <v>848</v>
      </c>
      <c r="C135" s="82">
        <v>90.0</v>
      </c>
      <c r="D135" s="32"/>
      <c r="E135" s="28" t="s">
        <v>1623</v>
      </c>
      <c r="F135" s="28" t="s">
        <v>1985</v>
      </c>
      <c r="G135" s="87">
        <v>45.592698602567026</v>
      </c>
      <c r="H135" s="87">
        <v>0.785</v>
      </c>
      <c r="I135" s="87">
        <v>1.2119400527009223</v>
      </c>
      <c r="J135" s="32"/>
      <c r="K135" s="32"/>
      <c r="L135" s="32"/>
      <c r="M135" s="32"/>
      <c r="N135" s="32"/>
      <c r="O135" s="32"/>
      <c r="P135" s="32"/>
      <c r="Q135" s="32"/>
      <c r="R135" s="32"/>
      <c r="S135" s="32"/>
      <c r="T135" s="32"/>
      <c r="U135" s="32"/>
      <c r="V135" s="32"/>
      <c r="W135" s="32"/>
      <c r="X135" s="32"/>
      <c r="Y135" s="32"/>
    </row>
    <row r="136">
      <c r="A136" s="28" t="s">
        <v>1947</v>
      </c>
      <c r="B136" s="29" t="s">
        <v>586</v>
      </c>
      <c r="C136" s="82">
        <v>85.0</v>
      </c>
      <c r="D136" s="32"/>
      <c r="E136" s="28" t="s">
        <v>1359</v>
      </c>
      <c r="F136" s="28" t="s">
        <v>1985</v>
      </c>
      <c r="G136" s="87">
        <v>45.592698602567026</v>
      </c>
      <c r="H136" s="87">
        <v>0.785</v>
      </c>
      <c r="I136" s="87">
        <v>1.2119400527009223</v>
      </c>
      <c r="J136" s="32"/>
      <c r="K136" s="32"/>
      <c r="L136" s="32"/>
      <c r="M136" s="32"/>
      <c r="N136" s="32"/>
      <c r="O136" s="32"/>
      <c r="P136" s="32"/>
      <c r="Q136" s="32"/>
      <c r="R136" s="32"/>
      <c r="S136" s="32"/>
      <c r="T136" s="32"/>
      <c r="U136" s="32"/>
      <c r="V136" s="32"/>
      <c r="W136" s="32"/>
      <c r="X136" s="32"/>
      <c r="Y136" s="32"/>
    </row>
    <row r="137" ht="37.5">
      <c r="A137" s="28" t="s">
        <v>1948</v>
      </c>
      <c r="B137" s="29" t="s">
        <v>215</v>
      </c>
      <c r="C137" s="82">
        <v>90.0</v>
      </c>
      <c r="D137" s="32" t="s">
        <v>1908</v>
      </c>
      <c r="E137" s="28" t="s">
        <v>1375</v>
      </c>
      <c r="F137" s="28" t="s">
        <v>2508</v>
      </c>
      <c r="G137" s="87">
        <v>42.94811484202932</v>
      </c>
      <c r="H137" s="87">
        <v>2.02</v>
      </c>
      <c r="I137" s="87">
        <v>0.3199659639877031</v>
      </c>
      <c r="J137" s="32" t="s">
        <v>1949</v>
      </c>
      <c r="K137" s="32" t="s">
        <v>1949</v>
      </c>
      <c r="L137" s="32" t="s">
        <v>1949</v>
      </c>
      <c r="M137" s="32" t="s">
        <v>1949</v>
      </c>
      <c r="N137" s="32" t="s">
        <v>1949</v>
      </c>
      <c r="O137" s="32" t="s">
        <v>1949</v>
      </c>
      <c r="P137" s="32" t="s">
        <v>1949</v>
      </c>
      <c r="Q137" s="32" t="s">
        <v>1949</v>
      </c>
      <c r="R137" s="32" t="s">
        <v>1949</v>
      </c>
      <c r="S137" s="32" t="s">
        <v>1949</v>
      </c>
      <c r="T137" s="32" t="s">
        <v>1949</v>
      </c>
      <c r="U137" s="32" t="s">
        <v>1949</v>
      </c>
      <c r="V137" s="32" t="s">
        <v>1949</v>
      </c>
      <c r="W137" s="32" t="s">
        <v>1949</v>
      </c>
      <c r="X137" s="32" t="s">
        <v>1949</v>
      </c>
      <c r="Y137" s="32" t="s">
        <v>1949</v>
      </c>
    </row>
    <row r="138" ht="37.5">
      <c r="A138" s="28" t="s">
        <v>1948</v>
      </c>
      <c r="B138" s="29" t="s">
        <v>790</v>
      </c>
      <c r="C138" s="82">
        <v>80.0</v>
      </c>
      <c r="D138" s="32" t="s">
        <v>1908</v>
      </c>
      <c r="E138" s="28" t="s">
        <v>1520</v>
      </c>
      <c r="F138" s="28" t="s">
        <v>1985</v>
      </c>
      <c r="G138" s="87">
        <v>42.94811484202932</v>
      </c>
      <c r="H138" s="87">
        <v>2.02</v>
      </c>
      <c r="I138" s="87">
        <v>0.3199659639877031</v>
      </c>
      <c r="J138" s="32" t="s">
        <v>1949</v>
      </c>
      <c r="K138" s="32" t="s">
        <v>1949</v>
      </c>
      <c r="L138" s="32" t="s">
        <v>1949</v>
      </c>
      <c r="M138" s="32" t="s">
        <v>1949</v>
      </c>
      <c r="N138" s="32" t="s">
        <v>1949</v>
      </c>
      <c r="O138" s="32" t="s">
        <v>1949</v>
      </c>
      <c r="P138" s="32" t="s">
        <v>1949</v>
      </c>
      <c r="Q138" s="32" t="s">
        <v>1949</v>
      </c>
      <c r="R138" s="32" t="s">
        <v>1949</v>
      </c>
      <c r="S138" s="32" t="s">
        <v>1949</v>
      </c>
      <c r="T138" s="32" t="s">
        <v>1949</v>
      </c>
      <c r="U138" s="32" t="s">
        <v>1949</v>
      </c>
      <c r="V138" s="32" t="s">
        <v>1949</v>
      </c>
      <c r="W138" s="32" t="s">
        <v>1949</v>
      </c>
      <c r="X138" s="32" t="s">
        <v>1949</v>
      </c>
      <c r="Y138" s="32" t="s">
        <v>1949</v>
      </c>
    </row>
    <row r="139">
      <c r="A139" s="28" t="s">
        <v>1950</v>
      </c>
      <c r="B139" s="29" t="s">
        <v>896</v>
      </c>
      <c r="C139" s="82" t="s">
        <v>2509</v>
      </c>
      <c r="D139" s="32"/>
      <c r="E139" s="28" t="s">
        <v>1708</v>
      </c>
      <c r="F139" s="28" t="s">
        <v>1985</v>
      </c>
      <c r="G139" s="87">
        <v>44.18409660514923</v>
      </c>
      <c r="H139" s="87">
        <v>0.9333333333333332</v>
      </c>
      <c r="I139" s="87">
        <v>1.0</v>
      </c>
      <c r="J139" s="32"/>
      <c r="K139" s="32"/>
      <c r="L139" s="32"/>
      <c r="M139" s="32"/>
      <c r="N139" s="32"/>
      <c r="O139" s="32"/>
      <c r="P139" s="32"/>
      <c r="Q139" s="32"/>
      <c r="R139" s="32"/>
      <c r="S139" s="32"/>
      <c r="T139" s="32"/>
      <c r="U139" s="32"/>
      <c r="V139" s="32"/>
      <c r="W139" s="32"/>
      <c r="X139" s="32"/>
      <c r="Y139" s="32"/>
    </row>
    <row r="140">
      <c r="A140" s="28" t="s">
        <v>1950</v>
      </c>
      <c r="B140" s="29" t="s">
        <v>873</v>
      </c>
      <c r="C140" s="82" t="s">
        <v>2509</v>
      </c>
      <c r="D140" s="32"/>
      <c r="E140" s="28" t="s">
        <v>1673</v>
      </c>
      <c r="F140" s="28" t="s">
        <v>1985</v>
      </c>
      <c r="G140" s="87">
        <v>44.18409660514923</v>
      </c>
      <c r="H140" s="87">
        <v>0.9333333333333332</v>
      </c>
      <c r="I140" s="87">
        <v>1.0</v>
      </c>
      <c r="J140" s="32"/>
      <c r="K140" s="32"/>
      <c r="L140" s="32"/>
      <c r="M140" s="32"/>
      <c r="N140" s="32"/>
      <c r="O140" s="32"/>
      <c r="P140" s="32"/>
      <c r="Q140" s="32"/>
      <c r="R140" s="32"/>
      <c r="S140" s="32"/>
      <c r="T140" s="32"/>
      <c r="U140" s="32"/>
      <c r="V140" s="32"/>
      <c r="W140" s="32"/>
      <c r="X140" s="32"/>
      <c r="Y140" s="32"/>
    </row>
    <row r="141" ht="37.5">
      <c r="A141" s="28" t="s">
        <v>1951</v>
      </c>
      <c r="B141" s="29" t="s">
        <v>857</v>
      </c>
      <c r="C141" s="82">
        <v>99.0</v>
      </c>
      <c r="D141" s="32" t="s">
        <v>1952</v>
      </c>
      <c r="E141" s="28" t="s">
        <v>1642</v>
      </c>
      <c r="F141" s="28" t="s">
        <v>1985</v>
      </c>
      <c r="G141" s="87">
        <v>47.665218918508394</v>
      </c>
      <c r="H141" s="87">
        <v>1.5333333333333332</v>
      </c>
      <c r="I141" s="87">
        <v>1.783596837944664</v>
      </c>
      <c r="J141" s="32" t="s">
        <v>1953</v>
      </c>
      <c r="K141" s="32" t="s">
        <v>1902</v>
      </c>
      <c r="L141" s="32" t="s">
        <v>1883</v>
      </c>
      <c r="M141" s="32"/>
      <c r="N141" s="32" t="s">
        <v>1954</v>
      </c>
      <c r="O141" s="32" t="s">
        <v>1896</v>
      </c>
      <c r="P141" s="32" t="s">
        <v>1955</v>
      </c>
      <c r="Q141" s="32" t="s">
        <v>1956</v>
      </c>
      <c r="R141" s="32" t="s">
        <v>1925</v>
      </c>
      <c r="S141" s="32" t="s">
        <v>1924</v>
      </c>
      <c r="T141" s="32" t="s">
        <v>1896</v>
      </c>
      <c r="U141" s="32" t="s">
        <v>1883</v>
      </c>
      <c r="V141" s="32" t="s">
        <v>1897</v>
      </c>
      <c r="W141" s="32" t="s">
        <v>1896</v>
      </c>
      <c r="X141" s="32" t="s">
        <v>1957</v>
      </c>
      <c r="Y141" s="32" t="s">
        <v>1882</v>
      </c>
    </row>
    <row r="142" ht="26.25">
      <c r="A142" s="28" t="s">
        <v>1958</v>
      </c>
      <c r="B142" s="29" t="s">
        <v>797</v>
      </c>
      <c r="C142" s="82">
        <v>99.0</v>
      </c>
      <c r="D142" s="32"/>
      <c r="E142" s="28" t="s">
        <v>1529</v>
      </c>
      <c r="F142" s="28" t="s">
        <v>1985</v>
      </c>
      <c r="G142" s="87">
        <v>48.15536473760158</v>
      </c>
      <c r="H142" s="87">
        <v>0.8000000000000002</v>
      </c>
      <c r="I142" s="87">
        <v>1.6264822134387353</v>
      </c>
      <c r="J142" s="32"/>
      <c r="K142" s="32"/>
      <c r="L142" s="32"/>
      <c r="M142" s="32"/>
      <c r="N142" s="32"/>
      <c r="O142" s="32"/>
      <c r="P142" s="32"/>
      <c r="Q142" s="32"/>
      <c r="R142" s="32"/>
      <c r="S142" s="32"/>
      <c r="T142" s="32"/>
      <c r="U142" s="32"/>
      <c r="V142" s="32"/>
      <c r="W142" s="32"/>
      <c r="X142" s="32"/>
      <c r="Y142" s="32"/>
    </row>
    <row r="143" ht="26.25">
      <c r="A143" s="28" t="s">
        <v>1959</v>
      </c>
      <c r="B143" s="29" t="s">
        <v>915</v>
      </c>
      <c r="C143" s="82">
        <v>99.0</v>
      </c>
      <c r="D143" s="29" t="s">
        <v>1960</v>
      </c>
      <c r="E143" s="29" t="s">
        <v>1796</v>
      </c>
      <c r="F143" s="28" t="s">
        <v>1985</v>
      </c>
      <c r="G143" s="87">
        <v>46.06608851674641</v>
      </c>
      <c r="H143" s="87">
        <v>2.325</v>
      </c>
      <c r="I143" s="87">
        <v>1.3128293807641633</v>
      </c>
      <c r="J143" s="32"/>
      <c r="K143" s="32"/>
      <c r="L143" s="32"/>
      <c r="M143" s="32"/>
      <c r="N143" s="32"/>
      <c r="O143" s="32"/>
      <c r="P143" s="32"/>
      <c r="Q143" s="32"/>
      <c r="R143" s="32"/>
      <c r="S143" s="32"/>
      <c r="T143" s="32"/>
      <c r="U143" s="32"/>
      <c r="V143" s="32"/>
      <c r="W143" s="32"/>
      <c r="X143" s="32"/>
      <c r="Y143" s="32"/>
    </row>
    <row r="144" ht="37.5">
      <c r="A144" s="28" t="s">
        <v>1961</v>
      </c>
      <c r="B144" s="29" t="s">
        <v>940</v>
      </c>
      <c r="C144" s="82">
        <v>99.0</v>
      </c>
      <c r="D144" s="32" t="s">
        <v>1890</v>
      </c>
      <c r="E144" s="28" t="s">
        <v>1844</v>
      </c>
      <c r="F144" s="28" t="s">
        <v>1985</v>
      </c>
      <c r="G144" s="87">
        <v>47.452530473912056</v>
      </c>
      <c r="H144" s="87">
        <v>0.525</v>
      </c>
      <c r="I144" s="87">
        <v>2.0118577075098814</v>
      </c>
      <c r="J144" s="32" t="s">
        <v>1902</v>
      </c>
      <c r="K144" s="32" t="s">
        <v>1897</v>
      </c>
      <c r="L144" s="32" t="s">
        <v>1926</v>
      </c>
      <c r="M144" s="32" t="s">
        <v>1864</v>
      </c>
      <c r="N144" s="32" t="s">
        <v>1894</v>
      </c>
      <c r="O144" s="32" t="s">
        <v>1871</v>
      </c>
      <c r="P144" s="32" t="s">
        <v>1962</v>
      </c>
      <c r="Q144" s="32" t="s">
        <v>1897</v>
      </c>
      <c r="R144" s="32" t="s">
        <v>1902</v>
      </c>
      <c r="S144" s="32" t="s">
        <v>1902</v>
      </c>
      <c r="T144" s="32" t="s">
        <v>1925</v>
      </c>
      <c r="U144" s="32" t="s">
        <v>1871</v>
      </c>
      <c r="V144" s="32" t="s">
        <v>1897</v>
      </c>
      <c r="W144" s="32" t="s">
        <v>1924</v>
      </c>
      <c r="X144" s="32" t="s">
        <v>1871</v>
      </c>
      <c r="Y144" s="32" t="s">
        <v>1925</v>
      </c>
    </row>
    <row r="145">
      <c r="A145" s="28" t="s">
        <v>1963</v>
      </c>
      <c r="B145" s="29" t="s">
        <v>885</v>
      </c>
      <c r="C145" s="82">
        <v>99.0</v>
      </c>
      <c r="D145" s="32" t="s">
        <v>1964</v>
      </c>
      <c r="E145" s="28" t="s">
        <v>1733</v>
      </c>
      <c r="F145" s="28" t="s">
        <v>1985</v>
      </c>
      <c r="G145" s="87">
        <v>46.51723413647756</v>
      </c>
      <c r="H145" s="87">
        <v>0.2</v>
      </c>
      <c r="I145" s="87">
        <v>2.6256587615283267</v>
      </c>
      <c r="J145" s="32"/>
      <c r="K145" s="32"/>
      <c r="L145" s="32"/>
      <c r="M145" s="32"/>
      <c r="N145" s="32"/>
      <c r="O145" s="32"/>
      <c r="P145" s="32"/>
      <c r="Q145" s="32"/>
      <c r="R145" s="32"/>
      <c r="S145" s="32"/>
      <c r="T145" s="32"/>
      <c r="U145" s="32"/>
      <c r="V145" s="32"/>
      <c r="W145" s="32"/>
      <c r="X145" s="32"/>
      <c r="Y145" s="32"/>
    </row>
    <row r="146" ht="26.25">
      <c r="A146" s="28" t="s">
        <v>1965</v>
      </c>
      <c r="B146" s="29" t="s">
        <v>853</v>
      </c>
      <c r="C146" s="82">
        <v>99.0</v>
      </c>
      <c r="D146" s="32" t="s">
        <v>1933</v>
      </c>
      <c r="E146" s="28" t="s">
        <v>1641</v>
      </c>
      <c r="F146" s="28" t="s">
        <v>1985</v>
      </c>
      <c r="G146" s="87">
        <v>45.40889629376471</v>
      </c>
      <c r="H146" s="87">
        <v>2.2</v>
      </c>
      <c r="I146" s="87">
        <v>1.3059947299077732</v>
      </c>
      <c r="J146" s="32"/>
      <c r="K146" s="32"/>
      <c r="L146" s="32"/>
      <c r="M146" s="32"/>
      <c r="N146" s="32"/>
      <c r="O146" s="32"/>
      <c r="P146" s="32"/>
      <c r="Q146" s="32"/>
      <c r="R146" s="32"/>
      <c r="S146" s="32"/>
      <c r="T146" s="32"/>
      <c r="U146" s="32"/>
      <c r="V146" s="32"/>
      <c r="W146" s="32"/>
      <c r="X146" s="32"/>
      <c r="Y146" s="32"/>
    </row>
    <row r="147">
      <c r="A147" s="31"/>
      <c r="B147" s="32"/>
      <c r="C147" s="92"/>
      <c r="D147" s="32" t="s">
        <v>359</v>
      </c>
      <c r="E147" s="31"/>
      <c r="F147" s="31"/>
      <c r="G147" s="87" t="s">
        <v>359</v>
      </c>
      <c r="H147" s="87" t="s">
        <v>359</v>
      </c>
      <c r="I147" s="87" t="s">
        <v>359</v>
      </c>
      <c r="J147" s="32" t="s">
        <v>359</v>
      </c>
      <c r="K147" s="32" t="s">
        <v>359</v>
      </c>
      <c r="L147" s="32" t="s">
        <v>359</v>
      </c>
      <c r="M147" s="32" t="s">
        <v>359</v>
      </c>
      <c r="N147" s="32" t="s">
        <v>359</v>
      </c>
      <c r="O147" s="32" t="s">
        <v>359</v>
      </c>
      <c r="P147" s="32" t="s">
        <v>359</v>
      </c>
      <c r="Q147" s="32" t="s">
        <v>359</v>
      </c>
      <c r="R147" s="32" t="s">
        <v>359</v>
      </c>
      <c r="S147" s="32" t="s">
        <v>359</v>
      </c>
      <c r="T147" s="32" t="s">
        <v>359</v>
      </c>
      <c r="U147" s="32" t="s">
        <v>359</v>
      </c>
      <c r="V147" s="32" t="s">
        <v>359</v>
      </c>
      <c r="W147" s="32" t="s">
        <v>359</v>
      </c>
      <c r="X147" s="32" t="s">
        <v>359</v>
      </c>
      <c r="Y147" s="32" t="s">
        <v>359</v>
      </c>
    </row>
    <row r="148">
      <c r="A148" s="31"/>
      <c r="B148" s="32"/>
      <c r="C148" s="92"/>
      <c r="D148" s="32" t="s">
        <v>359</v>
      </c>
      <c r="E148" s="31"/>
      <c r="F148" s="31"/>
      <c r="G148" s="87" t="s">
        <v>359</v>
      </c>
      <c r="H148" s="87" t="s">
        <v>359</v>
      </c>
      <c r="I148" s="87" t="s">
        <v>359</v>
      </c>
      <c r="J148" s="32" t="s">
        <v>359</v>
      </c>
      <c r="K148" s="32" t="s">
        <v>359</v>
      </c>
      <c r="L148" s="32" t="s">
        <v>359</v>
      </c>
      <c r="M148" s="32" t="s">
        <v>359</v>
      </c>
      <c r="N148" s="32" t="s">
        <v>359</v>
      </c>
      <c r="O148" s="32" t="s">
        <v>359</v>
      </c>
      <c r="P148" s="32" t="s">
        <v>359</v>
      </c>
      <c r="Q148" s="32" t="s">
        <v>359</v>
      </c>
      <c r="R148" s="32" t="s">
        <v>359</v>
      </c>
      <c r="S148" s="32" t="s">
        <v>359</v>
      </c>
      <c r="T148" s="32" t="s">
        <v>359</v>
      </c>
      <c r="U148" s="32" t="s">
        <v>359</v>
      </c>
      <c r="V148" s="32" t="s">
        <v>359</v>
      </c>
      <c r="W148" s="32" t="s">
        <v>359</v>
      </c>
      <c r="X148" s="32" t="s">
        <v>359</v>
      </c>
      <c r="Y148" s="32" t="s">
        <v>359</v>
      </c>
    </row>
    <row r="149">
      <c r="A149" s="31"/>
      <c r="B149" s="32"/>
      <c r="C149" s="92"/>
      <c r="D149" s="32" t="s">
        <v>359</v>
      </c>
      <c r="E149" s="31"/>
      <c r="F149" s="31"/>
      <c r="G149" s="87" t="s">
        <v>359</v>
      </c>
      <c r="H149" s="87" t="s">
        <v>359</v>
      </c>
      <c r="I149" s="87" t="s">
        <v>359</v>
      </c>
      <c r="J149" s="32" t="s">
        <v>359</v>
      </c>
      <c r="K149" s="32" t="s">
        <v>359</v>
      </c>
      <c r="L149" s="32" t="s">
        <v>359</v>
      </c>
      <c r="M149" s="32" t="s">
        <v>359</v>
      </c>
      <c r="N149" s="32" t="s">
        <v>359</v>
      </c>
      <c r="O149" s="32" t="s">
        <v>359</v>
      </c>
      <c r="P149" s="32" t="s">
        <v>359</v>
      </c>
      <c r="Q149" s="32" t="s">
        <v>359</v>
      </c>
      <c r="R149" s="32" t="s">
        <v>359</v>
      </c>
      <c r="S149" s="32" t="s">
        <v>359</v>
      </c>
      <c r="T149" s="32" t="s">
        <v>359</v>
      </c>
      <c r="U149" s="32" t="s">
        <v>359</v>
      </c>
      <c r="V149" s="32" t="s">
        <v>359</v>
      </c>
      <c r="W149" s="32" t="s">
        <v>359</v>
      </c>
      <c r="X149" s="32" t="s">
        <v>359</v>
      </c>
      <c r="Y149" s="32" t="s">
        <v>359</v>
      </c>
    </row>
    <row r="150">
      <c r="A150" s="31"/>
      <c r="B150" s="32"/>
      <c r="C150" s="92"/>
      <c r="D150" s="32" t="s">
        <v>359</v>
      </c>
      <c r="E150" s="31"/>
      <c r="F150" s="31"/>
      <c r="G150" s="87" t="s">
        <v>359</v>
      </c>
      <c r="H150" s="87" t="s">
        <v>359</v>
      </c>
      <c r="I150" s="87" t="s">
        <v>359</v>
      </c>
      <c r="J150" s="32" t="s">
        <v>359</v>
      </c>
      <c r="K150" s="32" t="s">
        <v>359</v>
      </c>
      <c r="L150" s="32" t="s">
        <v>359</v>
      </c>
      <c r="M150" s="32" t="s">
        <v>359</v>
      </c>
      <c r="N150" s="32" t="s">
        <v>359</v>
      </c>
      <c r="O150" s="32" t="s">
        <v>359</v>
      </c>
      <c r="P150" s="32" t="s">
        <v>359</v>
      </c>
      <c r="Q150" s="32" t="s">
        <v>359</v>
      </c>
      <c r="R150" s="32" t="s">
        <v>359</v>
      </c>
      <c r="S150" s="32" t="s">
        <v>359</v>
      </c>
      <c r="T150" s="32" t="s">
        <v>359</v>
      </c>
      <c r="U150" s="32" t="s">
        <v>359</v>
      </c>
      <c r="V150" s="32" t="s">
        <v>359</v>
      </c>
      <c r="W150" s="32" t="s">
        <v>359</v>
      </c>
      <c r="X150" s="32" t="s">
        <v>359</v>
      </c>
      <c r="Y150" s="32" t="s">
        <v>359</v>
      </c>
    </row>
    <row r="151">
      <c r="A151" s="31"/>
      <c r="B151" s="32"/>
      <c r="C151" s="92"/>
      <c r="D151" s="32" t="s">
        <v>359</v>
      </c>
      <c r="E151" s="31"/>
      <c r="F151" s="31"/>
      <c r="G151" s="87" t="s">
        <v>359</v>
      </c>
      <c r="H151" s="87" t="s">
        <v>359</v>
      </c>
      <c r="I151" s="87" t="s">
        <v>359</v>
      </c>
      <c r="J151" s="32" t="s">
        <v>359</v>
      </c>
      <c r="K151" s="32" t="s">
        <v>359</v>
      </c>
      <c r="L151" s="32" t="s">
        <v>359</v>
      </c>
      <c r="M151" s="32" t="s">
        <v>359</v>
      </c>
      <c r="N151" s="32" t="s">
        <v>359</v>
      </c>
      <c r="O151" s="32" t="s">
        <v>359</v>
      </c>
      <c r="P151" s="32" t="s">
        <v>359</v>
      </c>
      <c r="Q151" s="32" t="s">
        <v>359</v>
      </c>
      <c r="R151" s="32" t="s">
        <v>359</v>
      </c>
      <c r="S151" s="32" t="s">
        <v>359</v>
      </c>
      <c r="T151" s="32" t="s">
        <v>359</v>
      </c>
      <c r="U151" s="32" t="s">
        <v>359</v>
      </c>
      <c r="V151" s="32" t="s">
        <v>359</v>
      </c>
      <c r="W151" s="32" t="s">
        <v>359</v>
      </c>
      <c r="X151" s="32" t="s">
        <v>359</v>
      </c>
      <c r="Y151" s="32" t="s">
        <v>359</v>
      </c>
    </row>
    <row r="152">
      <c r="A152" s="31"/>
      <c r="B152" s="32"/>
      <c r="C152" s="92"/>
      <c r="D152" s="32" t="s">
        <v>359</v>
      </c>
      <c r="E152" s="31"/>
      <c r="F152" s="31"/>
      <c r="G152" s="87" t="s">
        <v>359</v>
      </c>
      <c r="H152" s="87" t="s">
        <v>359</v>
      </c>
      <c r="I152" s="87" t="s">
        <v>359</v>
      </c>
      <c r="J152" s="32" t="s">
        <v>359</v>
      </c>
      <c r="K152" s="32" t="s">
        <v>359</v>
      </c>
      <c r="L152" s="32" t="s">
        <v>359</v>
      </c>
      <c r="M152" s="32" t="s">
        <v>359</v>
      </c>
      <c r="N152" s="32" t="s">
        <v>359</v>
      </c>
      <c r="O152" s="32" t="s">
        <v>359</v>
      </c>
      <c r="P152" s="32" t="s">
        <v>359</v>
      </c>
      <c r="Q152" s="32" t="s">
        <v>359</v>
      </c>
      <c r="R152" s="32" t="s">
        <v>359</v>
      </c>
      <c r="S152" s="32" t="s">
        <v>359</v>
      </c>
      <c r="T152" s="32" t="s">
        <v>359</v>
      </c>
      <c r="U152" s="32" t="s">
        <v>359</v>
      </c>
      <c r="V152" s="32" t="s">
        <v>359</v>
      </c>
      <c r="W152" s="32" t="s">
        <v>359</v>
      </c>
      <c r="X152" s="32" t="s">
        <v>359</v>
      </c>
      <c r="Y152" s="32" t="s">
        <v>359</v>
      </c>
    </row>
    <row r="153">
      <c r="A153" s="31"/>
      <c r="B153" s="32"/>
      <c r="C153" s="92"/>
      <c r="D153" s="32" t="s">
        <v>359</v>
      </c>
      <c r="E153" s="31"/>
      <c r="F153" s="31"/>
      <c r="G153" s="87" t="s">
        <v>359</v>
      </c>
      <c r="H153" s="87" t="s">
        <v>359</v>
      </c>
      <c r="I153" s="87" t="s">
        <v>359</v>
      </c>
      <c r="J153" s="32" t="s">
        <v>359</v>
      </c>
      <c r="K153" s="32" t="s">
        <v>359</v>
      </c>
      <c r="L153" s="32" t="s">
        <v>359</v>
      </c>
      <c r="M153" s="32" t="s">
        <v>359</v>
      </c>
      <c r="N153" s="32" t="s">
        <v>359</v>
      </c>
      <c r="O153" s="32" t="s">
        <v>359</v>
      </c>
      <c r="P153" s="32" t="s">
        <v>359</v>
      </c>
      <c r="Q153" s="32" t="s">
        <v>359</v>
      </c>
      <c r="R153" s="32" t="s">
        <v>359</v>
      </c>
      <c r="S153" s="32" t="s">
        <v>359</v>
      </c>
      <c r="T153" s="32" t="s">
        <v>359</v>
      </c>
      <c r="U153" s="32" t="s">
        <v>359</v>
      </c>
      <c r="V153" s="32" t="s">
        <v>359</v>
      </c>
      <c r="W153" s="32" t="s">
        <v>359</v>
      </c>
      <c r="X153" s="32" t="s">
        <v>359</v>
      </c>
      <c r="Y153" s="32" t="s">
        <v>359</v>
      </c>
    </row>
    <row r="154">
      <c r="A154" s="31"/>
      <c r="B154" s="32"/>
      <c r="C154" s="92"/>
      <c r="D154" s="32" t="s">
        <v>359</v>
      </c>
      <c r="E154" s="31"/>
      <c r="F154" s="31"/>
      <c r="G154" s="87" t="s">
        <v>359</v>
      </c>
      <c r="H154" s="87" t="s">
        <v>359</v>
      </c>
      <c r="I154" s="87" t="s">
        <v>359</v>
      </c>
      <c r="J154" s="32" t="s">
        <v>359</v>
      </c>
      <c r="K154" s="32" t="s">
        <v>359</v>
      </c>
      <c r="L154" s="32" t="s">
        <v>359</v>
      </c>
      <c r="M154" s="32" t="s">
        <v>359</v>
      </c>
      <c r="N154" s="32" t="s">
        <v>359</v>
      </c>
      <c r="O154" s="32" t="s">
        <v>359</v>
      </c>
      <c r="P154" s="32" t="s">
        <v>359</v>
      </c>
      <c r="Q154" s="32" t="s">
        <v>359</v>
      </c>
      <c r="R154" s="32" t="s">
        <v>359</v>
      </c>
      <c r="S154" s="32" t="s">
        <v>359</v>
      </c>
      <c r="T154" s="32" t="s">
        <v>359</v>
      </c>
      <c r="U154" s="32" t="s">
        <v>359</v>
      </c>
      <c r="V154" s="32" t="s">
        <v>359</v>
      </c>
      <c r="W154" s="32" t="s">
        <v>359</v>
      </c>
      <c r="X154" s="32" t="s">
        <v>359</v>
      </c>
      <c r="Y154" s="32" t="s">
        <v>359</v>
      </c>
    </row>
    <row r="155">
      <c r="A155" s="31"/>
      <c r="B155" s="32"/>
      <c r="C155" s="92"/>
      <c r="D155" s="32" t="s">
        <v>359</v>
      </c>
      <c r="E155" s="31"/>
      <c r="F155" s="31"/>
      <c r="G155" s="87" t="s">
        <v>359</v>
      </c>
      <c r="H155" s="87" t="s">
        <v>359</v>
      </c>
      <c r="I155" s="87" t="s">
        <v>359</v>
      </c>
      <c r="J155" s="32" t="s">
        <v>359</v>
      </c>
      <c r="K155" s="32" t="s">
        <v>359</v>
      </c>
      <c r="L155" s="32" t="s">
        <v>359</v>
      </c>
      <c r="M155" s="32" t="s">
        <v>359</v>
      </c>
      <c r="N155" s="32" t="s">
        <v>359</v>
      </c>
      <c r="O155" s="32" t="s">
        <v>359</v>
      </c>
      <c r="P155" s="32" t="s">
        <v>359</v>
      </c>
      <c r="Q155" s="32" t="s">
        <v>359</v>
      </c>
      <c r="R155" s="32" t="s">
        <v>359</v>
      </c>
      <c r="S155" s="32" t="s">
        <v>359</v>
      </c>
      <c r="T155" s="32" t="s">
        <v>359</v>
      </c>
      <c r="U155" s="32" t="s">
        <v>359</v>
      </c>
      <c r="V155" s="32" t="s">
        <v>359</v>
      </c>
      <c r="W155" s="32" t="s">
        <v>359</v>
      </c>
      <c r="X155" s="32" t="s">
        <v>359</v>
      </c>
      <c r="Y155" s="32" t="s">
        <v>359</v>
      </c>
    </row>
    <row r="156">
      <c r="A156" s="31"/>
      <c r="B156" s="32"/>
      <c r="C156" s="92"/>
      <c r="D156" s="32" t="s">
        <v>359</v>
      </c>
      <c r="E156" s="31"/>
      <c r="F156" s="31"/>
      <c r="G156" s="87" t="s">
        <v>359</v>
      </c>
      <c r="H156" s="87" t="s">
        <v>359</v>
      </c>
      <c r="I156" s="87" t="s">
        <v>359</v>
      </c>
      <c r="J156" s="32" t="s">
        <v>359</v>
      </c>
      <c r="K156" s="32" t="s">
        <v>359</v>
      </c>
      <c r="L156" s="32" t="s">
        <v>359</v>
      </c>
      <c r="M156" s="32" t="s">
        <v>359</v>
      </c>
      <c r="N156" s="32" t="s">
        <v>359</v>
      </c>
      <c r="O156" s="32" t="s">
        <v>359</v>
      </c>
      <c r="P156" s="32" t="s">
        <v>359</v>
      </c>
      <c r="Q156" s="32" t="s">
        <v>359</v>
      </c>
      <c r="R156" s="32" t="s">
        <v>359</v>
      </c>
      <c r="S156" s="32" t="s">
        <v>359</v>
      </c>
      <c r="T156" s="32" t="s">
        <v>359</v>
      </c>
      <c r="U156" s="32" t="s">
        <v>359</v>
      </c>
      <c r="V156" s="32" t="s">
        <v>359</v>
      </c>
      <c r="W156" s="32" t="s">
        <v>359</v>
      </c>
      <c r="X156" s="32" t="s">
        <v>359</v>
      </c>
      <c r="Y156" s="32" t="s">
        <v>359</v>
      </c>
    </row>
    <row r="157">
      <c r="A157" s="31"/>
      <c r="B157" s="32"/>
      <c r="C157" s="92"/>
      <c r="D157" s="32" t="s">
        <v>359</v>
      </c>
      <c r="E157" s="31"/>
      <c r="F157" s="31"/>
      <c r="G157" s="87" t="s">
        <v>359</v>
      </c>
      <c r="H157" s="87" t="s">
        <v>359</v>
      </c>
      <c r="I157" s="87" t="s">
        <v>359</v>
      </c>
      <c r="J157" s="32" t="s">
        <v>359</v>
      </c>
      <c r="K157" s="32" t="s">
        <v>359</v>
      </c>
      <c r="L157" s="32" t="s">
        <v>359</v>
      </c>
      <c r="M157" s="32" t="s">
        <v>359</v>
      </c>
      <c r="N157" s="32" t="s">
        <v>359</v>
      </c>
      <c r="O157" s="32" t="s">
        <v>359</v>
      </c>
      <c r="P157" s="32" t="s">
        <v>359</v>
      </c>
      <c r="Q157" s="32" t="s">
        <v>359</v>
      </c>
      <c r="R157" s="32" t="s">
        <v>359</v>
      </c>
      <c r="S157" s="32" t="s">
        <v>359</v>
      </c>
      <c r="T157" s="32" t="s">
        <v>359</v>
      </c>
      <c r="U157" s="32" t="s">
        <v>359</v>
      </c>
      <c r="V157" s="32" t="s">
        <v>359</v>
      </c>
      <c r="W157" s="32" t="s">
        <v>359</v>
      </c>
      <c r="X157" s="32" t="s">
        <v>359</v>
      </c>
      <c r="Y157" s="32" t="s">
        <v>359</v>
      </c>
    </row>
    <row r="158">
      <c r="A158" s="31"/>
      <c r="B158" s="32"/>
      <c r="C158" s="92"/>
      <c r="D158" s="32" t="s">
        <v>359</v>
      </c>
      <c r="E158" s="31"/>
      <c r="F158" s="31"/>
      <c r="G158" s="87" t="s">
        <v>359</v>
      </c>
      <c r="H158" s="87" t="s">
        <v>359</v>
      </c>
      <c r="I158" s="87" t="s">
        <v>359</v>
      </c>
      <c r="J158" s="32" t="s">
        <v>359</v>
      </c>
      <c r="K158" s="32" t="s">
        <v>359</v>
      </c>
      <c r="L158" s="32" t="s">
        <v>359</v>
      </c>
      <c r="M158" s="32" t="s">
        <v>359</v>
      </c>
      <c r="N158" s="32" t="s">
        <v>359</v>
      </c>
      <c r="O158" s="32" t="s">
        <v>359</v>
      </c>
      <c r="P158" s="32" t="s">
        <v>359</v>
      </c>
      <c r="Q158" s="32" t="s">
        <v>359</v>
      </c>
      <c r="R158" s="32" t="s">
        <v>359</v>
      </c>
      <c r="S158" s="32" t="s">
        <v>359</v>
      </c>
      <c r="T158" s="32" t="s">
        <v>359</v>
      </c>
      <c r="U158" s="32" t="s">
        <v>359</v>
      </c>
      <c r="V158" s="32" t="s">
        <v>359</v>
      </c>
      <c r="W158" s="32" t="s">
        <v>359</v>
      </c>
      <c r="X158" s="32" t="s">
        <v>359</v>
      </c>
      <c r="Y158" s="32" t="s">
        <v>359</v>
      </c>
    </row>
    <row r="159">
      <c r="A159" s="31"/>
      <c r="B159" s="32"/>
      <c r="C159" s="92"/>
      <c r="D159" s="32" t="s">
        <v>359</v>
      </c>
      <c r="E159" s="31"/>
      <c r="F159" s="31"/>
      <c r="G159" s="87" t="s">
        <v>359</v>
      </c>
      <c r="H159" s="87" t="s">
        <v>359</v>
      </c>
      <c r="I159" s="87" t="s">
        <v>359</v>
      </c>
      <c r="J159" s="32" t="s">
        <v>359</v>
      </c>
      <c r="K159" s="32" t="s">
        <v>359</v>
      </c>
      <c r="L159" s="32" t="s">
        <v>359</v>
      </c>
      <c r="M159" s="32" t="s">
        <v>359</v>
      </c>
      <c r="N159" s="32" t="s">
        <v>359</v>
      </c>
      <c r="O159" s="32" t="s">
        <v>359</v>
      </c>
      <c r="P159" s="32" t="s">
        <v>359</v>
      </c>
      <c r="Q159" s="32" t="s">
        <v>359</v>
      </c>
      <c r="R159" s="32" t="s">
        <v>359</v>
      </c>
      <c r="S159" s="32" t="s">
        <v>359</v>
      </c>
      <c r="T159" s="32" t="s">
        <v>359</v>
      </c>
      <c r="U159" s="32" t="s">
        <v>359</v>
      </c>
      <c r="V159" s="32" t="s">
        <v>359</v>
      </c>
      <c r="W159" s="32" t="s">
        <v>359</v>
      </c>
      <c r="X159" s="32" t="s">
        <v>359</v>
      </c>
      <c r="Y159" s="32" t="s">
        <v>359</v>
      </c>
    </row>
    <row r="160">
      <c r="A160" s="31"/>
      <c r="B160" s="32"/>
      <c r="C160" s="92"/>
      <c r="D160" s="32" t="s">
        <v>359</v>
      </c>
      <c r="E160" s="31"/>
      <c r="F160" s="31"/>
      <c r="G160" s="87" t="s">
        <v>359</v>
      </c>
      <c r="H160" s="87" t="s">
        <v>359</v>
      </c>
      <c r="I160" s="87" t="s">
        <v>359</v>
      </c>
      <c r="J160" s="32" t="s">
        <v>359</v>
      </c>
      <c r="K160" s="32" t="s">
        <v>359</v>
      </c>
      <c r="L160" s="32" t="s">
        <v>359</v>
      </c>
      <c r="M160" s="32" t="s">
        <v>359</v>
      </c>
      <c r="N160" s="32" t="s">
        <v>359</v>
      </c>
      <c r="O160" s="32" t="s">
        <v>359</v>
      </c>
      <c r="P160" s="32" t="s">
        <v>359</v>
      </c>
      <c r="Q160" s="32" t="s">
        <v>359</v>
      </c>
      <c r="R160" s="32" t="s">
        <v>359</v>
      </c>
      <c r="S160" s="32" t="s">
        <v>359</v>
      </c>
      <c r="T160" s="32" t="s">
        <v>359</v>
      </c>
      <c r="U160" s="32" t="s">
        <v>359</v>
      </c>
      <c r="V160" s="32" t="s">
        <v>359</v>
      </c>
      <c r="W160" s="32" t="s">
        <v>359</v>
      </c>
      <c r="X160" s="32" t="s">
        <v>359</v>
      </c>
      <c r="Y160" s="32" t="s">
        <v>359</v>
      </c>
    </row>
    <row r="161">
      <c r="A161" s="31"/>
      <c r="B161" s="32"/>
      <c r="C161" s="92"/>
      <c r="D161" s="32" t="s">
        <v>359</v>
      </c>
      <c r="E161" s="31"/>
      <c r="F161" s="31"/>
      <c r="G161" s="87" t="s">
        <v>359</v>
      </c>
      <c r="H161" s="87" t="s">
        <v>359</v>
      </c>
      <c r="I161" s="87" t="s">
        <v>359</v>
      </c>
      <c r="J161" s="32" t="s">
        <v>359</v>
      </c>
      <c r="K161" s="32" t="s">
        <v>359</v>
      </c>
      <c r="L161" s="32" t="s">
        <v>359</v>
      </c>
      <c r="M161" s="32" t="s">
        <v>359</v>
      </c>
      <c r="N161" s="32" t="s">
        <v>359</v>
      </c>
      <c r="O161" s="32" t="s">
        <v>359</v>
      </c>
      <c r="P161" s="32" t="s">
        <v>359</v>
      </c>
      <c r="Q161" s="32" t="s">
        <v>359</v>
      </c>
      <c r="R161" s="32" t="s">
        <v>359</v>
      </c>
      <c r="S161" s="32" t="s">
        <v>359</v>
      </c>
      <c r="T161" s="32" t="s">
        <v>359</v>
      </c>
      <c r="U161" s="32" t="s">
        <v>359</v>
      </c>
      <c r="V161" s="32" t="s">
        <v>359</v>
      </c>
      <c r="W161" s="32" t="s">
        <v>359</v>
      </c>
      <c r="X161" s="32" t="s">
        <v>359</v>
      </c>
      <c r="Y161" s="32" t="s">
        <v>359</v>
      </c>
    </row>
    <row r="162">
      <c r="A162" s="31"/>
      <c r="B162" s="32"/>
      <c r="C162" s="92"/>
      <c r="D162" s="32" t="s">
        <v>359</v>
      </c>
      <c r="E162" s="31"/>
      <c r="F162" s="31"/>
      <c r="G162" s="87" t="s">
        <v>359</v>
      </c>
      <c r="H162" s="87" t="s">
        <v>359</v>
      </c>
      <c r="I162" s="87" t="s">
        <v>359</v>
      </c>
      <c r="J162" s="32" t="s">
        <v>359</v>
      </c>
      <c r="K162" s="32" t="s">
        <v>359</v>
      </c>
      <c r="L162" s="32" t="s">
        <v>359</v>
      </c>
      <c r="M162" s="32" t="s">
        <v>359</v>
      </c>
      <c r="N162" s="32" t="s">
        <v>359</v>
      </c>
      <c r="O162" s="32" t="s">
        <v>359</v>
      </c>
      <c r="P162" s="32" t="s">
        <v>359</v>
      </c>
      <c r="Q162" s="32" t="s">
        <v>359</v>
      </c>
      <c r="R162" s="32" t="s">
        <v>359</v>
      </c>
      <c r="S162" s="32" t="s">
        <v>359</v>
      </c>
      <c r="T162" s="32" t="s">
        <v>359</v>
      </c>
      <c r="U162" s="32" t="s">
        <v>359</v>
      </c>
      <c r="V162" s="32" t="s">
        <v>359</v>
      </c>
      <c r="W162" s="32" t="s">
        <v>359</v>
      </c>
      <c r="X162" s="32" t="s">
        <v>359</v>
      </c>
      <c r="Y162" s="32" t="s">
        <v>359</v>
      </c>
    </row>
    <row r="163">
      <c r="A163" s="31"/>
      <c r="B163" s="32"/>
      <c r="C163" s="92"/>
      <c r="D163" s="32" t="s">
        <v>359</v>
      </c>
      <c r="E163" s="31"/>
      <c r="F163" s="31"/>
      <c r="G163" s="87" t="s">
        <v>359</v>
      </c>
      <c r="H163" s="87" t="s">
        <v>359</v>
      </c>
      <c r="I163" s="87" t="s">
        <v>359</v>
      </c>
      <c r="J163" s="32" t="s">
        <v>359</v>
      </c>
      <c r="K163" s="32" t="s">
        <v>359</v>
      </c>
      <c r="L163" s="32" t="s">
        <v>359</v>
      </c>
      <c r="M163" s="32" t="s">
        <v>359</v>
      </c>
      <c r="N163" s="32" t="s">
        <v>359</v>
      </c>
      <c r="O163" s="32" t="s">
        <v>359</v>
      </c>
      <c r="P163" s="32" t="s">
        <v>359</v>
      </c>
      <c r="Q163" s="32" t="s">
        <v>359</v>
      </c>
      <c r="R163" s="32" t="s">
        <v>359</v>
      </c>
      <c r="S163" s="32" t="s">
        <v>359</v>
      </c>
      <c r="T163" s="32" t="s">
        <v>359</v>
      </c>
      <c r="U163" s="32" t="s">
        <v>359</v>
      </c>
      <c r="V163" s="32" t="s">
        <v>359</v>
      </c>
      <c r="W163" s="32" t="s">
        <v>359</v>
      </c>
      <c r="X163" s="32" t="s">
        <v>359</v>
      </c>
      <c r="Y163" s="32" t="s">
        <v>359</v>
      </c>
    </row>
    <row r="164">
      <c r="A164" s="31"/>
      <c r="B164" s="32"/>
      <c r="C164" s="92"/>
      <c r="D164" s="32" t="s">
        <v>359</v>
      </c>
      <c r="E164" s="31"/>
      <c r="F164" s="31"/>
      <c r="G164" s="87" t="s">
        <v>359</v>
      </c>
      <c r="H164" s="87" t="s">
        <v>359</v>
      </c>
      <c r="I164" s="87" t="s">
        <v>359</v>
      </c>
      <c r="J164" s="32" t="s">
        <v>359</v>
      </c>
      <c r="K164" s="32" t="s">
        <v>359</v>
      </c>
      <c r="L164" s="32" t="s">
        <v>359</v>
      </c>
      <c r="M164" s="32" t="s">
        <v>359</v>
      </c>
      <c r="N164" s="32" t="s">
        <v>359</v>
      </c>
      <c r="O164" s="32" t="s">
        <v>359</v>
      </c>
      <c r="P164" s="32" t="s">
        <v>359</v>
      </c>
      <c r="Q164" s="32" t="s">
        <v>359</v>
      </c>
      <c r="R164" s="32" t="s">
        <v>359</v>
      </c>
      <c r="S164" s="32" t="s">
        <v>359</v>
      </c>
      <c r="T164" s="32" t="s">
        <v>359</v>
      </c>
      <c r="U164" s="32" t="s">
        <v>359</v>
      </c>
      <c r="V164" s="32" t="s">
        <v>359</v>
      </c>
      <c r="W164" s="32" t="s">
        <v>359</v>
      </c>
      <c r="X164" s="32" t="s">
        <v>359</v>
      </c>
      <c r="Y164" s="32" t="s">
        <v>359</v>
      </c>
    </row>
    <row r="165">
      <c r="A165" s="31"/>
      <c r="B165" s="32"/>
      <c r="C165" s="92"/>
      <c r="D165" s="32" t="s">
        <v>359</v>
      </c>
      <c r="E165" s="31"/>
      <c r="F165" s="31"/>
      <c r="G165" s="87" t="s">
        <v>359</v>
      </c>
      <c r="H165" s="87" t="s">
        <v>359</v>
      </c>
      <c r="I165" s="87" t="s">
        <v>359</v>
      </c>
      <c r="J165" s="32" t="s">
        <v>359</v>
      </c>
      <c r="K165" s="32" t="s">
        <v>359</v>
      </c>
      <c r="L165" s="32" t="s">
        <v>359</v>
      </c>
      <c r="M165" s="32" t="s">
        <v>359</v>
      </c>
      <c r="N165" s="32" t="s">
        <v>359</v>
      </c>
      <c r="O165" s="32" t="s">
        <v>359</v>
      </c>
      <c r="P165" s="32" t="s">
        <v>359</v>
      </c>
      <c r="Q165" s="32" t="s">
        <v>359</v>
      </c>
      <c r="R165" s="32" t="s">
        <v>359</v>
      </c>
      <c r="S165" s="32" t="s">
        <v>359</v>
      </c>
      <c r="T165" s="32" t="s">
        <v>359</v>
      </c>
      <c r="U165" s="32" t="s">
        <v>359</v>
      </c>
      <c r="V165" s="32" t="s">
        <v>359</v>
      </c>
      <c r="W165" s="32" t="s">
        <v>359</v>
      </c>
      <c r="X165" s="32" t="s">
        <v>359</v>
      </c>
      <c r="Y165" s="32" t="s">
        <v>359</v>
      </c>
    </row>
    <row r="166">
      <c r="A166" s="31"/>
      <c r="B166" s="32"/>
      <c r="C166" s="92"/>
      <c r="D166" s="32" t="s">
        <v>359</v>
      </c>
      <c r="E166" s="31"/>
      <c r="F166" s="31"/>
      <c r="G166" s="87" t="s">
        <v>359</v>
      </c>
      <c r="H166" s="87" t="s">
        <v>359</v>
      </c>
      <c r="I166" s="87" t="s">
        <v>359</v>
      </c>
      <c r="J166" s="32" t="s">
        <v>359</v>
      </c>
      <c r="K166" s="32" t="s">
        <v>359</v>
      </c>
      <c r="L166" s="32" t="s">
        <v>359</v>
      </c>
      <c r="M166" s="32" t="s">
        <v>359</v>
      </c>
      <c r="N166" s="32" t="s">
        <v>359</v>
      </c>
      <c r="O166" s="32" t="s">
        <v>359</v>
      </c>
      <c r="P166" s="32" t="s">
        <v>359</v>
      </c>
      <c r="Q166" s="32" t="s">
        <v>359</v>
      </c>
      <c r="R166" s="32" t="s">
        <v>359</v>
      </c>
      <c r="S166" s="32" t="s">
        <v>359</v>
      </c>
      <c r="T166" s="32" t="s">
        <v>359</v>
      </c>
      <c r="U166" s="32" t="s">
        <v>359</v>
      </c>
      <c r="V166" s="32" t="s">
        <v>359</v>
      </c>
      <c r="W166" s="32" t="s">
        <v>359</v>
      </c>
      <c r="X166" s="32" t="s">
        <v>359</v>
      </c>
      <c r="Y166" s="32" t="s">
        <v>359</v>
      </c>
    </row>
    <row r="167">
      <c r="A167" s="31"/>
      <c r="B167" s="32"/>
      <c r="C167" s="92"/>
      <c r="D167" s="32" t="s">
        <v>359</v>
      </c>
      <c r="E167" s="31"/>
      <c r="F167" s="31"/>
      <c r="G167" s="87" t="s">
        <v>359</v>
      </c>
      <c r="H167" s="87" t="s">
        <v>359</v>
      </c>
      <c r="I167" s="87" t="s">
        <v>359</v>
      </c>
      <c r="J167" s="32" t="s">
        <v>359</v>
      </c>
      <c r="K167" s="32" t="s">
        <v>359</v>
      </c>
      <c r="L167" s="32" t="s">
        <v>359</v>
      </c>
      <c r="M167" s="32" t="s">
        <v>359</v>
      </c>
      <c r="N167" s="32" t="s">
        <v>359</v>
      </c>
      <c r="O167" s="32" t="s">
        <v>359</v>
      </c>
      <c r="P167" s="32" t="s">
        <v>359</v>
      </c>
      <c r="Q167" s="32" t="s">
        <v>359</v>
      </c>
      <c r="R167" s="32" t="s">
        <v>359</v>
      </c>
      <c r="S167" s="32" t="s">
        <v>359</v>
      </c>
      <c r="T167" s="32" t="s">
        <v>359</v>
      </c>
      <c r="U167" s="32" t="s">
        <v>359</v>
      </c>
      <c r="V167" s="32" t="s">
        <v>359</v>
      </c>
      <c r="W167" s="32" t="s">
        <v>359</v>
      </c>
      <c r="X167" s="32" t="s">
        <v>359</v>
      </c>
      <c r="Y167" s="32" t="s">
        <v>359</v>
      </c>
    </row>
    <row r="168">
      <c r="A168" s="31"/>
      <c r="B168" s="32"/>
      <c r="C168" s="92"/>
      <c r="D168" s="32" t="s">
        <v>359</v>
      </c>
      <c r="E168" s="31"/>
      <c r="F168" s="31"/>
      <c r="G168" s="87" t="s">
        <v>359</v>
      </c>
      <c r="H168" s="87" t="s">
        <v>359</v>
      </c>
      <c r="I168" s="87" t="s">
        <v>359</v>
      </c>
      <c r="J168" s="32" t="s">
        <v>359</v>
      </c>
      <c r="K168" s="32" t="s">
        <v>359</v>
      </c>
      <c r="L168" s="32" t="s">
        <v>359</v>
      </c>
      <c r="M168" s="32" t="s">
        <v>359</v>
      </c>
      <c r="N168" s="32" t="s">
        <v>359</v>
      </c>
      <c r="O168" s="32" t="s">
        <v>359</v>
      </c>
      <c r="P168" s="32" t="s">
        <v>359</v>
      </c>
      <c r="Q168" s="32" t="s">
        <v>359</v>
      </c>
      <c r="R168" s="32" t="s">
        <v>359</v>
      </c>
      <c r="S168" s="32" t="s">
        <v>359</v>
      </c>
      <c r="T168" s="32" t="s">
        <v>359</v>
      </c>
      <c r="U168" s="32" t="s">
        <v>359</v>
      </c>
      <c r="V168" s="32" t="s">
        <v>359</v>
      </c>
      <c r="W168" s="32" t="s">
        <v>359</v>
      </c>
      <c r="X168" s="32" t="s">
        <v>359</v>
      </c>
      <c r="Y168" s="32" t="s">
        <v>359</v>
      </c>
    </row>
    <row r="169">
      <c r="A169" s="31"/>
      <c r="B169" s="32"/>
      <c r="C169" s="92"/>
      <c r="D169" s="32" t="s">
        <v>359</v>
      </c>
      <c r="E169" s="31"/>
      <c r="F169" s="31"/>
      <c r="G169" s="87" t="s">
        <v>359</v>
      </c>
      <c r="H169" s="87" t="s">
        <v>359</v>
      </c>
      <c r="I169" s="87" t="s">
        <v>359</v>
      </c>
      <c r="J169" s="32" t="s">
        <v>359</v>
      </c>
      <c r="K169" s="32" t="s">
        <v>359</v>
      </c>
      <c r="L169" s="32" t="s">
        <v>359</v>
      </c>
      <c r="M169" s="32" t="s">
        <v>359</v>
      </c>
      <c r="N169" s="32" t="s">
        <v>359</v>
      </c>
      <c r="O169" s="32" t="s">
        <v>359</v>
      </c>
      <c r="P169" s="32" t="s">
        <v>359</v>
      </c>
      <c r="Q169" s="32" t="s">
        <v>359</v>
      </c>
      <c r="R169" s="32" t="s">
        <v>359</v>
      </c>
      <c r="S169" s="32" t="s">
        <v>359</v>
      </c>
      <c r="T169" s="32" t="s">
        <v>359</v>
      </c>
      <c r="U169" s="32" t="s">
        <v>359</v>
      </c>
      <c r="V169" s="32" t="s">
        <v>359</v>
      </c>
      <c r="W169" s="32" t="s">
        <v>359</v>
      </c>
      <c r="X169" s="32" t="s">
        <v>359</v>
      </c>
      <c r="Y169" s="32" t="s">
        <v>359</v>
      </c>
    </row>
    <row r="170">
      <c r="A170" s="31"/>
      <c r="B170" s="32"/>
      <c r="C170" s="92"/>
      <c r="D170" s="32" t="s">
        <v>359</v>
      </c>
      <c r="E170" s="31"/>
      <c r="F170" s="31"/>
      <c r="G170" s="87" t="s">
        <v>359</v>
      </c>
      <c r="H170" s="87" t="s">
        <v>359</v>
      </c>
      <c r="I170" s="87" t="s">
        <v>359</v>
      </c>
      <c r="J170" s="32" t="s">
        <v>359</v>
      </c>
      <c r="K170" s="32" t="s">
        <v>359</v>
      </c>
      <c r="L170" s="32" t="s">
        <v>359</v>
      </c>
      <c r="M170" s="32" t="s">
        <v>359</v>
      </c>
      <c r="N170" s="32" t="s">
        <v>359</v>
      </c>
      <c r="O170" s="32" t="s">
        <v>359</v>
      </c>
      <c r="P170" s="32" t="s">
        <v>359</v>
      </c>
      <c r="Q170" s="32" t="s">
        <v>359</v>
      </c>
      <c r="R170" s="32" t="s">
        <v>359</v>
      </c>
      <c r="S170" s="32" t="s">
        <v>359</v>
      </c>
      <c r="T170" s="32" t="s">
        <v>359</v>
      </c>
      <c r="U170" s="32" t="s">
        <v>359</v>
      </c>
      <c r="V170" s="32" t="s">
        <v>359</v>
      </c>
      <c r="W170" s="32" t="s">
        <v>359</v>
      </c>
      <c r="X170" s="32" t="s">
        <v>359</v>
      </c>
      <c r="Y170" s="32" t="s">
        <v>359</v>
      </c>
    </row>
    <row r="171">
      <c r="A171" s="31"/>
      <c r="B171" s="32"/>
      <c r="C171" s="92"/>
      <c r="D171" s="32" t="s">
        <v>359</v>
      </c>
      <c r="E171" s="31"/>
      <c r="F171" s="31"/>
      <c r="G171" s="87" t="s">
        <v>359</v>
      </c>
      <c r="H171" s="87" t="s">
        <v>359</v>
      </c>
      <c r="I171" s="87" t="s">
        <v>359</v>
      </c>
      <c r="J171" s="32" t="s">
        <v>359</v>
      </c>
      <c r="K171" s="32" t="s">
        <v>359</v>
      </c>
      <c r="L171" s="32" t="s">
        <v>359</v>
      </c>
      <c r="M171" s="32" t="s">
        <v>359</v>
      </c>
      <c r="N171" s="32" t="s">
        <v>359</v>
      </c>
      <c r="O171" s="32" t="s">
        <v>359</v>
      </c>
      <c r="P171" s="32" t="s">
        <v>359</v>
      </c>
      <c r="Q171" s="32" t="s">
        <v>359</v>
      </c>
      <c r="R171" s="32" t="s">
        <v>359</v>
      </c>
      <c r="S171" s="32" t="s">
        <v>359</v>
      </c>
      <c r="T171" s="32" t="s">
        <v>359</v>
      </c>
      <c r="U171" s="32" t="s">
        <v>359</v>
      </c>
      <c r="V171" s="32" t="s">
        <v>359</v>
      </c>
      <c r="W171" s="32" t="s">
        <v>359</v>
      </c>
      <c r="X171" s="32" t="s">
        <v>359</v>
      </c>
      <c r="Y171" s="32" t="s">
        <v>359</v>
      </c>
    </row>
    <row r="172">
      <c r="A172" s="31"/>
      <c r="B172" s="32"/>
      <c r="C172" s="92"/>
      <c r="D172" s="32" t="s">
        <v>359</v>
      </c>
      <c r="E172" s="31"/>
      <c r="F172" s="31"/>
      <c r="G172" s="87" t="s">
        <v>359</v>
      </c>
      <c r="H172" s="87" t="s">
        <v>359</v>
      </c>
      <c r="I172" s="87" t="s">
        <v>359</v>
      </c>
      <c r="J172" s="32" t="s">
        <v>359</v>
      </c>
      <c r="K172" s="32" t="s">
        <v>359</v>
      </c>
      <c r="L172" s="32" t="s">
        <v>359</v>
      </c>
      <c r="M172" s="32" t="s">
        <v>359</v>
      </c>
      <c r="N172" s="32" t="s">
        <v>359</v>
      </c>
      <c r="O172" s="32" t="s">
        <v>359</v>
      </c>
      <c r="P172" s="32" t="s">
        <v>359</v>
      </c>
      <c r="Q172" s="32" t="s">
        <v>359</v>
      </c>
      <c r="R172" s="32" t="s">
        <v>359</v>
      </c>
      <c r="S172" s="32" t="s">
        <v>359</v>
      </c>
      <c r="T172" s="32" t="s">
        <v>359</v>
      </c>
      <c r="U172" s="32" t="s">
        <v>359</v>
      </c>
      <c r="V172" s="32" t="s">
        <v>359</v>
      </c>
      <c r="W172" s="32" t="s">
        <v>359</v>
      </c>
      <c r="X172" s="32" t="s">
        <v>359</v>
      </c>
      <c r="Y172" s="32" t="s">
        <v>359</v>
      </c>
    </row>
    <row r="173">
      <c r="A173" s="31"/>
      <c r="B173" s="32"/>
      <c r="C173" s="92"/>
      <c r="D173" s="32" t="s">
        <v>359</v>
      </c>
      <c r="E173" s="31"/>
      <c r="F173" s="31"/>
      <c r="G173" s="87" t="s">
        <v>359</v>
      </c>
      <c r="H173" s="87" t="s">
        <v>359</v>
      </c>
      <c r="I173" s="87" t="s">
        <v>359</v>
      </c>
      <c r="J173" s="32" t="s">
        <v>359</v>
      </c>
      <c r="K173" s="32" t="s">
        <v>359</v>
      </c>
      <c r="L173" s="32" t="s">
        <v>359</v>
      </c>
      <c r="M173" s="32" t="s">
        <v>359</v>
      </c>
      <c r="N173" s="32" t="s">
        <v>359</v>
      </c>
      <c r="O173" s="32" t="s">
        <v>359</v>
      </c>
      <c r="P173" s="32" t="s">
        <v>359</v>
      </c>
      <c r="Q173" s="32" t="s">
        <v>359</v>
      </c>
      <c r="R173" s="32" t="s">
        <v>359</v>
      </c>
      <c r="S173" s="32" t="s">
        <v>359</v>
      </c>
      <c r="T173" s="32" t="s">
        <v>359</v>
      </c>
      <c r="U173" s="32" t="s">
        <v>359</v>
      </c>
      <c r="V173" s="32" t="s">
        <v>359</v>
      </c>
      <c r="W173" s="32" t="s">
        <v>359</v>
      </c>
      <c r="X173" s="32" t="s">
        <v>359</v>
      </c>
      <c r="Y173" s="32" t="s">
        <v>359</v>
      </c>
    </row>
    <row r="174">
      <c r="A174" s="31"/>
      <c r="B174" s="32"/>
      <c r="C174" s="92"/>
      <c r="D174" s="32" t="s">
        <v>359</v>
      </c>
      <c r="E174" s="31"/>
      <c r="F174" s="31"/>
      <c r="G174" s="87" t="s">
        <v>359</v>
      </c>
      <c r="H174" s="87" t="s">
        <v>359</v>
      </c>
      <c r="I174" s="87" t="s">
        <v>359</v>
      </c>
      <c r="J174" s="32" t="s">
        <v>359</v>
      </c>
      <c r="K174" s="32" t="s">
        <v>359</v>
      </c>
      <c r="L174" s="32" t="s">
        <v>359</v>
      </c>
      <c r="M174" s="32" t="s">
        <v>359</v>
      </c>
      <c r="N174" s="32" t="s">
        <v>359</v>
      </c>
      <c r="O174" s="32" t="s">
        <v>359</v>
      </c>
      <c r="P174" s="32" t="s">
        <v>359</v>
      </c>
      <c r="Q174" s="32" t="s">
        <v>359</v>
      </c>
      <c r="R174" s="32" t="s">
        <v>359</v>
      </c>
      <c r="S174" s="32" t="s">
        <v>359</v>
      </c>
      <c r="T174" s="32" t="s">
        <v>359</v>
      </c>
      <c r="U174" s="32" t="s">
        <v>359</v>
      </c>
      <c r="V174" s="32" t="s">
        <v>359</v>
      </c>
      <c r="W174" s="32" t="s">
        <v>359</v>
      </c>
      <c r="X174" s="32" t="s">
        <v>359</v>
      </c>
      <c r="Y174" s="32" t="s">
        <v>359</v>
      </c>
    </row>
    <row r="175">
      <c r="A175" s="31"/>
      <c r="B175" s="32"/>
      <c r="C175" s="92"/>
      <c r="D175" s="32" t="s">
        <v>359</v>
      </c>
      <c r="E175" s="31"/>
      <c r="F175" s="31"/>
      <c r="G175" s="87" t="s">
        <v>359</v>
      </c>
      <c r="H175" s="87" t="s">
        <v>359</v>
      </c>
      <c r="I175" s="87" t="s">
        <v>359</v>
      </c>
      <c r="J175" s="32" t="s">
        <v>359</v>
      </c>
      <c r="K175" s="32" t="s">
        <v>359</v>
      </c>
      <c r="L175" s="32" t="s">
        <v>359</v>
      </c>
      <c r="M175" s="32" t="s">
        <v>359</v>
      </c>
      <c r="N175" s="32" t="s">
        <v>359</v>
      </c>
      <c r="O175" s="32" t="s">
        <v>359</v>
      </c>
      <c r="P175" s="32" t="s">
        <v>359</v>
      </c>
      <c r="Q175" s="32" t="s">
        <v>359</v>
      </c>
      <c r="R175" s="32" t="s">
        <v>359</v>
      </c>
      <c r="S175" s="32" t="s">
        <v>359</v>
      </c>
      <c r="T175" s="32" t="s">
        <v>359</v>
      </c>
      <c r="U175" s="32" t="s">
        <v>359</v>
      </c>
      <c r="V175" s="32" t="s">
        <v>359</v>
      </c>
      <c r="W175" s="32" t="s">
        <v>359</v>
      </c>
      <c r="X175" s="32" t="s">
        <v>359</v>
      </c>
      <c r="Y175" s="32" t="s">
        <v>359</v>
      </c>
    </row>
    <row r="176">
      <c r="A176" s="31"/>
      <c r="B176" s="32"/>
      <c r="C176" s="92"/>
      <c r="D176" s="32" t="s">
        <v>359</v>
      </c>
      <c r="E176" s="31"/>
      <c r="F176" s="31"/>
      <c r="G176" s="87" t="s">
        <v>359</v>
      </c>
      <c r="H176" s="87" t="s">
        <v>359</v>
      </c>
      <c r="I176" s="87" t="s">
        <v>359</v>
      </c>
      <c r="J176" s="32" t="s">
        <v>359</v>
      </c>
      <c r="K176" s="32" t="s">
        <v>359</v>
      </c>
      <c r="L176" s="32" t="s">
        <v>359</v>
      </c>
      <c r="M176" s="32" t="s">
        <v>359</v>
      </c>
      <c r="N176" s="32" t="s">
        <v>359</v>
      </c>
      <c r="O176" s="32" t="s">
        <v>359</v>
      </c>
      <c r="P176" s="32" t="s">
        <v>359</v>
      </c>
      <c r="Q176" s="32" t="s">
        <v>359</v>
      </c>
      <c r="R176" s="32" t="s">
        <v>359</v>
      </c>
      <c r="S176" s="32" t="s">
        <v>359</v>
      </c>
      <c r="T176" s="32" t="s">
        <v>359</v>
      </c>
      <c r="U176" s="32" t="s">
        <v>359</v>
      </c>
      <c r="V176" s="32" t="s">
        <v>359</v>
      </c>
      <c r="W176" s="32" t="s">
        <v>359</v>
      </c>
      <c r="X176" s="32" t="s">
        <v>359</v>
      </c>
      <c r="Y176" s="32" t="s">
        <v>359</v>
      </c>
    </row>
    <row r="177">
      <c r="A177" s="31"/>
      <c r="B177" s="32"/>
      <c r="C177" s="92"/>
      <c r="D177" s="32" t="s">
        <v>359</v>
      </c>
      <c r="E177" s="31"/>
      <c r="F177" s="31"/>
      <c r="G177" s="87" t="s">
        <v>359</v>
      </c>
      <c r="H177" s="87" t="s">
        <v>359</v>
      </c>
      <c r="I177" s="87" t="s">
        <v>359</v>
      </c>
      <c r="J177" s="32" t="s">
        <v>359</v>
      </c>
      <c r="K177" s="32" t="s">
        <v>359</v>
      </c>
      <c r="L177" s="32" t="s">
        <v>359</v>
      </c>
      <c r="M177" s="32" t="s">
        <v>359</v>
      </c>
      <c r="N177" s="32" t="s">
        <v>359</v>
      </c>
      <c r="O177" s="32" t="s">
        <v>359</v>
      </c>
      <c r="P177" s="32" t="s">
        <v>359</v>
      </c>
      <c r="Q177" s="32" t="s">
        <v>359</v>
      </c>
      <c r="R177" s="32" t="s">
        <v>359</v>
      </c>
      <c r="S177" s="32" t="s">
        <v>359</v>
      </c>
      <c r="T177" s="32" t="s">
        <v>359</v>
      </c>
      <c r="U177" s="32" t="s">
        <v>359</v>
      </c>
      <c r="V177" s="32" t="s">
        <v>359</v>
      </c>
      <c r="W177" s="32" t="s">
        <v>359</v>
      </c>
      <c r="X177" s="32" t="s">
        <v>359</v>
      </c>
      <c r="Y177" s="32" t="s">
        <v>359</v>
      </c>
    </row>
    <row r="178">
      <c r="A178" s="31"/>
      <c r="B178" s="32"/>
      <c r="C178" s="92"/>
      <c r="D178" s="32" t="s">
        <v>359</v>
      </c>
      <c r="E178" s="31"/>
      <c r="F178" s="31"/>
      <c r="G178" s="87" t="s">
        <v>359</v>
      </c>
      <c r="H178" s="87" t="s">
        <v>359</v>
      </c>
      <c r="I178" s="87" t="s">
        <v>359</v>
      </c>
      <c r="J178" s="32" t="s">
        <v>359</v>
      </c>
      <c r="K178" s="32" t="s">
        <v>359</v>
      </c>
      <c r="L178" s="32" t="s">
        <v>359</v>
      </c>
      <c r="M178" s="32" t="s">
        <v>359</v>
      </c>
      <c r="N178" s="32" t="s">
        <v>359</v>
      </c>
      <c r="O178" s="32" t="s">
        <v>359</v>
      </c>
      <c r="P178" s="32" t="s">
        <v>359</v>
      </c>
      <c r="Q178" s="32" t="s">
        <v>359</v>
      </c>
      <c r="R178" s="32" t="s">
        <v>359</v>
      </c>
      <c r="S178" s="32" t="s">
        <v>359</v>
      </c>
      <c r="T178" s="32" t="s">
        <v>359</v>
      </c>
      <c r="U178" s="32" t="s">
        <v>359</v>
      </c>
      <c r="V178" s="32" t="s">
        <v>359</v>
      </c>
      <c r="W178" s="32" t="s">
        <v>359</v>
      </c>
      <c r="X178" s="32" t="s">
        <v>359</v>
      </c>
      <c r="Y178" s="32" t="s">
        <v>359</v>
      </c>
    </row>
    <row r="179">
      <c r="A179" s="31"/>
      <c r="B179" s="32"/>
      <c r="C179" s="92"/>
      <c r="D179" s="32" t="s">
        <v>359</v>
      </c>
      <c r="E179" s="31"/>
      <c r="F179" s="31"/>
      <c r="G179" s="87" t="s">
        <v>359</v>
      </c>
      <c r="H179" s="87" t="s">
        <v>359</v>
      </c>
      <c r="I179" s="87" t="s">
        <v>359</v>
      </c>
      <c r="J179" s="32" t="s">
        <v>359</v>
      </c>
      <c r="K179" s="32" t="s">
        <v>359</v>
      </c>
      <c r="L179" s="32" t="s">
        <v>359</v>
      </c>
      <c r="M179" s="32" t="s">
        <v>359</v>
      </c>
      <c r="N179" s="32" t="s">
        <v>359</v>
      </c>
      <c r="O179" s="32" t="s">
        <v>359</v>
      </c>
      <c r="P179" s="32" t="s">
        <v>359</v>
      </c>
      <c r="Q179" s="32" t="s">
        <v>359</v>
      </c>
      <c r="R179" s="32" t="s">
        <v>359</v>
      </c>
      <c r="S179" s="32" t="s">
        <v>359</v>
      </c>
      <c r="T179" s="32" t="s">
        <v>359</v>
      </c>
      <c r="U179" s="32" t="s">
        <v>359</v>
      </c>
      <c r="V179" s="32" t="s">
        <v>359</v>
      </c>
      <c r="W179" s="32" t="s">
        <v>359</v>
      </c>
      <c r="X179" s="32" t="s">
        <v>359</v>
      </c>
      <c r="Y179" s="32" t="s">
        <v>359</v>
      </c>
    </row>
    <row r="180">
      <c r="A180" s="31"/>
      <c r="B180" s="32"/>
      <c r="C180" s="92"/>
      <c r="D180" s="32" t="s">
        <v>359</v>
      </c>
      <c r="E180" s="31"/>
      <c r="F180" s="31"/>
      <c r="G180" s="87" t="s">
        <v>359</v>
      </c>
      <c r="H180" s="87" t="s">
        <v>359</v>
      </c>
      <c r="I180" s="87" t="s">
        <v>359</v>
      </c>
      <c r="J180" s="32" t="s">
        <v>359</v>
      </c>
      <c r="K180" s="32" t="s">
        <v>359</v>
      </c>
      <c r="L180" s="32" t="s">
        <v>359</v>
      </c>
      <c r="M180" s="32" t="s">
        <v>359</v>
      </c>
      <c r="N180" s="32" t="s">
        <v>359</v>
      </c>
      <c r="O180" s="32" t="s">
        <v>359</v>
      </c>
      <c r="P180" s="32" t="s">
        <v>359</v>
      </c>
      <c r="Q180" s="32" t="s">
        <v>359</v>
      </c>
      <c r="R180" s="32" t="s">
        <v>359</v>
      </c>
      <c r="S180" s="32" t="s">
        <v>359</v>
      </c>
      <c r="T180" s="32" t="s">
        <v>359</v>
      </c>
      <c r="U180" s="32" t="s">
        <v>359</v>
      </c>
      <c r="V180" s="32" t="s">
        <v>359</v>
      </c>
      <c r="W180" s="32" t="s">
        <v>359</v>
      </c>
      <c r="X180" s="32" t="s">
        <v>359</v>
      </c>
      <c r="Y180" s="32" t="s">
        <v>359</v>
      </c>
    </row>
    <row r="181">
      <c r="A181" s="31"/>
      <c r="B181" s="32"/>
      <c r="C181" s="92"/>
      <c r="D181" s="32" t="s">
        <v>359</v>
      </c>
      <c r="E181" s="31"/>
      <c r="F181" s="31"/>
      <c r="G181" s="87" t="s">
        <v>359</v>
      </c>
      <c r="H181" s="87" t="s">
        <v>359</v>
      </c>
      <c r="I181" s="87" t="s">
        <v>359</v>
      </c>
      <c r="J181" s="32" t="s">
        <v>359</v>
      </c>
      <c r="K181" s="32" t="s">
        <v>359</v>
      </c>
      <c r="L181" s="32" t="s">
        <v>359</v>
      </c>
      <c r="M181" s="32" t="s">
        <v>359</v>
      </c>
      <c r="N181" s="32" t="s">
        <v>359</v>
      </c>
      <c r="O181" s="32" t="s">
        <v>359</v>
      </c>
      <c r="P181" s="32" t="s">
        <v>359</v>
      </c>
      <c r="Q181" s="32" t="s">
        <v>359</v>
      </c>
      <c r="R181" s="32" t="s">
        <v>359</v>
      </c>
      <c r="S181" s="32" t="s">
        <v>359</v>
      </c>
      <c r="T181" s="32" t="s">
        <v>359</v>
      </c>
      <c r="U181" s="32" t="s">
        <v>359</v>
      </c>
      <c r="V181" s="32" t="s">
        <v>359</v>
      </c>
      <c r="W181" s="32" t="s">
        <v>359</v>
      </c>
      <c r="X181" s="32" t="s">
        <v>359</v>
      </c>
      <c r="Y181" s="32" t="s">
        <v>359</v>
      </c>
    </row>
    <row r="182">
      <c r="A182" s="31"/>
      <c r="B182" s="32"/>
      <c r="C182" s="92"/>
      <c r="D182" s="32" t="s">
        <v>359</v>
      </c>
      <c r="E182" s="31"/>
      <c r="F182" s="31"/>
      <c r="G182" s="87" t="s">
        <v>359</v>
      </c>
      <c r="H182" s="87" t="s">
        <v>359</v>
      </c>
      <c r="I182" s="87" t="s">
        <v>359</v>
      </c>
      <c r="J182" s="32" t="s">
        <v>359</v>
      </c>
      <c r="K182" s="32" t="s">
        <v>359</v>
      </c>
      <c r="L182" s="32" t="s">
        <v>359</v>
      </c>
      <c r="M182" s="32" t="s">
        <v>359</v>
      </c>
      <c r="N182" s="32" t="s">
        <v>359</v>
      </c>
      <c r="O182" s="32" t="s">
        <v>359</v>
      </c>
      <c r="P182" s="32" t="s">
        <v>359</v>
      </c>
      <c r="Q182" s="32" t="s">
        <v>359</v>
      </c>
      <c r="R182" s="32" t="s">
        <v>359</v>
      </c>
      <c r="S182" s="32" t="s">
        <v>359</v>
      </c>
      <c r="T182" s="32" t="s">
        <v>359</v>
      </c>
      <c r="U182" s="32" t="s">
        <v>359</v>
      </c>
      <c r="V182" s="32" t="s">
        <v>359</v>
      </c>
      <c r="W182" s="32" t="s">
        <v>359</v>
      </c>
      <c r="X182" s="32" t="s">
        <v>359</v>
      </c>
      <c r="Y182" s="32" t="s">
        <v>359</v>
      </c>
    </row>
    <row r="183">
      <c r="A183" s="31"/>
      <c r="B183" s="32"/>
      <c r="C183" s="92"/>
      <c r="D183" s="32" t="s">
        <v>359</v>
      </c>
      <c r="E183" s="31"/>
      <c r="F183" s="31"/>
      <c r="G183" s="87" t="s">
        <v>359</v>
      </c>
      <c r="H183" s="87" t="s">
        <v>359</v>
      </c>
      <c r="I183" s="87" t="s">
        <v>359</v>
      </c>
      <c r="J183" s="32" t="s">
        <v>359</v>
      </c>
      <c r="K183" s="32" t="s">
        <v>359</v>
      </c>
      <c r="L183" s="32" t="s">
        <v>359</v>
      </c>
      <c r="M183" s="32" t="s">
        <v>359</v>
      </c>
      <c r="N183" s="32" t="s">
        <v>359</v>
      </c>
      <c r="O183" s="32" t="s">
        <v>359</v>
      </c>
      <c r="P183" s="32" t="s">
        <v>359</v>
      </c>
      <c r="Q183" s="32" t="s">
        <v>359</v>
      </c>
      <c r="R183" s="32" t="s">
        <v>359</v>
      </c>
      <c r="S183" s="32" t="s">
        <v>359</v>
      </c>
      <c r="T183" s="32" t="s">
        <v>359</v>
      </c>
      <c r="U183" s="32" t="s">
        <v>359</v>
      </c>
      <c r="V183" s="32" t="s">
        <v>359</v>
      </c>
      <c r="W183" s="32" t="s">
        <v>359</v>
      </c>
      <c r="X183" s="32" t="s">
        <v>359</v>
      </c>
      <c r="Y183" s="32" t="s">
        <v>359</v>
      </c>
    </row>
    <row r="184">
      <c r="A184" s="31"/>
      <c r="B184" s="32"/>
      <c r="C184" s="92"/>
      <c r="D184" s="32" t="s">
        <v>359</v>
      </c>
      <c r="E184" s="31"/>
      <c r="F184" s="31"/>
      <c r="G184" s="87" t="s">
        <v>359</v>
      </c>
      <c r="H184" s="87" t="s">
        <v>359</v>
      </c>
      <c r="I184" s="87" t="s">
        <v>359</v>
      </c>
      <c r="J184" s="32" t="s">
        <v>359</v>
      </c>
      <c r="K184" s="32" t="s">
        <v>359</v>
      </c>
      <c r="L184" s="32" t="s">
        <v>359</v>
      </c>
      <c r="M184" s="32" t="s">
        <v>359</v>
      </c>
      <c r="N184" s="32" t="s">
        <v>359</v>
      </c>
      <c r="O184" s="32" t="s">
        <v>359</v>
      </c>
      <c r="P184" s="32" t="s">
        <v>359</v>
      </c>
      <c r="Q184" s="32" t="s">
        <v>359</v>
      </c>
      <c r="R184" s="32" t="s">
        <v>359</v>
      </c>
      <c r="S184" s="32" t="s">
        <v>359</v>
      </c>
      <c r="T184" s="32" t="s">
        <v>359</v>
      </c>
      <c r="U184" s="32" t="s">
        <v>359</v>
      </c>
      <c r="V184" s="32" t="s">
        <v>359</v>
      </c>
      <c r="W184" s="32" t="s">
        <v>359</v>
      </c>
      <c r="X184" s="32" t="s">
        <v>359</v>
      </c>
      <c r="Y184" s="32" t="s">
        <v>359</v>
      </c>
    </row>
    <row r="185">
      <c r="A185" s="31"/>
      <c r="B185" s="32"/>
      <c r="C185" s="92"/>
      <c r="D185" s="32" t="s">
        <v>359</v>
      </c>
      <c r="E185" s="31"/>
      <c r="F185" s="31"/>
      <c r="G185" s="87" t="s">
        <v>359</v>
      </c>
      <c r="H185" s="87" t="s">
        <v>359</v>
      </c>
      <c r="I185" s="87" t="s">
        <v>359</v>
      </c>
      <c r="J185" s="32" t="s">
        <v>359</v>
      </c>
      <c r="K185" s="32" t="s">
        <v>359</v>
      </c>
      <c r="L185" s="32" t="s">
        <v>359</v>
      </c>
      <c r="M185" s="32" t="s">
        <v>359</v>
      </c>
      <c r="N185" s="32" t="s">
        <v>359</v>
      </c>
      <c r="O185" s="32" t="s">
        <v>359</v>
      </c>
      <c r="P185" s="32" t="s">
        <v>359</v>
      </c>
      <c r="Q185" s="32" t="s">
        <v>359</v>
      </c>
      <c r="R185" s="32" t="s">
        <v>359</v>
      </c>
      <c r="S185" s="32" t="s">
        <v>359</v>
      </c>
      <c r="T185" s="32" t="s">
        <v>359</v>
      </c>
      <c r="U185" s="32" t="s">
        <v>359</v>
      </c>
      <c r="V185" s="32" t="s">
        <v>359</v>
      </c>
      <c r="W185" s="32" t="s">
        <v>359</v>
      </c>
      <c r="X185" s="32" t="s">
        <v>359</v>
      </c>
      <c r="Y185" s="32" t="s">
        <v>359</v>
      </c>
    </row>
    <row r="186">
      <c r="A186" s="31"/>
      <c r="B186" s="32"/>
      <c r="C186" s="92"/>
      <c r="D186" s="32" t="s">
        <v>359</v>
      </c>
      <c r="E186" s="31"/>
      <c r="F186" s="31"/>
      <c r="G186" s="87" t="s">
        <v>359</v>
      </c>
      <c r="H186" s="87" t="s">
        <v>359</v>
      </c>
      <c r="I186" s="87" t="s">
        <v>359</v>
      </c>
      <c r="J186" s="32" t="s">
        <v>359</v>
      </c>
      <c r="K186" s="32" t="s">
        <v>359</v>
      </c>
      <c r="L186" s="32" t="s">
        <v>359</v>
      </c>
      <c r="M186" s="32" t="s">
        <v>359</v>
      </c>
      <c r="N186" s="32" t="s">
        <v>359</v>
      </c>
      <c r="O186" s="32" t="s">
        <v>359</v>
      </c>
      <c r="P186" s="32" t="s">
        <v>359</v>
      </c>
      <c r="Q186" s="32" t="s">
        <v>359</v>
      </c>
      <c r="R186" s="32" t="s">
        <v>359</v>
      </c>
      <c r="S186" s="32" t="s">
        <v>359</v>
      </c>
      <c r="T186" s="32" t="s">
        <v>359</v>
      </c>
      <c r="U186" s="32" t="s">
        <v>359</v>
      </c>
      <c r="V186" s="32" t="s">
        <v>359</v>
      </c>
      <c r="W186" s="32" t="s">
        <v>359</v>
      </c>
      <c r="X186" s="32" t="s">
        <v>359</v>
      </c>
      <c r="Y186" s="32" t="s">
        <v>359</v>
      </c>
    </row>
    <row r="187">
      <c r="A187" s="31"/>
      <c r="B187" s="32"/>
      <c r="C187" s="92"/>
      <c r="D187" s="32" t="s">
        <v>359</v>
      </c>
      <c r="E187" s="31"/>
      <c r="F187" s="31"/>
      <c r="G187" s="87" t="s">
        <v>359</v>
      </c>
      <c r="H187" s="87" t="s">
        <v>359</v>
      </c>
      <c r="I187" s="87" t="s">
        <v>359</v>
      </c>
      <c r="J187" s="32" t="s">
        <v>359</v>
      </c>
      <c r="K187" s="32" t="s">
        <v>359</v>
      </c>
      <c r="L187" s="32" t="s">
        <v>359</v>
      </c>
      <c r="M187" s="32" t="s">
        <v>359</v>
      </c>
      <c r="N187" s="32" t="s">
        <v>359</v>
      </c>
      <c r="O187" s="32" t="s">
        <v>359</v>
      </c>
      <c r="P187" s="32" t="s">
        <v>359</v>
      </c>
      <c r="Q187" s="32" t="s">
        <v>359</v>
      </c>
      <c r="R187" s="32" t="s">
        <v>359</v>
      </c>
      <c r="S187" s="32" t="s">
        <v>359</v>
      </c>
      <c r="T187" s="32" t="s">
        <v>359</v>
      </c>
      <c r="U187" s="32" t="s">
        <v>359</v>
      </c>
      <c r="V187" s="32" t="s">
        <v>359</v>
      </c>
      <c r="W187" s="32" t="s">
        <v>359</v>
      </c>
      <c r="X187" s="32" t="s">
        <v>359</v>
      </c>
      <c r="Y187" s="32" t="s">
        <v>359</v>
      </c>
    </row>
    <row r="188">
      <c r="A188" s="31"/>
      <c r="B188" s="32"/>
      <c r="C188" s="92"/>
      <c r="D188" s="32" t="s">
        <v>359</v>
      </c>
      <c r="E188" s="31"/>
      <c r="F188" s="31"/>
      <c r="G188" s="87" t="s">
        <v>359</v>
      </c>
      <c r="H188" s="87" t="s">
        <v>359</v>
      </c>
      <c r="I188" s="87" t="s">
        <v>359</v>
      </c>
      <c r="J188" s="32" t="s">
        <v>359</v>
      </c>
      <c r="K188" s="32" t="s">
        <v>359</v>
      </c>
      <c r="L188" s="32" t="s">
        <v>359</v>
      </c>
      <c r="M188" s="32" t="s">
        <v>359</v>
      </c>
      <c r="N188" s="32" t="s">
        <v>359</v>
      </c>
      <c r="O188" s="32" t="s">
        <v>359</v>
      </c>
      <c r="P188" s="32" t="s">
        <v>359</v>
      </c>
      <c r="Q188" s="32" t="s">
        <v>359</v>
      </c>
      <c r="R188" s="32" t="s">
        <v>359</v>
      </c>
      <c r="S188" s="32" t="s">
        <v>359</v>
      </c>
      <c r="T188" s="32" t="s">
        <v>359</v>
      </c>
      <c r="U188" s="32" t="s">
        <v>359</v>
      </c>
      <c r="V188" s="32" t="s">
        <v>359</v>
      </c>
      <c r="W188" s="32" t="s">
        <v>359</v>
      </c>
      <c r="X188" s="32" t="s">
        <v>359</v>
      </c>
      <c r="Y188" s="32" t="s">
        <v>359</v>
      </c>
    </row>
    <row r="189">
      <c r="A189" s="31"/>
      <c r="B189" s="32"/>
      <c r="C189" s="92"/>
      <c r="D189" s="32" t="s">
        <v>359</v>
      </c>
      <c r="E189" s="31"/>
      <c r="F189" s="31"/>
      <c r="G189" s="87" t="s">
        <v>359</v>
      </c>
      <c r="H189" s="87" t="s">
        <v>359</v>
      </c>
      <c r="I189" s="87" t="s">
        <v>359</v>
      </c>
      <c r="J189" s="32" t="s">
        <v>359</v>
      </c>
      <c r="K189" s="32" t="s">
        <v>359</v>
      </c>
      <c r="L189" s="32" t="s">
        <v>359</v>
      </c>
      <c r="M189" s="32" t="s">
        <v>359</v>
      </c>
      <c r="N189" s="32" t="s">
        <v>359</v>
      </c>
      <c r="O189" s="32" t="s">
        <v>359</v>
      </c>
      <c r="P189" s="32" t="s">
        <v>359</v>
      </c>
      <c r="Q189" s="32" t="s">
        <v>359</v>
      </c>
      <c r="R189" s="32" t="s">
        <v>359</v>
      </c>
      <c r="S189" s="32" t="s">
        <v>359</v>
      </c>
      <c r="T189" s="32" t="s">
        <v>359</v>
      </c>
      <c r="U189" s="32" t="s">
        <v>359</v>
      </c>
      <c r="V189" s="32" t="s">
        <v>359</v>
      </c>
      <c r="W189" s="32" t="s">
        <v>359</v>
      </c>
      <c r="X189" s="32" t="s">
        <v>359</v>
      </c>
      <c r="Y189" s="32" t="s">
        <v>359</v>
      </c>
    </row>
    <row r="190">
      <c r="A190" s="31"/>
      <c r="B190" s="32"/>
      <c r="C190" s="92"/>
      <c r="D190" s="32" t="s">
        <v>359</v>
      </c>
      <c r="E190" s="31"/>
      <c r="F190" s="31"/>
      <c r="G190" s="87" t="s">
        <v>359</v>
      </c>
      <c r="H190" s="87" t="s">
        <v>359</v>
      </c>
      <c r="I190" s="87" t="s">
        <v>359</v>
      </c>
      <c r="J190" s="32" t="s">
        <v>359</v>
      </c>
      <c r="K190" s="32" t="s">
        <v>359</v>
      </c>
      <c r="L190" s="32" t="s">
        <v>359</v>
      </c>
      <c r="M190" s="32" t="s">
        <v>359</v>
      </c>
      <c r="N190" s="32" t="s">
        <v>359</v>
      </c>
      <c r="O190" s="32" t="s">
        <v>359</v>
      </c>
      <c r="P190" s="32" t="s">
        <v>359</v>
      </c>
      <c r="Q190" s="32" t="s">
        <v>359</v>
      </c>
      <c r="R190" s="32" t="s">
        <v>359</v>
      </c>
      <c r="S190" s="32" t="s">
        <v>359</v>
      </c>
      <c r="T190" s="32" t="s">
        <v>359</v>
      </c>
      <c r="U190" s="32" t="s">
        <v>359</v>
      </c>
      <c r="V190" s="32" t="s">
        <v>359</v>
      </c>
      <c r="W190" s="32" t="s">
        <v>359</v>
      </c>
      <c r="X190" s="32" t="s">
        <v>359</v>
      </c>
      <c r="Y190" s="32" t="s">
        <v>359</v>
      </c>
    </row>
    <row r="191">
      <c r="A191" s="31"/>
      <c r="B191" s="32"/>
      <c r="C191" s="92"/>
      <c r="D191" s="32" t="s">
        <v>359</v>
      </c>
      <c r="E191" s="31"/>
      <c r="F191" s="31"/>
      <c r="G191" s="87" t="s">
        <v>359</v>
      </c>
      <c r="H191" s="87" t="s">
        <v>359</v>
      </c>
      <c r="I191" s="87" t="s">
        <v>359</v>
      </c>
      <c r="J191" s="32" t="s">
        <v>359</v>
      </c>
      <c r="K191" s="32" t="s">
        <v>359</v>
      </c>
      <c r="L191" s="32" t="s">
        <v>359</v>
      </c>
      <c r="M191" s="32" t="s">
        <v>359</v>
      </c>
      <c r="N191" s="32" t="s">
        <v>359</v>
      </c>
      <c r="O191" s="32" t="s">
        <v>359</v>
      </c>
      <c r="P191" s="32" t="s">
        <v>359</v>
      </c>
      <c r="Q191" s="32" t="s">
        <v>359</v>
      </c>
      <c r="R191" s="32" t="s">
        <v>359</v>
      </c>
      <c r="S191" s="32" t="s">
        <v>359</v>
      </c>
      <c r="T191" s="32" t="s">
        <v>359</v>
      </c>
      <c r="U191" s="32" t="s">
        <v>359</v>
      </c>
      <c r="V191" s="32" t="s">
        <v>359</v>
      </c>
      <c r="W191" s="32" t="s">
        <v>359</v>
      </c>
      <c r="X191" s="32" t="s">
        <v>359</v>
      </c>
      <c r="Y191" s="32" t="s">
        <v>359</v>
      </c>
    </row>
    <row r="192">
      <c r="A192" s="31"/>
      <c r="B192" s="32"/>
      <c r="C192" s="92"/>
      <c r="D192" s="32" t="s">
        <v>359</v>
      </c>
      <c r="E192" s="31"/>
      <c r="F192" s="31"/>
      <c r="G192" s="87" t="s">
        <v>359</v>
      </c>
      <c r="H192" s="87" t="s">
        <v>359</v>
      </c>
      <c r="I192" s="87" t="s">
        <v>359</v>
      </c>
      <c r="J192" s="32" t="s">
        <v>359</v>
      </c>
      <c r="K192" s="32" t="s">
        <v>359</v>
      </c>
      <c r="L192" s="32" t="s">
        <v>359</v>
      </c>
      <c r="M192" s="32" t="s">
        <v>359</v>
      </c>
      <c r="N192" s="32" t="s">
        <v>359</v>
      </c>
      <c r="O192" s="32" t="s">
        <v>359</v>
      </c>
      <c r="P192" s="32" t="s">
        <v>359</v>
      </c>
      <c r="Q192" s="32" t="s">
        <v>359</v>
      </c>
      <c r="R192" s="32" t="s">
        <v>359</v>
      </c>
      <c r="S192" s="32" t="s">
        <v>359</v>
      </c>
      <c r="T192" s="32" t="s">
        <v>359</v>
      </c>
      <c r="U192" s="32" t="s">
        <v>359</v>
      </c>
      <c r="V192" s="32" t="s">
        <v>359</v>
      </c>
      <c r="W192" s="32" t="s">
        <v>359</v>
      </c>
      <c r="X192" s="32" t="s">
        <v>359</v>
      </c>
      <c r="Y192" s="32" t="s">
        <v>359</v>
      </c>
    </row>
    <row r="193">
      <c r="A193" s="31"/>
      <c r="B193" s="32"/>
      <c r="C193" s="92"/>
      <c r="D193" s="32" t="s">
        <v>359</v>
      </c>
      <c r="E193" s="31"/>
      <c r="F193" s="31"/>
      <c r="G193" s="87" t="s">
        <v>359</v>
      </c>
      <c r="H193" s="87" t="s">
        <v>359</v>
      </c>
      <c r="I193" s="87" t="s">
        <v>359</v>
      </c>
      <c r="J193" s="32" t="s">
        <v>359</v>
      </c>
      <c r="K193" s="32" t="s">
        <v>359</v>
      </c>
      <c r="L193" s="32" t="s">
        <v>359</v>
      </c>
      <c r="M193" s="32" t="s">
        <v>359</v>
      </c>
      <c r="N193" s="32" t="s">
        <v>359</v>
      </c>
      <c r="O193" s="32" t="s">
        <v>359</v>
      </c>
      <c r="P193" s="32" t="s">
        <v>359</v>
      </c>
      <c r="Q193" s="32" t="s">
        <v>359</v>
      </c>
      <c r="R193" s="32" t="s">
        <v>359</v>
      </c>
      <c r="S193" s="32" t="s">
        <v>359</v>
      </c>
      <c r="T193" s="32" t="s">
        <v>359</v>
      </c>
      <c r="U193" s="32" t="s">
        <v>359</v>
      </c>
      <c r="V193" s="32" t="s">
        <v>359</v>
      </c>
      <c r="W193" s="32" t="s">
        <v>359</v>
      </c>
      <c r="X193" s="32" t="s">
        <v>359</v>
      </c>
      <c r="Y193" s="32" t="s">
        <v>359</v>
      </c>
    </row>
    <row r="194">
      <c r="A194" s="31"/>
      <c r="B194" s="32"/>
      <c r="C194" s="92"/>
      <c r="D194" s="32" t="s">
        <v>359</v>
      </c>
      <c r="E194" s="31"/>
      <c r="F194" s="31"/>
      <c r="G194" s="87" t="s">
        <v>359</v>
      </c>
      <c r="H194" s="87" t="s">
        <v>359</v>
      </c>
      <c r="I194" s="87" t="s">
        <v>359</v>
      </c>
      <c r="J194" s="32" t="s">
        <v>359</v>
      </c>
      <c r="K194" s="32" t="s">
        <v>359</v>
      </c>
      <c r="L194" s="32" t="s">
        <v>359</v>
      </c>
      <c r="M194" s="32" t="s">
        <v>359</v>
      </c>
      <c r="N194" s="32" t="s">
        <v>359</v>
      </c>
      <c r="O194" s="32" t="s">
        <v>359</v>
      </c>
      <c r="P194" s="32" t="s">
        <v>359</v>
      </c>
      <c r="Q194" s="32" t="s">
        <v>359</v>
      </c>
      <c r="R194" s="32" t="s">
        <v>359</v>
      </c>
      <c r="S194" s="32" t="s">
        <v>359</v>
      </c>
      <c r="T194" s="32" t="s">
        <v>359</v>
      </c>
      <c r="U194" s="32" t="s">
        <v>359</v>
      </c>
      <c r="V194" s="32" t="s">
        <v>359</v>
      </c>
      <c r="W194" s="32" t="s">
        <v>359</v>
      </c>
      <c r="X194" s="32" t="s">
        <v>359</v>
      </c>
      <c r="Y194" s="32" t="s">
        <v>359</v>
      </c>
    </row>
    <row r="195">
      <c r="A195" s="31"/>
      <c r="B195" s="32"/>
      <c r="C195" s="92"/>
      <c r="D195" s="32" t="s">
        <v>359</v>
      </c>
      <c r="E195" s="31"/>
      <c r="F195" s="31"/>
      <c r="G195" s="87" t="s">
        <v>359</v>
      </c>
      <c r="H195" s="87" t="s">
        <v>359</v>
      </c>
      <c r="I195" s="87" t="s">
        <v>359</v>
      </c>
      <c r="J195" s="32" t="s">
        <v>359</v>
      </c>
      <c r="K195" s="32" t="s">
        <v>359</v>
      </c>
      <c r="L195" s="32" t="s">
        <v>359</v>
      </c>
      <c r="M195" s="32" t="s">
        <v>359</v>
      </c>
      <c r="N195" s="32" t="s">
        <v>359</v>
      </c>
      <c r="O195" s="32" t="s">
        <v>359</v>
      </c>
      <c r="P195" s="32" t="s">
        <v>359</v>
      </c>
      <c r="Q195" s="32" t="s">
        <v>359</v>
      </c>
      <c r="R195" s="32" t="s">
        <v>359</v>
      </c>
      <c r="S195" s="32" t="s">
        <v>359</v>
      </c>
      <c r="T195" s="32" t="s">
        <v>359</v>
      </c>
      <c r="U195" s="32" t="s">
        <v>359</v>
      </c>
      <c r="V195" s="32" t="s">
        <v>359</v>
      </c>
      <c r="W195" s="32" t="s">
        <v>359</v>
      </c>
      <c r="X195" s="32" t="s">
        <v>359</v>
      </c>
      <c r="Y195" s="32" t="s">
        <v>359</v>
      </c>
    </row>
    <row r="196">
      <c r="A196" s="31"/>
      <c r="B196" s="32"/>
      <c r="C196" s="92"/>
      <c r="D196" s="32" t="s">
        <v>359</v>
      </c>
      <c r="E196" s="31"/>
      <c r="F196" s="31"/>
      <c r="G196" s="87" t="s">
        <v>359</v>
      </c>
      <c r="H196" s="87" t="s">
        <v>359</v>
      </c>
      <c r="I196" s="87" t="s">
        <v>359</v>
      </c>
      <c r="J196" s="32" t="s">
        <v>359</v>
      </c>
      <c r="K196" s="32" t="s">
        <v>359</v>
      </c>
      <c r="L196" s="32" t="s">
        <v>359</v>
      </c>
      <c r="M196" s="32" t="s">
        <v>359</v>
      </c>
      <c r="N196" s="32" t="s">
        <v>359</v>
      </c>
      <c r="O196" s="32" t="s">
        <v>359</v>
      </c>
      <c r="P196" s="32" t="s">
        <v>359</v>
      </c>
      <c r="Q196" s="32" t="s">
        <v>359</v>
      </c>
      <c r="R196" s="32" t="s">
        <v>359</v>
      </c>
      <c r="S196" s="32" t="s">
        <v>359</v>
      </c>
      <c r="T196" s="32" t="s">
        <v>359</v>
      </c>
      <c r="U196" s="32" t="s">
        <v>359</v>
      </c>
      <c r="V196" s="32" t="s">
        <v>359</v>
      </c>
      <c r="W196" s="32" t="s">
        <v>359</v>
      </c>
      <c r="X196" s="32" t="s">
        <v>359</v>
      </c>
      <c r="Y196" s="32" t="s">
        <v>359</v>
      </c>
    </row>
    <row r="197">
      <c r="A197" s="31"/>
      <c r="B197" s="32"/>
      <c r="C197" s="92"/>
      <c r="D197" s="32" t="s">
        <v>359</v>
      </c>
      <c r="E197" s="31"/>
      <c r="F197" s="31"/>
      <c r="G197" s="87" t="s">
        <v>359</v>
      </c>
      <c r="H197" s="87" t="s">
        <v>359</v>
      </c>
      <c r="I197" s="87" t="s">
        <v>359</v>
      </c>
      <c r="J197" s="32" t="s">
        <v>359</v>
      </c>
      <c r="K197" s="32" t="s">
        <v>359</v>
      </c>
      <c r="L197" s="32" t="s">
        <v>359</v>
      </c>
      <c r="M197" s="32" t="s">
        <v>359</v>
      </c>
      <c r="N197" s="32" t="s">
        <v>359</v>
      </c>
      <c r="O197" s="32" t="s">
        <v>359</v>
      </c>
      <c r="P197" s="32" t="s">
        <v>359</v>
      </c>
      <c r="Q197" s="32" t="s">
        <v>359</v>
      </c>
      <c r="R197" s="32" t="s">
        <v>359</v>
      </c>
      <c r="S197" s="32" t="s">
        <v>359</v>
      </c>
      <c r="T197" s="32" t="s">
        <v>359</v>
      </c>
      <c r="U197" s="32" t="s">
        <v>359</v>
      </c>
      <c r="V197" s="32" t="s">
        <v>359</v>
      </c>
      <c r="W197" s="32" t="s">
        <v>359</v>
      </c>
      <c r="X197" s="32" t="s">
        <v>359</v>
      </c>
      <c r="Y197" s="32" t="s">
        <v>359</v>
      </c>
    </row>
    <row r="198">
      <c r="A198" s="31"/>
      <c r="B198" s="32"/>
      <c r="C198" s="92"/>
      <c r="D198" s="32" t="s">
        <v>359</v>
      </c>
      <c r="E198" s="31"/>
      <c r="F198" s="31"/>
      <c r="G198" s="87" t="s">
        <v>359</v>
      </c>
      <c r="H198" s="87" t="s">
        <v>359</v>
      </c>
      <c r="I198" s="87" t="s">
        <v>359</v>
      </c>
      <c r="J198" s="32" t="s">
        <v>359</v>
      </c>
      <c r="K198" s="32" t="s">
        <v>359</v>
      </c>
      <c r="L198" s="32" t="s">
        <v>359</v>
      </c>
      <c r="M198" s="32" t="s">
        <v>359</v>
      </c>
      <c r="N198" s="32" t="s">
        <v>359</v>
      </c>
      <c r="O198" s="32" t="s">
        <v>359</v>
      </c>
      <c r="P198" s="32" t="s">
        <v>359</v>
      </c>
      <c r="Q198" s="32" t="s">
        <v>359</v>
      </c>
      <c r="R198" s="32" t="s">
        <v>359</v>
      </c>
      <c r="S198" s="32" t="s">
        <v>359</v>
      </c>
      <c r="T198" s="32" t="s">
        <v>359</v>
      </c>
      <c r="U198" s="32" t="s">
        <v>359</v>
      </c>
      <c r="V198" s="32" t="s">
        <v>359</v>
      </c>
      <c r="W198" s="32" t="s">
        <v>359</v>
      </c>
      <c r="X198" s="32" t="s">
        <v>359</v>
      </c>
      <c r="Y198" s="32" t="s">
        <v>359</v>
      </c>
    </row>
    <row r="199">
      <c r="A199" s="31"/>
      <c r="B199" s="32"/>
      <c r="C199" s="92"/>
      <c r="D199" s="32" t="s">
        <v>359</v>
      </c>
      <c r="E199" s="31"/>
      <c r="F199" s="31"/>
      <c r="G199" s="87" t="s">
        <v>359</v>
      </c>
      <c r="H199" s="87" t="s">
        <v>359</v>
      </c>
      <c r="I199" s="87" t="s">
        <v>359</v>
      </c>
      <c r="J199" s="32" t="s">
        <v>359</v>
      </c>
      <c r="K199" s="32" t="s">
        <v>359</v>
      </c>
      <c r="L199" s="32" t="s">
        <v>359</v>
      </c>
      <c r="M199" s="32" t="s">
        <v>359</v>
      </c>
      <c r="N199" s="32" t="s">
        <v>359</v>
      </c>
      <c r="O199" s="32" t="s">
        <v>359</v>
      </c>
      <c r="P199" s="32" t="s">
        <v>359</v>
      </c>
      <c r="Q199" s="32" t="s">
        <v>359</v>
      </c>
      <c r="R199" s="32" t="s">
        <v>359</v>
      </c>
      <c r="S199" s="32" t="s">
        <v>359</v>
      </c>
      <c r="T199" s="32" t="s">
        <v>359</v>
      </c>
      <c r="U199" s="32" t="s">
        <v>359</v>
      </c>
      <c r="V199" s="32" t="s">
        <v>359</v>
      </c>
      <c r="W199" s="32" t="s">
        <v>359</v>
      </c>
      <c r="X199" s="32" t="s">
        <v>359</v>
      </c>
      <c r="Y199" s="32" t="s">
        <v>359</v>
      </c>
    </row>
    <row r="200">
      <c r="A200" s="31"/>
      <c r="B200" s="32"/>
      <c r="C200" s="92"/>
      <c r="D200" s="32" t="s">
        <v>359</v>
      </c>
      <c r="E200" s="31"/>
      <c r="F200" s="31"/>
      <c r="G200" s="87" t="s">
        <v>359</v>
      </c>
      <c r="H200" s="87" t="s">
        <v>359</v>
      </c>
      <c r="I200" s="87" t="s">
        <v>359</v>
      </c>
      <c r="J200" s="32" t="s">
        <v>359</v>
      </c>
      <c r="K200" s="32" t="s">
        <v>359</v>
      </c>
      <c r="L200" s="32" t="s">
        <v>359</v>
      </c>
      <c r="M200" s="32" t="s">
        <v>359</v>
      </c>
      <c r="N200" s="32" t="s">
        <v>359</v>
      </c>
      <c r="O200" s="32" t="s">
        <v>359</v>
      </c>
      <c r="P200" s="32" t="s">
        <v>359</v>
      </c>
      <c r="Q200" s="32" t="s">
        <v>359</v>
      </c>
      <c r="R200" s="32" t="s">
        <v>359</v>
      </c>
      <c r="S200" s="32" t="s">
        <v>359</v>
      </c>
      <c r="T200" s="32" t="s">
        <v>359</v>
      </c>
      <c r="U200" s="32" t="s">
        <v>359</v>
      </c>
      <c r="V200" s="32" t="s">
        <v>359</v>
      </c>
      <c r="W200" s="32" t="s">
        <v>359</v>
      </c>
      <c r="X200" s="32" t="s">
        <v>359</v>
      </c>
      <c r="Y200" s="32" t="s">
        <v>359</v>
      </c>
    </row>
    <row r="201">
      <c r="A201" s="31"/>
      <c r="B201" s="32"/>
      <c r="C201" s="92"/>
      <c r="D201" s="32" t="s">
        <v>359</v>
      </c>
      <c r="E201" s="31"/>
      <c r="F201" s="31"/>
      <c r="G201" s="87" t="s">
        <v>359</v>
      </c>
      <c r="H201" s="87" t="s">
        <v>359</v>
      </c>
      <c r="I201" s="87" t="s">
        <v>359</v>
      </c>
      <c r="J201" s="32" t="s">
        <v>359</v>
      </c>
      <c r="K201" s="32" t="s">
        <v>359</v>
      </c>
      <c r="L201" s="32" t="s">
        <v>359</v>
      </c>
      <c r="M201" s="32" t="s">
        <v>359</v>
      </c>
      <c r="N201" s="32" t="s">
        <v>359</v>
      </c>
      <c r="O201" s="32" t="s">
        <v>359</v>
      </c>
      <c r="P201" s="32" t="s">
        <v>359</v>
      </c>
      <c r="Q201" s="32" t="s">
        <v>359</v>
      </c>
      <c r="R201" s="32" t="s">
        <v>359</v>
      </c>
      <c r="S201" s="32" t="s">
        <v>359</v>
      </c>
      <c r="T201" s="32" t="s">
        <v>359</v>
      </c>
      <c r="U201" s="32" t="s">
        <v>359</v>
      </c>
      <c r="V201" s="32" t="s">
        <v>359</v>
      </c>
      <c r="W201" s="32" t="s">
        <v>359</v>
      </c>
      <c r="X201" s="32" t="s">
        <v>359</v>
      </c>
      <c r="Y201" s="32" t="s">
        <v>359</v>
      </c>
    </row>
    <row r="202">
      <c r="A202" s="31"/>
      <c r="B202" s="32"/>
      <c r="C202" s="92"/>
      <c r="D202" s="32" t="s">
        <v>359</v>
      </c>
      <c r="E202" s="31"/>
      <c r="F202" s="31"/>
      <c r="G202" s="87" t="s">
        <v>359</v>
      </c>
      <c r="H202" s="87" t="s">
        <v>359</v>
      </c>
      <c r="I202" s="87" t="s">
        <v>359</v>
      </c>
      <c r="J202" s="32" t="s">
        <v>359</v>
      </c>
      <c r="K202" s="32" t="s">
        <v>359</v>
      </c>
      <c r="L202" s="32" t="s">
        <v>359</v>
      </c>
      <c r="M202" s="32" t="s">
        <v>359</v>
      </c>
      <c r="N202" s="32" t="s">
        <v>359</v>
      </c>
      <c r="O202" s="32" t="s">
        <v>359</v>
      </c>
      <c r="P202" s="32" t="s">
        <v>359</v>
      </c>
      <c r="Q202" s="32" t="s">
        <v>359</v>
      </c>
      <c r="R202" s="32" t="s">
        <v>359</v>
      </c>
      <c r="S202" s="32" t="s">
        <v>359</v>
      </c>
      <c r="T202" s="32" t="s">
        <v>359</v>
      </c>
      <c r="U202" s="32" t="s">
        <v>359</v>
      </c>
      <c r="V202" s="32" t="s">
        <v>359</v>
      </c>
      <c r="W202" s="32" t="s">
        <v>359</v>
      </c>
      <c r="X202" s="32" t="s">
        <v>359</v>
      </c>
      <c r="Y202" s="32" t="s">
        <v>359</v>
      </c>
    </row>
    <row r="203">
      <c r="A203" s="31"/>
      <c r="B203" s="32"/>
      <c r="C203" s="92"/>
      <c r="D203" s="32" t="s">
        <v>359</v>
      </c>
      <c r="E203" s="31"/>
      <c r="F203" s="31"/>
      <c r="G203" s="87" t="s">
        <v>359</v>
      </c>
      <c r="H203" s="87" t="s">
        <v>359</v>
      </c>
      <c r="I203" s="87" t="s">
        <v>359</v>
      </c>
      <c r="J203" s="32" t="s">
        <v>359</v>
      </c>
      <c r="K203" s="32" t="s">
        <v>359</v>
      </c>
      <c r="L203" s="32" t="s">
        <v>359</v>
      </c>
      <c r="M203" s="32" t="s">
        <v>359</v>
      </c>
      <c r="N203" s="32" t="s">
        <v>359</v>
      </c>
      <c r="O203" s="32" t="s">
        <v>359</v>
      </c>
      <c r="P203" s="32" t="s">
        <v>359</v>
      </c>
      <c r="Q203" s="32" t="s">
        <v>359</v>
      </c>
      <c r="R203" s="32" t="s">
        <v>359</v>
      </c>
      <c r="S203" s="32" t="s">
        <v>359</v>
      </c>
      <c r="T203" s="32" t="s">
        <v>359</v>
      </c>
      <c r="U203" s="32" t="s">
        <v>359</v>
      </c>
      <c r="V203" s="32" t="s">
        <v>359</v>
      </c>
      <c r="W203" s="32" t="s">
        <v>359</v>
      </c>
      <c r="X203" s="32" t="s">
        <v>359</v>
      </c>
      <c r="Y203" s="32" t="s">
        <v>359</v>
      </c>
    </row>
    <row r="204">
      <c r="A204" s="31"/>
      <c r="B204" s="32"/>
      <c r="C204" s="92"/>
      <c r="D204" s="32" t="s">
        <v>359</v>
      </c>
      <c r="E204" s="31"/>
      <c r="F204" s="31"/>
      <c r="G204" s="87" t="s">
        <v>359</v>
      </c>
      <c r="H204" s="87" t="s">
        <v>359</v>
      </c>
      <c r="I204" s="87" t="s">
        <v>359</v>
      </c>
      <c r="J204" s="32" t="s">
        <v>359</v>
      </c>
      <c r="K204" s="32" t="s">
        <v>359</v>
      </c>
      <c r="L204" s="32" t="s">
        <v>359</v>
      </c>
      <c r="M204" s="32" t="s">
        <v>359</v>
      </c>
      <c r="N204" s="32" t="s">
        <v>359</v>
      </c>
      <c r="O204" s="32" t="s">
        <v>359</v>
      </c>
      <c r="P204" s="32" t="s">
        <v>359</v>
      </c>
      <c r="Q204" s="32" t="s">
        <v>359</v>
      </c>
      <c r="R204" s="32" t="s">
        <v>359</v>
      </c>
      <c r="S204" s="32" t="s">
        <v>359</v>
      </c>
      <c r="T204" s="32" t="s">
        <v>359</v>
      </c>
      <c r="U204" s="32" t="s">
        <v>359</v>
      </c>
      <c r="V204" s="32" t="s">
        <v>359</v>
      </c>
      <c r="W204" s="32" t="s">
        <v>359</v>
      </c>
      <c r="X204" s="32" t="s">
        <v>359</v>
      </c>
      <c r="Y204" s="32" t="s">
        <v>359</v>
      </c>
    </row>
    <row r="205">
      <c r="A205" s="31"/>
      <c r="B205" s="32"/>
      <c r="C205" s="92"/>
      <c r="D205" s="32" t="s">
        <v>359</v>
      </c>
      <c r="E205" s="31"/>
      <c r="F205" s="31"/>
      <c r="G205" s="87" t="s">
        <v>359</v>
      </c>
      <c r="H205" s="87" t="s">
        <v>359</v>
      </c>
      <c r="I205" s="87" t="s">
        <v>359</v>
      </c>
      <c r="J205" s="32" t="s">
        <v>359</v>
      </c>
      <c r="K205" s="32" t="s">
        <v>359</v>
      </c>
      <c r="L205" s="32" t="s">
        <v>359</v>
      </c>
      <c r="M205" s="32" t="s">
        <v>359</v>
      </c>
      <c r="N205" s="32" t="s">
        <v>359</v>
      </c>
      <c r="O205" s="32" t="s">
        <v>359</v>
      </c>
      <c r="P205" s="32" t="s">
        <v>359</v>
      </c>
      <c r="Q205" s="32" t="s">
        <v>359</v>
      </c>
      <c r="R205" s="32" t="s">
        <v>359</v>
      </c>
      <c r="S205" s="32" t="s">
        <v>359</v>
      </c>
      <c r="T205" s="32" t="s">
        <v>359</v>
      </c>
      <c r="U205" s="32" t="s">
        <v>359</v>
      </c>
      <c r="V205" s="32" t="s">
        <v>359</v>
      </c>
      <c r="W205" s="32" t="s">
        <v>359</v>
      </c>
      <c r="X205" s="32" t="s">
        <v>359</v>
      </c>
      <c r="Y205" s="32" t="s">
        <v>359</v>
      </c>
    </row>
    <row r="206">
      <c r="A206" s="31"/>
      <c r="B206" s="32"/>
      <c r="C206" s="92"/>
      <c r="D206" s="32" t="s">
        <v>359</v>
      </c>
      <c r="E206" s="31"/>
      <c r="F206" s="31"/>
      <c r="G206" s="87" t="s">
        <v>359</v>
      </c>
      <c r="H206" s="87" t="s">
        <v>359</v>
      </c>
      <c r="I206" s="87" t="s">
        <v>359</v>
      </c>
      <c r="J206" s="32" t="s">
        <v>359</v>
      </c>
      <c r="K206" s="32" t="s">
        <v>359</v>
      </c>
      <c r="L206" s="32" t="s">
        <v>359</v>
      </c>
      <c r="M206" s="32" t="s">
        <v>359</v>
      </c>
      <c r="N206" s="32" t="s">
        <v>359</v>
      </c>
      <c r="O206" s="32" t="s">
        <v>359</v>
      </c>
      <c r="P206" s="32" t="s">
        <v>359</v>
      </c>
      <c r="Q206" s="32" t="s">
        <v>359</v>
      </c>
      <c r="R206" s="32" t="s">
        <v>359</v>
      </c>
      <c r="S206" s="32" t="s">
        <v>359</v>
      </c>
      <c r="T206" s="32" t="s">
        <v>359</v>
      </c>
      <c r="U206" s="32" t="s">
        <v>359</v>
      </c>
      <c r="V206" s="32" t="s">
        <v>359</v>
      </c>
      <c r="W206" s="32" t="s">
        <v>359</v>
      </c>
      <c r="X206" s="32" t="s">
        <v>359</v>
      </c>
      <c r="Y206" s="32" t="s">
        <v>359</v>
      </c>
    </row>
    <row r="207">
      <c r="A207" s="31"/>
      <c r="B207" s="32"/>
      <c r="C207" s="92"/>
      <c r="D207" s="32" t="s">
        <v>359</v>
      </c>
      <c r="E207" s="31"/>
      <c r="F207" s="31"/>
      <c r="G207" s="87" t="s">
        <v>359</v>
      </c>
      <c r="H207" s="87" t="s">
        <v>359</v>
      </c>
      <c r="I207" s="87" t="s">
        <v>359</v>
      </c>
      <c r="J207" s="32" t="s">
        <v>359</v>
      </c>
      <c r="K207" s="32" t="s">
        <v>359</v>
      </c>
      <c r="L207" s="32" t="s">
        <v>359</v>
      </c>
      <c r="M207" s="32" t="s">
        <v>359</v>
      </c>
      <c r="N207" s="32" t="s">
        <v>359</v>
      </c>
      <c r="O207" s="32" t="s">
        <v>359</v>
      </c>
      <c r="P207" s="32" t="s">
        <v>359</v>
      </c>
      <c r="Q207" s="32" t="s">
        <v>359</v>
      </c>
      <c r="R207" s="32" t="s">
        <v>359</v>
      </c>
      <c r="S207" s="32" t="s">
        <v>359</v>
      </c>
      <c r="T207" s="32" t="s">
        <v>359</v>
      </c>
      <c r="U207" s="32" t="s">
        <v>359</v>
      </c>
      <c r="V207" s="32" t="s">
        <v>359</v>
      </c>
      <c r="W207" s="32" t="s">
        <v>359</v>
      </c>
      <c r="X207" s="32" t="s">
        <v>359</v>
      </c>
      <c r="Y207" s="32" t="s">
        <v>359</v>
      </c>
    </row>
    <row r="208">
      <c r="A208" s="31"/>
      <c r="B208" s="32"/>
      <c r="C208" s="92"/>
      <c r="D208" s="32" t="s">
        <v>359</v>
      </c>
      <c r="E208" s="31"/>
      <c r="F208" s="31"/>
      <c r="G208" s="87" t="s">
        <v>359</v>
      </c>
      <c r="H208" s="87" t="s">
        <v>359</v>
      </c>
      <c r="I208" s="87" t="s">
        <v>359</v>
      </c>
      <c r="J208" s="32" t="s">
        <v>359</v>
      </c>
      <c r="K208" s="32" t="s">
        <v>359</v>
      </c>
      <c r="L208" s="32" t="s">
        <v>359</v>
      </c>
      <c r="M208" s="32" t="s">
        <v>359</v>
      </c>
      <c r="N208" s="32" t="s">
        <v>359</v>
      </c>
      <c r="O208" s="32" t="s">
        <v>359</v>
      </c>
      <c r="P208" s="32" t="s">
        <v>359</v>
      </c>
      <c r="Q208" s="32" t="s">
        <v>359</v>
      </c>
      <c r="R208" s="32" t="s">
        <v>359</v>
      </c>
      <c r="S208" s="32" t="s">
        <v>359</v>
      </c>
      <c r="T208" s="32" t="s">
        <v>359</v>
      </c>
      <c r="U208" s="32" t="s">
        <v>359</v>
      </c>
      <c r="V208" s="32" t="s">
        <v>359</v>
      </c>
      <c r="W208" s="32" t="s">
        <v>359</v>
      </c>
      <c r="X208" s="32" t="s">
        <v>359</v>
      </c>
      <c r="Y208" s="32" t="s">
        <v>359</v>
      </c>
    </row>
    <row r="209">
      <c r="A209" s="31"/>
      <c r="B209" s="32"/>
      <c r="C209" s="92"/>
      <c r="D209" s="32" t="s">
        <v>359</v>
      </c>
      <c r="E209" s="31"/>
      <c r="F209" s="31"/>
      <c r="G209" s="87" t="s">
        <v>359</v>
      </c>
      <c r="H209" s="87" t="s">
        <v>359</v>
      </c>
      <c r="I209" s="87" t="s">
        <v>359</v>
      </c>
      <c r="J209" s="32" t="s">
        <v>359</v>
      </c>
      <c r="K209" s="32" t="s">
        <v>359</v>
      </c>
      <c r="L209" s="32" t="s">
        <v>359</v>
      </c>
      <c r="M209" s="32" t="s">
        <v>359</v>
      </c>
      <c r="N209" s="32" t="s">
        <v>359</v>
      </c>
      <c r="O209" s="32" t="s">
        <v>359</v>
      </c>
      <c r="P209" s="32" t="s">
        <v>359</v>
      </c>
      <c r="Q209" s="32" t="s">
        <v>359</v>
      </c>
      <c r="R209" s="32" t="s">
        <v>359</v>
      </c>
      <c r="S209" s="32" t="s">
        <v>359</v>
      </c>
      <c r="T209" s="32" t="s">
        <v>359</v>
      </c>
      <c r="U209" s="32" t="s">
        <v>359</v>
      </c>
      <c r="V209" s="32" t="s">
        <v>359</v>
      </c>
      <c r="W209" s="32" t="s">
        <v>359</v>
      </c>
      <c r="X209" s="32" t="s">
        <v>359</v>
      </c>
      <c r="Y209" s="32" t="s">
        <v>359</v>
      </c>
    </row>
    <row r="210">
      <c r="A210" s="31"/>
      <c r="B210" s="32"/>
      <c r="C210" s="92"/>
      <c r="D210" s="32" t="s">
        <v>359</v>
      </c>
      <c r="E210" s="31"/>
      <c r="F210" s="31"/>
      <c r="G210" s="87" t="s">
        <v>359</v>
      </c>
      <c r="H210" s="87" t="s">
        <v>359</v>
      </c>
      <c r="I210" s="87" t="s">
        <v>359</v>
      </c>
      <c r="J210" s="32" t="s">
        <v>359</v>
      </c>
      <c r="K210" s="32" t="s">
        <v>359</v>
      </c>
      <c r="L210" s="32" t="s">
        <v>359</v>
      </c>
      <c r="M210" s="32" t="s">
        <v>359</v>
      </c>
      <c r="N210" s="32" t="s">
        <v>359</v>
      </c>
      <c r="O210" s="32" t="s">
        <v>359</v>
      </c>
      <c r="P210" s="32" t="s">
        <v>359</v>
      </c>
      <c r="Q210" s="32" t="s">
        <v>359</v>
      </c>
      <c r="R210" s="32" t="s">
        <v>359</v>
      </c>
      <c r="S210" s="32" t="s">
        <v>359</v>
      </c>
      <c r="T210" s="32" t="s">
        <v>359</v>
      </c>
      <c r="U210" s="32" t="s">
        <v>359</v>
      </c>
      <c r="V210" s="32" t="s">
        <v>359</v>
      </c>
      <c r="W210" s="32" t="s">
        <v>359</v>
      </c>
      <c r="X210" s="32" t="s">
        <v>359</v>
      </c>
      <c r="Y210" s="32" t="s">
        <v>359</v>
      </c>
    </row>
    <row r="211">
      <c r="A211" s="31"/>
      <c r="B211" s="32"/>
      <c r="C211" s="92"/>
      <c r="D211" s="32" t="s">
        <v>359</v>
      </c>
      <c r="E211" s="31"/>
      <c r="F211" s="31"/>
      <c r="G211" s="87" t="s">
        <v>359</v>
      </c>
      <c r="H211" s="87" t="s">
        <v>359</v>
      </c>
      <c r="I211" s="87" t="s">
        <v>359</v>
      </c>
      <c r="J211" s="32" t="s">
        <v>359</v>
      </c>
      <c r="K211" s="32" t="s">
        <v>359</v>
      </c>
      <c r="L211" s="32" t="s">
        <v>359</v>
      </c>
      <c r="M211" s="32" t="s">
        <v>359</v>
      </c>
      <c r="N211" s="32" t="s">
        <v>359</v>
      </c>
      <c r="O211" s="32" t="s">
        <v>359</v>
      </c>
      <c r="P211" s="32" t="s">
        <v>359</v>
      </c>
      <c r="Q211" s="32" t="s">
        <v>359</v>
      </c>
      <c r="R211" s="32" t="s">
        <v>359</v>
      </c>
      <c r="S211" s="32" t="s">
        <v>359</v>
      </c>
      <c r="T211" s="32" t="s">
        <v>359</v>
      </c>
      <c r="U211" s="32" t="s">
        <v>359</v>
      </c>
      <c r="V211" s="32" t="s">
        <v>359</v>
      </c>
      <c r="W211" s="32" t="s">
        <v>359</v>
      </c>
      <c r="X211" s="32" t="s">
        <v>359</v>
      </c>
      <c r="Y211" s="32" t="s">
        <v>359</v>
      </c>
    </row>
    <row r="212">
      <c r="A212" s="31"/>
      <c r="B212" s="32"/>
      <c r="C212" s="92"/>
      <c r="D212" s="32" t="s">
        <v>359</v>
      </c>
      <c r="E212" s="31"/>
      <c r="F212" s="31"/>
      <c r="G212" s="87" t="s">
        <v>359</v>
      </c>
      <c r="H212" s="87" t="s">
        <v>359</v>
      </c>
      <c r="I212" s="87" t="s">
        <v>359</v>
      </c>
      <c r="J212" s="32" t="s">
        <v>359</v>
      </c>
      <c r="K212" s="32" t="s">
        <v>359</v>
      </c>
      <c r="L212" s="32" t="s">
        <v>359</v>
      </c>
      <c r="M212" s="32" t="s">
        <v>359</v>
      </c>
      <c r="N212" s="32" t="s">
        <v>359</v>
      </c>
      <c r="O212" s="32" t="s">
        <v>359</v>
      </c>
      <c r="P212" s="32" t="s">
        <v>359</v>
      </c>
      <c r="Q212" s="32" t="s">
        <v>359</v>
      </c>
      <c r="R212" s="32" t="s">
        <v>359</v>
      </c>
      <c r="S212" s="32" t="s">
        <v>359</v>
      </c>
      <c r="T212" s="32" t="s">
        <v>359</v>
      </c>
      <c r="U212" s="32" t="s">
        <v>359</v>
      </c>
      <c r="V212" s="32" t="s">
        <v>359</v>
      </c>
      <c r="W212" s="32" t="s">
        <v>359</v>
      </c>
      <c r="X212" s="32" t="s">
        <v>359</v>
      </c>
      <c r="Y212" s="32" t="s">
        <v>359</v>
      </c>
    </row>
    <row r="213">
      <c r="A213" s="31"/>
      <c r="B213" s="32"/>
      <c r="C213" s="92"/>
      <c r="D213" s="32" t="s">
        <v>359</v>
      </c>
      <c r="E213" s="31"/>
      <c r="F213" s="31"/>
      <c r="G213" s="87" t="s">
        <v>359</v>
      </c>
      <c r="H213" s="87" t="s">
        <v>359</v>
      </c>
      <c r="I213" s="87" t="s">
        <v>359</v>
      </c>
      <c r="J213" s="32" t="s">
        <v>359</v>
      </c>
      <c r="K213" s="32" t="s">
        <v>359</v>
      </c>
      <c r="L213" s="32" t="s">
        <v>359</v>
      </c>
      <c r="M213" s="32" t="s">
        <v>359</v>
      </c>
      <c r="N213" s="32" t="s">
        <v>359</v>
      </c>
      <c r="O213" s="32" t="s">
        <v>359</v>
      </c>
      <c r="P213" s="32" t="s">
        <v>359</v>
      </c>
      <c r="Q213" s="32" t="s">
        <v>359</v>
      </c>
      <c r="R213" s="32" t="s">
        <v>359</v>
      </c>
      <c r="S213" s="32" t="s">
        <v>359</v>
      </c>
      <c r="T213" s="32" t="s">
        <v>359</v>
      </c>
      <c r="U213" s="32" t="s">
        <v>359</v>
      </c>
      <c r="V213" s="32" t="s">
        <v>359</v>
      </c>
      <c r="W213" s="32" t="s">
        <v>359</v>
      </c>
      <c r="X213" s="32" t="s">
        <v>359</v>
      </c>
      <c r="Y213" s="32" t="s">
        <v>359</v>
      </c>
    </row>
    <row r="214">
      <c r="A214" s="31"/>
      <c r="B214" s="32"/>
      <c r="C214" s="92"/>
      <c r="D214" s="32" t="s">
        <v>359</v>
      </c>
      <c r="E214" s="31"/>
      <c r="F214" s="31"/>
      <c r="G214" s="87" t="s">
        <v>359</v>
      </c>
      <c r="H214" s="87" t="s">
        <v>359</v>
      </c>
      <c r="I214" s="87" t="s">
        <v>359</v>
      </c>
      <c r="J214" s="32" t="s">
        <v>359</v>
      </c>
      <c r="K214" s="32" t="s">
        <v>359</v>
      </c>
      <c r="L214" s="32" t="s">
        <v>359</v>
      </c>
      <c r="M214" s="32" t="s">
        <v>359</v>
      </c>
      <c r="N214" s="32" t="s">
        <v>359</v>
      </c>
      <c r="O214" s="32" t="s">
        <v>359</v>
      </c>
      <c r="P214" s="32" t="s">
        <v>359</v>
      </c>
      <c r="Q214" s="32" t="s">
        <v>359</v>
      </c>
      <c r="R214" s="32" t="s">
        <v>359</v>
      </c>
      <c r="S214" s="32" t="s">
        <v>359</v>
      </c>
      <c r="T214" s="32" t="s">
        <v>359</v>
      </c>
      <c r="U214" s="32" t="s">
        <v>359</v>
      </c>
      <c r="V214" s="32" t="s">
        <v>359</v>
      </c>
      <c r="W214" s="32" t="s">
        <v>359</v>
      </c>
      <c r="X214" s="32" t="s">
        <v>359</v>
      </c>
      <c r="Y214" s="32" t="s">
        <v>359</v>
      </c>
    </row>
    <row r="215">
      <c r="A215" s="31"/>
      <c r="B215" s="32"/>
      <c r="C215" s="92"/>
      <c r="D215" s="32" t="s">
        <v>359</v>
      </c>
      <c r="E215" s="31"/>
      <c r="F215" s="31"/>
      <c r="G215" s="87" t="s">
        <v>359</v>
      </c>
      <c r="H215" s="87" t="s">
        <v>359</v>
      </c>
      <c r="I215" s="87" t="s">
        <v>359</v>
      </c>
      <c r="J215" s="32" t="s">
        <v>359</v>
      </c>
      <c r="K215" s="32" t="s">
        <v>359</v>
      </c>
      <c r="L215" s="32" t="s">
        <v>359</v>
      </c>
      <c r="M215" s="32" t="s">
        <v>359</v>
      </c>
      <c r="N215" s="32" t="s">
        <v>359</v>
      </c>
      <c r="O215" s="32" t="s">
        <v>359</v>
      </c>
      <c r="P215" s="32" t="s">
        <v>359</v>
      </c>
      <c r="Q215" s="32" t="s">
        <v>359</v>
      </c>
      <c r="R215" s="32" t="s">
        <v>359</v>
      </c>
      <c r="S215" s="32" t="s">
        <v>359</v>
      </c>
      <c r="T215" s="32" t="s">
        <v>359</v>
      </c>
      <c r="U215" s="32" t="s">
        <v>359</v>
      </c>
      <c r="V215" s="32" t="s">
        <v>359</v>
      </c>
      <c r="W215" s="32" t="s">
        <v>359</v>
      </c>
      <c r="X215" s="32" t="s">
        <v>359</v>
      </c>
      <c r="Y215" s="32" t="s">
        <v>359</v>
      </c>
    </row>
    <row r="216">
      <c r="A216" s="31"/>
      <c r="B216" s="32"/>
      <c r="C216" s="92"/>
      <c r="D216" s="32" t="s">
        <v>359</v>
      </c>
      <c r="E216" s="31"/>
      <c r="F216" s="31"/>
      <c r="G216" s="87" t="s">
        <v>359</v>
      </c>
      <c r="H216" s="87" t="s">
        <v>359</v>
      </c>
      <c r="I216" s="87" t="s">
        <v>359</v>
      </c>
      <c r="J216" s="32" t="s">
        <v>359</v>
      </c>
      <c r="K216" s="32" t="s">
        <v>359</v>
      </c>
      <c r="L216" s="32" t="s">
        <v>359</v>
      </c>
      <c r="M216" s="32" t="s">
        <v>359</v>
      </c>
      <c r="N216" s="32" t="s">
        <v>359</v>
      </c>
      <c r="O216" s="32" t="s">
        <v>359</v>
      </c>
      <c r="P216" s="32" t="s">
        <v>359</v>
      </c>
      <c r="Q216" s="32" t="s">
        <v>359</v>
      </c>
      <c r="R216" s="32" t="s">
        <v>359</v>
      </c>
      <c r="S216" s="32" t="s">
        <v>359</v>
      </c>
      <c r="T216" s="32" t="s">
        <v>359</v>
      </c>
      <c r="U216" s="32" t="s">
        <v>359</v>
      </c>
      <c r="V216" s="32" t="s">
        <v>359</v>
      </c>
      <c r="W216" s="32" t="s">
        <v>359</v>
      </c>
      <c r="X216" s="32" t="s">
        <v>359</v>
      </c>
      <c r="Y216" s="32" t="s">
        <v>359</v>
      </c>
    </row>
    <row r="217">
      <c r="A217" s="31"/>
      <c r="B217" s="32"/>
      <c r="C217" s="92"/>
      <c r="D217" s="32" t="s">
        <v>359</v>
      </c>
      <c r="E217" s="31"/>
      <c r="F217" s="31"/>
      <c r="G217" s="87" t="s">
        <v>359</v>
      </c>
      <c r="H217" s="87" t="s">
        <v>359</v>
      </c>
      <c r="I217" s="87" t="s">
        <v>359</v>
      </c>
      <c r="J217" s="32" t="s">
        <v>359</v>
      </c>
      <c r="K217" s="32" t="s">
        <v>359</v>
      </c>
      <c r="L217" s="32" t="s">
        <v>359</v>
      </c>
      <c r="M217" s="32" t="s">
        <v>359</v>
      </c>
      <c r="N217" s="32" t="s">
        <v>359</v>
      </c>
      <c r="O217" s="32" t="s">
        <v>359</v>
      </c>
      <c r="P217" s="32" t="s">
        <v>359</v>
      </c>
      <c r="Q217" s="32" t="s">
        <v>359</v>
      </c>
      <c r="R217" s="32" t="s">
        <v>359</v>
      </c>
      <c r="S217" s="32" t="s">
        <v>359</v>
      </c>
      <c r="T217" s="32" t="s">
        <v>359</v>
      </c>
      <c r="U217" s="32" t="s">
        <v>359</v>
      </c>
      <c r="V217" s="32" t="s">
        <v>359</v>
      </c>
      <c r="W217" s="32" t="s">
        <v>359</v>
      </c>
      <c r="X217" s="32" t="s">
        <v>359</v>
      </c>
      <c r="Y217" s="32" t="s">
        <v>359</v>
      </c>
    </row>
    <row r="218">
      <c r="A218" s="31"/>
      <c r="B218" s="32"/>
      <c r="C218" s="92"/>
      <c r="D218" s="32" t="s">
        <v>359</v>
      </c>
      <c r="E218" s="31"/>
      <c r="F218" s="31"/>
      <c r="G218" s="87" t="s">
        <v>359</v>
      </c>
      <c r="H218" s="87" t="s">
        <v>359</v>
      </c>
      <c r="I218" s="87" t="s">
        <v>359</v>
      </c>
      <c r="J218" s="32" t="s">
        <v>359</v>
      </c>
      <c r="K218" s="32" t="s">
        <v>359</v>
      </c>
      <c r="L218" s="32" t="s">
        <v>359</v>
      </c>
      <c r="M218" s="32" t="s">
        <v>359</v>
      </c>
      <c r="N218" s="32" t="s">
        <v>359</v>
      </c>
      <c r="O218" s="32" t="s">
        <v>359</v>
      </c>
      <c r="P218" s="32" t="s">
        <v>359</v>
      </c>
      <c r="Q218" s="32" t="s">
        <v>359</v>
      </c>
      <c r="R218" s="32" t="s">
        <v>359</v>
      </c>
      <c r="S218" s="32" t="s">
        <v>359</v>
      </c>
      <c r="T218" s="32" t="s">
        <v>359</v>
      </c>
      <c r="U218" s="32" t="s">
        <v>359</v>
      </c>
      <c r="V218" s="32" t="s">
        <v>359</v>
      </c>
      <c r="W218" s="32" t="s">
        <v>359</v>
      </c>
      <c r="X218" s="32" t="s">
        <v>359</v>
      </c>
      <c r="Y218" s="32" t="s">
        <v>359</v>
      </c>
    </row>
    <row r="219">
      <c r="A219" s="31"/>
      <c r="B219" s="32"/>
      <c r="C219" s="92"/>
      <c r="D219" s="32" t="s">
        <v>359</v>
      </c>
      <c r="E219" s="31"/>
      <c r="F219" s="31"/>
      <c r="G219" s="87" t="s">
        <v>359</v>
      </c>
      <c r="H219" s="87" t="s">
        <v>359</v>
      </c>
      <c r="I219" s="87" t="s">
        <v>359</v>
      </c>
      <c r="J219" s="32" t="s">
        <v>359</v>
      </c>
      <c r="K219" s="32" t="s">
        <v>359</v>
      </c>
      <c r="L219" s="32" t="s">
        <v>359</v>
      </c>
      <c r="M219" s="32" t="s">
        <v>359</v>
      </c>
      <c r="N219" s="32" t="s">
        <v>359</v>
      </c>
      <c r="O219" s="32" t="s">
        <v>359</v>
      </c>
      <c r="P219" s="32" t="s">
        <v>359</v>
      </c>
      <c r="Q219" s="32" t="s">
        <v>359</v>
      </c>
      <c r="R219" s="32" t="s">
        <v>359</v>
      </c>
      <c r="S219" s="32" t="s">
        <v>359</v>
      </c>
      <c r="T219" s="32" t="s">
        <v>359</v>
      </c>
      <c r="U219" s="32" t="s">
        <v>359</v>
      </c>
      <c r="V219" s="32" t="s">
        <v>359</v>
      </c>
      <c r="W219" s="32" t="s">
        <v>359</v>
      </c>
      <c r="X219" s="32" t="s">
        <v>359</v>
      </c>
      <c r="Y219" s="32" t="s">
        <v>359</v>
      </c>
    </row>
    <row r="220">
      <c r="A220" s="31"/>
      <c r="B220" s="32"/>
      <c r="C220" s="92"/>
      <c r="D220" s="32" t="s">
        <v>359</v>
      </c>
      <c r="E220" s="31"/>
      <c r="F220" s="31"/>
      <c r="G220" s="87" t="s">
        <v>359</v>
      </c>
      <c r="H220" s="87" t="s">
        <v>359</v>
      </c>
      <c r="I220" s="87" t="s">
        <v>359</v>
      </c>
      <c r="J220" s="32" t="s">
        <v>359</v>
      </c>
      <c r="K220" s="32" t="s">
        <v>359</v>
      </c>
      <c r="L220" s="32" t="s">
        <v>359</v>
      </c>
      <c r="M220" s="32" t="s">
        <v>359</v>
      </c>
      <c r="N220" s="32" t="s">
        <v>359</v>
      </c>
      <c r="O220" s="32" t="s">
        <v>359</v>
      </c>
      <c r="P220" s="32" t="s">
        <v>359</v>
      </c>
      <c r="Q220" s="32" t="s">
        <v>359</v>
      </c>
      <c r="R220" s="32" t="s">
        <v>359</v>
      </c>
      <c r="S220" s="32" t="s">
        <v>359</v>
      </c>
      <c r="T220" s="32" t="s">
        <v>359</v>
      </c>
      <c r="U220" s="32" t="s">
        <v>359</v>
      </c>
      <c r="V220" s="32" t="s">
        <v>359</v>
      </c>
      <c r="W220" s="32" t="s">
        <v>359</v>
      </c>
      <c r="X220" s="32" t="s">
        <v>359</v>
      </c>
      <c r="Y220" s="32" t="s">
        <v>359</v>
      </c>
    </row>
    <row r="221">
      <c r="A221" s="31"/>
      <c r="B221" s="32"/>
      <c r="C221" s="92"/>
      <c r="D221" s="32" t="s">
        <v>359</v>
      </c>
      <c r="E221" s="31"/>
      <c r="F221" s="31"/>
      <c r="G221" s="87" t="s">
        <v>359</v>
      </c>
      <c r="H221" s="87" t="s">
        <v>359</v>
      </c>
      <c r="I221" s="87" t="s">
        <v>359</v>
      </c>
      <c r="J221" s="32" t="s">
        <v>359</v>
      </c>
      <c r="K221" s="32" t="s">
        <v>359</v>
      </c>
      <c r="L221" s="32" t="s">
        <v>359</v>
      </c>
      <c r="M221" s="32" t="s">
        <v>359</v>
      </c>
      <c r="N221" s="32" t="s">
        <v>359</v>
      </c>
      <c r="O221" s="32" t="s">
        <v>359</v>
      </c>
      <c r="P221" s="32" t="s">
        <v>359</v>
      </c>
      <c r="Q221" s="32" t="s">
        <v>359</v>
      </c>
      <c r="R221" s="32" t="s">
        <v>359</v>
      </c>
      <c r="S221" s="32" t="s">
        <v>359</v>
      </c>
      <c r="T221" s="32" t="s">
        <v>359</v>
      </c>
      <c r="U221" s="32" t="s">
        <v>359</v>
      </c>
      <c r="V221" s="32" t="s">
        <v>359</v>
      </c>
      <c r="W221" s="32" t="s">
        <v>359</v>
      </c>
      <c r="X221" s="32" t="s">
        <v>359</v>
      </c>
      <c r="Y221" s="32" t="s">
        <v>359</v>
      </c>
    </row>
    <row r="222">
      <c r="A222" s="31"/>
      <c r="B222" s="32"/>
      <c r="C222" s="92"/>
      <c r="D222" s="32" t="s">
        <v>359</v>
      </c>
      <c r="E222" s="31"/>
      <c r="F222" s="31"/>
      <c r="G222" s="87" t="s">
        <v>359</v>
      </c>
      <c r="H222" s="87" t="s">
        <v>359</v>
      </c>
      <c r="I222" s="87" t="s">
        <v>359</v>
      </c>
      <c r="J222" s="32" t="s">
        <v>359</v>
      </c>
      <c r="K222" s="32" t="s">
        <v>359</v>
      </c>
      <c r="L222" s="32" t="s">
        <v>359</v>
      </c>
      <c r="M222" s="32" t="s">
        <v>359</v>
      </c>
      <c r="N222" s="32" t="s">
        <v>359</v>
      </c>
      <c r="O222" s="32" t="s">
        <v>359</v>
      </c>
      <c r="P222" s="32" t="s">
        <v>359</v>
      </c>
      <c r="Q222" s="32" t="s">
        <v>359</v>
      </c>
      <c r="R222" s="32" t="s">
        <v>359</v>
      </c>
      <c r="S222" s="32" t="s">
        <v>359</v>
      </c>
      <c r="T222" s="32" t="s">
        <v>359</v>
      </c>
      <c r="U222" s="32" t="s">
        <v>359</v>
      </c>
      <c r="V222" s="32" t="s">
        <v>359</v>
      </c>
      <c r="W222" s="32" t="s">
        <v>359</v>
      </c>
      <c r="X222" s="32" t="s">
        <v>359</v>
      </c>
      <c r="Y222" s="32" t="s">
        <v>359</v>
      </c>
    </row>
    <row r="223">
      <c r="A223" s="31"/>
      <c r="B223" s="32"/>
      <c r="C223" s="92"/>
      <c r="D223" s="32" t="s">
        <v>359</v>
      </c>
      <c r="E223" s="31"/>
      <c r="F223" s="31"/>
      <c r="G223" s="87" t="s">
        <v>359</v>
      </c>
      <c r="H223" s="87" t="s">
        <v>359</v>
      </c>
      <c r="I223" s="87" t="s">
        <v>359</v>
      </c>
      <c r="J223" s="32" t="s">
        <v>359</v>
      </c>
      <c r="K223" s="32" t="s">
        <v>359</v>
      </c>
      <c r="L223" s="32" t="s">
        <v>359</v>
      </c>
      <c r="M223" s="32" t="s">
        <v>359</v>
      </c>
      <c r="N223" s="32" t="s">
        <v>359</v>
      </c>
      <c r="O223" s="32" t="s">
        <v>359</v>
      </c>
      <c r="P223" s="32" t="s">
        <v>359</v>
      </c>
      <c r="Q223" s="32" t="s">
        <v>359</v>
      </c>
      <c r="R223" s="32" t="s">
        <v>359</v>
      </c>
      <c r="S223" s="32" t="s">
        <v>359</v>
      </c>
      <c r="T223" s="32" t="s">
        <v>359</v>
      </c>
      <c r="U223" s="32" t="s">
        <v>359</v>
      </c>
      <c r="V223" s="32" t="s">
        <v>359</v>
      </c>
      <c r="W223" s="32" t="s">
        <v>359</v>
      </c>
      <c r="X223" s="32" t="s">
        <v>359</v>
      </c>
      <c r="Y223" s="32" t="s">
        <v>359</v>
      </c>
    </row>
    <row r="224">
      <c r="A224" s="31"/>
      <c r="B224" s="32"/>
      <c r="C224" s="92"/>
      <c r="D224" s="32" t="s">
        <v>359</v>
      </c>
      <c r="E224" s="31"/>
      <c r="F224" s="31"/>
      <c r="G224" s="87" t="s">
        <v>359</v>
      </c>
      <c r="H224" s="87" t="s">
        <v>359</v>
      </c>
      <c r="I224" s="87" t="s">
        <v>359</v>
      </c>
      <c r="J224" s="32" t="s">
        <v>359</v>
      </c>
      <c r="K224" s="32" t="s">
        <v>359</v>
      </c>
      <c r="L224" s="32" t="s">
        <v>359</v>
      </c>
      <c r="M224" s="32" t="s">
        <v>359</v>
      </c>
      <c r="N224" s="32" t="s">
        <v>359</v>
      </c>
      <c r="O224" s="32" t="s">
        <v>359</v>
      </c>
      <c r="P224" s="32" t="s">
        <v>359</v>
      </c>
      <c r="Q224" s="32" t="s">
        <v>359</v>
      </c>
      <c r="R224" s="32" t="s">
        <v>359</v>
      </c>
      <c r="S224" s="32" t="s">
        <v>359</v>
      </c>
      <c r="T224" s="32" t="s">
        <v>359</v>
      </c>
      <c r="U224" s="32" t="s">
        <v>359</v>
      </c>
      <c r="V224" s="32" t="s">
        <v>359</v>
      </c>
      <c r="W224" s="32" t="s">
        <v>359</v>
      </c>
      <c r="X224" s="32" t="s">
        <v>359</v>
      </c>
      <c r="Y224" s="32" t="s">
        <v>359</v>
      </c>
    </row>
    <row r="225">
      <c r="A225" s="31"/>
      <c r="B225" s="32"/>
      <c r="C225" s="92"/>
      <c r="D225" s="32" t="s">
        <v>359</v>
      </c>
      <c r="E225" s="31"/>
      <c r="F225" s="31"/>
      <c r="G225" s="87" t="s">
        <v>359</v>
      </c>
      <c r="H225" s="87" t="s">
        <v>359</v>
      </c>
      <c r="I225" s="87" t="s">
        <v>359</v>
      </c>
      <c r="J225" s="32" t="s">
        <v>359</v>
      </c>
      <c r="K225" s="32" t="s">
        <v>359</v>
      </c>
      <c r="L225" s="32" t="s">
        <v>359</v>
      </c>
      <c r="M225" s="32" t="s">
        <v>359</v>
      </c>
      <c r="N225" s="32" t="s">
        <v>359</v>
      </c>
      <c r="O225" s="32" t="s">
        <v>359</v>
      </c>
      <c r="P225" s="32" t="s">
        <v>359</v>
      </c>
      <c r="Q225" s="32" t="s">
        <v>359</v>
      </c>
      <c r="R225" s="32" t="s">
        <v>359</v>
      </c>
      <c r="S225" s="32" t="s">
        <v>359</v>
      </c>
      <c r="T225" s="32" t="s">
        <v>359</v>
      </c>
      <c r="U225" s="32" t="s">
        <v>359</v>
      </c>
      <c r="V225" s="32" t="s">
        <v>359</v>
      </c>
      <c r="W225" s="32" t="s">
        <v>359</v>
      </c>
      <c r="X225" s="32" t="s">
        <v>359</v>
      </c>
      <c r="Y225" s="32" t="s">
        <v>359</v>
      </c>
    </row>
    <row r="226">
      <c r="A226" s="31"/>
      <c r="B226" s="32"/>
      <c r="C226" s="92"/>
      <c r="D226" s="32" t="s">
        <v>359</v>
      </c>
      <c r="E226" s="31"/>
      <c r="F226" s="31"/>
      <c r="G226" s="87" t="s">
        <v>359</v>
      </c>
      <c r="H226" s="87" t="s">
        <v>359</v>
      </c>
      <c r="I226" s="87" t="s">
        <v>359</v>
      </c>
      <c r="J226" s="32" t="s">
        <v>359</v>
      </c>
      <c r="K226" s="32" t="s">
        <v>359</v>
      </c>
      <c r="L226" s="32" t="s">
        <v>359</v>
      </c>
      <c r="M226" s="32" t="s">
        <v>359</v>
      </c>
      <c r="N226" s="32" t="s">
        <v>359</v>
      </c>
      <c r="O226" s="32" t="s">
        <v>359</v>
      </c>
      <c r="P226" s="32" t="s">
        <v>359</v>
      </c>
      <c r="Q226" s="32" t="s">
        <v>359</v>
      </c>
      <c r="R226" s="32" t="s">
        <v>359</v>
      </c>
      <c r="S226" s="32" t="s">
        <v>359</v>
      </c>
      <c r="T226" s="32" t="s">
        <v>359</v>
      </c>
      <c r="U226" s="32" t="s">
        <v>359</v>
      </c>
      <c r="V226" s="32" t="s">
        <v>359</v>
      </c>
      <c r="W226" s="32" t="s">
        <v>359</v>
      </c>
      <c r="X226" s="32" t="s">
        <v>359</v>
      </c>
      <c r="Y226" s="32" t="s">
        <v>359</v>
      </c>
    </row>
    <row r="227">
      <c r="A227" s="31"/>
      <c r="B227" s="32"/>
      <c r="C227" s="92"/>
      <c r="D227" s="32" t="s">
        <v>359</v>
      </c>
      <c r="E227" s="31"/>
      <c r="F227" s="31"/>
      <c r="G227" s="87" t="s">
        <v>359</v>
      </c>
      <c r="H227" s="87" t="s">
        <v>359</v>
      </c>
      <c r="I227" s="87" t="s">
        <v>359</v>
      </c>
      <c r="J227" s="32" t="s">
        <v>359</v>
      </c>
      <c r="K227" s="32" t="s">
        <v>359</v>
      </c>
      <c r="L227" s="32" t="s">
        <v>359</v>
      </c>
      <c r="M227" s="32" t="s">
        <v>359</v>
      </c>
      <c r="N227" s="32" t="s">
        <v>359</v>
      </c>
      <c r="O227" s="32" t="s">
        <v>359</v>
      </c>
      <c r="P227" s="32" t="s">
        <v>359</v>
      </c>
      <c r="Q227" s="32" t="s">
        <v>359</v>
      </c>
      <c r="R227" s="32" t="s">
        <v>359</v>
      </c>
      <c r="S227" s="32" t="s">
        <v>359</v>
      </c>
      <c r="T227" s="32" t="s">
        <v>359</v>
      </c>
      <c r="U227" s="32" t="s">
        <v>359</v>
      </c>
      <c r="V227" s="32" t="s">
        <v>359</v>
      </c>
      <c r="W227" s="32" t="s">
        <v>359</v>
      </c>
      <c r="X227" s="32" t="s">
        <v>359</v>
      </c>
      <c r="Y227" s="32" t="s">
        <v>359</v>
      </c>
    </row>
    <row r="228">
      <c r="A228" s="31"/>
      <c r="B228" s="32"/>
      <c r="C228" s="92"/>
      <c r="D228" s="32" t="s">
        <v>359</v>
      </c>
      <c r="E228" s="31"/>
      <c r="F228" s="31"/>
      <c r="G228" s="87" t="s">
        <v>359</v>
      </c>
      <c r="H228" s="87" t="s">
        <v>359</v>
      </c>
      <c r="I228" s="87" t="s">
        <v>359</v>
      </c>
      <c r="J228" s="32" t="s">
        <v>359</v>
      </c>
      <c r="K228" s="32" t="s">
        <v>359</v>
      </c>
      <c r="L228" s="32" t="s">
        <v>359</v>
      </c>
      <c r="M228" s="32" t="s">
        <v>359</v>
      </c>
      <c r="N228" s="32" t="s">
        <v>359</v>
      </c>
      <c r="O228" s="32" t="s">
        <v>359</v>
      </c>
      <c r="P228" s="32" t="s">
        <v>359</v>
      </c>
      <c r="Q228" s="32" t="s">
        <v>359</v>
      </c>
      <c r="R228" s="32" t="s">
        <v>359</v>
      </c>
      <c r="S228" s="32" t="s">
        <v>359</v>
      </c>
      <c r="T228" s="32" t="s">
        <v>359</v>
      </c>
      <c r="U228" s="32" t="s">
        <v>359</v>
      </c>
      <c r="V228" s="32" t="s">
        <v>359</v>
      </c>
      <c r="W228" s="32" t="s">
        <v>359</v>
      </c>
      <c r="X228" s="32" t="s">
        <v>359</v>
      </c>
      <c r="Y228" s="32" t="s">
        <v>359</v>
      </c>
    </row>
    <row r="229">
      <c r="A229" s="31"/>
      <c r="B229" s="32"/>
      <c r="C229" s="92"/>
      <c r="D229" s="32" t="s">
        <v>359</v>
      </c>
      <c r="E229" s="31"/>
      <c r="F229" s="31"/>
      <c r="G229" s="87" t="s">
        <v>359</v>
      </c>
      <c r="H229" s="87" t="s">
        <v>359</v>
      </c>
      <c r="I229" s="87" t="s">
        <v>359</v>
      </c>
      <c r="J229" s="32" t="s">
        <v>359</v>
      </c>
      <c r="K229" s="32" t="s">
        <v>359</v>
      </c>
      <c r="L229" s="32" t="s">
        <v>359</v>
      </c>
      <c r="M229" s="32" t="s">
        <v>359</v>
      </c>
      <c r="N229" s="32" t="s">
        <v>359</v>
      </c>
      <c r="O229" s="32" t="s">
        <v>359</v>
      </c>
      <c r="P229" s="32" t="s">
        <v>359</v>
      </c>
      <c r="Q229" s="32" t="s">
        <v>359</v>
      </c>
      <c r="R229" s="32" t="s">
        <v>359</v>
      </c>
      <c r="S229" s="32" t="s">
        <v>359</v>
      </c>
      <c r="T229" s="32" t="s">
        <v>359</v>
      </c>
      <c r="U229" s="32" t="s">
        <v>359</v>
      </c>
      <c r="V229" s="32" t="s">
        <v>359</v>
      </c>
      <c r="W229" s="32" t="s">
        <v>359</v>
      </c>
      <c r="X229" s="32" t="s">
        <v>359</v>
      </c>
      <c r="Y229" s="32" t="s">
        <v>359</v>
      </c>
    </row>
    <row r="230">
      <c r="A230" s="31"/>
      <c r="B230" s="32"/>
      <c r="C230" s="92"/>
      <c r="D230" s="32" t="s">
        <v>359</v>
      </c>
      <c r="E230" s="31"/>
      <c r="F230" s="31"/>
      <c r="G230" s="87" t="s">
        <v>359</v>
      </c>
      <c r="H230" s="87" t="s">
        <v>359</v>
      </c>
      <c r="I230" s="87" t="s">
        <v>359</v>
      </c>
      <c r="J230" s="32" t="s">
        <v>359</v>
      </c>
      <c r="K230" s="32" t="s">
        <v>359</v>
      </c>
      <c r="L230" s="32" t="s">
        <v>359</v>
      </c>
      <c r="M230" s="32" t="s">
        <v>359</v>
      </c>
      <c r="N230" s="32" t="s">
        <v>359</v>
      </c>
      <c r="O230" s="32" t="s">
        <v>359</v>
      </c>
      <c r="P230" s="32" t="s">
        <v>359</v>
      </c>
      <c r="Q230" s="32" t="s">
        <v>359</v>
      </c>
      <c r="R230" s="32" t="s">
        <v>359</v>
      </c>
      <c r="S230" s="32" t="s">
        <v>359</v>
      </c>
      <c r="T230" s="32" t="s">
        <v>359</v>
      </c>
      <c r="U230" s="32" t="s">
        <v>359</v>
      </c>
      <c r="V230" s="32" t="s">
        <v>359</v>
      </c>
      <c r="W230" s="32" t="s">
        <v>359</v>
      </c>
      <c r="X230" s="32" t="s">
        <v>359</v>
      </c>
      <c r="Y230" s="32" t="s">
        <v>359</v>
      </c>
    </row>
    <row r="231">
      <c r="A231" s="31"/>
      <c r="B231" s="32"/>
      <c r="C231" s="92"/>
      <c r="D231" s="32" t="s">
        <v>359</v>
      </c>
      <c r="E231" s="31"/>
      <c r="F231" s="31"/>
      <c r="G231" s="87" t="s">
        <v>359</v>
      </c>
      <c r="H231" s="87" t="s">
        <v>359</v>
      </c>
      <c r="I231" s="87" t="s">
        <v>359</v>
      </c>
      <c r="J231" s="32" t="s">
        <v>359</v>
      </c>
      <c r="K231" s="32" t="s">
        <v>359</v>
      </c>
      <c r="L231" s="32" t="s">
        <v>359</v>
      </c>
      <c r="M231" s="32" t="s">
        <v>359</v>
      </c>
      <c r="N231" s="32" t="s">
        <v>359</v>
      </c>
      <c r="O231" s="32" t="s">
        <v>359</v>
      </c>
      <c r="P231" s="32" t="s">
        <v>359</v>
      </c>
      <c r="Q231" s="32" t="s">
        <v>359</v>
      </c>
      <c r="R231" s="32" t="s">
        <v>359</v>
      </c>
      <c r="S231" s="32" t="s">
        <v>359</v>
      </c>
      <c r="T231" s="32" t="s">
        <v>359</v>
      </c>
      <c r="U231" s="32" t="s">
        <v>359</v>
      </c>
      <c r="V231" s="32" t="s">
        <v>359</v>
      </c>
      <c r="W231" s="32" t="s">
        <v>359</v>
      </c>
      <c r="X231" s="32" t="s">
        <v>359</v>
      </c>
      <c r="Y231" s="32" t="s">
        <v>359</v>
      </c>
    </row>
    <row r="232">
      <c r="A232" s="31"/>
      <c r="B232" s="32"/>
      <c r="C232" s="92"/>
      <c r="D232" s="32" t="s">
        <v>359</v>
      </c>
      <c r="E232" s="31"/>
      <c r="F232" s="31"/>
      <c r="G232" s="87" t="s">
        <v>359</v>
      </c>
      <c r="H232" s="87" t="s">
        <v>359</v>
      </c>
      <c r="I232" s="87" t="s">
        <v>359</v>
      </c>
      <c r="J232" s="32" t="s">
        <v>359</v>
      </c>
      <c r="K232" s="32" t="s">
        <v>359</v>
      </c>
      <c r="L232" s="32" t="s">
        <v>359</v>
      </c>
      <c r="M232" s="32" t="s">
        <v>359</v>
      </c>
      <c r="N232" s="32" t="s">
        <v>359</v>
      </c>
      <c r="O232" s="32" t="s">
        <v>359</v>
      </c>
      <c r="P232" s="32" t="s">
        <v>359</v>
      </c>
      <c r="Q232" s="32" t="s">
        <v>359</v>
      </c>
      <c r="R232" s="32" t="s">
        <v>359</v>
      </c>
      <c r="S232" s="32" t="s">
        <v>359</v>
      </c>
      <c r="T232" s="32" t="s">
        <v>359</v>
      </c>
      <c r="U232" s="32" t="s">
        <v>359</v>
      </c>
      <c r="V232" s="32" t="s">
        <v>359</v>
      </c>
      <c r="W232" s="32" t="s">
        <v>359</v>
      </c>
      <c r="X232" s="32" t="s">
        <v>359</v>
      </c>
      <c r="Y232" s="32" t="s">
        <v>359</v>
      </c>
    </row>
    <row r="233">
      <c r="A233" s="31"/>
      <c r="B233" s="32"/>
      <c r="C233" s="92"/>
      <c r="D233" s="32" t="s">
        <v>359</v>
      </c>
      <c r="E233" s="31"/>
      <c r="F233" s="31"/>
      <c r="G233" s="87" t="s">
        <v>359</v>
      </c>
      <c r="H233" s="87" t="s">
        <v>359</v>
      </c>
      <c r="I233" s="87" t="s">
        <v>359</v>
      </c>
      <c r="J233" s="32" t="s">
        <v>359</v>
      </c>
      <c r="K233" s="32" t="s">
        <v>359</v>
      </c>
      <c r="L233" s="32" t="s">
        <v>359</v>
      </c>
      <c r="M233" s="32" t="s">
        <v>359</v>
      </c>
      <c r="N233" s="32" t="s">
        <v>359</v>
      </c>
      <c r="O233" s="32" t="s">
        <v>359</v>
      </c>
      <c r="P233" s="32" t="s">
        <v>359</v>
      </c>
      <c r="Q233" s="32" t="s">
        <v>359</v>
      </c>
      <c r="R233" s="32" t="s">
        <v>359</v>
      </c>
      <c r="S233" s="32" t="s">
        <v>359</v>
      </c>
      <c r="T233" s="32" t="s">
        <v>359</v>
      </c>
      <c r="U233" s="32" t="s">
        <v>359</v>
      </c>
      <c r="V233" s="32" t="s">
        <v>359</v>
      </c>
      <c r="W233" s="32" t="s">
        <v>359</v>
      </c>
      <c r="X233" s="32" t="s">
        <v>359</v>
      </c>
      <c r="Y233" s="32" t="s">
        <v>359</v>
      </c>
    </row>
    <row r="234">
      <c r="A234" s="31"/>
      <c r="B234" s="32"/>
      <c r="C234" s="92"/>
      <c r="D234" s="32" t="s">
        <v>359</v>
      </c>
      <c r="E234" s="31"/>
      <c r="F234" s="31"/>
      <c r="G234" s="87" t="s">
        <v>359</v>
      </c>
      <c r="H234" s="87" t="s">
        <v>359</v>
      </c>
      <c r="I234" s="87" t="s">
        <v>359</v>
      </c>
      <c r="J234" s="32" t="s">
        <v>359</v>
      </c>
      <c r="K234" s="32" t="s">
        <v>359</v>
      </c>
      <c r="L234" s="32" t="s">
        <v>359</v>
      </c>
      <c r="M234" s="32" t="s">
        <v>359</v>
      </c>
      <c r="N234" s="32" t="s">
        <v>359</v>
      </c>
      <c r="O234" s="32" t="s">
        <v>359</v>
      </c>
      <c r="P234" s="32" t="s">
        <v>359</v>
      </c>
      <c r="Q234" s="32" t="s">
        <v>359</v>
      </c>
      <c r="R234" s="32" t="s">
        <v>359</v>
      </c>
      <c r="S234" s="32" t="s">
        <v>359</v>
      </c>
      <c r="T234" s="32" t="s">
        <v>359</v>
      </c>
      <c r="U234" s="32" t="s">
        <v>359</v>
      </c>
      <c r="V234" s="32" t="s">
        <v>359</v>
      </c>
      <c r="W234" s="32" t="s">
        <v>359</v>
      </c>
      <c r="X234" s="32" t="s">
        <v>359</v>
      </c>
      <c r="Y234" s="32" t="s">
        <v>359</v>
      </c>
    </row>
    <row r="235">
      <c r="A235" s="31"/>
      <c r="B235" s="32"/>
      <c r="C235" s="92"/>
      <c r="D235" s="32" t="s">
        <v>359</v>
      </c>
      <c r="E235" s="31"/>
      <c r="F235" s="31"/>
      <c r="G235" s="87" t="s">
        <v>359</v>
      </c>
      <c r="H235" s="87" t="s">
        <v>359</v>
      </c>
      <c r="I235" s="87" t="s">
        <v>359</v>
      </c>
      <c r="J235" s="32" t="s">
        <v>359</v>
      </c>
      <c r="K235" s="32" t="s">
        <v>359</v>
      </c>
      <c r="L235" s="32" t="s">
        <v>359</v>
      </c>
      <c r="M235" s="32" t="s">
        <v>359</v>
      </c>
      <c r="N235" s="32" t="s">
        <v>359</v>
      </c>
      <c r="O235" s="32" t="s">
        <v>359</v>
      </c>
      <c r="P235" s="32" t="s">
        <v>359</v>
      </c>
      <c r="Q235" s="32" t="s">
        <v>359</v>
      </c>
      <c r="R235" s="32" t="s">
        <v>359</v>
      </c>
      <c r="S235" s="32" t="s">
        <v>359</v>
      </c>
      <c r="T235" s="32" t="s">
        <v>359</v>
      </c>
      <c r="U235" s="32" t="s">
        <v>359</v>
      </c>
      <c r="V235" s="32" t="s">
        <v>359</v>
      </c>
      <c r="W235" s="32" t="s">
        <v>359</v>
      </c>
      <c r="X235" s="32" t="s">
        <v>359</v>
      </c>
      <c r="Y235" s="32" t="s">
        <v>359</v>
      </c>
    </row>
    <row r="236">
      <c r="A236" s="31"/>
      <c r="B236" s="32"/>
      <c r="C236" s="92"/>
      <c r="D236" s="32" t="s">
        <v>359</v>
      </c>
      <c r="E236" s="31"/>
      <c r="F236" s="31"/>
      <c r="G236" s="87" t="s">
        <v>359</v>
      </c>
      <c r="H236" s="87" t="s">
        <v>359</v>
      </c>
      <c r="I236" s="87" t="s">
        <v>359</v>
      </c>
      <c r="J236" s="32" t="s">
        <v>359</v>
      </c>
      <c r="K236" s="32" t="s">
        <v>359</v>
      </c>
      <c r="L236" s="32" t="s">
        <v>359</v>
      </c>
      <c r="M236" s="32" t="s">
        <v>359</v>
      </c>
      <c r="N236" s="32" t="s">
        <v>359</v>
      </c>
      <c r="O236" s="32" t="s">
        <v>359</v>
      </c>
      <c r="P236" s="32" t="s">
        <v>359</v>
      </c>
      <c r="Q236" s="32" t="s">
        <v>359</v>
      </c>
      <c r="R236" s="32" t="s">
        <v>359</v>
      </c>
      <c r="S236" s="32" t="s">
        <v>359</v>
      </c>
      <c r="T236" s="32" t="s">
        <v>359</v>
      </c>
      <c r="U236" s="32" t="s">
        <v>359</v>
      </c>
      <c r="V236" s="32" t="s">
        <v>359</v>
      </c>
      <c r="W236" s="32" t="s">
        <v>359</v>
      </c>
      <c r="X236" s="32" t="s">
        <v>359</v>
      </c>
      <c r="Y236" s="32" t="s">
        <v>359</v>
      </c>
    </row>
    <row r="237">
      <c r="A237" s="31"/>
      <c r="B237" s="32"/>
      <c r="C237" s="92"/>
      <c r="D237" s="32" t="s">
        <v>359</v>
      </c>
      <c r="E237" s="31"/>
      <c r="F237" s="31"/>
      <c r="G237" s="87" t="s">
        <v>359</v>
      </c>
      <c r="H237" s="87" t="s">
        <v>359</v>
      </c>
      <c r="I237" s="87" t="s">
        <v>359</v>
      </c>
      <c r="J237" s="32" t="s">
        <v>359</v>
      </c>
      <c r="K237" s="32" t="s">
        <v>359</v>
      </c>
      <c r="L237" s="32" t="s">
        <v>359</v>
      </c>
      <c r="M237" s="32" t="s">
        <v>359</v>
      </c>
      <c r="N237" s="32" t="s">
        <v>359</v>
      </c>
      <c r="O237" s="32" t="s">
        <v>359</v>
      </c>
      <c r="P237" s="32" t="s">
        <v>359</v>
      </c>
      <c r="Q237" s="32" t="s">
        <v>359</v>
      </c>
      <c r="R237" s="32" t="s">
        <v>359</v>
      </c>
      <c r="S237" s="32" t="s">
        <v>359</v>
      </c>
      <c r="T237" s="32" t="s">
        <v>359</v>
      </c>
      <c r="U237" s="32" t="s">
        <v>359</v>
      </c>
      <c r="V237" s="32" t="s">
        <v>359</v>
      </c>
      <c r="W237" s="32" t="s">
        <v>359</v>
      </c>
      <c r="X237" s="32" t="s">
        <v>359</v>
      </c>
      <c r="Y237" s="32" t="s">
        <v>359</v>
      </c>
    </row>
    <row r="238">
      <c r="A238" s="31"/>
      <c r="B238" s="32"/>
      <c r="C238" s="92"/>
      <c r="D238" s="32" t="s">
        <v>359</v>
      </c>
      <c r="E238" s="31"/>
      <c r="F238" s="31"/>
      <c r="G238" s="87" t="s">
        <v>359</v>
      </c>
      <c r="H238" s="87" t="s">
        <v>359</v>
      </c>
      <c r="I238" s="87" t="s">
        <v>359</v>
      </c>
      <c r="J238" s="32" t="s">
        <v>359</v>
      </c>
      <c r="K238" s="32" t="s">
        <v>359</v>
      </c>
      <c r="L238" s="32" t="s">
        <v>359</v>
      </c>
      <c r="M238" s="32" t="s">
        <v>359</v>
      </c>
      <c r="N238" s="32" t="s">
        <v>359</v>
      </c>
      <c r="O238" s="32" t="s">
        <v>359</v>
      </c>
      <c r="P238" s="32" t="s">
        <v>359</v>
      </c>
      <c r="Q238" s="32" t="s">
        <v>359</v>
      </c>
      <c r="R238" s="32" t="s">
        <v>359</v>
      </c>
      <c r="S238" s="32" t="s">
        <v>359</v>
      </c>
      <c r="T238" s="32" t="s">
        <v>359</v>
      </c>
      <c r="U238" s="32" t="s">
        <v>359</v>
      </c>
      <c r="V238" s="32" t="s">
        <v>359</v>
      </c>
      <c r="W238" s="32" t="s">
        <v>359</v>
      </c>
      <c r="X238" s="32" t="s">
        <v>359</v>
      </c>
      <c r="Y238" s="32" t="s">
        <v>359</v>
      </c>
    </row>
    <row r="239">
      <c r="A239" s="31"/>
      <c r="B239" s="32"/>
      <c r="C239" s="92"/>
      <c r="D239" s="32" t="s">
        <v>359</v>
      </c>
      <c r="E239" s="31"/>
      <c r="F239" s="31"/>
      <c r="G239" s="87" t="s">
        <v>359</v>
      </c>
      <c r="H239" s="87" t="s">
        <v>359</v>
      </c>
      <c r="I239" s="87" t="s">
        <v>359</v>
      </c>
      <c r="J239" s="32" t="s">
        <v>359</v>
      </c>
      <c r="K239" s="32" t="s">
        <v>359</v>
      </c>
      <c r="L239" s="32" t="s">
        <v>359</v>
      </c>
      <c r="M239" s="32" t="s">
        <v>359</v>
      </c>
      <c r="N239" s="32" t="s">
        <v>359</v>
      </c>
      <c r="O239" s="32" t="s">
        <v>359</v>
      </c>
      <c r="P239" s="32" t="s">
        <v>359</v>
      </c>
      <c r="Q239" s="32" t="s">
        <v>359</v>
      </c>
      <c r="R239" s="32" t="s">
        <v>359</v>
      </c>
      <c r="S239" s="32" t="s">
        <v>359</v>
      </c>
      <c r="T239" s="32" t="s">
        <v>359</v>
      </c>
      <c r="U239" s="32" t="s">
        <v>359</v>
      </c>
      <c r="V239" s="32" t="s">
        <v>359</v>
      </c>
      <c r="W239" s="32" t="s">
        <v>359</v>
      </c>
      <c r="X239" s="32" t="s">
        <v>359</v>
      </c>
      <c r="Y239" s="32" t="s">
        <v>359</v>
      </c>
    </row>
    <row r="240">
      <c r="A240" s="31"/>
      <c r="B240" s="32"/>
      <c r="C240" s="92"/>
      <c r="D240" s="32" t="s">
        <v>359</v>
      </c>
      <c r="E240" s="31"/>
      <c r="F240" s="31"/>
      <c r="G240" s="87" t="s">
        <v>359</v>
      </c>
      <c r="H240" s="87" t="s">
        <v>359</v>
      </c>
      <c r="I240" s="87" t="s">
        <v>359</v>
      </c>
      <c r="J240" s="32" t="s">
        <v>359</v>
      </c>
      <c r="K240" s="32" t="s">
        <v>359</v>
      </c>
      <c r="L240" s="32" t="s">
        <v>359</v>
      </c>
      <c r="M240" s="32" t="s">
        <v>359</v>
      </c>
      <c r="N240" s="32" t="s">
        <v>359</v>
      </c>
      <c r="O240" s="32" t="s">
        <v>359</v>
      </c>
      <c r="P240" s="32" t="s">
        <v>359</v>
      </c>
      <c r="Q240" s="32" t="s">
        <v>359</v>
      </c>
      <c r="R240" s="32" t="s">
        <v>359</v>
      </c>
      <c r="S240" s="32" t="s">
        <v>359</v>
      </c>
      <c r="T240" s="32" t="s">
        <v>359</v>
      </c>
      <c r="U240" s="32" t="s">
        <v>359</v>
      </c>
      <c r="V240" s="32" t="s">
        <v>359</v>
      </c>
      <c r="W240" s="32" t="s">
        <v>359</v>
      </c>
      <c r="X240" s="32" t="s">
        <v>359</v>
      </c>
      <c r="Y240" s="32" t="s">
        <v>359</v>
      </c>
    </row>
    <row r="241">
      <c r="A241" s="31"/>
      <c r="B241" s="32"/>
      <c r="C241" s="92"/>
      <c r="D241" s="32" t="s">
        <v>359</v>
      </c>
      <c r="E241" s="31"/>
      <c r="F241" s="31"/>
      <c r="G241" s="87" t="s">
        <v>359</v>
      </c>
      <c r="H241" s="87" t="s">
        <v>359</v>
      </c>
      <c r="I241" s="87" t="s">
        <v>359</v>
      </c>
      <c r="J241" s="32" t="s">
        <v>359</v>
      </c>
      <c r="K241" s="32" t="s">
        <v>359</v>
      </c>
      <c r="L241" s="32" t="s">
        <v>359</v>
      </c>
      <c r="M241" s="32" t="s">
        <v>359</v>
      </c>
      <c r="N241" s="32" t="s">
        <v>359</v>
      </c>
      <c r="O241" s="32" t="s">
        <v>359</v>
      </c>
      <c r="P241" s="32" t="s">
        <v>359</v>
      </c>
      <c r="Q241" s="32" t="s">
        <v>359</v>
      </c>
      <c r="R241" s="32" t="s">
        <v>359</v>
      </c>
      <c r="S241" s="32" t="s">
        <v>359</v>
      </c>
      <c r="T241" s="32" t="s">
        <v>359</v>
      </c>
      <c r="U241" s="32" t="s">
        <v>359</v>
      </c>
      <c r="V241" s="32" t="s">
        <v>359</v>
      </c>
      <c r="W241" s="32" t="s">
        <v>359</v>
      </c>
      <c r="X241" s="32" t="s">
        <v>359</v>
      </c>
      <c r="Y241" s="32" t="s">
        <v>359</v>
      </c>
    </row>
    <row r="242">
      <c r="A242" s="31"/>
      <c r="B242" s="32"/>
      <c r="C242" s="92"/>
      <c r="D242" s="32" t="s">
        <v>359</v>
      </c>
      <c r="E242" s="31"/>
      <c r="F242" s="31"/>
      <c r="G242" s="87" t="s">
        <v>359</v>
      </c>
      <c r="H242" s="87" t="s">
        <v>359</v>
      </c>
      <c r="I242" s="87" t="s">
        <v>359</v>
      </c>
      <c r="J242" s="32" t="s">
        <v>359</v>
      </c>
      <c r="K242" s="32" t="s">
        <v>359</v>
      </c>
      <c r="L242" s="32" t="s">
        <v>359</v>
      </c>
      <c r="M242" s="32" t="s">
        <v>359</v>
      </c>
      <c r="N242" s="32" t="s">
        <v>359</v>
      </c>
      <c r="O242" s="32" t="s">
        <v>359</v>
      </c>
      <c r="P242" s="32" t="s">
        <v>359</v>
      </c>
      <c r="Q242" s="32" t="s">
        <v>359</v>
      </c>
      <c r="R242" s="32" t="s">
        <v>359</v>
      </c>
      <c r="S242" s="32" t="s">
        <v>359</v>
      </c>
      <c r="T242" s="32" t="s">
        <v>359</v>
      </c>
      <c r="U242" s="32" t="s">
        <v>359</v>
      </c>
      <c r="V242" s="32" t="s">
        <v>359</v>
      </c>
      <c r="W242" s="32" t="s">
        <v>359</v>
      </c>
      <c r="X242" s="32" t="s">
        <v>359</v>
      </c>
      <c r="Y242" s="32" t="s">
        <v>359</v>
      </c>
    </row>
    <row r="243">
      <c r="A243" s="31"/>
      <c r="B243" s="32"/>
      <c r="C243" s="92"/>
      <c r="D243" s="32" t="s">
        <v>359</v>
      </c>
      <c r="E243" s="31"/>
      <c r="F243" s="31"/>
      <c r="G243" s="87" t="s">
        <v>359</v>
      </c>
      <c r="H243" s="87" t="s">
        <v>359</v>
      </c>
      <c r="I243" s="87" t="s">
        <v>359</v>
      </c>
      <c r="J243" s="32" t="s">
        <v>359</v>
      </c>
      <c r="K243" s="32" t="s">
        <v>359</v>
      </c>
      <c r="L243" s="32" t="s">
        <v>359</v>
      </c>
      <c r="M243" s="32" t="s">
        <v>359</v>
      </c>
      <c r="N243" s="32" t="s">
        <v>359</v>
      </c>
      <c r="O243" s="32" t="s">
        <v>359</v>
      </c>
      <c r="P243" s="32" t="s">
        <v>359</v>
      </c>
      <c r="Q243" s="32" t="s">
        <v>359</v>
      </c>
      <c r="R243" s="32" t="s">
        <v>359</v>
      </c>
      <c r="S243" s="32" t="s">
        <v>359</v>
      </c>
      <c r="T243" s="32" t="s">
        <v>359</v>
      </c>
      <c r="U243" s="32" t="s">
        <v>359</v>
      </c>
      <c r="V243" s="32" t="s">
        <v>359</v>
      </c>
      <c r="W243" s="32" t="s">
        <v>359</v>
      </c>
      <c r="X243" s="32" t="s">
        <v>359</v>
      </c>
      <c r="Y243" s="32" t="s">
        <v>359</v>
      </c>
    </row>
    <row r="244">
      <c r="A244" s="31"/>
      <c r="B244" s="32"/>
      <c r="C244" s="92"/>
      <c r="D244" s="32" t="s">
        <v>359</v>
      </c>
      <c r="E244" s="31"/>
      <c r="F244" s="31"/>
      <c r="G244" s="87" t="s">
        <v>359</v>
      </c>
      <c r="H244" s="87" t="s">
        <v>359</v>
      </c>
      <c r="I244" s="87" t="s">
        <v>359</v>
      </c>
      <c r="J244" s="32" t="s">
        <v>359</v>
      </c>
      <c r="K244" s="32" t="s">
        <v>359</v>
      </c>
      <c r="L244" s="32" t="s">
        <v>359</v>
      </c>
      <c r="M244" s="32" t="s">
        <v>359</v>
      </c>
      <c r="N244" s="32" t="s">
        <v>359</v>
      </c>
      <c r="O244" s="32" t="s">
        <v>359</v>
      </c>
      <c r="P244" s="32" t="s">
        <v>359</v>
      </c>
      <c r="Q244" s="32" t="s">
        <v>359</v>
      </c>
      <c r="R244" s="32" t="s">
        <v>359</v>
      </c>
      <c r="S244" s="32" t="s">
        <v>359</v>
      </c>
      <c r="T244" s="32" t="s">
        <v>359</v>
      </c>
      <c r="U244" s="32" t="s">
        <v>359</v>
      </c>
      <c r="V244" s="32" t="s">
        <v>359</v>
      </c>
      <c r="W244" s="32" t="s">
        <v>359</v>
      </c>
      <c r="X244" s="32" t="s">
        <v>359</v>
      </c>
      <c r="Y244" s="32" t="s">
        <v>359</v>
      </c>
    </row>
    <row r="245">
      <c r="A245" s="31"/>
      <c r="B245" s="32"/>
      <c r="C245" s="92"/>
      <c r="D245" s="32" t="s">
        <v>359</v>
      </c>
      <c r="E245" s="31"/>
      <c r="F245" s="31"/>
      <c r="G245" s="87" t="s">
        <v>359</v>
      </c>
      <c r="H245" s="87" t="s">
        <v>359</v>
      </c>
      <c r="I245" s="87" t="s">
        <v>359</v>
      </c>
      <c r="J245" s="32" t="s">
        <v>359</v>
      </c>
      <c r="K245" s="32" t="s">
        <v>359</v>
      </c>
      <c r="L245" s="32" t="s">
        <v>359</v>
      </c>
      <c r="M245" s="32" t="s">
        <v>359</v>
      </c>
      <c r="N245" s="32" t="s">
        <v>359</v>
      </c>
      <c r="O245" s="32" t="s">
        <v>359</v>
      </c>
      <c r="P245" s="32" t="s">
        <v>359</v>
      </c>
      <c r="Q245" s="32" t="s">
        <v>359</v>
      </c>
      <c r="R245" s="32" t="s">
        <v>359</v>
      </c>
      <c r="S245" s="32" t="s">
        <v>359</v>
      </c>
      <c r="T245" s="32" t="s">
        <v>359</v>
      </c>
      <c r="U245" s="32" t="s">
        <v>359</v>
      </c>
      <c r="V245" s="32" t="s">
        <v>359</v>
      </c>
      <c r="W245" s="32" t="s">
        <v>359</v>
      </c>
      <c r="X245" s="32" t="s">
        <v>359</v>
      </c>
      <c r="Y245" s="32" t="s">
        <v>359</v>
      </c>
    </row>
    <row r="246">
      <c r="A246" s="31"/>
      <c r="B246" s="32"/>
      <c r="C246" s="92"/>
      <c r="D246" s="32" t="s">
        <v>359</v>
      </c>
      <c r="E246" s="31"/>
      <c r="F246" s="31"/>
      <c r="G246" s="87" t="s">
        <v>359</v>
      </c>
      <c r="H246" s="87" t="s">
        <v>359</v>
      </c>
      <c r="I246" s="87" t="s">
        <v>359</v>
      </c>
      <c r="J246" s="32" t="s">
        <v>359</v>
      </c>
      <c r="K246" s="32" t="s">
        <v>359</v>
      </c>
      <c r="L246" s="32" t="s">
        <v>359</v>
      </c>
      <c r="M246" s="32" t="s">
        <v>359</v>
      </c>
      <c r="N246" s="32" t="s">
        <v>359</v>
      </c>
      <c r="O246" s="32" t="s">
        <v>359</v>
      </c>
      <c r="P246" s="32" t="s">
        <v>359</v>
      </c>
      <c r="Q246" s="32" t="s">
        <v>359</v>
      </c>
      <c r="R246" s="32" t="s">
        <v>359</v>
      </c>
      <c r="S246" s="32" t="s">
        <v>359</v>
      </c>
      <c r="T246" s="32" t="s">
        <v>359</v>
      </c>
      <c r="U246" s="32" t="s">
        <v>359</v>
      </c>
      <c r="V246" s="32" t="s">
        <v>359</v>
      </c>
      <c r="W246" s="32" t="s">
        <v>359</v>
      </c>
      <c r="X246" s="32" t="s">
        <v>359</v>
      </c>
      <c r="Y246" s="32" t="s">
        <v>359</v>
      </c>
    </row>
    <row r="247">
      <c r="A247" s="31"/>
      <c r="B247" s="32"/>
      <c r="C247" s="92"/>
      <c r="D247" s="32" t="s">
        <v>359</v>
      </c>
      <c r="E247" s="31"/>
      <c r="F247" s="31"/>
      <c r="G247" s="87" t="s">
        <v>359</v>
      </c>
      <c r="H247" s="87" t="s">
        <v>359</v>
      </c>
      <c r="I247" s="87" t="s">
        <v>359</v>
      </c>
      <c r="J247" s="32" t="s">
        <v>359</v>
      </c>
      <c r="K247" s="32" t="s">
        <v>359</v>
      </c>
      <c r="L247" s="32" t="s">
        <v>359</v>
      </c>
      <c r="M247" s="32" t="s">
        <v>359</v>
      </c>
      <c r="N247" s="32" t="s">
        <v>359</v>
      </c>
      <c r="O247" s="32" t="s">
        <v>359</v>
      </c>
      <c r="P247" s="32" t="s">
        <v>359</v>
      </c>
      <c r="Q247" s="32" t="s">
        <v>359</v>
      </c>
      <c r="R247" s="32" t="s">
        <v>359</v>
      </c>
      <c r="S247" s="32" t="s">
        <v>359</v>
      </c>
      <c r="T247" s="32" t="s">
        <v>359</v>
      </c>
      <c r="U247" s="32" t="s">
        <v>359</v>
      </c>
      <c r="V247" s="32" t="s">
        <v>359</v>
      </c>
      <c r="W247" s="32" t="s">
        <v>359</v>
      </c>
      <c r="X247" s="32" t="s">
        <v>359</v>
      </c>
      <c r="Y247" s="32" t="s">
        <v>359</v>
      </c>
    </row>
    <row r="248">
      <c r="A248" s="31"/>
      <c r="B248" s="32"/>
      <c r="C248" s="92"/>
      <c r="D248" s="32" t="s">
        <v>359</v>
      </c>
      <c r="E248" s="31"/>
      <c r="F248" s="31"/>
      <c r="G248" s="87" t="s">
        <v>359</v>
      </c>
      <c r="H248" s="87" t="s">
        <v>359</v>
      </c>
      <c r="I248" s="87" t="s">
        <v>359</v>
      </c>
      <c r="J248" s="32" t="s">
        <v>359</v>
      </c>
      <c r="K248" s="32" t="s">
        <v>359</v>
      </c>
      <c r="L248" s="32" t="s">
        <v>359</v>
      </c>
      <c r="M248" s="32" t="s">
        <v>359</v>
      </c>
      <c r="N248" s="32" t="s">
        <v>359</v>
      </c>
      <c r="O248" s="32" t="s">
        <v>359</v>
      </c>
      <c r="P248" s="32" t="s">
        <v>359</v>
      </c>
      <c r="Q248" s="32" t="s">
        <v>359</v>
      </c>
      <c r="R248" s="32" t="s">
        <v>359</v>
      </c>
      <c r="S248" s="32" t="s">
        <v>359</v>
      </c>
      <c r="T248" s="32" t="s">
        <v>359</v>
      </c>
      <c r="U248" s="32" t="s">
        <v>359</v>
      </c>
      <c r="V248" s="32" t="s">
        <v>359</v>
      </c>
      <c r="W248" s="32" t="s">
        <v>359</v>
      </c>
      <c r="X248" s="32" t="s">
        <v>359</v>
      </c>
      <c r="Y248" s="32" t="s">
        <v>359</v>
      </c>
    </row>
    <row r="249">
      <c r="A249" s="31"/>
      <c r="B249" s="32"/>
      <c r="C249" s="92"/>
      <c r="D249" s="32" t="s">
        <v>359</v>
      </c>
      <c r="E249" s="31"/>
      <c r="F249" s="31"/>
      <c r="G249" s="87" t="s">
        <v>359</v>
      </c>
      <c r="H249" s="87" t="s">
        <v>359</v>
      </c>
      <c r="I249" s="87" t="s">
        <v>359</v>
      </c>
      <c r="J249" s="32" t="s">
        <v>359</v>
      </c>
      <c r="K249" s="32" t="s">
        <v>359</v>
      </c>
      <c r="L249" s="32" t="s">
        <v>359</v>
      </c>
      <c r="M249" s="32" t="s">
        <v>359</v>
      </c>
      <c r="N249" s="32" t="s">
        <v>359</v>
      </c>
      <c r="O249" s="32" t="s">
        <v>359</v>
      </c>
      <c r="P249" s="32" t="s">
        <v>359</v>
      </c>
      <c r="Q249" s="32" t="s">
        <v>359</v>
      </c>
      <c r="R249" s="32" t="s">
        <v>359</v>
      </c>
      <c r="S249" s="32" t="s">
        <v>359</v>
      </c>
      <c r="T249" s="32" t="s">
        <v>359</v>
      </c>
      <c r="U249" s="32" t="s">
        <v>359</v>
      </c>
      <c r="V249" s="32" t="s">
        <v>359</v>
      </c>
      <c r="W249" s="32" t="s">
        <v>359</v>
      </c>
      <c r="X249" s="32" t="s">
        <v>359</v>
      </c>
      <c r="Y249" s="32" t="s">
        <v>359</v>
      </c>
    </row>
    <row r="250">
      <c r="A250" s="31"/>
      <c r="B250" s="32"/>
      <c r="C250" s="92"/>
      <c r="D250" s="32" t="s">
        <v>359</v>
      </c>
      <c r="E250" s="31"/>
      <c r="F250" s="31"/>
      <c r="G250" s="87" t="s">
        <v>359</v>
      </c>
      <c r="H250" s="87" t="s">
        <v>359</v>
      </c>
      <c r="I250" s="87" t="s">
        <v>359</v>
      </c>
      <c r="J250" s="32" t="s">
        <v>359</v>
      </c>
      <c r="K250" s="32" t="s">
        <v>359</v>
      </c>
      <c r="L250" s="32" t="s">
        <v>359</v>
      </c>
      <c r="M250" s="32" t="s">
        <v>359</v>
      </c>
      <c r="N250" s="32" t="s">
        <v>359</v>
      </c>
      <c r="O250" s="32" t="s">
        <v>359</v>
      </c>
      <c r="P250" s="32" t="s">
        <v>359</v>
      </c>
      <c r="Q250" s="32" t="s">
        <v>359</v>
      </c>
      <c r="R250" s="32" t="s">
        <v>359</v>
      </c>
      <c r="S250" s="32" t="s">
        <v>359</v>
      </c>
      <c r="T250" s="32" t="s">
        <v>359</v>
      </c>
      <c r="U250" s="32" t="s">
        <v>359</v>
      </c>
      <c r="V250" s="32" t="s">
        <v>359</v>
      </c>
      <c r="W250" s="32" t="s">
        <v>359</v>
      </c>
      <c r="X250" s="32" t="s">
        <v>359</v>
      </c>
      <c r="Y250" s="32" t="s">
        <v>359</v>
      </c>
    </row>
    <row r="251">
      <c r="A251" s="31"/>
      <c r="B251" s="32"/>
      <c r="C251" s="92"/>
      <c r="D251" s="32" t="s">
        <v>359</v>
      </c>
      <c r="E251" s="31"/>
      <c r="F251" s="31"/>
      <c r="G251" s="87" t="s">
        <v>359</v>
      </c>
      <c r="H251" s="87" t="s">
        <v>359</v>
      </c>
      <c r="I251" s="87" t="s">
        <v>359</v>
      </c>
      <c r="J251" s="32" t="s">
        <v>359</v>
      </c>
      <c r="K251" s="32" t="s">
        <v>359</v>
      </c>
      <c r="L251" s="32" t="s">
        <v>359</v>
      </c>
      <c r="M251" s="32" t="s">
        <v>359</v>
      </c>
      <c r="N251" s="32" t="s">
        <v>359</v>
      </c>
      <c r="O251" s="32" t="s">
        <v>359</v>
      </c>
      <c r="P251" s="32" t="s">
        <v>359</v>
      </c>
      <c r="Q251" s="32" t="s">
        <v>359</v>
      </c>
      <c r="R251" s="32" t="s">
        <v>359</v>
      </c>
      <c r="S251" s="32" t="s">
        <v>359</v>
      </c>
      <c r="T251" s="32" t="s">
        <v>359</v>
      </c>
      <c r="U251" s="32" t="s">
        <v>359</v>
      </c>
      <c r="V251" s="32" t="s">
        <v>359</v>
      </c>
      <c r="W251" s="32" t="s">
        <v>359</v>
      </c>
      <c r="X251" s="32" t="s">
        <v>359</v>
      </c>
      <c r="Y251" s="32" t="s">
        <v>359</v>
      </c>
    </row>
    <row r="252">
      <c r="A252" s="31"/>
      <c r="B252" s="32"/>
      <c r="C252" s="92"/>
      <c r="D252" s="32" t="s">
        <v>359</v>
      </c>
      <c r="E252" s="31"/>
      <c r="F252" s="31"/>
      <c r="G252" s="87" t="s">
        <v>359</v>
      </c>
      <c r="H252" s="87" t="s">
        <v>359</v>
      </c>
      <c r="I252" s="87" t="s">
        <v>359</v>
      </c>
      <c r="J252" s="32" t="s">
        <v>359</v>
      </c>
      <c r="K252" s="32" t="s">
        <v>359</v>
      </c>
      <c r="L252" s="32" t="s">
        <v>359</v>
      </c>
      <c r="M252" s="32" t="s">
        <v>359</v>
      </c>
      <c r="N252" s="32" t="s">
        <v>359</v>
      </c>
      <c r="O252" s="32" t="s">
        <v>359</v>
      </c>
      <c r="P252" s="32" t="s">
        <v>359</v>
      </c>
      <c r="Q252" s="32" t="s">
        <v>359</v>
      </c>
      <c r="R252" s="32" t="s">
        <v>359</v>
      </c>
      <c r="S252" s="32" t="s">
        <v>359</v>
      </c>
      <c r="T252" s="32" t="s">
        <v>359</v>
      </c>
      <c r="U252" s="32" t="s">
        <v>359</v>
      </c>
      <c r="V252" s="32" t="s">
        <v>359</v>
      </c>
      <c r="W252" s="32" t="s">
        <v>359</v>
      </c>
      <c r="X252" s="32" t="s">
        <v>359</v>
      </c>
      <c r="Y252" s="32" t="s">
        <v>359</v>
      </c>
    </row>
    <row r="253">
      <c r="A253" s="31"/>
      <c r="B253" s="32"/>
      <c r="C253" s="92"/>
      <c r="D253" s="32" t="s">
        <v>359</v>
      </c>
      <c r="E253" s="31"/>
      <c r="F253" s="31"/>
      <c r="G253" s="87" t="s">
        <v>359</v>
      </c>
      <c r="H253" s="87" t="s">
        <v>359</v>
      </c>
      <c r="I253" s="87" t="s">
        <v>359</v>
      </c>
      <c r="J253" s="32" t="s">
        <v>359</v>
      </c>
      <c r="K253" s="32" t="s">
        <v>359</v>
      </c>
      <c r="L253" s="32" t="s">
        <v>359</v>
      </c>
      <c r="M253" s="32" t="s">
        <v>359</v>
      </c>
      <c r="N253" s="32" t="s">
        <v>359</v>
      </c>
      <c r="O253" s="32" t="s">
        <v>359</v>
      </c>
      <c r="P253" s="32" t="s">
        <v>359</v>
      </c>
      <c r="Q253" s="32" t="s">
        <v>359</v>
      </c>
      <c r="R253" s="32" t="s">
        <v>359</v>
      </c>
      <c r="S253" s="32" t="s">
        <v>359</v>
      </c>
      <c r="T253" s="32" t="s">
        <v>359</v>
      </c>
      <c r="U253" s="32" t="s">
        <v>359</v>
      </c>
      <c r="V253" s="32" t="s">
        <v>359</v>
      </c>
      <c r="W253" s="32" t="s">
        <v>359</v>
      </c>
      <c r="X253" s="32" t="s">
        <v>359</v>
      </c>
      <c r="Y253" s="32" t="s">
        <v>359</v>
      </c>
    </row>
    <row r="254">
      <c r="A254" s="31"/>
      <c r="B254" s="32"/>
      <c r="C254" s="92"/>
      <c r="D254" s="32" t="s">
        <v>359</v>
      </c>
      <c r="E254" s="31"/>
      <c r="F254" s="31"/>
      <c r="G254" s="87" t="s">
        <v>359</v>
      </c>
      <c r="H254" s="87" t="s">
        <v>359</v>
      </c>
      <c r="I254" s="87" t="s">
        <v>359</v>
      </c>
      <c r="J254" s="32" t="s">
        <v>359</v>
      </c>
      <c r="K254" s="32" t="s">
        <v>359</v>
      </c>
      <c r="L254" s="32" t="s">
        <v>359</v>
      </c>
      <c r="M254" s="32" t="s">
        <v>359</v>
      </c>
      <c r="N254" s="32" t="s">
        <v>359</v>
      </c>
      <c r="O254" s="32" t="s">
        <v>359</v>
      </c>
      <c r="P254" s="32" t="s">
        <v>359</v>
      </c>
      <c r="Q254" s="32" t="s">
        <v>359</v>
      </c>
      <c r="R254" s="32" t="s">
        <v>359</v>
      </c>
      <c r="S254" s="32" t="s">
        <v>359</v>
      </c>
      <c r="T254" s="32" t="s">
        <v>359</v>
      </c>
      <c r="U254" s="32" t="s">
        <v>359</v>
      </c>
      <c r="V254" s="32" t="s">
        <v>359</v>
      </c>
      <c r="W254" s="32" t="s">
        <v>359</v>
      </c>
      <c r="X254" s="32" t="s">
        <v>359</v>
      </c>
      <c r="Y254" s="32" t="s">
        <v>359</v>
      </c>
    </row>
    <row r="255">
      <c r="A255" s="31"/>
      <c r="B255" s="32"/>
      <c r="C255" s="92"/>
      <c r="D255" s="32" t="s">
        <v>359</v>
      </c>
      <c r="E255" s="31"/>
      <c r="F255" s="31"/>
      <c r="G255" s="87" t="s">
        <v>359</v>
      </c>
      <c r="H255" s="87" t="s">
        <v>359</v>
      </c>
      <c r="I255" s="87" t="s">
        <v>359</v>
      </c>
      <c r="J255" s="32" t="s">
        <v>359</v>
      </c>
      <c r="K255" s="32" t="s">
        <v>359</v>
      </c>
      <c r="L255" s="32" t="s">
        <v>359</v>
      </c>
      <c r="M255" s="32" t="s">
        <v>359</v>
      </c>
      <c r="N255" s="32" t="s">
        <v>359</v>
      </c>
      <c r="O255" s="32" t="s">
        <v>359</v>
      </c>
      <c r="P255" s="32" t="s">
        <v>359</v>
      </c>
      <c r="Q255" s="32" t="s">
        <v>359</v>
      </c>
      <c r="R255" s="32" t="s">
        <v>359</v>
      </c>
      <c r="S255" s="32" t="s">
        <v>359</v>
      </c>
      <c r="T255" s="32" t="s">
        <v>359</v>
      </c>
      <c r="U255" s="32" t="s">
        <v>359</v>
      </c>
      <c r="V255" s="32" t="s">
        <v>359</v>
      </c>
      <c r="W255" s="32" t="s">
        <v>359</v>
      </c>
      <c r="X255" s="32" t="s">
        <v>359</v>
      </c>
      <c r="Y255" s="32" t="s">
        <v>359</v>
      </c>
    </row>
    <row r="256">
      <c r="A256" s="31"/>
      <c r="B256" s="32"/>
      <c r="C256" s="92"/>
      <c r="D256" s="32" t="s">
        <v>359</v>
      </c>
      <c r="E256" s="31"/>
      <c r="F256" s="31"/>
      <c r="G256" s="87" t="s">
        <v>359</v>
      </c>
      <c r="H256" s="87" t="s">
        <v>359</v>
      </c>
      <c r="I256" s="87" t="s">
        <v>359</v>
      </c>
      <c r="J256" s="32" t="s">
        <v>359</v>
      </c>
      <c r="K256" s="32" t="s">
        <v>359</v>
      </c>
      <c r="L256" s="32" t="s">
        <v>359</v>
      </c>
      <c r="M256" s="32" t="s">
        <v>359</v>
      </c>
      <c r="N256" s="32" t="s">
        <v>359</v>
      </c>
      <c r="O256" s="32" t="s">
        <v>359</v>
      </c>
      <c r="P256" s="32" t="s">
        <v>359</v>
      </c>
      <c r="Q256" s="32" t="s">
        <v>359</v>
      </c>
      <c r="R256" s="32" t="s">
        <v>359</v>
      </c>
      <c r="S256" s="32" t="s">
        <v>359</v>
      </c>
      <c r="T256" s="32" t="s">
        <v>359</v>
      </c>
      <c r="U256" s="32" t="s">
        <v>359</v>
      </c>
      <c r="V256" s="32" t="s">
        <v>359</v>
      </c>
      <c r="W256" s="32" t="s">
        <v>359</v>
      </c>
      <c r="X256" s="32" t="s">
        <v>359</v>
      </c>
      <c r="Y256" s="32" t="s">
        <v>359</v>
      </c>
    </row>
    <row r="257">
      <c r="A257" s="31"/>
      <c r="B257" s="32"/>
      <c r="C257" s="92"/>
      <c r="D257" s="32" t="s">
        <v>359</v>
      </c>
      <c r="E257" s="31"/>
      <c r="F257" s="31"/>
      <c r="G257" s="87" t="s">
        <v>359</v>
      </c>
      <c r="H257" s="87" t="s">
        <v>359</v>
      </c>
      <c r="I257" s="87" t="s">
        <v>359</v>
      </c>
      <c r="J257" s="32" t="s">
        <v>359</v>
      </c>
      <c r="K257" s="32" t="s">
        <v>359</v>
      </c>
      <c r="L257" s="32" t="s">
        <v>359</v>
      </c>
      <c r="M257" s="32" t="s">
        <v>359</v>
      </c>
      <c r="N257" s="32" t="s">
        <v>359</v>
      </c>
      <c r="O257" s="32" t="s">
        <v>359</v>
      </c>
      <c r="P257" s="32" t="s">
        <v>359</v>
      </c>
      <c r="Q257" s="32" t="s">
        <v>359</v>
      </c>
      <c r="R257" s="32" t="s">
        <v>359</v>
      </c>
      <c r="S257" s="32" t="s">
        <v>359</v>
      </c>
      <c r="T257" s="32" t="s">
        <v>359</v>
      </c>
      <c r="U257" s="32" t="s">
        <v>359</v>
      </c>
      <c r="V257" s="32" t="s">
        <v>359</v>
      </c>
      <c r="W257" s="32" t="s">
        <v>359</v>
      </c>
      <c r="X257" s="32" t="s">
        <v>359</v>
      </c>
      <c r="Y257" s="32" t="s">
        <v>359</v>
      </c>
    </row>
    <row r="258">
      <c r="A258" s="31"/>
      <c r="B258" s="32"/>
      <c r="C258" s="92"/>
      <c r="D258" s="32" t="s">
        <v>359</v>
      </c>
      <c r="E258" s="31"/>
      <c r="F258" s="31"/>
      <c r="G258" s="87" t="s">
        <v>359</v>
      </c>
      <c r="H258" s="87" t="s">
        <v>359</v>
      </c>
      <c r="I258" s="87" t="s">
        <v>359</v>
      </c>
      <c r="J258" s="32" t="s">
        <v>359</v>
      </c>
      <c r="K258" s="32" t="s">
        <v>359</v>
      </c>
      <c r="L258" s="32" t="s">
        <v>359</v>
      </c>
      <c r="M258" s="32" t="s">
        <v>359</v>
      </c>
      <c r="N258" s="32" t="s">
        <v>359</v>
      </c>
      <c r="O258" s="32" t="s">
        <v>359</v>
      </c>
      <c r="P258" s="32" t="s">
        <v>359</v>
      </c>
      <c r="Q258" s="32" t="s">
        <v>359</v>
      </c>
      <c r="R258" s="32" t="s">
        <v>359</v>
      </c>
      <c r="S258" s="32" t="s">
        <v>359</v>
      </c>
      <c r="T258" s="32" t="s">
        <v>359</v>
      </c>
      <c r="U258" s="32" t="s">
        <v>359</v>
      </c>
      <c r="V258" s="32" t="s">
        <v>359</v>
      </c>
      <c r="W258" s="32" t="s">
        <v>359</v>
      </c>
      <c r="X258" s="32" t="s">
        <v>359</v>
      </c>
      <c r="Y258" s="32" t="s">
        <v>359</v>
      </c>
    </row>
    <row r="259">
      <c r="A259" s="31"/>
      <c r="B259" s="32"/>
      <c r="C259" s="92"/>
      <c r="D259" s="32" t="s">
        <v>359</v>
      </c>
      <c r="E259" s="31"/>
      <c r="F259" s="31"/>
      <c r="G259" s="87" t="s">
        <v>359</v>
      </c>
      <c r="H259" s="87" t="s">
        <v>359</v>
      </c>
      <c r="I259" s="87" t="s">
        <v>359</v>
      </c>
      <c r="J259" s="32" t="s">
        <v>359</v>
      </c>
      <c r="K259" s="32" t="s">
        <v>359</v>
      </c>
      <c r="L259" s="32" t="s">
        <v>359</v>
      </c>
      <c r="M259" s="32" t="s">
        <v>359</v>
      </c>
      <c r="N259" s="32" t="s">
        <v>359</v>
      </c>
      <c r="O259" s="32" t="s">
        <v>359</v>
      </c>
      <c r="P259" s="32" t="s">
        <v>359</v>
      </c>
      <c r="Q259" s="32" t="s">
        <v>359</v>
      </c>
      <c r="R259" s="32" t="s">
        <v>359</v>
      </c>
      <c r="S259" s="32" t="s">
        <v>359</v>
      </c>
      <c r="T259" s="32" t="s">
        <v>359</v>
      </c>
      <c r="U259" s="32" t="s">
        <v>359</v>
      </c>
      <c r="V259" s="32" t="s">
        <v>359</v>
      </c>
      <c r="W259" s="32" t="s">
        <v>359</v>
      </c>
      <c r="X259" s="32" t="s">
        <v>359</v>
      </c>
      <c r="Y259" s="32" t="s">
        <v>359</v>
      </c>
    </row>
    <row r="260">
      <c r="A260" s="31"/>
      <c r="B260" s="32"/>
      <c r="C260" s="92"/>
      <c r="D260" s="32" t="s">
        <v>359</v>
      </c>
      <c r="E260" s="31"/>
      <c r="F260" s="31"/>
      <c r="G260" s="87" t="s">
        <v>359</v>
      </c>
      <c r="H260" s="87" t="s">
        <v>359</v>
      </c>
      <c r="I260" s="87" t="s">
        <v>359</v>
      </c>
      <c r="J260" s="32" t="s">
        <v>359</v>
      </c>
      <c r="K260" s="32" t="s">
        <v>359</v>
      </c>
      <c r="L260" s="32" t="s">
        <v>359</v>
      </c>
      <c r="M260" s="32" t="s">
        <v>359</v>
      </c>
      <c r="N260" s="32" t="s">
        <v>359</v>
      </c>
      <c r="O260" s="32" t="s">
        <v>359</v>
      </c>
      <c r="P260" s="32" t="s">
        <v>359</v>
      </c>
      <c r="Q260" s="32" t="s">
        <v>359</v>
      </c>
      <c r="R260" s="32" t="s">
        <v>359</v>
      </c>
      <c r="S260" s="32" t="s">
        <v>359</v>
      </c>
      <c r="T260" s="32" t="s">
        <v>359</v>
      </c>
      <c r="U260" s="32" t="s">
        <v>359</v>
      </c>
      <c r="V260" s="32" t="s">
        <v>359</v>
      </c>
      <c r="W260" s="32" t="s">
        <v>359</v>
      </c>
      <c r="X260" s="32" t="s">
        <v>359</v>
      </c>
      <c r="Y260" s="32" t="s">
        <v>359</v>
      </c>
    </row>
    <row r="261">
      <c r="A261" s="31"/>
      <c r="B261" s="32"/>
      <c r="C261" s="92"/>
      <c r="D261" s="32" t="s">
        <v>359</v>
      </c>
      <c r="E261" s="31"/>
      <c r="F261" s="31"/>
      <c r="G261" s="87" t="s">
        <v>359</v>
      </c>
      <c r="H261" s="87" t="s">
        <v>359</v>
      </c>
      <c r="I261" s="87" t="s">
        <v>359</v>
      </c>
      <c r="J261" s="32" t="s">
        <v>359</v>
      </c>
      <c r="K261" s="32" t="s">
        <v>359</v>
      </c>
      <c r="L261" s="32" t="s">
        <v>359</v>
      </c>
      <c r="M261" s="32" t="s">
        <v>359</v>
      </c>
      <c r="N261" s="32" t="s">
        <v>359</v>
      </c>
      <c r="O261" s="32" t="s">
        <v>359</v>
      </c>
      <c r="P261" s="32" t="s">
        <v>359</v>
      </c>
      <c r="Q261" s="32" t="s">
        <v>359</v>
      </c>
      <c r="R261" s="32" t="s">
        <v>359</v>
      </c>
      <c r="S261" s="32" t="s">
        <v>359</v>
      </c>
      <c r="T261" s="32" t="s">
        <v>359</v>
      </c>
      <c r="U261" s="32" t="s">
        <v>359</v>
      </c>
      <c r="V261" s="32" t="s">
        <v>359</v>
      </c>
      <c r="W261" s="32" t="s">
        <v>359</v>
      </c>
      <c r="X261" s="32" t="s">
        <v>359</v>
      </c>
      <c r="Y261" s="32" t="s">
        <v>359</v>
      </c>
    </row>
    <row r="262">
      <c r="A262" s="31"/>
      <c r="B262" s="32"/>
      <c r="C262" s="92"/>
      <c r="D262" s="32" t="s">
        <v>359</v>
      </c>
      <c r="E262" s="31"/>
      <c r="F262" s="31"/>
      <c r="G262" s="87" t="s">
        <v>359</v>
      </c>
      <c r="H262" s="87" t="s">
        <v>359</v>
      </c>
      <c r="I262" s="87" t="s">
        <v>359</v>
      </c>
      <c r="J262" s="32" t="s">
        <v>359</v>
      </c>
      <c r="K262" s="32" t="s">
        <v>359</v>
      </c>
      <c r="L262" s="32" t="s">
        <v>359</v>
      </c>
      <c r="M262" s="32" t="s">
        <v>359</v>
      </c>
      <c r="N262" s="32" t="s">
        <v>359</v>
      </c>
      <c r="O262" s="32" t="s">
        <v>359</v>
      </c>
      <c r="P262" s="32" t="s">
        <v>359</v>
      </c>
      <c r="Q262" s="32" t="s">
        <v>359</v>
      </c>
      <c r="R262" s="32" t="s">
        <v>359</v>
      </c>
      <c r="S262" s="32" t="s">
        <v>359</v>
      </c>
      <c r="T262" s="32" t="s">
        <v>359</v>
      </c>
      <c r="U262" s="32" t="s">
        <v>359</v>
      </c>
      <c r="V262" s="32" t="s">
        <v>359</v>
      </c>
      <c r="W262" s="32" t="s">
        <v>359</v>
      </c>
      <c r="X262" s="32" t="s">
        <v>359</v>
      </c>
      <c r="Y262" s="32" t="s">
        <v>359</v>
      </c>
    </row>
    <row r="263">
      <c r="A263" s="31"/>
      <c r="B263" s="32"/>
      <c r="C263" s="92"/>
      <c r="D263" s="32" t="s">
        <v>359</v>
      </c>
      <c r="E263" s="31"/>
      <c r="F263" s="31"/>
      <c r="G263" s="87" t="s">
        <v>359</v>
      </c>
      <c r="H263" s="87" t="s">
        <v>359</v>
      </c>
      <c r="I263" s="87" t="s">
        <v>359</v>
      </c>
      <c r="J263" s="32" t="s">
        <v>359</v>
      </c>
      <c r="K263" s="32" t="s">
        <v>359</v>
      </c>
      <c r="L263" s="32" t="s">
        <v>359</v>
      </c>
      <c r="M263" s="32" t="s">
        <v>359</v>
      </c>
      <c r="N263" s="32" t="s">
        <v>359</v>
      </c>
      <c r="O263" s="32" t="s">
        <v>359</v>
      </c>
      <c r="P263" s="32" t="s">
        <v>359</v>
      </c>
      <c r="Q263" s="32" t="s">
        <v>359</v>
      </c>
      <c r="R263" s="32" t="s">
        <v>359</v>
      </c>
      <c r="S263" s="32" t="s">
        <v>359</v>
      </c>
      <c r="T263" s="32" t="s">
        <v>359</v>
      </c>
      <c r="U263" s="32" t="s">
        <v>359</v>
      </c>
      <c r="V263" s="32" t="s">
        <v>359</v>
      </c>
      <c r="W263" s="32" t="s">
        <v>359</v>
      </c>
      <c r="X263" s="32" t="s">
        <v>359</v>
      </c>
      <c r="Y263" s="32" t="s">
        <v>359</v>
      </c>
    </row>
    <row r="264">
      <c r="A264" s="31"/>
      <c r="B264" s="32"/>
      <c r="C264" s="92"/>
      <c r="D264" s="32" t="s">
        <v>359</v>
      </c>
      <c r="E264" s="31"/>
      <c r="F264" s="31"/>
      <c r="G264" s="87" t="s">
        <v>359</v>
      </c>
      <c r="H264" s="87" t="s">
        <v>359</v>
      </c>
      <c r="I264" s="87" t="s">
        <v>359</v>
      </c>
      <c r="J264" s="32" t="s">
        <v>359</v>
      </c>
      <c r="K264" s="32" t="s">
        <v>359</v>
      </c>
      <c r="L264" s="32" t="s">
        <v>359</v>
      </c>
      <c r="M264" s="32" t="s">
        <v>359</v>
      </c>
      <c r="N264" s="32" t="s">
        <v>359</v>
      </c>
      <c r="O264" s="32" t="s">
        <v>359</v>
      </c>
      <c r="P264" s="32" t="s">
        <v>359</v>
      </c>
      <c r="Q264" s="32" t="s">
        <v>359</v>
      </c>
      <c r="R264" s="32" t="s">
        <v>359</v>
      </c>
      <c r="S264" s="32" t="s">
        <v>359</v>
      </c>
      <c r="T264" s="32" t="s">
        <v>359</v>
      </c>
      <c r="U264" s="32" t="s">
        <v>359</v>
      </c>
      <c r="V264" s="32" t="s">
        <v>359</v>
      </c>
      <c r="W264" s="32" t="s">
        <v>359</v>
      </c>
      <c r="X264" s="32" t="s">
        <v>359</v>
      </c>
      <c r="Y264" s="32" t="s">
        <v>359</v>
      </c>
    </row>
    <row r="265">
      <c r="A265" s="31"/>
      <c r="B265" s="32"/>
      <c r="C265" s="92"/>
      <c r="D265" s="32" t="s">
        <v>359</v>
      </c>
      <c r="E265" s="31"/>
      <c r="F265" s="31"/>
      <c r="G265" s="87" t="s">
        <v>359</v>
      </c>
      <c r="H265" s="87" t="s">
        <v>359</v>
      </c>
      <c r="I265" s="87" t="s">
        <v>359</v>
      </c>
      <c r="J265" s="32" t="s">
        <v>359</v>
      </c>
      <c r="K265" s="32" t="s">
        <v>359</v>
      </c>
      <c r="L265" s="32" t="s">
        <v>359</v>
      </c>
      <c r="M265" s="32" t="s">
        <v>359</v>
      </c>
      <c r="N265" s="32" t="s">
        <v>359</v>
      </c>
      <c r="O265" s="32" t="s">
        <v>359</v>
      </c>
      <c r="P265" s="32" t="s">
        <v>359</v>
      </c>
      <c r="Q265" s="32" t="s">
        <v>359</v>
      </c>
      <c r="R265" s="32" t="s">
        <v>359</v>
      </c>
      <c r="S265" s="32" t="s">
        <v>359</v>
      </c>
      <c r="T265" s="32" t="s">
        <v>359</v>
      </c>
      <c r="U265" s="32" t="s">
        <v>359</v>
      </c>
      <c r="V265" s="32" t="s">
        <v>359</v>
      </c>
      <c r="W265" s="32" t="s">
        <v>359</v>
      </c>
      <c r="X265" s="32" t="s">
        <v>359</v>
      </c>
      <c r="Y265" s="32" t="s">
        <v>359</v>
      </c>
    </row>
    <row r="266">
      <c r="A266" s="31"/>
      <c r="B266" s="32"/>
      <c r="C266" s="92"/>
      <c r="D266" s="32" t="s">
        <v>359</v>
      </c>
      <c r="E266" s="31"/>
      <c r="F266" s="31"/>
      <c r="G266" s="87" t="s">
        <v>359</v>
      </c>
      <c r="H266" s="87" t="s">
        <v>359</v>
      </c>
      <c r="I266" s="87" t="s">
        <v>359</v>
      </c>
      <c r="J266" s="32" t="s">
        <v>359</v>
      </c>
      <c r="K266" s="32" t="s">
        <v>359</v>
      </c>
      <c r="L266" s="32" t="s">
        <v>359</v>
      </c>
      <c r="M266" s="32" t="s">
        <v>359</v>
      </c>
      <c r="N266" s="32" t="s">
        <v>359</v>
      </c>
      <c r="O266" s="32" t="s">
        <v>359</v>
      </c>
      <c r="P266" s="32" t="s">
        <v>359</v>
      </c>
      <c r="Q266" s="32" t="s">
        <v>359</v>
      </c>
      <c r="R266" s="32" t="s">
        <v>359</v>
      </c>
      <c r="S266" s="32" t="s">
        <v>359</v>
      </c>
      <c r="T266" s="32" t="s">
        <v>359</v>
      </c>
      <c r="U266" s="32" t="s">
        <v>359</v>
      </c>
      <c r="V266" s="32" t="s">
        <v>359</v>
      </c>
      <c r="W266" s="32" t="s">
        <v>359</v>
      </c>
      <c r="X266" s="32" t="s">
        <v>359</v>
      </c>
      <c r="Y266" s="32" t="s">
        <v>359</v>
      </c>
    </row>
    <row r="267">
      <c r="A267" s="31"/>
      <c r="B267" s="32"/>
      <c r="C267" s="92"/>
      <c r="D267" s="32" t="s">
        <v>359</v>
      </c>
      <c r="E267" s="31"/>
      <c r="F267" s="31"/>
      <c r="G267" s="87" t="s">
        <v>359</v>
      </c>
      <c r="H267" s="87" t="s">
        <v>359</v>
      </c>
      <c r="I267" s="87" t="s">
        <v>359</v>
      </c>
      <c r="J267" s="32" t="s">
        <v>359</v>
      </c>
      <c r="K267" s="32" t="s">
        <v>359</v>
      </c>
      <c r="L267" s="32" t="s">
        <v>359</v>
      </c>
      <c r="M267" s="32" t="s">
        <v>359</v>
      </c>
      <c r="N267" s="32" t="s">
        <v>359</v>
      </c>
      <c r="O267" s="32" t="s">
        <v>359</v>
      </c>
      <c r="P267" s="32" t="s">
        <v>359</v>
      </c>
      <c r="Q267" s="32" t="s">
        <v>359</v>
      </c>
      <c r="R267" s="32" t="s">
        <v>359</v>
      </c>
      <c r="S267" s="32" t="s">
        <v>359</v>
      </c>
      <c r="T267" s="32" t="s">
        <v>359</v>
      </c>
      <c r="U267" s="32" t="s">
        <v>359</v>
      </c>
      <c r="V267" s="32" t="s">
        <v>359</v>
      </c>
      <c r="W267" s="32" t="s">
        <v>359</v>
      </c>
      <c r="X267" s="32" t="s">
        <v>359</v>
      </c>
      <c r="Y267" s="32" t="s">
        <v>359</v>
      </c>
    </row>
    <row r="268">
      <c r="A268" s="31"/>
      <c r="B268" s="32"/>
      <c r="C268" s="92"/>
      <c r="D268" s="32" t="s">
        <v>359</v>
      </c>
      <c r="E268" s="31"/>
      <c r="F268" s="31"/>
      <c r="G268" s="87" t="s">
        <v>359</v>
      </c>
      <c r="H268" s="87" t="s">
        <v>359</v>
      </c>
      <c r="I268" s="87" t="s">
        <v>359</v>
      </c>
      <c r="J268" s="32" t="s">
        <v>359</v>
      </c>
      <c r="K268" s="32" t="s">
        <v>359</v>
      </c>
      <c r="L268" s="32" t="s">
        <v>359</v>
      </c>
      <c r="M268" s="32" t="s">
        <v>359</v>
      </c>
      <c r="N268" s="32" t="s">
        <v>359</v>
      </c>
      <c r="O268" s="32" t="s">
        <v>359</v>
      </c>
      <c r="P268" s="32" t="s">
        <v>359</v>
      </c>
      <c r="Q268" s="32" t="s">
        <v>359</v>
      </c>
      <c r="R268" s="32" t="s">
        <v>359</v>
      </c>
      <c r="S268" s="32" t="s">
        <v>359</v>
      </c>
      <c r="T268" s="32" t="s">
        <v>359</v>
      </c>
      <c r="U268" s="32" t="s">
        <v>359</v>
      </c>
      <c r="V268" s="32" t="s">
        <v>359</v>
      </c>
      <c r="W268" s="32" t="s">
        <v>359</v>
      </c>
      <c r="X268" s="32" t="s">
        <v>359</v>
      </c>
      <c r="Y268" s="32" t="s">
        <v>359</v>
      </c>
    </row>
    <row r="269">
      <c r="A269" s="31"/>
      <c r="B269" s="32"/>
      <c r="C269" s="92"/>
      <c r="D269" s="32" t="s">
        <v>359</v>
      </c>
      <c r="E269" s="31"/>
      <c r="F269" s="31"/>
      <c r="G269" s="87" t="s">
        <v>359</v>
      </c>
      <c r="H269" s="87" t="s">
        <v>359</v>
      </c>
      <c r="I269" s="87" t="s">
        <v>359</v>
      </c>
      <c r="J269" s="32" t="s">
        <v>359</v>
      </c>
      <c r="K269" s="32" t="s">
        <v>359</v>
      </c>
      <c r="L269" s="32" t="s">
        <v>359</v>
      </c>
      <c r="M269" s="32" t="s">
        <v>359</v>
      </c>
      <c r="N269" s="32" t="s">
        <v>359</v>
      </c>
      <c r="O269" s="32" t="s">
        <v>359</v>
      </c>
      <c r="P269" s="32" t="s">
        <v>359</v>
      </c>
      <c r="Q269" s="32" t="s">
        <v>359</v>
      </c>
      <c r="R269" s="32" t="s">
        <v>359</v>
      </c>
      <c r="S269" s="32" t="s">
        <v>359</v>
      </c>
      <c r="T269" s="32" t="s">
        <v>359</v>
      </c>
      <c r="U269" s="32" t="s">
        <v>359</v>
      </c>
      <c r="V269" s="32" t="s">
        <v>359</v>
      </c>
      <c r="W269" s="32" t="s">
        <v>359</v>
      </c>
      <c r="X269" s="32" t="s">
        <v>359</v>
      </c>
      <c r="Y269" s="32" t="s">
        <v>359</v>
      </c>
    </row>
    <row r="270">
      <c r="A270" s="31"/>
      <c r="B270" s="32"/>
      <c r="C270" s="92"/>
      <c r="D270" s="32" t="s">
        <v>359</v>
      </c>
      <c r="E270" s="31"/>
      <c r="F270" s="31"/>
      <c r="G270" s="87" t="s">
        <v>359</v>
      </c>
      <c r="H270" s="87" t="s">
        <v>359</v>
      </c>
      <c r="I270" s="87" t="s">
        <v>359</v>
      </c>
      <c r="J270" s="32" t="s">
        <v>359</v>
      </c>
      <c r="K270" s="32" t="s">
        <v>359</v>
      </c>
      <c r="L270" s="32" t="s">
        <v>359</v>
      </c>
      <c r="M270" s="32" t="s">
        <v>359</v>
      </c>
      <c r="N270" s="32" t="s">
        <v>359</v>
      </c>
      <c r="O270" s="32" t="s">
        <v>359</v>
      </c>
      <c r="P270" s="32" t="s">
        <v>359</v>
      </c>
      <c r="Q270" s="32" t="s">
        <v>359</v>
      </c>
      <c r="R270" s="32" t="s">
        <v>359</v>
      </c>
      <c r="S270" s="32" t="s">
        <v>359</v>
      </c>
      <c r="T270" s="32" t="s">
        <v>359</v>
      </c>
      <c r="U270" s="32" t="s">
        <v>359</v>
      </c>
      <c r="V270" s="32" t="s">
        <v>359</v>
      </c>
      <c r="W270" s="32" t="s">
        <v>359</v>
      </c>
      <c r="X270" s="32" t="s">
        <v>359</v>
      </c>
      <c r="Y270" s="32" t="s">
        <v>359</v>
      </c>
    </row>
    <row r="271">
      <c r="A271" s="31"/>
      <c r="B271" s="32"/>
      <c r="C271" s="92"/>
      <c r="D271" s="32" t="s">
        <v>359</v>
      </c>
      <c r="E271" s="31"/>
      <c r="F271" s="31"/>
      <c r="G271" s="87" t="s">
        <v>359</v>
      </c>
      <c r="H271" s="87" t="s">
        <v>359</v>
      </c>
      <c r="I271" s="87" t="s">
        <v>359</v>
      </c>
      <c r="J271" s="32" t="s">
        <v>359</v>
      </c>
      <c r="K271" s="32" t="s">
        <v>359</v>
      </c>
      <c r="L271" s="32" t="s">
        <v>359</v>
      </c>
      <c r="M271" s="32" t="s">
        <v>359</v>
      </c>
      <c r="N271" s="32" t="s">
        <v>359</v>
      </c>
      <c r="O271" s="32" t="s">
        <v>359</v>
      </c>
      <c r="P271" s="32" t="s">
        <v>359</v>
      </c>
      <c r="Q271" s="32" t="s">
        <v>359</v>
      </c>
      <c r="R271" s="32" t="s">
        <v>359</v>
      </c>
      <c r="S271" s="32" t="s">
        <v>359</v>
      </c>
      <c r="T271" s="32" t="s">
        <v>359</v>
      </c>
      <c r="U271" s="32" t="s">
        <v>359</v>
      </c>
      <c r="V271" s="32" t="s">
        <v>359</v>
      </c>
      <c r="W271" s="32" t="s">
        <v>359</v>
      </c>
      <c r="X271" s="32" t="s">
        <v>359</v>
      </c>
      <c r="Y271" s="32" t="s">
        <v>359</v>
      </c>
    </row>
    <row r="272">
      <c r="A272" s="31"/>
      <c r="B272" s="32"/>
      <c r="C272" s="92"/>
      <c r="D272" s="32" t="s">
        <v>359</v>
      </c>
      <c r="E272" s="31"/>
      <c r="F272" s="31"/>
      <c r="G272" s="87" t="s">
        <v>359</v>
      </c>
      <c r="H272" s="87" t="s">
        <v>359</v>
      </c>
      <c r="I272" s="87" t="s">
        <v>359</v>
      </c>
      <c r="J272" s="32" t="s">
        <v>359</v>
      </c>
      <c r="K272" s="32" t="s">
        <v>359</v>
      </c>
      <c r="L272" s="32" t="s">
        <v>359</v>
      </c>
      <c r="M272" s="32" t="s">
        <v>359</v>
      </c>
      <c r="N272" s="32" t="s">
        <v>359</v>
      </c>
      <c r="O272" s="32" t="s">
        <v>359</v>
      </c>
      <c r="P272" s="32" t="s">
        <v>359</v>
      </c>
      <c r="Q272" s="32" t="s">
        <v>359</v>
      </c>
      <c r="R272" s="32" t="s">
        <v>359</v>
      </c>
      <c r="S272" s="32" t="s">
        <v>359</v>
      </c>
      <c r="T272" s="32" t="s">
        <v>359</v>
      </c>
      <c r="U272" s="32" t="s">
        <v>359</v>
      </c>
      <c r="V272" s="32" t="s">
        <v>359</v>
      </c>
      <c r="W272" s="32" t="s">
        <v>359</v>
      </c>
      <c r="X272" s="32" t="s">
        <v>359</v>
      </c>
      <c r="Y272" s="32" t="s">
        <v>359</v>
      </c>
    </row>
    <row r="273">
      <c r="A273" s="31"/>
      <c r="B273" s="32"/>
      <c r="C273" s="92"/>
      <c r="D273" s="32" t="s">
        <v>359</v>
      </c>
      <c r="E273" s="31"/>
      <c r="F273" s="31"/>
      <c r="G273" s="87" t="s">
        <v>359</v>
      </c>
      <c r="H273" s="87" t="s">
        <v>359</v>
      </c>
      <c r="I273" s="87" t="s">
        <v>359</v>
      </c>
      <c r="J273" s="32" t="s">
        <v>359</v>
      </c>
      <c r="K273" s="32" t="s">
        <v>359</v>
      </c>
      <c r="L273" s="32" t="s">
        <v>359</v>
      </c>
      <c r="M273" s="32" t="s">
        <v>359</v>
      </c>
      <c r="N273" s="32" t="s">
        <v>359</v>
      </c>
      <c r="O273" s="32" t="s">
        <v>359</v>
      </c>
      <c r="P273" s="32" t="s">
        <v>359</v>
      </c>
      <c r="Q273" s="32" t="s">
        <v>359</v>
      </c>
      <c r="R273" s="32" t="s">
        <v>359</v>
      </c>
      <c r="S273" s="32" t="s">
        <v>359</v>
      </c>
      <c r="T273" s="32" t="s">
        <v>359</v>
      </c>
      <c r="U273" s="32" t="s">
        <v>359</v>
      </c>
      <c r="V273" s="32" t="s">
        <v>359</v>
      </c>
      <c r="W273" s="32" t="s">
        <v>359</v>
      </c>
      <c r="X273" s="32" t="s">
        <v>359</v>
      </c>
      <c r="Y273" s="32" t="s">
        <v>359</v>
      </c>
    </row>
    <row r="274">
      <c r="A274" s="31"/>
      <c r="B274" s="32"/>
      <c r="C274" s="92"/>
      <c r="D274" s="32" t="s">
        <v>359</v>
      </c>
      <c r="E274" s="31"/>
      <c r="F274" s="31"/>
      <c r="G274" s="87" t="s">
        <v>359</v>
      </c>
      <c r="H274" s="87" t="s">
        <v>359</v>
      </c>
      <c r="I274" s="87" t="s">
        <v>359</v>
      </c>
      <c r="J274" s="32" t="s">
        <v>359</v>
      </c>
      <c r="K274" s="32" t="s">
        <v>359</v>
      </c>
      <c r="L274" s="32" t="s">
        <v>359</v>
      </c>
      <c r="M274" s="32" t="s">
        <v>359</v>
      </c>
      <c r="N274" s="32" t="s">
        <v>359</v>
      </c>
      <c r="O274" s="32" t="s">
        <v>359</v>
      </c>
      <c r="P274" s="32" t="s">
        <v>359</v>
      </c>
      <c r="Q274" s="32" t="s">
        <v>359</v>
      </c>
      <c r="R274" s="32" t="s">
        <v>359</v>
      </c>
      <c r="S274" s="32" t="s">
        <v>359</v>
      </c>
      <c r="T274" s="32" t="s">
        <v>359</v>
      </c>
      <c r="U274" s="32" t="s">
        <v>359</v>
      </c>
      <c r="V274" s="32" t="s">
        <v>359</v>
      </c>
      <c r="W274" s="32" t="s">
        <v>359</v>
      </c>
      <c r="X274" s="32" t="s">
        <v>359</v>
      </c>
      <c r="Y274" s="32" t="s">
        <v>359</v>
      </c>
    </row>
    <row r="275">
      <c r="A275" s="31"/>
      <c r="B275" s="32"/>
      <c r="C275" s="92"/>
      <c r="D275" s="32" t="s">
        <v>359</v>
      </c>
      <c r="E275" s="31"/>
      <c r="F275" s="31"/>
      <c r="G275" s="87" t="s">
        <v>359</v>
      </c>
      <c r="H275" s="87" t="s">
        <v>359</v>
      </c>
      <c r="I275" s="87" t="s">
        <v>359</v>
      </c>
      <c r="J275" s="32" t="s">
        <v>359</v>
      </c>
      <c r="K275" s="32" t="s">
        <v>359</v>
      </c>
      <c r="L275" s="32" t="s">
        <v>359</v>
      </c>
      <c r="M275" s="32" t="s">
        <v>359</v>
      </c>
      <c r="N275" s="32" t="s">
        <v>359</v>
      </c>
      <c r="O275" s="32" t="s">
        <v>359</v>
      </c>
      <c r="P275" s="32" t="s">
        <v>359</v>
      </c>
      <c r="Q275" s="32" t="s">
        <v>359</v>
      </c>
      <c r="R275" s="32" t="s">
        <v>359</v>
      </c>
      <c r="S275" s="32" t="s">
        <v>359</v>
      </c>
      <c r="T275" s="32" t="s">
        <v>359</v>
      </c>
      <c r="U275" s="32" t="s">
        <v>359</v>
      </c>
      <c r="V275" s="32" t="s">
        <v>359</v>
      </c>
      <c r="W275" s="32" t="s">
        <v>359</v>
      </c>
      <c r="X275" s="32" t="s">
        <v>359</v>
      </c>
      <c r="Y275" s="32" t="s">
        <v>359</v>
      </c>
    </row>
    <row r="276">
      <c r="A276" s="31"/>
      <c r="B276" s="32"/>
      <c r="C276" s="92"/>
      <c r="D276" s="32" t="s">
        <v>359</v>
      </c>
      <c r="E276" s="31"/>
      <c r="F276" s="31"/>
      <c r="G276" s="87" t="s">
        <v>359</v>
      </c>
      <c r="H276" s="87" t="s">
        <v>359</v>
      </c>
      <c r="I276" s="87" t="s">
        <v>359</v>
      </c>
      <c r="J276" s="32" t="s">
        <v>359</v>
      </c>
      <c r="K276" s="32" t="s">
        <v>359</v>
      </c>
      <c r="L276" s="32" t="s">
        <v>359</v>
      </c>
      <c r="M276" s="32" t="s">
        <v>359</v>
      </c>
      <c r="N276" s="32" t="s">
        <v>359</v>
      </c>
      <c r="O276" s="32" t="s">
        <v>359</v>
      </c>
      <c r="P276" s="32" t="s">
        <v>359</v>
      </c>
      <c r="Q276" s="32" t="s">
        <v>359</v>
      </c>
      <c r="R276" s="32" t="s">
        <v>359</v>
      </c>
      <c r="S276" s="32" t="s">
        <v>359</v>
      </c>
      <c r="T276" s="32" t="s">
        <v>359</v>
      </c>
      <c r="U276" s="32" t="s">
        <v>359</v>
      </c>
      <c r="V276" s="32" t="s">
        <v>359</v>
      </c>
      <c r="W276" s="32" t="s">
        <v>359</v>
      </c>
      <c r="X276" s="32" t="s">
        <v>359</v>
      </c>
      <c r="Y276" s="32" t="s">
        <v>359</v>
      </c>
    </row>
    <row r="277">
      <c r="A277" s="31"/>
      <c r="B277" s="32"/>
      <c r="C277" s="92"/>
      <c r="D277" s="32" t="s">
        <v>359</v>
      </c>
      <c r="E277" s="31"/>
      <c r="F277" s="31"/>
      <c r="G277" s="87" t="s">
        <v>359</v>
      </c>
      <c r="H277" s="87" t="s">
        <v>359</v>
      </c>
      <c r="I277" s="87" t="s">
        <v>359</v>
      </c>
      <c r="J277" s="32" t="s">
        <v>359</v>
      </c>
      <c r="K277" s="32" t="s">
        <v>359</v>
      </c>
      <c r="L277" s="32" t="s">
        <v>359</v>
      </c>
      <c r="M277" s="32" t="s">
        <v>359</v>
      </c>
      <c r="N277" s="32" t="s">
        <v>359</v>
      </c>
      <c r="O277" s="32" t="s">
        <v>359</v>
      </c>
      <c r="P277" s="32" t="s">
        <v>359</v>
      </c>
      <c r="Q277" s="32" t="s">
        <v>359</v>
      </c>
      <c r="R277" s="32" t="s">
        <v>359</v>
      </c>
      <c r="S277" s="32" t="s">
        <v>359</v>
      </c>
      <c r="T277" s="32" t="s">
        <v>359</v>
      </c>
      <c r="U277" s="32" t="s">
        <v>359</v>
      </c>
      <c r="V277" s="32" t="s">
        <v>359</v>
      </c>
      <c r="W277" s="32" t="s">
        <v>359</v>
      </c>
      <c r="X277" s="32" t="s">
        <v>359</v>
      </c>
      <c r="Y277" s="32" t="s">
        <v>359</v>
      </c>
    </row>
    <row r="278">
      <c r="A278" s="31"/>
      <c r="B278" s="32"/>
      <c r="C278" s="92"/>
      <c r="D278" s="32" t="s">
        <v>359</v>
      </c>
      <c r="E278" s="31"/>
      <c r="F278" s="31"/>
      <c r="G278" s="87" t="s">
        <v>359</v>
      </c>
      <c r="H278" s="87" t="s">
        <v>359</v>
      </c>
      <c r="I278" s="87" t="s">
        <v>359</v>
      </c>
      <c r="J278" s="32" t="s">
        <v>359</v>
      </c>
      <c r="K278" s="32" t="s">
        <v>359</v>
      </c>
      <c r="L278" s="32" t="s">
        <v>359</v>
      </c>
      <c r="M278" s="32" t="s">
        <v>359</v>
      </c>
      <c r="N278" s="32" t="s">
        <v>359</v>
      </c>
      <c r="O278" s="32" t="s">
        <v>359</v>
      </c>
      <c r="P278" s="32" t="s">
        <v>359</v>
      </c>
      <c r="Q278" s="32" t="s">
        <v>359</v>
      </c>
      <c r="R278" s="32" t="s">
        <v>359</v>
      </c>
      <c r="S278" s="32" t="s">
        <v>359</v>
      </c>
      <c r="T278" s="32" t="s">
        <v>359</v>
      </c>
      <c r="U278" s="32" t="s">
        <v>359</v>
      </c>
      <c r="V278" s="32" t="s">
        <v>359</v>
      </c>
      <c r="W278" s="32" t="s">
        <v>359</v>
      </c>
      <c r="X278" s="32" t="s">
        <v>359</v>
      </c>
      <c r="Y278" s="32" t="s">
        <v>359</v>
      </c>
    </row>
    <row r="279">
      <c r="A279" s="31"/>
      <c r="B279" s="32"/>
      <c r="C279" s="92"/>
      <c r="D279" s="32" t="s">
        <v>359</v>
      </c>
      <c r="E279" s="31"/>
      <c r="F279" s="31"/>
      <c r="G279" s="87" t="s">
        <v>359</v>
      </c>
      <c r="H279" s="87" t="s">
        <v>359</v>
      </c>
      <c r="I279" s="87" t="s">
        <v>359</v>
      </c>
      <c r="J279" s="32" t="s">
        <v>359</v>
      </c>
      <c r="K279" s="32" t="s">
        <v>359</v>
      </c>
      <c r="L279" s="32" t="s">
        <v>359</v>
      </c>
      <c r="M279" s="32" t="s">
        <v>359</v>
      </c>
      <c r="N279" s="32" t="s">
        <v>359</v>
      </c>
      <c r="O279" s="32" t="s">
        <v>359</v>
      </c>
      <c r="P279" s="32" t="s">
        <v>359</v>
      </c>
      <c r="Q279" s="32" t="s">
        <v>359</v>
      </c>
      <c r="R279" s="32" t="s">
        <v>359</v>
      </c>
      <c r="S279" s="32" t="s">
        <v>359</v>
      </c>
      <c r="T279" s="32" t="s">
        <v>359</v>
      </c>
      <c r="U279" s="32" t="s">
        <v>359</v>
      </c>
      <c r="V279" s="32" t="s">
        <v>359</v>
      </c>
      <c r="W279" s="32" t="s">
        <v>359</v>
      </c>
      <c r="X279" s="32" t="s">
        <v>359</v>
      </c>
      <c r="Y279" s="32" t="s">
        <v>359</v>
      </c>
    </row>
    <row r="280">
      <c r="A280" s="31"/>
      <c r="B280" s="32"/>
      <c r="C280" s="92"/>
      <c r="D280" s="32" t="s">
        <v>359</v>
      </c>
      <c r="E280" s="31"/>
      <c r="F280" s="31"/>
      <c r="G280" s="87" t="s">
        <v>359</v>
      </c>
      <c r="H280" s="87" t="s">
        <v>359</v>
      </c>
      <c r="I280" s="87" t="s">
        <v>359</v>
      </c>
      <c r="J280" s="32" t="s">
        <v>359</v>
      </c>
      <c r="K280" s="32" t="s">
        <v>359</v>
      </c>
      <c r="L280" s="32" t="s">
        <v>359</v>
      </c>
      <c r="M280" s="32" t="s">
        <v>359</v>
      </c>
      <c r="N280" s="32" t="s">
        <v>359</v>
      </c>
      <c r="O280" s="32" t="s">
        <v>359</v>
      </c>
      <c r="P280" s="32" t="s">
        <v>359</v>
      </c>
      <c r="Q280" s="32" t="s">
        <v>359</v>
      </c>
      <c r="R280" s="32" t="s">
        <v>359</v>
      </c>
      <c r="S280" s="32" t="s">
        <v>359</v>
      </c>
      <c r="T280" s="32" t="s">
        <v>359</v>
      </c>
      <c r="U280" s="32" t="s">
        <v>359</v>
      </c>
      <c r="V280" s="32" t="s">
        <v>359</v>
      </c>
      <c r="W280" s="32" t="s">
        <v>359</v>
      </c>
      <c r="X280" s="32" t="s">
        <v>359</v>
      </c>
      <c r="Y280" s="32" t="s">
        <v>359</v>
      </c>
    </row>
    <row r="281">
      <c r="A281" s="31"/>
      <c r="B281" s="32"/>
      <c r="C281" s="92"/>
      <c r="D281" s="32" t="s">
        <v>359</v>
      </c>
      <c r="E281" s="31"/>
      <c r="F281" s="31"/>
      <c r="G281" s="87" t="s">
        <v>359</v>
      </c>
      <c r="H281" s="87" t="s">
        <v>359</v>
      </c>
      <c r="I281" s="87" t="s">
        <v>359</v>
      </c>
      <c r="J281" s="32" t="s">
        <v>359</v>
      </c>
      <c r="K281" s="32" t="s">
        <v>359</v>
      </c>
      <c r="L281" s="32" t="s">
        <v>359</v>
      </c>
      <c r="M281" s="32" t="s">
        <v>359</v>
      </c>
      <c r="N281" s="32" t="s">
        <v>359</v>
      </c>
      <c r="O281" s="32" t="s">
        <v>359</v>
      </c>
      <c r="P281" s="32" t="s">
        <v>359</v>
      </c>
      <c r="Q281" s="32" t="s">
        <v>359</v>
      </c>
      <c r="R281" s="32" t="s">
        <v>359</v>
      </c>
      <c r="S281" s="32" t="s">
        <v>359</v>
      </c>
      <c r="T281" s="32" t="s">
        <v>359</v>
      </c>
      <c r="U281" s="32" t="s">
        <v>359</v>
      </c>
      <c r="V281" s="32" t="s">
        <v>359</v>
      </c>
      <c r="W281" s="32" t="s">
        <v>359</v>
      </c>
      <c r="X281" s="32" t="s">
        <v>359</v>
      </c>
      <c r="Y281" s="32" t="s">
        <v>359</v>
      </c>
    </row>
    <row r="282">
      <c r="A282" s="31"/>
      <c r="B282" s="32"/>
      <c r="C282" s="92"/>
      <c r="D282" s="32" t="s">
        <v>359</v>
      </c>
      <c r="E282" s="31"/>
      <c r="F282" s="31"/>
      <c r="G282" s="87" t="s">
        <v>359</v>
      </c>
      <c r="H282" s="87" t="s">
        <v>359</v>
      </c>
      <c r="I282" s="87" t="s">
        <v>359</v>
      </c>
      <c r="J282" s="32" t="s">
        <v>359</v>
      </c>
      <c r="K282" s="32" t="s">
        <v>359</v>
      </c>
      <c r="L282" s="32" t="s">
        <v>359</v>
      </c>
      <c r="M282" s="32" t="s">
        <v>359</v>
      </c>
      <c r="N282" s="32" t="s">
        <v>359</v>
      </c>
      <c r="O282" s="32" t="s">
        <v>359</v>
      </c>
      <c r="P282" s="32" t="s">
        <v>359</v>
      </c>
      <c r="Q282" s="32" t="s">
        <v>359</v>
      </c>
      <c r="R282" s="32" t="s">
        <v>359</v>
      </c>
      <c r="S282" s="32" t="s">
        <v>359</v>
      </c>
      <c r="T282" s="32" t="s">
        <v>359</v>
      </c>
      <c r="U282" s="32" t="s">
        <v>359</v>
      </c>
      <c r="V282" s="32" t="s">
        <v>359</v>
      </c>
      <c r="W282" s="32" t="s">
        <v>359</v>
      </c>
      <c r="X282" s="32" t="s">
        <v>359</v>
      </c>
      <c r="Y282" s="32" t="s">
        <v>359</v>
      </c>
    </row>
    <row r="283">
      <c r="A283" s="31"/>
      <c r="B283" s="32"/>
      <c r="C283" s="92"/>
      <c r="D283" s="32" t="s">
        <v>359</v>
      </c>
      <c r="E283" s="31"/>
      <c r="F283" s="31"/>
      <c r="G283" s="87" t="s">
        <v>359</v>
      </c>
      <c r="H283" s="87" t="s">
        <v>359</v>
      </c>
      <c r="I283" s="87" t="s">
        <v>359</v>
      </c>
      <c r="J283" s="32" t="s">
        <v>359</v>
      </c>
      <c r="K283" s="32" t="s">
        <v>359</v>
      </c>
      <c r="L283" s="32" t="s">
        <v>359</v>
      </c>
      <c r="M283" s="32" t="s">
        <v>359</v>
      </c>
      <c r="N283" s="32" t="s">
        <v>359</v>
      </c>
      <c r="O283" s="32" t="s">
        <v>359</v>
      </c>
      <c r="P283" s="32" t="s">
        <v>359</v>
      </c>
      <c r="Q283" s="32" t="s">
        <v>359</v>
      </c>
      <c r="R283" s="32" t="s">
        <v>359</v>
      </c>
      <c r="S283" s="32" t="s">
        <v>359</v>
      </c>
      <c r="T283" s="32" t="s">
        <v>359</v>
      </c>
      <c r="U283" s="32" t="s">
        <v>359</v>
      </c>
      <c r="V283" s="32" t="s">
        <v>359</v>
      </c>
      <c r="W283" s="32" t="s">
        <v>359</v>
      </c>
      <c r="X283" s="32" t="s">
        <v>359</v>
      </c>
      <c r="Y283" s="32" t="s">
        <v>359</v>
      </c>
    </row>
    <row r="284">
      <c r="A284" s="31"/>
      <c r="B284" s="32"/>
      <c r="C284" s="92"/>
      <c r="D284" s="32" t="s">
        <v>359</v>
      </c>
      <c r="E284" s="31"/>
      <c r="F284" s="31"/>
      <c r="G284" s="87" t="s">
        <v>359</v>
      </c>
      <c r="H284" s="87" t="s">
        <v>359</v>
      </c>
      <c r="I284" s="87" t="s">
        <v>359</v>
      </c>
      <c r="J284" s="32" t="s">
        <v>359</v>
      </c>
      <c r="K284" s="32" t="s">
        <v>359</v>
      </c>
      <c r="L284" s="32" t="s">
        <v>359</v>
      </c>
      <c r="M284" s="32" t="s">
        <v>359</v>
      </c>
      <c r="N284" s="32" t="s">
        <v>359</v>
      </c>
      <c r="O284" s="32" t="s">
        <v>359</v>
      </c>
      <c r="P284" s="32" t="s">
        <v>359</v>
      </c>
      <c r="Q284" s="32" t="s">
        <v>359</v>
      </c>
      <c r="R284" s="32" t="s">
        <v>359</v>
      </c>
      <c r="S284" s="32" t="s">
        <v>359</v>
      </c>
      <c r="T284" s="32" t="s">
        <v>359</v>
      </c>
      <c r="U284" s="32" t="s">
        <v>359</v>
      </c>
      <c r="V284" s="32" t="s">
        <v>359</v>
      </c>
      <c r="W284" s="32" t="s">
        <v>359</v>
      </c>
      <c r="X284" s="32" t="s">
        <v>359</v>
      </c>
      <c r="Y284" s="32" t="s">
        <v>359</v>
      </c>
    </row>
    <row r="285">
      <c r="A285" s="31"/>
      <c r="B285" s="32"/>
      <c r="C285" s="92"/>
      <c r="D285" s="32" t="s">
        <v>359</v>
      </c>
      <c r="E285" s="31"/>
      <c r="F285" s="31"/>
      <c r="G285" s="87" t="s">
        <v>359</v>
      </c>
      <c r="H285" s="87" t="s">
        <v>359</v>
      </c>
      <c r="I285" s="87" t="s">
        <v>359</v>
      </c>
      <c r="J285" s="32" t="s">
        <v>359</v>
      </c>
      <c r="K285" s="32" t="s">
        <v>359</v>
      </c>
      <c r="L285" s="32" t="s">
        <v>359</v>
      </c>
      <c r="M285" s="32" t="s">
        <v>359</v>
      </c>
      <c r="N285" s="32" t="s">
        <v>359</v>
      </c>
      <c r="O285" s="32" t="s">
        <v>359</v>
      </c>
      <c r="P285" s="32" t="s">
        <v>359</v>
      </c>
      <c r="Q285" s="32" t="s">
        <v>359</v>
      </c>
      <c r="R285" s="32" t="s">
        <v>359</v>
      </c>
      <c r="S285" s="32" t="s">
        <v>359</v>
      </c>
      <c r="T285" s="32" t="s">
        <v>359</v>
      </c>
      <c r="U285" s="32" t="s">
        <v>359</v>
      </c>
      <c r="V285" s="32" t="s">
        <v>359</v>
      </c>
      <c r="W285" s="32" t="s">
        <v>359</v>
      </c>
      <c r="X285" s="32" t="s">
        <v>359</v>
      </c>
      <c r="Y285" s="32" t="s">
        <v>359</v>
      </c>
    </row>
    <row r="286">
      <c r="A286" s="31"/>
      <c r="B286" s="32"/>
      <c r="C286" s="92"/>
      <c r="D286" s="32" t="s">
        <v>359</v>
      </c>
      <c r="E286" s="31"/>
      <c r="F286" s="31"/>
      <c r="G286" s="87" t="s">
        <v>359</v>
      </c>
      <c r="H286" s="87" t="s">
        <v>359</v>
      </c>
      <c r="I286" s="87" t="s">
        <v>359</v>
      </c>
      <c r="J286" s="32" t="s">
        <v>359</v>
      </c>
      <c r="K286" s="32" t="s">
        <v>359</v>
      </c>
      <c r="L286" s="32" t="s">
        <v>359</v>
      </c>
      <c r="M286" s="32" t="s">
        <v>359</v>
      </c>
      <c r="N286" s="32" t="s">
        <v>359</v>
      </c>
      <c r="O286" s="32" t="s">
        <v>359</v>
      </c>
      <c r="P286" s="32" t="s">
        <v>359</v>
      </c>
      <c r="Q286" s="32" t="s">
        <v>359</v>
      </c>
      <c r="R286" s="32" t="s">
        <v>359</v>
      </c>
      <c r="S286" s="32" t="s">
        <v>359</v>
      </c>
      <c r="T286" s="32" t="s">
        <v>359</v>
      </c>
      <c r="U286" s="32" t="s">
        <v>359</v>
      </c>
      <c r="V286" s="32" t="s">
        <v>359</v>
      </c>
      <c r="W286" s="32" t="s">
        <v>359</v>
      </c>
      <c r="X286" s="32" t="s">
        <v>359</v>
      </c>
      <c r="Y286" s="32" t="s">
        <v>359</v>
      </c>
    </row>
    <row r="287">
      <c r="A287" s="31"/>
      <c r="B287" s="32"/>
      <c r="C287" s="92"/>
      <c r="D287" s="32" t="s">
        <v>359</v>
      </c>
      <c r="E287" s="31"/>
      <c r="F287" s="31"/>
      <c r="G287" s="87" t="s">
        <v>359</v>
      </c>
      <c r="H287" s="87" t="s">
        <v>359</v>
      </c>
      <c r="I287" s="87" t="s">
        <v>359</v>
      </c>
      <c r="J287" s="32" t="s">
        <v>359</v>
      </c>
      <c r="K287" s="32" t="s">
        <v>359</v>
      </c>
      <c r="L287" s="32" t="s">
        <v>359</v>
      </c>
      <c r="M287" s="32" t="s">
        <v>359</v>
      </c>
      <c r="N287" s="32" t="s">
        <v>359</v>
      </c>
      <c r="O287" s="32" t="s">
        <v>359</v>
      </c>
      <c r="P287" s="32" t="s">
        <v>359</v>
      </c>
      <c r="Q287" s="32" t="s">
        <v>359</v>
      </c>
      <c r="R287" s="32" t="s">
        <v>359</v>
      </c>
      <c r="S287" s="32" t="s">
        <v>359</v>
      </c>
      <c r="T287" s="32" t="s">
        <v>359</v>
      </c>
      <c r="U287" s="32" t="s">
        <v>359</v>
      </c>
      <c r="V287" s="32" t="s">
        <v>359</v>
      </c>
      <c r="W287" s="32" t="s">
        <v>359</v>
      </c>
      <c r="X287" s="32" t="s">
        <v>359</v>
      </c>
      <c r="Y287" s="32" t="s">
        <v>359</v>
      </c>
    </row>
    <row r="288">
      <c r="A288" s="31"/>
      <c r="B288" s="32"/>
      <c r="C288" s="92"/>
      <c r="D288" s="32" t="s">
        <v>359</v>
      </c>
      <c r="E288" s="31"/>
      <c r="F288" s="31"/>
      <c r="G288" s="87" t="s">
        <v>359</v>
      </c>
      <c r="H288" s="87" t="s">
        <v>359</v>
      </c>
      <c r="I288" s="87" t="s">
        <v>359</v>
      </c>
      <c r="J288" s="32" t="s">
        <v>359</v>
      </c>
      <c r="K288" s="32" t="s">
        <v>359</v>
      </c>
      <c r="L288" s="32" t="s">
        <v>359</v>
      </c>
      <c r="M288" s="32" t="s">
        <v>359</v>
      </c>
      <c r="N288" s="32" t="s">
        <v>359</v>
      </c>
      <c r="O288" s="32" t="s">
        <v>359</v>
      </c>
      <c r="P288" s="32" t="s">
        <v>359</v>
      </c>
      <c r="Q288" s="32" t="s">
        <v>359</v>
      </c>
      <c r="R288" s="32" t="s">
        <v>359</v>
      </c>
      <c r="S288" s="32" t="s">
        <v>359</v>
      </c>
      <c r="T288" s="32" t="s">
        <v>359</v>
      </c>
      <c r="U288" s="32" t="s">
        <v>359</v>
      </c>
      <c r="V288" s="32" t="s">
        <v>359</v>
      </c>
      <c r="W288" s="32" t="s">
        <v>359</v>
      </c>
      <c r="X288" s="32" t="s">
        <v>359</v>
      </c>
      <c r="Y288" s="32" t="s">
        <v>359</v>
      </c>
    </row>
    <row r="289">
      <c r="A289" s="31"/>
      <c r="B289" s="32"/>
      <c r="C289" s="92"/>
      <c r="D289" s="32" t="s">
        <v>359</v>
      </c>
      <c r="E289" s="31"/>
      <c r="F289" s="31"/>
      <c r="G289" s="87" t="s">
        <v>359</v>
      </c>
      <c r="H289" s="87" t="s">
        <v>359</v>
      </c>
      <c r="I289" s="87" t="s">
        <v>359</v>
      </c>
      <c r="J289" s="32" t="s">
        <v>359</v>
      </c>
      <c r="K289" s="32" t="s">
        <v>359</v>
      </c>
      <c r="L289" s="32" t="s">
        <v>359</v>
      </c>
      <c r="M289" s="32" t="s">
        <v>359</v>
      </c>
      <c r="N289" s="32" t="s">
        <v>359</v>
      </c>
      <c r="O289" s="32" t="s">
        <v>359</v>
      </c>
      <c r="P289" s="32" t="s">
        <v>359</v>
      </c>
      <c r="Q289" s="32" t="s">
        <v>359</v>
      </c>
      <c r="R289" s="32" t="s">
        <v>359</v>
      </c>
      <c r="S289" s="32" t="s">
        <v>359</v>
      </c>
      <c r="T289" s="32" t="s">
        <v>359</v>
      </c>
      <c r="U289" s="32" t="s">
        <v>359</v>
      </c>
      <c r="V289" s="32" t="s">
        <v>359</v>
      </c>
      <c r="W289" s="32" t="s">
        <v>359</v>
      </c>
      <c r="X289" s="32" t="s">
        <v>359</v>
      </c>
      <c r="Y289" s="32" t="s">
        <v>359</v>
      </c>
    </row>
    <row r="290">
      <c r="A290" s="31"/>
      <c r="B290" s="32"/>
      <c r="C290" s="92"/>
      <c r="D290" s="32" t="s">
        <v>359</v>
      </c>
      <c r="E290" s="31"/>
      <c r="F290" s="31"/>
      <c r="G290" s="87" t="s">
        <v>359</v>
      </c>
      <c r="H290" s="87" t="s">
        <v>359</v>
      </c>
      <c r="I290" s="87" t="s">
        <v>359</v>
      </c>
      <c r="J290" s="32" t="s">
        <v>359</v>
      </c>
      <c r="K290" s="32" t="s">
        <v>359</v>
      </c>
      <c r="L290" s="32" t="s">
        <v>359</v>
      </c>
      <c r="M290" s="32" t="s">
        <v>359</v>
      </c>
      <c r="N290" s="32" t="s">
        <v>359</v>
      </c>
      <c r="O290" s="32" t="s">
        <v>359</v>
      </c>
      <c r="P290" s="32" t="s">
        <v>359</v>
      </c>
      <c r="Q290" s="32" t="s">
        <v>359</v>
      </c>
      <c r="R290" s="32" t="s">
        <v>359</v>
      </c>
      <c r="S290" s="32" t="s">
        <v>359</v>
      </c>
      <c r="T290" s="32" t="s">
        <v>359</v>
      </c>
      <c r="U290" s="32" t="s">
        <v>359</v>
      </c>
      <c r="V290" s="32" t="s">
        <v>359</v>
      </c>
      <c r="W290" s="32" t="s">
        <v>359</v>
      </c>
      <c r="X290" s="32" t="s">
        <v>359</v>
      </c>
      <c r="Y290" s="32" t="s">
        <v>359</v>
      </c>
    </row>
    <row r="291">
      <c r="A291" s="31"/>
      <c r="B291" s="32"/>
      <c r="C291" s="92"/>
      <c r="D291" s="32" t="s">
        <v>359</v>
      </c>
      <c r="E291" s="31"/>
      <c r="F291" s="31"/>
      <c r="G291" s="87" t="s">
        <v>359</v>
      </c>
      <c r="H291" s="87" t="s">
        <v>359</v>
      </c>
      <c r="I291" s="87" t="s">
        <v>359</v>
      </c>
      <c r="J291" s="32" t="s">
        <v>359</v>
      </c>
      <c r="K291" s="32" t="s">
        <v>359</v>
      </c>
      <c r="L291" s="32" t="s">
        <v>359</v>
      </c>
      <c r="M291" s="32" t="s">
        <v>359</v>
      </c>
      <c r="N291" s="32" t="s">
        <v>359</v>
      </c>
      <c r="O291" s="32" t="s">
        <v>359</v>
      </c>
      <c r="P291" s="32" t="s">
        <v>359</v>
      </c>
      <c r="Q291" s="32" t="s">
        <v>359</v>
      </c>
      <c r="R291" s="32" t="s">
        <v>359</v>
      </c>
      <c r="S291" s="32" t="s">
        <v>359</v>
      </c>
      <c r="T291" s="32" t="s">
        <v>359</v>
      </c>
      <c r="U291" s="32" t="s">
        <v>359</v>
      </c>
      <c r="V291" s="32" t="s">
        <v>359</v>
      </c>
      <c r="W291" s="32" t="s">
        <v>359</v>
      </c>
      <c r="X291" s="32" t="s">
        <v>359</v>
      </c>
      <c r="Y291" s="32" t="s">
        <v>359</v>
      </c>
    </row>
    <row r="292">
      <c r="A292" s="31"/>
      <c r="B292" s="32"/>
      <c r="C292" s="92"/>
      <c r="D292" s="32" t="s">
        <v>359</v>
      </c>
      <c r="E292" s="31"/>
      <c r="F292" s="31"/>
      <c r="G292" s="87" t="s">
        <v>359</v>
      </c>
      <c r="H292" s="87" t="s">
        <v>359</v>
      </c>
      <c r="I292" s="87" t="s">
        <v>359</v>
      </c>
      <c r="J292" s="32" t="s">
        <v>359</v>
      </c>
      <c r="K292" s="32" t="s">
        <v>359</v>
      </c>
      <c r="L292" s="32" t="s">
        <v>359</v>
      </c>
      <c r="M292" s="32" t="s">
        <v>359</v>
      </c>
      <c r="N292" s="32" t="s">
        <v>359</v>
      </c>
      <c r="O292" s="32" t="s">
        <v>359</v>
      </c>
      <c r="P292" s="32" t="s">
        <v>359</v>
      </c>
      <c r="Q292" s="32" t="s">
        <v>359</v>
      </c>
      <c r="R292" s="32" t="s">
        <v>359</v>
      </c>
      <c r="S292" s="32" t="s">
        <v>359</v>
      </c>
      <c r="T292" s="32" t="s">
        <v>359</v>
      </c>
      <c r="U292" s="32" t="s">
        <v>359</v>
      </c>
      <c r="V292" s="32" t="s">
        <v>359</v>
      </c>
      <c r="W292" s="32" t="s">
        <v>359</v>
      </c>
      <c r="X292" s="32" t="s">
        <v>359</v>
      </c>
      <c r="Y292" s="32" t="s">
        <v>359</v>
      </c>
    </row>
    <row r="293">
      <c r="A293" s="31"/>
      <c r="B293" s="32"/>
      <c r="C293" s="92"/>
      <c r="D293" s="32" t="s">
        <v>359</v>
      </c>
      <c r="E293" s="31"/>
      <c r="F293" s="31"/>
      <c r="G293" s="87" t="s">
        <v>359</v>
      </c>
      <c r="H293" s="87" t="s">
        <v>359</v>
      </c>
      <c r="I293" s="87" t="s">
        <v>359</v>
      </c>
      <c r="J293" s="32" t="s">
        <v>359</v>
      </c>
      <c r="K293" s="32" t="s">
        <v>359</v>
      </c>
      <c r="L293" s="32" t="s">
        <v>359</v>
      </c>
      <c r="M293" s="32" t="s">
        <v>359</v>
      </c>
      <c r="N293" s="32" t="s">
        <v>359</v>
      </c>
      <c r="O293" s="32" t="s">
        <v>359</v>
      </c>
      <c r="P293" s="32" t="s">
        <v>359</v>
      </c>
      <c r="Q293" s="32" t="s">
        <v>359</v>
      </c>
      <c r="R293" s="32" t="s">
        <v>359</v>
      </c>
      <c r="S293" s="32" t="s">
        <v>359</v>
      </c>
      <c r="T293" s="32" t="s">
        <v>359</v>
      </c>
      <c r="U293" s="32" t="s">
        <v>359</v>
      </c>
      <c r="V293" s="32" t="s">
        <v>359</v>
      </c>
      <c r="W293" s="32" t="s">
        <v>359</v>
      </c>
      <c r="X293" s="32" t="s">
        <v>359</v>
      </c>
      <c r="Y293" s="32" t="s">
        <v>359</v>
      </c>
    </row>
    <row r="294">
      <c r="A294" s="31"/>
      <c r="B294" s="32"/>
      <c r="C294" s="92"/>
      <c r="D294" s="32" t="s">
        <v>359</v>
      </c>
      <c r="E294" s="31"/>
      <c r="F294" s="31"/>
      <c r="G294" s="87" t="s">
        <v>359</v>
      </c>
      <c r="H294" s="87" t="s">
        <v>359</v>
      </c>
      <c r="I294" s="87" t="s">
        <v>359</v>
      </c>
      <c r="J294" s="32" t="s">
        <v>359</v>
      </c>
      <c r="K294" s="32" t="s">
        <v>359</v>
      </c>
      <c r="L294" s="32" t="s">
        <v>359</v>
      </c>
      <c r="M294" s="32" t="s">
        <v>359</v>
      </c>
      <c r="N294" s="32" t="s">
        <v>359</v>
      </c>
      <c r="O294" s="32" t="s">
        <v>359</v>
      </c>
      <c r="P294" s="32" t="s">
        <v>359</v>
      </c>
      <c r="Q294" s="32" t="s">
        <v>359</v>
      </c>
      <c r="R294" s="32" t="s">
        <v>359</v>
      </c>
      <c r="S294" s="32" t="s">
        <v>359</v>
      </c>
      <c r="T294" s="32" t="s">
        <v>359</v>
      </c>
      <c r="U294" s="32" t="s">
        <v>359</v>
      </c>
      <c r="V294" s="32" t="s">
        <v>359</v>
      </c>
      <c r="W294" s="32" t="s">
        <v>359</v>
      </c>
      <c r="X294" s="32" t="s">
        <v>359</v>
      </c>
      <c r="Y294" s="32" t="s">
        <v>359</v>
      </c>
    </row>
    <row r="295">
      <c r="A295" s="31"/>
      <c r="B295" s="32"/>
      <c r="C295" s="92"/>
      <c r="D295" s="32" t="s">
        <v>359</v>
      </c>
      <c r="E295" s="31"/>
      <c r="F295" s="31"/>
      <c r="G295" s="87" t="s">
        <v>359</v>
      </c>
      <c r="H295" s="87" t="s">
        <v>359</v>
      </c>
      <c r="I295" s="87" t="s">
        <v>359</v>
      </c>
      <c r="J295" s="32" t="s">
        <v>359</v>
      </c>
      <c r="K295" s="32" t="s">
        <v>359</v>
      </c>
      <c r="L295" s="32" t="s">
        <v>359</v>
      </c>
      <c r="M295" s="32" t="s">
        <v>359</v>
      </c>
      <c r="N295" s="32" t="s">
        <v>359</v>
      </c>
      <c r="O295" s="32" t="s">
        <v>359</v>
      </c>
      <c r="P295" s="32" t="s">
        <v>359</v>
      </c>
      <c r="Q295" s="32" t="s">
        <v>359</v>
      </c>
      <c r="R295" s="32" t="s">
        <v>359</v>
      </c>
      <c r="S295" s="32" t="s">
        <v>359</v>
      </c>
      <c r="T295" s="32" t="s">
        <v>359</v>
      </c>
      <c r="U295" s="32" t="s">
        <v>359</v>
      </c>
      <c r="V295" s="32" t="s">
        <v>359</v>
      </c>
      <c r="W295" s="32" t="s">
        <v>359</v>
      </c>
      <c r="X295" s="32" t="s">
        <v>359</v>
      </c>
      <c r="Y295" s="32" t="s">
        <v>359</v>
      </c>
    </row>
    <row r="296">
      <c r="A296" s="31"/>
      <c r="B296" s="32"/>
      <c r="C296" s="92"/>
      <c r="D296" s="32" t="s">
        <v>359</v>
      </c>
      <c r="E296" s="31"/>
      <c r="F296" s="31"/>
      <c r="G296" s="87" t="s">
        <v>359</v>
      </c>
      <c r="H296" s="87" t="s">
        <v>359</v>
      </c>
      <c r="I296" s="87" t="s">
        <v>359</v>
      </c>
      <c r="J296" s="32" t="s">
        <v>359</v>
      </c>
      <c r="K296" s="32" t="s">
        <v>359</v>
      </c>
      <c r="L296" s="32" t="s">
        <v>359</v>
      </c>
      <c r="M296" s="32" t="s">
        <v>359</v>
      </c>
      <c r="N296" s="32" t="s">
        <v>359</v>
      </c>
      <c r="O296" s="32" t="s">
        <v>359</v>
      </c>
      <c r="P296" s="32" t="s">
        <v>359</v>
      </c>
      <c r="Q296" s="32" t="s">
        <v>359</v>
      </c>
      <c r="R296" s="32" t="s">
        <v>359</v>
      </c>
      <c r="S296" s="32" t="s">
        <v>359</v>
      </c>
      <c r="T296" s="32" t="s">
        <v>359</v>
      </c>
      <c r="U296" s="32" t="s">
        <v>359</v>
      </c>
      <c r="V296" s="32" t="s">
        <v>359</v>
      </c>
      <c r="W296" s="32" t="s">
        <v>359</v>
      </c>
      <c r="X296" s="32" t="s">
        <v>359</v>
      </c>
      <c r="Y296" s="32" t="s">
        <v>359</v>
      </c>
    </row>
    <row r="297">
      <c r="A297" s="31"/>
      <c r="B297" s="32"/>
      <c r="C297" s="92"/>
      <c r="D297" s="32" t="s">
        <v>359</v>
      </c>
      <c r="E297" s="31"/>
      <c r="F297" s="31"/>
      <c r="G297" s="87" t="s">
        <v>359</v>
      </c>
      <c r="H297" s="87" t="s">
        <v>359</v>
      </c>
      <c r="I297" s="87" t="s">
        <v>359</v>
      </c>
      <c r="J297" s="32" t="s">
        <v>359</v>
      </c>
      <c r="K297" s="32" t="s">
        <v>359</v>
      </c>
      <c r="L297" s="32" t="s">
        <v>359</v>
      </c>
      <c r="M297" s="32" t="s">
        <v>359</v>
      </c>
      <c r="N297" s="32" t="s">
        <v>359</v>
      </c>
      <c r="O297" s="32" t="s">
        <v>359</v>
      </c>
      <c r="P297" s="32" t="s">
        <v>359</v>
      </c>
      <c r="Q297" s="32" t="s">
        <v>359</v>
      </c>
      <c r="R297" s="32" t="s">
        <v>359</v>
      </c>
      <c r="S297" s="32" t="s">
        <v>359</v>
      </c>
      <c r="T297" s="32" t="s">
        <v>359</v>
      </c>
      <c r="U297" s="32" t="s">
        <v>359</v>
      </c>
      <c r="V297" s="32" t="s">
        <v>359</v>
      </c>
      <c r="W297" s="32" t="s">
        <v>359</v>
      </c>
      <c r="X297" s="32" t="s">
        <v>359</v>
      </c>
      <c r="Y297" s="32" t="s">
        <v>359</v>
      </c>
    </row>
    <row r="298">
      <c r="A298" s="31"/>
      <c r="B298" s="32"/>
      <c r="C298" s="92"/>
      <c r="D298" s="32" t="s">
        <v>359</v>
      </c>
      <c r="E298" s="31"/>
      <c r="F298" s="31"/>
      <c r="G298" s="87" t="s">
        <v>359</v>
      </c>
      <c r="H298" s="87" t="s">
        <v>359</v>
      </c>
      <c r="I298" s="87" t="s">
        <v>359</v>
      </c>
      <c r="J298" s="32" t="s">
        <v>359</v>
      </c>
      <c r="K298" s="32" t="s">
        <v>359</v>
      </c>
      <c r="L298" s="32" t="s">
        <v>359</v>
      </c>
      <c r="M298" s="32" t="s">
        <v>359</v>
      </c>
      <c r="N298" s="32" t="s">
        <v>359</v>
      </c>
      <c r="O298" s="32" t="s">
        <v>359</v>
      </c>
      <c r="P298" s="32" t="s">
        <v>359</v>
      </c>
      <c r="Q298" s="32" t="s">
        <v>359</v>
      </c>
      <c r="R298" s="32" t="s">
        <v>359</v>
      </c>
      <c r="S298" s="32" t="s">
        <v>359</v>
      </c>
      <c r="T298" s="32" t="s">
        <v>359</v>
      </c>
      <c r="U298" s="32" t="s">
        <v>359</v>
      </c>
      <c r="V298" s="32" t="s">
        <v>359</v>
      </c>
      <c r="W298" s="32" t="s">
        <v>359</v>
      </c>
      <c r="X298" s="32" t="s">
        <v>359</v>
      </c>
      <c r="Y298" s="32" t="s">
        <v>359</v>
      </c>
    </row>
    <row r="299">
      <c r="A299" s="31"/>
      <c r="B299" s="32"/>
      <c r="C299" s="92"/>
      <c r="D299" s="32" t="s">
        <v>359</v>
      </c>
      <c r="E299" s="31"/>
      <c r="F299" s="31"/>
      <c r="G299" s="87" t="s">
        <v>359</v>
      </c>
      <c r="H299" s="87" t="s">
        <v>359</v>
      </c>
      <c r="I299" s="87" t="s">
        <v>359</v>
      </c>
      <c r="J299" s="32" t="s">
        <v>359</v>
      </c>
      <c r="K299" s="32" t="s">
        <v>359</v>
      </c>
      <c r="L299" s="32" t="s">
        <v>359</v>
      </c>
      <c r="M299" s="32" t="s">
        <v>359</v>
      </c>
      <c r="N299" s="32" t="s">
        <v>359</v>
      </c>
      <c r="O299" s="32" t="s">
        <v>359</v>
      </c>
      <c r="P299" s="32" t="s">
        <v>359</v>
      </c>
      <c r="Q299" s="32" t="s">
        <v>359</v>
      </c>
      <c r="R299" s="32" t="s">
        <v>359</v>
      </c>
      <c r="S299" s="32" t="s">
        <v>359</v>
      </c>
      <c r="T299" s="32" t="s">
        <v>359</v>
      </c>
      <c r="U299" s="32" t="s">
        <v>359</v>
      </c>
      <c r="V299" s="32" t="s">
        <v>359</v>
      </c>
      <c r="W299" s="32" t="s">
        <v>359</v>
      </c>
      <c r="X299" s="32" t="s">
        <v>359</v>
      </c>
      <c r="Y299" s="32" t="s">
        <v>359</v>
      </c>
    </row>
    <row r="300">
      <c r="A300" s="31"/>
      <c r="B300" s="32"/>
      <c r="C300" s="92"/>
      <c r="D300" s="32" t="s">
        <v>359</v>
      </c>
      <c r="E300" s="31"/>
      <c r="F300" s="31"/>
      <c r="G300" s="87" t="s">
        <v>359</v>
      </c>
      <c r="H300" s="87" t="s">
        <v>359</v>
      </c>
      <c r="I300" s="87" t="s">
        <v>359</v>
      </c>
      <c r="J300" s="32" t="s">
        <v>359</v>
      </c>
      <c r="K300" s="32" t="s">
        <v>359</v>
      </c>
      <c r="L300" s="32" t="s">
        <v>359</v>
      </c>
      <c r="M300" s="32" t="s">
        <v>359</v>
      </c>
      <c r="N300" s="32" t="s">
        <v>359</v>
      </c>
      <c r="O300" s="32" t="s">
        <v>359</v>
      </c>
      <c r="P300" s="32" t="s">
        <v>359</v>
      </c>
      <c r="Q300" s="32" t="s">
        <v>359</v>
      </c>
      <c r="R300" s="32" t="s">
        <v>359</v>
      </c>
      <c r="S300" s="32" t="s">
        <v>359</v>
      </c>
      <c r="T300" s="32" t="s">
        <v>359</v>
      </c>
      <c r="U300" s="32" t="s">
        <v>359</v>
      </c>
      <c r="V300" s="32" t="s">
        <v>359</v>
      </c>
      <c r="W300" s="32" t="s">
        <v>359</v>
      </c>
      <c r="X300" s="32" t="s">
        <v>359</v>
      </c>
      <c r="Y300" s="32" t="s">
        <v>359</v>
      </c>
    </row>
    <row r="301">
      <c r="A301" s="31"/>
      <c r="B301" s="32"/>
      <c r="C301" s="92"/>
      <c r="D301" s="32" t="s">
        <v>359</v>
      </c>
      <c r="E301" s="31"/>
      <c r="F301" s="31"/>
      <c r="G301" s="87" t="s">
        <v>359</v>
      </c>
      <c r="H301" s="87" t="s">
        <v>359</v>
      </c>
      <c r="I301" s="87" t="s">
        <v>359</v>
      </c>
      <c r="J301" s="32" t="s">
        <v>359</v>
      </c>
      <c r="K301" s="32" t="s">
        <v>359</v>
      </c>
      <c r="L301" s="32" t="s">
        <v>359</v>
      </c>
      <c r="M301" s="32" t="s">
        <v>359</v>
      </c>
      <c r="N301" s="32" t="s">
        <v>359</v>
      </c>
      <c r="O301" s="32" t="s">
        <v>359</v>
      </c>
      <c r="P301" s="32" t="s">
        <v>359</v>
      </c>
      <c r="Q301" s="32" t="s">
        <v>359</v>
      </c>
      <c r="R301" s="32" t="s">
        <v>359</v>
      </c>
      <c r="S301" s="32" t="s">
        <v>359</v>
      </c>
      <c r="T301" s="32" t="s">
        <v>359</v>
      </c>
      <c r="U301" s="32" t="s">
        <v>359</v>
      </c>
      <c r="V301" s="32" t="s">
        <v>359</v>
      </c>
      <c r="W301" s="32" t="s">
        <v>359</v>
      </c>
      <c r="X301" s="32" t="s">
        <v>359</v>
      </c>
      <c r="Y301" s="32" t="s">
        <v>359</v>
      </c>
    </row>
    <row r="302">
      <c r="A302" s="31"/>
      <c r="B302" s="32"/>
      <c r="C302" s="92"/>
      <c r="D302" s="32" t="s">
        <v>359</v>
      </c>
      <c r="E302" s="31"/>
      <c r="F302" s="31"/>
      <c r="G302" s="87" t="s">
        <v>359</v>
      </c>
      <c r="H302" s="87" t="s">
        <v>359</v>
      </c>
      <c r="I302" s="87" t="s">
        <v>359</v>
      </c>
      <c r="J302" s="32" t="s">
        <v>359</v>
      </c>
      <c r="K302" s="32" t="s">
        <v>359</v>
      </c>
      <c r="L302" s="32" t="s">
        <v>359</v>
      </c>
      <c r="M302" s="32" t="s">
        <v>359</v>
      </c>
      <c r="N302" s="32" t="s">
        <v>359</v>
      </c>
      <c r="O302" s="32" t="s">
        <v>359</v>
      </c>
      <c r="P302" s="32" t="s">
        <v>359</v>
      </c>
      <c r="Q302" s="32" t="s">
        <v>359</v>
      </c>
      <c r="R302" s="32" t="s">
        <v>359</v>
      </c>
      <c r="S302" s="32" t="s">
        <v>359</v>
      </c>
      <c r="T302" s="32" t="s">
        <v>359</v>
      </c>
      <c r="U302" s="32" t="s">
        <v>359</v>
      </c>
      <c r="V302" s="32" t="s">
        <v>359</v>
      </c>
      <c r="W302" s="32" t="s">
        <v>359</v>
      </c>
      <c r="X302" s="32" t="s">
        <v>359</v>
      </c>
      <c r="Y302" s="32" t="s">
        <v>359</v>
      </c>
    </row>
    <row r="303">
      <c r="A303" s="31"/>
      <c r="B303" s="32"/>
      <c r="C303" s="92"/>
      <c r="D303" s="32" t="s">
        <v>359</v>
      </c>
      <c r="E303" s="31"/>
      <c r="F303" s="31"/>
      <c r="G303" s="87" t="s">
        <v>359</v>
      </c>
      <c r="H303" s="87" t="s">
        <v>359</v>
      </c>
      <c r="I303" s="87" t="s">
        <v>359</v>
      </c>
      <c r="J303" s="32" t="s">
        <v>359</v>
      </c>
      <c r="K303" s="32" t="s">
        <v>359</v>
      </c>
      <c r="L303" s="32" t="s">
        <v>359</v>
      </c>
      <c r="M303" s="32" t="s">
        <v>359</v>
      </c>
      <c r="N303" s="32" t="s">
        <v>359</v>
      </c>
      <c r="O303" s="32" t="s">
        <v>359</v>
      </c>
      <c r="P303" s="32" t="s">
        <v>359</v>
      </c>
      <c r="Q303" s="32" t="s">
        <v>359</v>
      </c>
      <c r="R303" s="32" t="s">
        <v>359</v>
      </c>
      <c r="S303" s="32" t="s">
        <v>359</v>
      </c>
      <c r="T303" s="32" t="s">
        <v>359</v>
      </c>
      <c r="U303" s="32" t="s">
        <v>359</v>
      </c>
      <c r="V303" s="32" t="s">
        <v>359</v>
      </c>
      <c r="W303" s="32" t="s">
        <v>359</v>
      </c>
      <c r="X303" s="32" t="s">
        <v>359</v>
      </c>
      <c r="Y303" s="32" t="s">
        <v>359</v>
      </c>
    </row>
    <row r="304">
      <c r="A304" s="31"/>
      <c r="B304" s="32"/>
      <c r="C304" s="92"/>
      <c r="D304" s="32" t="s">
        <v>359</v>
      </c>
      <c r="E304" s="31"/>
      <c r="F304" s="31"/>
      <c r="G304" s="87" t="s">
        <v>359</v>
      </c>
      <c r="H304" s="87" t="s">
        <v>359</v>
      </c>
      <c r="I304" s="87" t="s">
        <v>359</v>
      </c>
      <c r="J304" s="32" t="s">
        <v>359</v>
      </c>
      <c r="K304" s="32" t="s">
        <v>359</v>
      </c>
      <c r="L304" s="32" t="s">
        <v>359</v>
      </c>
      <c r="M304" s="32" t="s">
        <v>359</v>
      </c>
      <c r="N304" s="32" t="s">
        <v>359</v>
      </c>
      <c r="O304" s="32" t="s">
        <v>359</v>
      </c>
      <c r="P304" s="32" t="s">
        <v>359</v>
      </c>
      <c r="Q304" s="32" t="s">
        <v>359</v>
      </c>
      <c r="R304" s="32" t="s">
        <v>359</v>
      </c>
      <c r="S304" s="32" t="s">
        <v>359</v>
      </c>
      <c r="T304" s="32" t="s">
        <v>359</v>
      </c>
      <c r="U304" s="32" t="s">
        <v>359</v>
      </c>
      <c r="V304" s="32" t="s">
        <v>359</v>
      </c>
      <c r="W304" s="32" t="s">
        <v>359</v>
      </c>
      <c r="X304" s="32" t="s">
        <v>359</v>
      </c>
      <c r="Y304" s="32" t="s">
        <v>359</v>
      </c>
    </row>
    <row r="305">
      <c r="A305" s="31"/>
      <c r="B305" s="32"/>
      <c r="C305" s="92"/>
      <c r="D305" s="32" t="s">
        <v>359</v>
      </c>
      <c r="E305" s="31"/>
      <c r="F305" s="31"/>
      <c r="G305" s="87" t="s">
        <v>359</v>
      </c>
      <c r="H305" s="87" t="s">
        <v>359</v>
      </c>
      <c r="I305" s="87" t="s">
        <v>359</v>
      </c>
      <c r="J305" s="32" t="s">
        <v>359</v>
      </c>
      <c r="K305" s="32" t="s">
        <v>359</v>
      </c>
      <c r="L305" s="32" t="s">
        <v>359</v>
      </c>
      <c r="M305" s="32" t="s">
        <v>359</v>
      </c>
      <c r="N305" s="32" t="s">
        <v>359</v>
      </c>
      <c r="O305" s="32" t="s">
        <v>359</v>
      </c>
      <c r="P305" s="32" t="s">
        <v>359</v>
      </c>
      <c r="Q305" s="32" t="s">
        <v>359</v>
      </c>
      <c r="R305" s="32" t="s">
        <v>359</v>
      </c>
      <c r="S305" s="32" t="s">
        <v>359</v>
      </c>
      <c r="T305" s="32" t="s">
        <v>359</v>
      </c>
      <c r="U305" s="32" t="s">
        <v>359</v>
      </c>
      <c r="V305" s="32" t="s">
        <v>359</v>
      </c>
      <c r="W305" s="32" t="s">
        <v>359</v>
      </c>
      <c r="X305" s="32" t="s">
        <v>359</v>
      </c>
      <c r="Y305" s="32" t="s">
        <v>359</v>
      </c>
    </row>
    <row r="306">
      <c r="A306" s="31"/>
      <c r="B306" s="32"/>
      <c r="C306" s="92"/>
      <c r="D306" s="32" t="s">
        <v>359</v>
      </c>
      <c r="E306" s="31"/>
      <c r="F306" s="31"/>
      <c r="G306" s="87" t="s">
        <v>359</v>
      </c>
      <c r="H306" s="87" t="s">
        <v>359</v>
      </c>
      <c r="I306" s="87" t="s">
        <v>359</v>
      </c>
      <c r="J306" s="32" t="s">
        <v>359</v>
      </c>
      <c r="K306" s="32" t="s">
        <v>359</v>
      </c>
      <c r="L306" s="32" t="s">
        <v>359</v>
      </c>
      <c r="M306" s="32" t="s">
        <v>359</v>
      </c>
      <c r="N306" s="32" t="s">
        <v>359</v>
      </c>
      <c r="O306" s="32" t="s">
        <v>359</v>
      </c>
      <c r="P306" s="32" t="s">
        <v>359</v>
      </c>
      <c r="Q306" s="32" t="s">
        <v>359</v>
      </c>
      <c r="R306" s="32" t="s">
        <v>359</v>
      </c>
      <c r="S306" s="32" t="s">
        <v>359</v>
      </c>
      <c r="T306" s="32" t="s">
        <v>359</v>
      </c>
      <c r="U306" s="32" t="s">
        <v>359</v>
      </c>
      <c r="V306" s="32" t="s">
        <v>359</v>
      </c>
      <c r="W306" s="32" t="s">
        <v>359</v>
      </c>
      <c r="X306" s="32" t="s">
        <v>359</v>
      </c>
      <c r="Y306" s="32" t="s">
        <v>359</v>
      </c>
    </row>
    <row r="307">
      <c r="A307" s="31"/>
      <c r="B307" s="32"/>
      <c r="C307" s="92"/>
      <c r="D307" s="32" t="s">
        <v>359</v>
      </c>
      <c r="E307" s="31"/>
      <c r="F307" s="31"/>
      <c r="G307" s="87" t="s">
        <v>359</v>
      </c>
      <c r="H307" s="87" t="s">
        <v>359</v>
      </c>
      <c r="I307" s="87" t="s">
        <v>359</v>
      </c>
      <c r="J307" s="32" t="s">
        <v>359</v>
      </c>
      <c r="K307" s="32" t="s">
        <v>359</v>
      </c>
      <c r="L307" s="32" t="s">
        <v>359</v>
      </c>
      <c r="M307" s="32" t="s">
        <v>359</v>
      </c>
      <c r="N307" s="32" t="s">
        <v>359</v>
      </c>
      <c r="O307" s="32" t="s">
        <v>359</v>
      </c>
      <c r="P307" s="32" t="s">
        <v>359</v>
      </c>
      <c r="Q307" s="32" t="s">
        <v>359</v>
      </c>
      <c r="R307" s="32" t="s">
        <v>359</v>
      </c>
      <c r="S307" s="32" t="s">
        <v>359</v>
      </c>
      <c r="T307" s="32" t="s">
        <v>359</v>
      </c>
      <c r="U307" s="32" t="s">
        <v>359</v>
      </c>
      <c r="V307" s="32" t="s">
        <v>359</v>
      </c>
      <c r="W307" s="32" t="s">
        <v>359</v>
      </c>
      <c r="X307" s="32" t="s">
        <v>359</v>
      </c>
      <c r="Y307" s="32" t="s">
        <v>359</v>
      </c>
    </row>
    <row r="308">
      <c r="A308" s="31"/>
      <c r="B308" s="32"/>
      <c r="C308" s="92"/>
      <c r="D308" s="32" t="s">
        <v>359</v>
      </c>
      <c r="E308" s="31"/>
      <c r="F308" s="31"/>
      <c r="G308" s="87" t="s">
        <v>359</v>
      </c>
      <c r="H308" s="87" t="s">
        <v>359</v>
      </c>
      <c r="I308" s="87" t="s">
        <v>359</v>
      </c>
      <c r="J308" s="32" t="s">
        <v>359</v>
      </c>
      <c r="K308" s="32" t="s">
        <v>359</v>
      </c>
      <c r="L308" s="32" t="s">
        <v>359</v>
      </c>
      <c r="M308" s="32" t="s">
        <v>359</v>
      </c>
      <c r="N308" s="32" t="s">
        <v>359</v>
      </c>
      <c r="O308" s="32" t="s">
        <v>359</v>
      </c>
      <c r="P308" s="32" t="s">
        <v>359</v>
      </c>
      <c r="Q308" s="32" t="s">
        <v>359</v>
      </c>
      <c r="R308" s="32" t="s">
        <v>359</v>
      </c>
      <c r="S308" s="32" t="s">
        <v>359</v>
      </c>
      <c r="T308" s="32" t="s">
        <v>359</v>
      </c>
      <c r="U308" s="32" t="s">
        <v>359</v>
      </c>
      <c r="V308" s="32" t="s">
        <v>359</v>
      </c>
      <c r="W308" s="32" t="s">
        <v>359</v>
      </c>
      <c r="X308" s="32" t="s">
        <v>359</v>
      </c>
      <c r="Y308" s="32" t="s">
        <v>359</v>
      </c>
    </row>
    <row r="309">
      <c r="A309" s="31"/>
      <c r="B309" s="32"/>
      <c r="C309" s="92"/>
      <c r="D309" s="32" t="s">
        <v>359</v>
      </c>
      <c r="E309" s="31"/>
      <c r="F309" s="31"/>
      <c r="G309" s="87" t="s">
        <v>359</v>
      </c>
      <c r="H309" s="87" t="s">
        <v>359</v>
      </c>
      <c r="I309" s="87" t="s">
        <v>359</v>
      </c>
      <c r="J309" s="32" t="s">
        <v>359</v>
      </c>
      <c r="K309" s="32" t="s">
        <v>359</v>
      </c>
      <c r="L309" s="32" t="s">
        <v>359</v>
      </c>
      <c r="M309" s="32" t="s">
        <v>359</v>
      </c>
      <c r="N309" s="32" t="s">
        <v>359</v>
      </c>
      <c r="O309" s="32" t="s">
        <v>359</v>
      </c>
      <c r="P309" s="32" t="s">
        <v>359</v>
      </c>
      <c r="Q309" s="32" t="s">
        <v>359</v>
      </c>
      <c r="R309" s="32" t="s">
        <v>359</v>
      </c>
      <c r="S309" s="32" t="s">
        <v>359</v>
      </c>
      <c r="T309" s="32" t="s">
        <v>359</v>
      </c>
      <c r="U309" s="32" t="s">
        <v>359</v>
      </c>
      <c r="V309" s="32" t="s">
        <v>359</v>
      </c>
      <c r="W309" s="32" t="s">
        <v>359</v>
      </c>
      <c r="X309" s="32" t="s">
        <v>359</v>
      </c>
      <c r="Y309" s="32" t="s">
        <v>359</v>
      </c>
    </row>
    <row r="310">
      <c r="A310" s="31"/>
      <c r="B310" s="32"/>
      <c r="C310" s="92"/>
      <c r="D310" s="32" t="s">
        <v>359</v>
      </c>
      <c r="E310" s="31"/>
      <c r="F310" s="31"/>
      <c r="G310" s="87" t="s">
        <v>359</v>
      </c>
      <c r="H310" s="87" t="s">
        <v>359</v>
      </c>
      <c r="I310" s="87" t="s">
        <v>359</v>
      </c>
      <c r="J310" s="32" t="s">
        <v>359</v>
      </c>
      <c r="K310" s="32" t="s">
        <v>359</v>
      </c>
      <c r="L310" s="32" t="s">
        <v>359</v>
      </c>
      <c r="M310" s="32" t="s">
        <v>359</v>
      </c>
      <c r="N310" s="32" t="s">
        <v>359</v>
      </c>
      <c r="O310" s="32" t="s">
        <v>359</v>
      </c>
      <c r="P310" s="32" t="s">
        <v>359</v>
      </c>
      <c r="Q310" s="32" t="s">
        <v>359</v>
      </c>
      <c r="R310" s="32" t="s">
        <v>359</v>
      </c>
      <c r="S310" s="32" t="s">
        <v>359</v>
      </c>
      <c r="T310" s="32" t="s">
        <v>359</v>
      </c>
      <c r="U310" s="32" t="s">
        <v>359</v>
      </c>
      <c r="V310" s="32" t="s">
        <v>359</v>
      </c>
      <c r="W310" s="32" t="s">
        <v>359</v>
      </c>
      <c r="X310" s="32" t="s">
        <v>359</v>
      </c>
      <c r="Y310" s="32" t="s">
        <v>359</v>
      </c>
    </row>
    <row r="311">
      <c r="A311" s="31"/>
      <c r="B311" s="32"/>
      <c r="C311" s="92"/>
      <c r="D311" s="32" t="s">
        <v>359</v>
      </c>
      <c r="E311" s="31"/>
      <c r="F311" s="31"/>
      <c r="G311" s="87" t="s">
        <v>359</v>
      </c>
      <c r="H311" s="87" t="s">
        <v>359</v>
      </c>
      <c r="I311" s="87" t="s">
        <v>359</v>
      </c>
      <c r="J311" s="32" t="s">
        <v>359</v>
      </c>
      <c r="K311" s="32" t="s">
        <v>359</v>
      </c>
      <c r="L311" s="32" t="s">
        <v>359</v>
      </c>
      <c r="M311" s="32" t="s">
        <v>359</v>
      </c>
      <c r="N311" s="32" t="s">
        <v>359</v>
      </c>
      <c r="O311" s="32" t="s">
        <v>359</v>
      </c>
      <c r="P311" s="32" t="s">
        <v>359</v>
      </c>
      <c r="Q311" s="32" t="s">
        <v>359</v>
      </c>
      <c r="R311" s="32" t="s">
        <v>359</v>
      </c>
      <c r="S311" s="32" t="s">
        <v>359</v>
      </c>
      <c r="T311" s="32" t="s">
        <v>359</v>
      </c>
      <c r="U311" s="32" t="s">
        <v>359</v>
      </c>
      <c r="V311" s="32" t="s">
        <v>359</v>
      </c>
      <c r="W311" s="32" t="s">
        <v>359</v>
      </c>
      <c r="X311" s="32" t="s">
        <v>359</v>
      </c>
      <c r="Y311" s="32" t="s">
        <v>359</v>
      </c>
    </row>
    <row r="312">
      <c r="A312" s="31"/>
      <c r="B312" s="32"/>
      <c r="C312" s="92"/>
      <c r="D312" s="32" t="s">
        <v>359</v>
      </c>
      <c r="E312" s="31"/>
      <c r="F312" s="31"/>
      <c r="G312" s="87" t="s">
        <v>359</v>
      </c>
      <c r="H312" s="87" t="s">
        <v>359</v>
      </c>
      <c r="I312" s="87" t="s">
        <v>359</v>
      </c>
      <c r="J312" s="32" t="s">
        <v>359</v>
      </c>
      <c r="K312" s="32" t="s">
        <v>359</v>
      </c>
      <c r="L312" s="32" t="s">
        <v>359</v>
      </c>
      <c r="M312" s="32" t="s">
        <v>359</v>
      </c>
      <c r="N312" s="32" t="s">
        <v>359</v>
      </c>
      <c r="O312" s="32" t="s">
        <v>359</v>
      </c>
      <c r="P312" s="32" t="s">
        <v>359</v>
      </c>
      <c r="Q312" s="32" t="s">
        <v>359</v>
      </c>
      <c r="R312" s="32" t="s">
        <v>359</v>
      </c>
      <c r="S312" s="32" t="s">
        <v>359</v>
      </c>
      <c r="T312" s="32" t="s">
        <v>359</v>
      </c>
      <c r="U312" s="32" t="s">
        <v>359</v>
      </c>
      <c r="V312" s="32" t="s">
        <v>359</v>
      </c>
      <c r="W312" s="32" t="s">
        <v>359</v>
      </c>
      <c r="X312" s="32" t="s">
        <v>359</v>
      </c>
      <c r="Y312" s="32" t="s">
        <v>359</v>
      </c>
    </row>
    <row r="313">
      <c r="A313" s="31"/>
      <c r="B313" s="32"/>
      <c r="C313" s="92"/>
      <c r="D313" s="32" t="s">
        <v>359</v>
      </c>
      <c r="E313" s="31"/>
      <c r="F313" s="31"/>
      <c r="G313" s="87" t="s">
        <v>359</v>
      </c>
      <c r="H313" s="87" t="s">
        <v>359</v>
      </c>
      <c r="I313" s="87" t="s">
        <v>359</v>
      </c>
      <c r="J313" s="32" t="s">
        <v>359</v>
      </c>
      <c r="K313" s="32" t="s">
        <v>359</v>
      </c>
      <c r="L313" s="32" t="s">
        <v>359</v>
      </c>
      <c r="M313" s="32" t="s">
        <v>359</v>
      </c>
      <c r="N313" s="32" t="s">
        <v>359</v>
      </c>
      <c r="O313" s="32" t="s">
        <v>359</v>
      </c>
      <c r="P313" s="32" t="s">
        <v>359</v>
      </c>
      <c r="Q313" s="32" t="s">
        <v>359</v>
      </c>
      <c r="R313" s="32" t="s">
        <v>359</v>
      </c>
      <c r="S313" s="32" t="s">
        <v>359</v>
      </c>
      <c r="T313" s="32" t="s">
        <v>359</v>
      </c>
      <c r="U313" s="32" t="s">
        <v>359</v>
      </c>
      <c r="V313" s="32" t="s">
        <v>359</v>
      </c>
      <c r="W313" s="32" t="s">
        <v>359</v>
      </c>
      <c r="X313" s="32" t="s">
        <v>359</v>
      </c>
      <c r="Y313" s="32" t="s">
        <v>359</v>
      </c>
    </row>
    <row r="314">
      <c r="A314" s="31"/>
      <c r="B314" s="32"/>
      <c r="C314" s="92"/>
      <c r="D314" s="32" t="s">
        <v>359</v>
      </c>
      <c r="E314" s="31"/>
      <c r="F314" s="31"/>
      <c r="G314" s="87" t="s">
        <v>359</v>
      </c>
      <c r="H314" s="87" t="s">
        <v>359</v>
      </c>
      <c r="I314" s="87" t="s">
        <v>359</v>
      </c>
      <c r="J314" s="32" t="s">
        <v>359</v>
      </c>
      <c r="K314" s="32" t="s">
        <v>359</v>
      </c>
      <c r="L314" s="32" t="s">
        <v>359</v>
      </c>
      <c r="M314" s="32" t="s">
        <v>359</v>
      </c>
      <c r="N314" s="32" t="s">
        <v>359</v>
      </c>
      <c r="O314" s="32" t="s">
        <v>359</v>
      </c>
      <c r="P314" s="32" t="s">
        <v>359</v>
      </c>
      <c r="Q314" s="32" t="s">
        <v>359</v>
      </c>
      <c r="R314" s="32" t="s">
        <v>359</v>
      </c>
      <c r="S314" s="32" t="s">
        <v>359</v>
      </c>
      <c r="T314" s="32" t="s">
        <v>359</v>
      </c>
      <c r="U314" s="32" t="s">
        <v>359</v>
      </c>
      <c r="V314" s="32" t="s">
        <v>359</v>
      </c>
      <c r="W314" s="32" t="s">
        <v>359</v>
      </c>
      <c r="X314" s="32" t="s">
        <v>359</v>
      </c>
      <c r="Y314" s="32" t="s">
        <v>359</v>
      </c>
    </row>
    <row r="315">
      <c r="A315" s="31"/>
      <c r="B315" s="32"/>
      <c r="C315" s="92"/>
      <c r="D315" s="32" t="s">
        <v>359</v>
      </c>
      <c r="E315" s="31"/>
      <c r="F315" s="31"/>
      <c r="G315" s="87" t="s">
        <v>359</v>
      </c>
      <c r="H315" s="87" t="s">
        <v>359</v>
      </c>
      <c r="I315" s="87" t="s">
        <v>359</v>
      </c>
      <c r="J315" s="32" t="s">
        <v>359</v>
      </c>
      <c r="K315" s="32" t="s">
        <v>359</v>
      </c>
      <c r="L315" s="32" t="s">
        <v>359</v>
      </c>
      <c r="M315" s="32" t="s">
        <v>359</v>
      </c>
      <c r="N315" s="32" t="s">
        <v>359</v>
      </c>
      <c r="O315" s="32" t="s">
        <v>359</v>
      </c>
      <c r="P315" s="32" t="s">
        <v>359</v>
      </c>
      <c r="Q315" s="32" t="s">
        <v>359</v>
      </c>
      <c r="R315" s="32" t="s">
        <v>359</v>
      </c>
      <c r="S315" s="32" t="s">
        <v>359</v>
      </c>
      <c r="T315" s="32" t="s">
        <v>359</v>
      </c>
      <c r="U315" s="32" t="s">
        <v>359</v>
      </c>
      <c r="V315" s="32" t="s">
        <v>359</v>
      </c>
      <c r="W315" s="32" t="s">
        <v>359</v>
      </c>
      <c r="X315" s="32" t="s">
        <v>359</v>
      </c>
      <c r="Y315" s="32" t="s">
        <v>359</v>
      </c>
    </row>
    <row r="316">
      <c r="A316" s="31"/>
      <c r="B316" s="32"/>
      <c r="C316" s="92"/>
      <c r="D316" s="32" t="s">
        <v>359</v>
      </c>
      <c r="E316" s="31"/>
      <c r="F316" s="31"/>
      <c r="G316" s="87" t="s">
        <v>359</v>
      </c>
      <c r="H316" s="87" t="s">
        <v>359</v>
      </c>
      <c r="I316" s="87" t="s">
        <v>359</v>
      </c>
      <c r="J316" s="32" t="s">
        <v>359</v>
      </c>
      <c r="K316" s="32" t="s">
        <v>359</v>
      </c>
      <c r="L316" s="32" t="s">
        <v>359</v>
      </c>
      <c r="M316" s="32" t="s">
        <v>359</v>
      </c>
      <c r="N316" s="32" t="s">
        <v>359</v>
      </c>
      <c r="O316" s="32" t="s">
        <v>359</v>
      </c>
      <c r="P316" s="32" t="s">
        <v>359</v>
      </c>
      <c r="Q316" s="32" t="s">
        <v>359</v>
      </c>
      <c r="R316" s="32" t="s">
        <v>359</v>
      </c>
      <c r="S316" s="32" t="s">
        <v>359</v>
      </c>
      <c r="T316" s="32" t="s">
        <v>359</v>
      </c>
      <c r="U316" s="32" t="s">
        <v>359</v>
      </c>
      <c r="V316" s="32" t="s">
        <v>359</v>
      </c>
      <c r="W316" s="32" t="s">
        <v>359</v>
      </c>
      <c r="X316" s="32" t="s">
        <v>359</v>
      </c>
      <c r="Y316" s="32" t="s">
        <v>359</v>
      </c>
    </row>
    <row r="317">
      <c r="A317" s="31"/>
      <c r="B317" s="32"/>
      <c r="C317" s="92"/>
      <c r="D317" s="32" t="s">
        <v>359</v>
      </c>
      <c r="E317" s="31"/>
      <c r="F317" s="31"/>
      <c r="G317" s="87" t="s">
        <v>359</v>
      </c>
      <c r="H317" s="87" t="s">
        <v>359</v>
      </c>
      <c r="I317" s="87" t="s">
        <v>359</v>
      </c>
      <c r="J317" s="32" t="s">
        <v>359</v>
      </c>
      <c r="K317" s="32" t="s">
        <v>359</v>
      </c>
      <c r="L317" s="32" t="s">
        <v>359</v>
      </c>
      <c r="M317" s="32" t="s">
        <v>359</v>
      </c>
      <c r="N317" s="32" t="s">
        <v>359</v>
      </c>
      <c r="O317" s="32" t="s">
        <v>359</v>
      </c>
      <c r="P317" s="32" t="s">
        <v>359</v>
      </c>
      <c r="Q317" s="32" t="s">
        <v>359</v>
      </c>
      <c r="R317" s="32" t="s">
        <v>359</v>
      </c>
      <c r="S317" s="32" t="s">
        <v>359</v>
      </c>
      <c r="T317" s="32" t="s">
        <v>359</v>
      </c>
      <c r="U317" s="32" t="s">
        <v>359</v>
      </c>
      <c r="V317" s="32" t="s">
        <v>359</v>
      </c>
      <c r="W317" s="32" t="s">
        <v>359</v>
      </c>
      <c r="X317" s="32" t="s">
        <v>359</v>
      </c>
      <c r="Y317" s="32" t="s">
        <v>359</v>
      </c>
    </row>
    <row r="318">
      <c r="A318" s="31"/>
      <c r="B318" s="32"/>
      <c r="C318" s="92"/>
      <c r="D318" s="32" t="s">
        <v>359</v>
      </c>
      <c r="E318" s="31"/>
      <c r="F318" s="31"/>
      <c r="G318" s="87" t="s">
        <v>359</v>
      </c>
      <c r="H318" s="87" t="s">
        <v>359</v>
      </c>
      <c r="I318" s="87" t="s">
        <v>359</v>
      </c>
      <c r="J318" s="32" t="s">
        <v>359</v>
      </c>
      <c r="K318" s="32" t="s">
        <v>359</v>
      </c>
      <c r="L318" s="32" t="s">
        <v>359</v>
      </c>
      <c r="M318" s="32" t="s">
        <v>359</v>
      </c>
      <c r="N318" s="32" t="s">
        <v>359</v>
      </c>
      <c r="O318" s="32" t="s">
        <v>359</v>
      </c>
      <c r="P318" s="32" t="s">
        <v>359</v>
      </c>
      <c r="Q318" s="32" t="s">
        <v>359</v>
      </c>
      <c r="R318" s="32" t="s">
        <v>359</v>
      </c>
      <c r="S318" s="32" t="s">
        <v>359</v>
      </c>
      <c r="T318" s="32" t="s">
        <v>359</v>
      </c>
      <c r="U318" s="32" t="s">
        <v>359</v>
      </c>
      <c r="V318" s="32" t="s">
        <v>359</v>
      </c>
      <c r="W318" s="32" t="s">
        <v>359</v>
      </c>
      <c r="X318" s="32" t="s">
        <v>359</v>
      </c>
      <c r="Y318" s="32" t="s">
        <v>359</v>
      </c>
    </row>
    <row r="319">
      <c r="A319" s="31"/>
      <c r="B319" s="32"/>
      <c r="C319" s="92"/>
      <c r="D319" s="32" t="s">
        <v>359</v>
      </c>
      <c r="E319" s="31"/>
      <c r="F319" s="31"/>
      <c r="G319" s="87" t="s">
        <v>359</v>
      </c>
      <c r="H319" s="87" t="s">
        <v>359</v>
      </c>
      <c r="I319" s="87" t="s">
        <v>359</v>
      </c>
      <c r="J319" s="32" t="s">
        <v>359</v>
      </c>
      <c r="K319" s="32" t="s">
        <v>359</v>
      </c>
      <c r="L319" s="32" t="s">
        <v>359</v>
      </c>
      <c r="M319" s="32" t="s">
        <v>359</v>
      </c>
      <c r="N319" s="32" t="s">
        <v>359</v>
      </c>
      <c r="O319" s="32" t="s">
        <v>359</v>
      </c>
      <c r="P319" s="32" t="s">
        <v>359</v>
      </c>
      <c r="Q319" s="32" t="s">
        <v>359</v>
      </c>
      <c r="R319" s="32" t="s">
        <v>359</v>
      </c>
      <c r="S319" s="32" t="s">
        <v>359</v>
      </c>
      <c r="T319" s="32" t="s">
        <v>359</v>
      </c>
      <c r="U319" s="32" t="s">
        <v>359</v>
      </c>
      <c r="V319" s="32" t="s">
        <v>359</v>
      </c>
      <c r="W319" s="32" t="s">
        <v>359</v>
      </c>
      <c r="X319" s="32" t="s">
        <v>359</v>
      </c>
      <c r="Y319" s="32" t="s">
        <v>359</v>
      </c>
    </row>
    <row r="320">
      <c r="A320" s="31"/>
      <c r="B320" s="32"/>
      <c r="C320" s="92"/>
      <c r="D320" s="32" t="s">
        <v>359</v>
      </c>
      <c r="E320" s="31"/>
      <c r="F320" s="31"/>
      <c r="G320" s="87" t="s">
        <v>359</v>
      </c>
      <c r="H320" s="87" t="s">
        <v>359</v>
      </c>
      <c r="I320" s="87" t="s">
        <v>359</v>
      </c>
      <c r="J320" s="32" t="s">
        <v>359</v>
      </c>
      <c r="K320" s="32" t="s">
        <v>359</v>
      </c>
      <c r="L320" s="32" t="s">
        <v>359</v>
      </c>
      <c r="M320" s="32" t="s">
        <v>359</v>
      </c>
      <c r="N320" s="32" t="s">
        <v>359</v>
      </c>
      <c r="O320" s="32" t="s">
        <v>359</v>
      </c>
      <c r="P320" s="32" t="s">
        <v>359</v>
      </c>
      <c r="Q320" s="32" t="s">
        <v>359</v>
      </c>
      <c r="R320" s="32" t="s">
        <v>359</v>
      </c>
      <c r="S320" s="32" t="s">
        <v>359</v>
      </c>
      <c r="T320" s="32" t="s">
        <v>359</v>
      </c>
      <c r="U320" s="32" t="s">
        <v>359</v>
      </c>
      <c r="V320" s="32" t="s">
        <v>359</v>
      </c>
      <c r="W320" s="32" t="s">
        <v>359</v>
      </c>
      <c r="X320" s="32" t="s">
        <v>359</v>
      </c>
      <c r="Y320" s="32" t="s">
        <v>359</v>
      </c>
    </row>
    <row r="321">
      <c r="A321" s="31"/>
      <c r="B321" s="32"/>
      <c r="C321" s="92"/>
      <c r="D321" s="32" t="s">
        <v>359</v>
      </c>
      <c r="E321" s="31"/>
      <c r="F321" s="31"/>
      <c r="G321" s="87" t="s">
        <v>359</v>
      </c>
      <c r="H321" s="87" t="s">
        <v>359</v>
      </c>
      <c r="I321" s="87" t="s">
        <v>359</v>
      </c>
      <c r="J321" s="32" t="s">
        <v>359</v>
      </c>
      <c r="K321" s="32" t="s">
        <v>359</v>
      </c>
      <c r="L321" s="32" t="s">
        <v>359</v>
      </c>
      <c r="M321" s="32" t="s">
        <v>359</v>
      </c>
      <c r="N321" s="32" t="s">
        <v>359</v>
      </c>
      <c r="O321" s="32" t="s">
        <v>359</v>
      </c>
      <c r="P321" s="32" t="s">
        <v>359</v>
      </c>
      <c r="Q321" s="32" t="s">
        <v>359</v>
      </c>
      <c r="R321" s="32" t="s">
        <v>359</v>
      </c>
      <c r="S321" s="32" t="s">
        <v>359</v>
      </c>
      <c r="T321" s="32" t="s">
        <v>359</v>
      </c>
      <c r="U321" s="32" t="s">
        <v>359</v>
      </c>
      <c r="V321" s="32" t="s">
        <v>359</v>
      </c>
      <c r="W321" s="32" t="s">
        <v>359</v>
      </c>
      <c r="X321" s="32" t="s">
        <v>359</v>
      </c>
      <c r="Y321" s="32" t="s">
        <v>359</v>
      </c>
    </row>
    <row r="322">
      <c r="A322" s="31"/>
      <c r="B322" s="32"/>
      <c r="C322" s="92"/>
      <c r="D322" s="32" t="s">
        <v>359</v>
      </c>
      <c r="E322" s="31"/>
      <c r="F322" s="31"/>
      <c r="G322" s="87" t="s">
        <v>359</v>
      </c>
      <c r="H322" s="87" t="s">
        <v>359</v>
      </c>
      <c r="I322" s="87" t="s">
        <v>359</v>
      </c>
      <c r="J322" s="32" t="s">
        <v>359</v>
      </c>
      <c r="K322" s="32" t="s">
        <v>359</v>
      </c>
      <c r="L322" s="32" t="s">
        <v>359</v>
      </c>
      <c r="M322" s="32" t="s">
        <v>359</v>
      </c>
      <c r="N322" s="32" t="s">
        <v>359</v>
      </c>
      <c r="O322" s="32" t="s">
        <v>359</v>
      </c>
      <c r="P322" s="32" t="s">
        <v>359</v>
      </c>
      <c r="Q322" s="32" t="s">
        <v>359</v>
      </c>
      <c r="R322" s="32" t="s">
        <v>359</v>
      </c>
      <c r="S322" s="32" t="s">
        <v>359</v>
      </c>
      <c r="T322" s="32" t="s">
        <v>359</v>
      </c>
      <c r="U322" s="32" t="s">
        <v>359</v>
      </c>
      <c r="V322" s="32" t="s">
        <v>359</v>
      </c>
      <c r="W322" s="32" t="s">
        <v>359</v>
      </c>
      <c r="X322" s="32" t="s">
        <v>359</v>
      </c>
      <c r="Y322" s="32" t="s">
        <v>359</v>
      </c>
    </row>
    <row r="323">
      <c r="A323" s="31"/>
      <c r="B323" s="32"/>
      <c r="C323" s="92"/>
      <c r="D323" s="32" t="s">
        <v>359</v>
      </c>
      <c r="E323" s="31"/>
      <c r="F323" s="31"/>
      <c r="G323" s="87" t="s">
        <v>359</v>
      </c>
      <c r="H323" s="87" t="s">
        <v>359</v>
      </c>
      <c r="I323" s="87" t="s">
        <v>359</v>
      </c>
      <c r="J323" s="32" t="s">
        <v>359</v>
      </c>
      <c r="K323" s="32" t="s">
        <v>359</v>
      </c>
      <c r="L323" s="32" t="s">
        <v>359</v>
      </c>
      <c r="M323" s="32" t="s">
        <v>359</v>
      </c>
      <c r="N323" s="32" t="s">
        <v>359</v>
      </c>
      <c r="O323" s="32" t="s">
        <v>359</v>
      </c>
      <c r="P323" s="32" t="s">
        <v>359</v>
      </c>
      <c r="Q323" s="32" t="s">
        <v>359</v>
      </c>
      <c r="R323" s="32" t="s">
        <v>359</v>
      </c>
      <c r="S323" s="32" t="s">
        <v>359</v>
      </c>
      <c r="T323" s="32" t="s">
        <v>359</v>
      </c>
      <c r="U323" s="32" t="s">
        <v>359</v>
      </c>
      <c r="V323" s="32" t="s">
        <v>359</v>
      </c>
      <c r="W323" s="32" t="s">
        <v>359</v>
      </c>
      <c r="X323" s="32" t="s">
        <v>359</v>
      </c>
      <c r="Y323" s="32" t="s">
        <v>359</v>
      </c>
    </row>
    <row r="324">
      <c r="A324" s="31"/>
      <c r="B324" s="32"/>
      <c r="C324" s="92"/>
      <c r="D324" s="32" t="s">
        <v>359</v>
      </c>
      <c r="E324" s="31"/>
      <c r="F324" s="31"/>
      <c r="G324" s="87" t="s">
        <v>359</v>
      </c>
      <c r="H324" s="87" t="s">
        <v>359</v>
      </c>
      <c r="I324" s="87" t="s">
        <v>359</v>
      </c>
      <c r="J324" s="32" t="s">
        <v>359</v>
      </c>
      <c r="K324" s="32" t="s">
        <v>359</v>
      </c>
      <c r="L324" s="32" t="s">
        <v>359</v>
      </c>
      <c r="M324" s="32" t="s">
        <v>359</v>
      </c>
      <c r="N324" s="32" t="s">
        <v>359</v>
      </c>
      <c r="O324" s="32" t="s">
        <v>359</v>
      </c>
      <c r="P324" s="32" t="s">
        <v>359</v>
      </c>
      <c r="Q324" s="32" t="s">
        <v>359</v>
      </c>
      <c r="R324" s="32" t="s">
        <v>359</v>
      </c>
      <c r="S324" s="32" t="s">
        <v>359</v>
      </c>
      <c r="T324" s="32" t="s">
        <v>359</v>
      </c>
      <c r="U324" s="32" t="s">
        <v>359</v>
      </c>
      <c r="V324" s="32" t="s">
        <v>359</v>
      </c>
      <c r="W324" s="32" t="s">
        <v>359</v>
      </c>
      <c r="X324" s="32" t="s">
        <v>359</v>
      </c>
      <c r="Y324" s="32" t="s">
        <v>359</v>
      </c>
    </row>
    <row r="325">
      <c r="A325" s="31"/>
      <c r="B325" s="32"/>
      <c r="C325" s="92"/>
      <c r="D325" s="32" t="s">
        <v>359</v>
      </c>
      <c r="E325" s="31"/>
      <c r="F325" s="31"/>
      <c r="G325" s="87" t="s">
        <v>359</v>
      </c>
      <c r="H325" s="87" t="s">
        <v>359</v>
      </c>
      <c r="I325" s="87" t="s">
        <v>359</v>
      </c>
      <c r="J325" s="32" t="s">
        <v>359</v>
      </c>
      <c r="K325" s="32" t="s">
        <v>359</v>
      </c>
      <c r="L325" s="32" t="s">
        <v>359</v>
      </c>
      <c r="M325" s="32" t="s">
        <v>359</v>
      </c>
      <c r="N325" s="32" t="s">
        <v>359</v>
      </c>
      <c r="O325" s="32" t="s">
        <v>359</v>
      </c>
      <c r="P325" s="32" t="s">
        <v>359</v>
      </c>
      <c r="Q325" s="32" t="s">
        <v>359</v>
      </c>
      <c r="R325" s="32" t="s">
        <v>359</v>
      </c>
      <c r="S325" s="32" t="s">
        <v>359</v>
      </c>
      <c r="T325" s="32" t="s">
        <v>359</v>
      </c>
      <c r="U325" s="32" t="s">
        <v>359</v>
      </c>
      <c r="V325" s="32" t="s">
        <v>359</v>
      </c>
      <c r="W325" s="32" t="s">
        <v>359</v>
      </c>
      <c r="X325" s="32" t="s">
        <v>359</v>
      </c>
      <c r="Y325" s="32" t="s">
        <v>359</v>
      </c>
    </row>
    <row r="326">
      <c r="A326" s="31"/>
      <c r="B326" s="32"/>
      <c r="C326" s="92"/>
      <c r="D326" s="32" t="s">
        <v>359</v>
      </c>
      <c r="E326" s="31"/>
      <c r="F326" s="31"/>
      <c r="G326" s="87" t="s">
        <v>359</v>
      </c>
      <c r="H326" s="87" t="s">
        <v>359</v>
      </c>
      <c r="I326" s="87" t="s">
        <v>359</v>
      </c>
      <c r="J326" s="32" t="s">
        <v>359</v>
      </c>
      <c r="K326" s="32" t="s">
        <v>359</v>
      </c>
      <c r="L326" s="32" t="s">
        <v>359</v>
      </c>
      <c r="M326" s="32" t="s">
        <v>359</v>
      </c>
      <c r="N326" s="32" t="s">
        <v>359</v>
      </c>
      <c r="O326" s="32" t="s">
        <v>359</v>
      </c>
      <c r="P326" s="32" t="s">
        <v>359</v>
      </c>
      <c r="Q326" s="32" t="s">
        <v>359</v>
      </c>
      <c r="R326" s="32" t="s">
        <v>359</v>
      </c>
      <c r="S326" s="32" t="s">
        <v>359</v>
      </c>
      <c r="T326" s="32" t="s">
        <v>359</v>
      </c>
      <c r="U326" s="32" t="s">
        <v>359</v>
      </c>
      <c r="V326" s="32" t="s">
        <v>359</v>
      </c>
      <c r="W326" s="32" t="s">
        <v>359</v>
      </c>
      <c r="X326" s="32" t="s">
        <v>359</v>
      </c>
      <c r="Y326" s="32" t="s">
        <v>359</v>
      </c>
    </row>
    <row r="327">
      <c r="A327" s="31"/>
      <c r="B327" s="32"/>
      <c r="C327" s="92"/>
      <c r="D327" s="32" t="s">
        <v>359</v>
      </c>
      <c r="E327" s="31"/>
      <c r="F327" s="31"/>
      <c r="G327" s="87" t="s">
        <v>359</v>
      </c>
      <c r="H327" s="87" t="s">
        <v>359</v>
      </c>
      <c r="I327" s="87" t="s">
        <v>359</v>
      </c>
      <c r="J327" s="32" t="s">
        <v>359</v>
      </c>
      <c r="K327" s="32" t="s">
        <v>359</v>
      </c>
      <c r="L327" s="32" t="s">
        <v>359</v>
      </c>
      <c r="M327" s="32" t="s">
        <v>359</v>
      </c>
      <c r="N327" s="32" t="s">
        <v>359</v>
      </c>
      <c r="O327" s="32" t="s">
        <v>359</v>
      </c>
      <c r="P327" s="32" t="s">
        <v>359</v>
      </c>
      <c r="Q327" s="32" t="s">
        <v>359</v>
      </c>
      <c r="R327" s="32" t="s">
        <v>359</v>
      </c>
      <c r="S327" s="32" t="s">
        <v>359</v>
      </c>
      <c r="T327" s="32" t="s">
        <v>359</v>
      </c>
      <c r="U327" s="32" t="s">
        <v>359</v>
      </c>
      <c r="V327" s="32" t="s">
        <v>359</v>
      </c>
      <c r="W327" s="32" t="s">
        <v>359</v>
      </c>
      <c r="X327" s="32" t="s">
        <v>359</v>
      </c>
      <c r="Y327" s="32" t="s">
        <v>359</v>
      </c>
    </row>
    <row r="328">
      <c r="A328" s="31"/>
      <c r="B328" s="32"/>
      <c r="C328" s="92"/>
      <c r="D328" s="32" t="s">
        <v>359</v>
      </c>
      <c r="E328" s="31"/>
      <c r="F328" s="31"/>
      <c r="G328" s="87" t="s">
        <v>359</v>
      </c>
      <c r="H328" s="87" t="s">
        <v>359</v>
      </c>
      <c r="I328" s="87" t="s">
        <v>359</v>
      </c>
      <c r="J328" s="32" t="s">
        <v>359</v>
      </c>
      <c r="K328" s="32" t="s">
        <v>359</v>
      </c>
      <c r="L328" s="32" t="s">
        <v>359</v>
      </c>
      <c r="M328" s="32" t="s">
        <v>359</v>
      </c>
      <c r="N328" s="32" t="s">
        <v>359</v>
      </c>
      <c r="O328" s="32" t="s">
        <v>359</v>
      </c>
      <c r="P328" s="32" t="s">
        <v>359</v>
      </c>
      <c r="Q328" s="32" t="s">
        <v>359</v>
      </c>
      <c r="R328" s="32" t="s">
        <v>359</v>
      </c>
      <c r="S328" s="32" t="s">
        <v>359</v>
      </c>
      <c r="T328" s="32" t="s">
        <v>359</v>
      </c>
      <c r="U328" s="32" t="s">
        <v>359</v>
      </c>
      <c r="V328" s="32" t="s">
        <v>359</v>
      </c>
      <c r="W328" s="32" t="s">
        <v>359</v>
      </c>
      <c r="X328" s="32" t="s">
        <v>359</v>
      </c>
      <c r="Y328" s="32" t="s">
        <v>359</v>
      </c>
    </row>
    <row r="329">
      <c r="A329" s="31"/>
      <c r="B329" s="32"/>
      <c r="C329" s="92"/>
      <c r="D329" s="32" t="s">
        <v>359</v>
      </c>
      <c r="E329" s="31"/>
      <c r="F329" s="31"/>
      <c r="G329" s="87" t="s">
        <v>359</v>
      </c>
      <c r="H329" s="87" t="s">
        <v>359</v>
      </c>
      <c r="I329" s="87" t="s">
        <v>359</v>
      </c>
      <c r="J329" s="32" t="s">
        <v>359</v>
      </c>
      <c r="K329" s="32" t="s">
        <v>359</v>
      </c>
      <c r="L329" s="32" t="s">
        <v>359</v>
      </c>
      <c r="M329" s="32" t="s">
        <v>359</v>
      </c>
      <c r="N329" s="32" t="s">
        <v>359</v>
      </c>
      <c r="O329" s="32" t="s">
        <v>359</v>
      </c>
      <c r="P329" s="32" t="s">
        <v>359</v>
      </c>
      <c r="Q329" s="32" t="s">
        <v>359</v>
      </c>
      <c r="R329" s="32" t="s">
        <v>359</v>
      </c>
      <c r="S329" s="32" t="s">
        <v>359</v>
      </c>
      <c r="T329" s="32" t="s">
        <v>359</v>
      </c>
      <c r="U329" s="32" t="s">
        <v>359</v>
      </c>
      <c r="V329" s="32" t="s">
        <v>359</v>
      </c>
      <c r="W329" s="32" t="s">
        <v>359</v>
      </c>
      <c r="X329" s="32" t="s">
        <v>359</v>
      </c>
      <c r="Y329" s="32" t="s">
        <v>359</v>
      </c>
    </row>
    <row r="330">
      <c r="A330" s="31"/>
      <c r="B330" s="32"/>
      <c r="C330" s="92"/>
      <c r="D330" s="32" t="s">
        <v>359</v>
      </c>
      <c r="E330" s="31"/>
      <c r="F330" s="31"/>
      <c r="G330" s="87" t="s">
        <v>359</v>
      </c>
      <c r="H330" s="87" t="s">
        <v>359</v>
      </c>
      <c r="I330" s="87" t="s">
        <v>359</v>
      </c>
      <c r="J330" s="32" t="s">
        <v>359</v>
      </c>
      <c r="K330" s="32" t="s">
        <v>359</v>
      </c>
      <c r="L330" s="32" t="s">
        <v>359</v>
      </c>
      <c r="M330" s="32" t="s">
        <v>359</v>
      </c>
      <c r="N330" s="32" t="s">
        <v>359</v>
      </c>
      <c r="O330" s="32" t="s">
        <v>359</v>
      </c>
      <c r="P330" s="32" t="s">
        <v>359</v>
      </c>
      <c r="Q330" s="32" t="s">
        <v>359</v>
      </c>
      <c r="R330" s="32" t="s">
        <v>359</v>
      </c>
      <c r="S330" s="32" t="s">
        <v>359</v>
      </c>
      <c r="T330" s="32" t="s">
        <v>359</v>
      </c>
      <c r="U330" s="32" t="s">
        <v>359</v>
      </c>
      <c r="V330" s="32" t="s">
        <v>359</v>
      </c>
      <c r="W330" s="32" t="s">
        <v>359</v>
      </c>
      <c r="X330" s="32" t="s">
        <v>359</v>
      </c>
      <c r="Y330" s="32" t="s">
        <v>359</v>
      </c>
    </row>
    <row r="331">
      <c r="A331" s="31"/>
      <c r="B331" s="32"/>
      <c r="C331" s="92"/>
      <c r="D331" s="32" t="s">
        <v>359</v>
      </c>
      <c r="E331" s="31"/>
      <c r="F331" s="31"/>
      <c r="G331" s="87" t="s">
        <v>359</v>
      </c>
      <c r="H331" s="87" t="s">
        <v>359</v>
      </c>
      <c r="I331" s="87" t="s">
        <v>359</v>
      </c>
      <c r="J331" s="32" t="s">
        <v>359</v>
      </c>
      <c r="K331" s="32" t="s">
        <v>359</v>
      </c>
      <c r="L331" s="32" t="s">
        <v>359</v>
      </c>
      <c r="M331" s="32" t="s">
        <v>359</v>
      </c>
      <c r="N331" s="32" t="s">
        <v>359</v>
      </c>
      <c r="O331" s="32" t="s">
        <v>359</v>
      </c>
      <c r="P331" s="32" t="s">
        <v>359</v>
      </c>
      <c r="Q331" s="32" t="s">
        <v>359</v>
      </c>
      <c r="R331" s="32" t="s">
        <v>359</v>
      </c>
      <c r="S331" s="32" t="s">
        <v>359</v>
      </c>
      <c r="T331" s="32" t="s">
        <v>359</v>
      </c>
      <c r="U331" s="32" t="s">
        <v>359</v>
      </c>
      <c r="V331" s="32" t="s">
        <v>359</v>
      </c>
      <c r="W331" s="32" t="s">
        <v>359</v>
      </c>
      <c r="X331" s="32" t="s">
        <v>359</v>
      </c>
      <c r="Y331" s="32" t="s">
        <v>359</v>
      </c>
    </row>
    <row r="332">
      <c r="A332" s="31"/>
      <c r="B332" s="32"/>
      <c r="C332" s="92"/>
      <c r="D332" s="32" t="s">
        <v>359</v>
      </c>
      <c r="E332" s="31"/>
      <c r="F332" s="31"/>
      <c r="G332" s="87" t="s">
        <v>359</v>
      </c>
      <c r="H332" s="87" t="s">
        <v>359</v>
      </c>
      <c r="I332" s="87" t="s">
        <v>359</v>
      </c>
      <c r="J332" s="32" t="s">
        <v>359</v>
      </c>
      <c r="K332" s="32" t="s">
        <v>359</v>
      </c>
      <c r="L332" s="32" t="s">
        <v>359</v>
      </c>
      <c r="M332" s="32" t="s">
        <v>359</v>
      </c>
      <c r="N332" s="32" t="s">
        <v>359</v>
      </c>
      <c r="O332" s="32" t="s">
        <v>359</v>
      </c>
      <c r="P332" s="32" t="s">
        <v>359</v>
      </c>
      <c r="Q332" s="32" t="s">
        <v>359</v>
      </c>
      <c r="R332" s="32" t="s">
        <v>359</v>
      </c>
      <c r="S332" s="32" t="s">
        <v>359</v>
      </c>
      <c r="T332" s="32" t="s">
        <v>359</v>
      </c>
      <c r="U332" s="32" t="s">
        <v>359</v>
      </c>
      <c r="V332" s="32" t="s">
        <v>359</v>
      </c>
      <c r="W332" s="32" t="s">
        <v>359</v>
      </c>
      <c r="X332" s="32" t="s">
        <v>359</v>
      </c>
      <c r="Y332" s="32" t="s">
        <v>359</v>
      </c>
    </row>
    <row r="333">
      <c r="A333" s="31"/>
      <c r="B333" s="32"/>
      <c r="C333" s="92"/>
      <c r="D333" s="32" t="s">
        <v>359</v>
      </c>
      <c r="E333" s="31"/>
      <c r="F333" s="31"/>
      <c r="G333" s="87" t="s">
        <v>359</v>
      </c>
      <c r="H333" s="87" t="s">
        <v>359</v>
      </c>
      <c r="I333" s="87" t="s">
        <v>359</v>
      </c>
      <c r="J333" s="32" t="s">
        <v>359</v>
      </c>
      <c r="K333" s="32" t="s">
        <v>359</v>
      </c>
      <c r="L333" s="32" t="s">
        <v>359</v>
      </c>
      <c r="M333" s="32" t="s">
        <v>359</v>
      </c>
      <c r="N333" s="32" t="s">
        <v>359</v>
      </c>
      <c r="O333" s="32" t="s">
        <v>359</v>
      </c>
      <c r="P333" s="32" t="s">
        <v>359</v>
      </c>
      <c r="Q333" s="32" t="s">
        <v>359</v>
      </c>
      <c r="R333" s="32" t="s">
        <v>359</v>
      </c>
      <c r="S333" s="32" t="s">
        <v>359</v>
      </c>
      <c r="T333" s="32" t="s">
        <v>359</v>
      </c>
      <c r="U333" s="32" t="s">
        <v>359</v>
      </c>
      <c r="V333" s="32" t="s">
        <v>359</v>
      </c>
      <c r="W333" s="32" t="s">
        <v>359</v>
      </c>
      <c r="X333" s="32" t="s">
        <v>359</v>
      </c>
      <c r="Y333" s="32" t="s">
        <v>359</v>
      </c>
    </row>
    <row r="334">
      <c r="A334" s="31"/>
      <c r="B334" s="32"/>
      <c r="C334" s="92"/>
      <c r="D334" s="32" t="s">
        <v>359</v>
      </c>
      <c r="E334" s="31"/>
      <c r="F334" s="31"/>
      <c r="G334" s="87" t="s">
        <v>359</v>
      </c>
      <c r="H334" s="87" t="s">
        <v>359</v>
      </c>
      <c r="I334" s="87" t="s">
        <v>359</v>
      </c>
      <c r="J334" s="32" t="s">
        <v>359</v>
      </c>
      <c r="K334" s="32" t="s">
        <v>359</v>
      </c>
      <c r="L334" s="32" t="s">
        <v>359</v>
      </c>
      <c r="M334" s="32" t="s">
        <v>359</v>
      </c>
      <c r="N334" s="32" t="s">
        <v>359</v>
      </c>
      <c r="O334" s="32" t="s">
        <v>359</v>
      </c>
      <c r="P334" s="32" t="s">
        <v>359</v>
      </c>
      <c r="Q334" s="32" t="s">
        <v>359</v>
      </c>
      <c r="R334" s="32" t="s">
        <v>359</v>
      </c>
      <c r="S334" s="32" t="s">
        <v>359</v>
      </c>
      <c r="T334" s="32" t="s">
        <v>359</v>
      </c>
      <c r="U334" s="32" t="s">
        <v>359</v>
      </c>
      <c r="V334" s="32" t="s">
        <v>359</v>
      </c>
      <c r="W334" s="32" t="s">
        <v>359</v>
      </c>
      <c r="X334" s="32" t="s">
        <v>359</v>
      </c>
      <c r="Y334" s="32" t="s">
        <v>359</v>
      </c>
    </row>
    <row r="335">
      <c r="A335" s="31"/>
      <c r="B335" s="32"/>
      <c r="C335" s="92"/>
      <c r="D335" s="32" t="s">
        <v>359</v>
      </c>
      <c r="E335" s="31"/>
      <c r="F335" s="31"/>
      <c r="G335" s="87" t="s">
        <v>359</v>
      </c>
      <c r="H335" s="87" t="s">
        <v>359</v>
      </c>
      <c r="I335" s="87" t="s">
        <v>359</v>
      </c>
      <c r="J335" s="32" t="s">
        <v>359</v>
      </c>
      <c r="K335" s="32" t="s">
        <v>359</v>
      </c>
      <c r="L335" s="32" t="s">
        <v>359</v>
      </c>
      <c r="M335" s="32" t="s">
        <v>359</v>
      </c>
      <c r="N335" s="32" t="s">
        <v>359</v>
      </c>
      <c r="O335" s="32" t="s">
        <v>359</v>
      </c>
      <c r="P335" s="32" t="s">
        <v>359</v>
      </c>
      <c r="Q335" s="32" t="s">
        <v>359</v>
      </c>
      <c r="R335" s="32" t="s">
        <v>359</v>
      </c>
      <c r="S335" s="32" t="s">
        <v>359</v>
      </c>
      <c r="T335" s="32" t="s">
        <v>359</v>
      </c>
      <c r="U335" s="32" t="s">
        <v>359</v>
      </c>
      <c r="V335" s="32" t="s">
        <v>359</v>
      </c>
      <c r="W335" s="32" t="s">
        <v>359</v>
      </c>
      <c r="X335" s="32" t="s">
        <v>359</v>
      </c>
      <c r="Y335" s="32" t="s">
        <v>359</v>
      </c>
    </row>
    <row r="336">
      <c r="A336" s="31"/>
      <c r="B336" s="32"/>
      <c r="C336" s="92"/>
      <c r="D336" s="32" t="s">
        <v>359</v>
      </c>
      <c r="E336" s="31"/>
      <c r="F336" s="31"/>
      <c r="G336" s="87" t="s">
        <v>359</v>
      </c>
      <c r="H336" s="87" t="s">
        <v>359</v>
      </c>
      <c r="I336" s="87" t="s">
        <v>359</v>
      </c>
      <c r="J336" s="32" t="s">
        <v>359</v>
      </c>
      <c r="K336" s="32" t="s">
        <v>359</v>
      </c>
      <c r="L336" s="32" t="s">
        <v>359</v>
      </c>
      <c r="M336" s="32" t="s">
        <v>359</v>
      </c>
      <c r="N336" s="32" t="s">
        <v>359</v>
      </c>
      <c r="O336" s="32" t="s">
        <v>359</v>
      </c>
      <c r="P336" s="32" t="s">
        <v>359</v>
      </c>
      <c r="Q336" s="32" t="s">
        <v>359</v>
      </c>
      <c r="R336" s="32" t="s">
        <v>359</v>
      </c>
      <c r="S336" s="32" t="s">
        <v>359</v>
      </c>
      <c r="T336" s="32" t="s">
        <v>359</v>
      </c>
      <c r="U336" s="32" t="s">
        <v>359</v>
      </c>
      <c r="V336" s="32" t="s">
        <v>359</v>
      </c>
      <c r="W336" s="32" t="s">
        <v>359</v>
      </c>
      <c r="X336" s="32" t="s">
        <v>359</v>
      </c>
      <c r="Y336" s="32" t="s">
        <v>359</v>
      </c>
    </row>
    <row r="337">
      <c r="A337" s="31"/>
      <c r="B337" s="32"/>
      <c r="C337" s="92"/>
      <c r="D337" s="32" t="s">
        <v>359</v>
      </c>
      <c r="E337" s="31"/>
      <c r="F337" s="31"/>
      <c r="G337" s="87" t="s">
        <v>359</v>
      </c>
      <c r="H337" s="87" t="s">
        <v>359</v>
      </c>
      <c r="I337" s="87" t="s">
        <v>359</v>
      </c>
      <c r="J337" s="32" t="s">
        <v>359</v>
      </c>
      <c r="K337" s="32" t="s">
        <v>359</v>
      </c>
      <c r="L337" s="32" t="s">
        <v>359</v>
      </c>
      <c r="M337" s="32" t="s">
        <v>359</v>
      </c>
      <c r="N337" s="32" t="s">
        <v>359</v>
      </c>
      <c r="O337" s="32" t="s">
        <v>359</v>
      </c>
      <c r="P337" s="32" t="s">
        <v>359</v>
      </c>
      <c r="Q337" s="32" t="s">
        <v>359</v>
      </c>
      <c r="R337" s="32" t="s">
        <v>359</v>
      </c>
      <c r="S337" s="32" t="s">
        <v>359</v>
      </c>
      <c r="T337" s="32" t="s">
        <v>359</v>
      </c>
      <c r="U337" s="32" t="s">
        <v>359</v>
      </c>
      <c r="V337" s="32" t="s">
        <v>359</v>
      </c>
      <c r="W337" s="32" t="s">
        <v>359</v>
      </c>
      <c r="X337" s="32" t="s">
        <v>359</v>
      </c>
      <c r="Y337" s="32" t="s">
        <v>359</v>
      </c>
    </row>
    <row r="338">
      <c r="A338" s="31"/>
      <c r="B338" s="32"/>
      <c r="C338" s="92"/>
      <c r="D338" s="32" t="s">
        <v>359</v>
      </c>
      <c r="E338" s="31"/>
      <c r="F338" s="31"/>
      <c r="G338" s="87" t="s">
        <v>359</v>
      </c>
      <c r="H338" s="87" t="s">
        <v>359</v>
      </c>
      <c r="I338" s="87" t="s">
        <v>359</v>
      </c>
      <c r="J338" s="32" t="s">
        <v>359</v>
      </c>
      <c r="K338" s="32" t="s">
        <v>359</v>
      </c>
      <c r="L338" s="32" t="s">
        <v>359</v>
      </c>
      <c r="M338" s="32" t="s">
        <v>359</v>
      </c>
      <c r="N338" s="32" t="s">
        <v>359</v>
      </c>
      <c r="O338" s="32" t="s">
        <v>359</v>
      </c>
      <c r="P338" s="32" t="s">
        <v>359</v>
      </c>
      <c r="Q338" s="32" t="s">
        <v>359</v>
      </c>
      <c r="R338" s="32" t="s">
        <v>359</v>
      </c>
      <c r="S338" s="32" t="s">
        <v>359</v>
      </c>
      <c r="T338" s="32" t="s">
        <v>359</v>
      </c>
      <c r="U338" s="32" t="s">
        <v>359</v>
      </c>
      <c r="V338" s="32" t="s">
        <v>359</v>
      </c>
      <c r="W338" s="32" t="s">
        <v>359</v>
      </c>
      <c r="X338" s="32" t="s">
        <v>359</v>
      </c>
      <c r="Y338" s="32" t="s">
        <v>359</v>
      </c>
    </row>
    <row r="339">
      <c r="A339" s="31"/>
      <c r="B339" s="32"/>
      <c r="C339" s="92"/>
      <c r="D339" s="32" t="s">
        <v>359</v>
      </c>
      <c r="E339" s="31"/>
      <c r="F339" s="31"/>
      <c r="G339" s="87" t="s">
        <v>359</v>
      </c>
      <c r="H339" s="87" t="s">
        <v>359</v>
      </c>
      <c r="I339" s="87" t="s">
        <v>359</v>
      </c>
      <c r="J339" s="32" t="s">
        <v>359</v>
      </c>
      <c r="K339" s="32" t="s">
        <v>359</v>
      </c>
      <c r="L339" s="32" t="s">
        <v>359</v>
      </c>
      <c r="M339" s="32" t="s">
        <v>359</v>
      </c>
      <c r="N339" s="32" t="s">
        <v>359</v>
      </c>
      <c r="O339" s="32" t="s">
        <v>359</v>
      </c>
      <c r="P339" s="32" t="s">
        <v>359</v>
      </c>
      <c r="Q339" s="32" t="s">
        <v>359</v>
      </c>
      <c r="R339" s="32" t="s">
        <v>359</v>
      </c>
      <c r="S339" s="32" t="s">
        <v>359</v>
      </c>
      <c r="T339" s="32" t="s">
        <v>359</v>
      </c>
      <c r="U339" s="32" t="s">
        <v>359</v>
      </c>
      <c r="V339" s="32" t="s">
        <v>359</v>
      </c>
      <c r="W339" s="32" t="s">
        <v>359</v>
      </c>
      <c r="X339" s="32" t="s">
        <v>359</v>
      </c>
      <c r="Y339" s="32" t="s">
        <v>359</v>
      </c>
    </row>
    <row r="340">
      <c r="A340" s="31"/>
      <c r="B340" s="32"/>
      <c r="C340" s="92"/>
      <c r="D340" s="32" t="s">
        <v>359</v>
      </c>
      <c r="E340" s="31"/>
      <c r="F340" s="31"/>
      <c r="G340" s="87" t="s">
        <v>359</v>
      </c>
      <c r="H340" s="87" t="s">
        <v>359</v>
      </c>
      <c r="I340" s="87" t="s">
        <v>359</v>
      </c>
      <c r="J340" s="32" t="s">
        <v>359</v>
      </c>
      <c r="K340" s="32" t="s">
        <v>359</v>
      </c>
      <c r="L340" s="32" t="s">
        <v>359</v>
      </c>
      <c r="M340" s="32" t="s">
        <v>359</v>
      </c>
      <c r="N340" s="32" t="s">
        <v>359</v>
      </c>
      <c r="O340" s="32" t="s">
        <v>359</v>
      </c>
      <c r="P340" s="32" t="s">
        <v>359</v>
      </c>
      <c r="Q340" s="32" t="s">
        <v>359</v>
      </c>
      <c r="R340" s="32" t="s">
        <v>359</v>
      </c>
      <c r="S340" s="32" t="s">
        <v>359</v>
      </c>
      <c r="T340" s="32" t="s">
        <v>359</v>
      </c>
      <c r="U340" s="32" t="s">
        <v>359</v>
      </c>
      <c r="V340" s="32" t="s">
        <v>359</v>
      </c>
      <c r="W340" s="32" t="s">
        <v>359</v>
      </c>
      <c r="X340" s="32" t="s">
        <v>359</v>
      </c>
      <c r="Y340" s="32" t="s">
        <v>359</v>
      </c>
    </row>
    <row r="341">
      <c r="A341" s="31"/>
      <c r="B341" s="32"/>
      <c r="C341" s="92"/>
      <c r="D341" s="32" t="s">
        <v>359</v>
      </c>
      <c r="E341" s="31"/>
      <c r="F341" s="31"/>
      <c r="G341" s="87" t="s">
        <v>359</v>
      </c>
      <c r="H341" s="87" t="s">
        <v>359</v>
      </c>
      <c r="I341" s="87" t="s">
        <v>359</v>
      </c>
      <c r="J341" s="32" t="s">
        <v>359</v>
      </c>
      <c r="K341" s="32" t="s">
        <v>359</v>
      </c>
      <c r="L341" s="32" t="s">
        <v>359</v>
      </c>
      <c r="M341" s="32" t="s">
        <v>359</v>
      </c>
      <c r="N341" s="32" t="s">
        <v>359</v>
      </c>
      <c r="O341" s="32" t="s">
        <v>359</v>
      </c>
      <c r="P341" s="32" t="s">
        <v>359</v>
      </c>
      <c r="Q341" s="32" t="s">
        <v>359</v>
      </c>
      <c r="R341" s="32" t="s">
        <v>359</v>
      </c>
      <c r="S341" s="32" t="s">
        <v>359</v>
      </c>
      <c r="T341" s="32" t="s">
        <v>359</v>
      </c>
      <c r="U341" s="32" t="s">
        <v>359</v>
      </c>
      <c r="V341" s="32" t="s">
        <v>359</v>
      </c>
      <c r="W341" s="32" t="s">
        <v>359</v>
      </c>
      <c r="X341" s="32" t="s">
        <v>359</v>
      </c>
      <c r="Y341" s="32" t="s">
        <v>359</v>
      </c>
    </row>
    <row r="342">
      <c r="A342" s="31"/>
      <c r="B342" s="32"/>
      <c r="C342" s="92"/>
      <c r="D342" s="32" t="s">
        <v>359</v>
      </c>
      <c r="E342" s="31"/>
      <c r="F342" s="31"/>
      <c r="G342" s="87" t="s">
        <v>359</v>
      </c>
      <c r="H342" s="87" t="s">
        <v>359</v>
      </c>
      <c r="I342" s="87" t="s">
        <v>359</v>
      </c>
      <c r="J342" s="32" t="s">
        <v>359</v>
      </c>
      <c r="K342" s="32" t="s">
        <v>359</v>
      </c>
      <c r="L342" s="32" t="s">
        <v>359</v>
      </c>
      <c r="M342" s="32" t="s">
        <v>359</v>
      </c>
      <c r="N342" s="32" t="s">
        <v>359</v>
      </c>
      <c r="O342" s="32" t="s">
        <v>359</v>
      </c>
      <c r="P342" s="32" t="s">
        <v>359</v>
      </c>
      <c r="Q342" s="32" t="s">
        <v>359</v>
      </c>
      <c r="R342" s="32" t="s">
        <v>359</v>
      </c>
      <c r="S342" s="32" t="s">
        <v>359</v>
      </c>
      <c r="T342" s="32" t="s">
        <v>359</v>
      </c>
      <c r="U342" s="32" t="s">
        <v>359</v>
      </c>
      <c r="V342" s="32" t="s">
        <v>359</v>
      </c>
      <c r="W342" s="32" t="s">
        <v>359</v>
      </c>
      <c r="X342" s="32" t="s">
        <v>359</v>
      </c>
      <c r="Y342" s="32" t="s">
        <v>359</v>
      </c>
    </row>
    <row r="343">
      <c r="A343" s="31"/>
      <c r="B343" s="32"/>
      <c r="C343" s="92"/>
      <c r="D343" s="32" t="s">
        <v>359</v>
      </c>
      <c r="E343" s="31"/>
      <c r="F343" s="31"/>
      <c r="G343" s="87" t="s">
        <v>359</v>
      </c>
      <c r="H343" s="87" t="s">
        <v>359</v>
      </c>
      <c r="I343" s="87" t="s">
        <v>359</v>
      </c>
      <c r="J343" s="32" t="s">
        <v>359</v>
      </c>
      <c r="K343" s="32" t="s">
        <v>359</v>
      </c>
      <c r="L343" s="32" t="s">
        <v>359</v>
      </c>
      <c r="M343" s="32" t="s">
        <v>359</v>
      </c>
      <c r="N343" s="32" t="s">
        <v>359</v>
      </c>
      <c r="O343" s="32" t="s">
        <v>359</v>
      </c>
      <c r="P343" s="32" t="s">
        <v>359</v>
      </c>
      <c r="Q343" s="32" t="s">
        <v>359</v>
      </c>
      <c r="R343" s="32" t="s">
        <v>359</v>
      </c>
      <c r="S343" s="32" t="s">
        <v>359</v>
      </c>
      <c r="T343" s="32" t="s">
        <v>359</v>
      </c>
      <c r="U343" s="32" t="s">
        <v>359</v>
      </c>
      <c r="V343" s="32" t="s">
        <v>359</v>
      </c>
      <c r="W343" s="32" t="s">
        <v>359</v>
      </c>
      <c r="X343" s="32" t="s">
        <v>359</v>
      </c>
      <c r="Y343" s="32" t="s">
        <v>359</v>
      </c>
    </row>
    <row r="344">
      <c r="A344" s="31"/>
      <c r="B344" s="32"/>
      <c r="C344" s="92"/>
      <c r="D344" s="32" t="s">
        <v>359</v>
      </c>
      <c r="E344" s="31"/>
      <c r="F344" s="31"/>
      <c r="G344" s="87" t="s">
        <v>359</v>
      </c>
      <c r="H344" s="87" t="s">
        <v>359</v>
      </c>
      <c r="I344" s="87" t="s">
        <v>359</v>
      </c>
      <c r="J344" s="32" t="s">
        <v>359</v>
      </c>
      <c r="K344" s="32" t="s">
        <v>359</v>
      </c>
      <c r="L344" s="32" t="s">
        <v>359</v>
      </c>
      <c r="M344" s="32" t="s">
        <v>359</v>
      </c>
      <c r="N344" s="32" t="s">
        <v>359</v>
      </c>
      <c r="O344" s="32" t="s">
        <v>359</v>
      </c>
      <c r="P344" s="32" t="s">
        <v>359</v>
      </c>
      <c r="Q344" s="32" t="s">
        <v>359</v>
      </c>
      <c r="R344" s="32" t="s">
        <v>359</v>
      </c>
      <c r="S344" s="32" t="s">
        <v>359</v>
      </c>
      <c r="T344" s="32" t="s">
        <v>359</v>
      </c>
      <c r="U344" s="32" t="s">
        <v>359</v>
      </c>
      <c r="V344" s="32" t="s">
        <v>359</v>
      </c>
      <c r="W344" s="32" t="s">
        <v>359</v>
      </c>
      <c r="X344" s="32" t="s">
        <v>359</v>
      </c>
      <c r="Y344" s="32" t="s">
        <v>359</v>
      </c>
    </row>
    <row r="345">
      <c r="A345" s="31"/>
      <c r="B345" s="32"/>
      <c r="C345" s="92"/>
      <c r="D345" s="32" t="s">
        <v>359</v>
      </c>
      <c r="E345" s="31"/>
      <c r="F345" s="31"/>
      <c r="G345" s="87" t="s">
        <v>359</v>
      </c>
      <c r="H345" s="87" t="s">
        <v>359</v>
      </c>
      <c r="I345" s="87" t="s">
        <v>359</v>
      </c>
      <c r="J345" s="32" t="s">
        <v>359</v>
      </c>
      <c r="K345" s="32" t="s">
        <v>359</v>
      </c>
      <c r="L345" s="32" t="s">
        <v>359</v>
      </c>
      <c r="M345" s="32" t="s">
        <v>359</v>
      </c>
      <c r="N345" s="32" t="s">
        <v>359</v>
      </c>
      <c r="O345" s="32" t="s">
        <v>359</v>
      </c>
      <c r="P345" s="32" t="s">
        <v>359</v>
      </c>
      <c r="Q345" s="32" t="s">
        <v>359</v>
      </c>
      <c r="R345" s="32" t="s">
        <v>359</v>
      </c>
      <c r="S345" s="32" t="s">
        <v>359</v>
      </c>
      <c r="T345" s="32" t="s">
        <v>359</v>
      </c>
      <c r="U345" s="32" t="s">
        <v>359</v>
      </c>
      <c r="V345" s="32" t="s">
        <v>359</v>
      </c>
      <c r="W345" s="32" t="s">
        <v>359</v>
      </c>
      <c r="X345" s="32" t="s">
        <v>359</v>
      </c>
      <c r="Y345" s="32" t="s">
        <v>359</v>
      </c>
    </row>
    <row r="346">
      <c r="A346" s="31"/>
      <c r="B346" s="32"/>
      <c r="C346" s="92"/>
      <c r="D346" s="32" t="s">
        <v>359</v>
      </c>
      <c r="E346" s="31"/>
      <c r="F346" s="31"/>
      <c r="G346" s="87" t="s">
        <v>359</v>
      </c>
      <c r="H346" s="87" t="s">
        <v>359</v>
      </c>
      <c r="I346" s="87" t="s">
        <v>359</v>
      </c>
      <c r="J346" s="32" t="s">
        <v>359</v>
      </c>
      <c r="K346" s="32" t="s">
        <v>359</v>
      </c>
      <c r="L346" s="32" t="s">
        <v>359</v>
      </c>
      <c r="M346" s="32" t="s">
        <v>359</v>
      </c>
      <c r="N346" s="32" t="s">
        <v>359</v>
      </c>
      <c r="O346" s="32" t="s">
        <v>359</v>
      </c>
      <c r="P346" s="32" t="s">
        <v>359</v>
      </c>
      <c r="Q346" s="32" t="s">
        <v>359</v>
      </c>
      <c r="R346" s="32" t="s">
        <v>359</v>
      </c>
      <c r="S346" s="32" t="s">
        <v>359</v>
      </c>
      <c r="T346" s="32" t="s">
        <v>359</v>
      </c>
      <c r="U346" s="32" t="s">
        <v>359</v>
      </c>
      <c r="V346" s="32" t="s">
        <v>359</v>
      </c>
      <c r="W346" s="32" t="s">
        <v>359</v>
      </c>
      <c r="X346" s="32" t="s">
        <v>359</v>
      </c>
      <c r="Y346" s="32" t="s">
        <v>359</v>
      </c>
    </row>
    <row r="347">
      <c r="A347" s="31"/>
      <c r="B347" s="32"/>
      <c r="C347" s="92"/>
      <c r="D347" s="32" t="s">
        <v>359</v>
      </c>
      <c r="E347" s="31"/>
      <c r="F347" s="31"/>
      <c r="G347" s="87" t="s">
        <v>359</v>
      </c>
      <c r="H347" s="87" t="s">
        <v>359</v>
      </c>
      <c r="I347" s="87" t="s">
        <v>359</v>
      </c>
      <c r="J347" s="32" t="s">
        <v>359</v>
      </c>
      <c r="K347" s="32" t="s">
        <v>359</v>
      </c>
      <c r="L347" s="32" t="s">
        <v>359</v>
      </c>
      <c r="M347" s="32" t="s">
        <v>359</v>
      </c>
      <c r="N347" s="32" t="s">
        <v>359</v>
      </c>
      <c r="O347" s="32" t="s">
        <v>359</v>
      </c>
      <c r="P347" s="32" t="s">
        <v>359</v>
      </c>
      <c r="Q347" s="32" t="s">
        <v>359</v>
      </c>
      <c r="R347" s="32" t="s">
        <v>359</v>
      </c>
      <c r="S347" s="32" t="s">
        <v>359</v>
      </c>
      <c r="T347" s="32" t="s">
        <v>359</v>
      </c>
      <c r="U347" s="32" t="s">
        <v>359</v>
      </c>
      <c r="V347" s="32" t="s">
        <v>359</v>
      </c>
      <c r="W347" s="32" t="s">
        <v>359</v>
      </c>
      <c r="X347" s="32" t="s">
        <v>359</v>
      </c>
      <c r="Y347" s="32" t="s">
        <v>359</v>
      </c>
    </row>
    <row r="348">
      <c r="A348" s="31"/>
      <c r="B348" s="32"/>
      <c r="C348" s="92"/>
      <c r="D348" s="32" t="s">
        <v>359</v>
      </c>
      <c r="E348" s="31"/>
      <c r="F348" s="31"/>
      <c r="G348" s="87" t="s">
        <v>359</v>
      </c>
      <c r="H348" s="87" t="s">
        <v>359</v>
      </c>
      <c r="I348" s="87" t="s">
        <v>359</v>
      </c>
      <c r="J348" s="32" t="s">
        <v>359</v>
      </c>
      <c r="K348" s="32" t="s">
        <v>359</v>
      </c>
      <c r="L348" s="32" t="s">
        <v>359</v>
      </c>
      <c r="M348" s="32" t="s">
        <v>359</v>
      </c>
      <c r="N348" s="32" t="s">
        <v>359</v>
      </c>
      <c r="O348" s="32" t="s">
        <v>359</v>
      </c>
      <c r="P348" s="32" t="s">
        <v>359</v>
      </c>
      <c r="Q348" s="32" t="s">
        <v>359</v>
      </c>
      <c r="R348" s="32" t="s">
        <v>359</v>
      </c>
      <c r="S348" s="32" t="s">
        <v>359</v>
      </c>
      <c r="T348" s="32" t="s">
        <v>359</v>
      </c>
      <c r="U348" s="32" t="s">
        <v>359</v>
      </c>
      <c r="V348" s="32" t="s">
        <v>359</v>
      </c>
      <c r="W348" s="32" t="s">
        <v>359</v>
      </c>
      <c r="X348" s="32" t="s">
        <v>359</v>
      </c>
      <c r="Y348" s="32" t="s">
        <v>359</v>
      </c>
    </row>
  </sheetData>
  <autoFilter ref="$A$2:$AD$348"/>
  <mergeCells count="2">
    <mergeCell ref="G1:I1"/>
    <mergeCell ref="J1:Y1"/>
  </mergeCells>
  <dataValidations>
    <dataValidation type="list" allowBlank="1" sqref="B4:B348">
      <formula1>Landmarks</formula1>
    </dataValidation>
    <dataValidation type="list" allowBlank="1" sqref="E4:E348">
      <formula1>BestiaryMonsters</formula1>
    </dataValidation>
  </dataValidations>
  <drawing r:id="rId2"/>
  <legacyDrawing r:id="rId3"/>
  <tableParts count="1">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17.43"/>
    <col customWidth="1" min="2" max="2" width="28.43"/>
    <col customWidth="1" min="3" max="3" width="17.43"/>
  </cols>
  <sheetData>
    <row r="1">
      <c r="A1" s="64"/>
      <c r="B1" s="65"/>
      <c r="C1" s="66" t="s">
        <v>1853</v>
      </c>
      <c r="S1" s="67"/>
      <c r="T1" s="67"/>
      <c r="U1" s="67"/>
      <c r="V1" s="67"/>
      <c r="W1" s="67"/>
    </row>
    <row r="2" ht="26.25">
      <c r="A2" s="65" t="s">
        <v>1854</v>
      </c>
      <c r="B2" s="65" t="s">
        <v>392</v>
      </c>
      <c r="C2" s="65" t="s">
        <v>107</v>
      </c>
      <c r="D2" s="65" t="s">
        <v>113</v>
      </c>
      <c r="E2" s="65" t="s">
        <v>118</v>
      </c>
      <c r="F2" s="65" t="s">
        <v>121</v>
      </c>
      <c r="G2" s="65" t="s">
        <v>129</v>
      </c>
      <c r="H2" s="65" t="s">
        <v>147</v>
      </c>
      <c r="I2" s="65" t="s">
        <v>132</v>
      </c>
      <c r="J2" s="65" t="s">
        <v>150</v>
      </c>
      <c r="K2" s="65" t="s">
        <v>145</v>
      </c>
      <c r="L2" s="65" t="s">
        <v>141</v>
      </c>
      <c r="M2" s="65" t="s">
        <v>136</v>
      </c>
      <c r="N2" s="65" t="s">
        <v>156</v>
      </c>
      <c r="O2" s="65" t="s">
        <v>152</v>
      </c>
      <c r="P2" s="65" t="s">
        <v>139</v>
      </c>
      <c r="Q2" s="65" t="s">
        <v>125</v>
      </c>
      <c r="R2" s="65" t="s">
        <v>143</v>
      </c>
      <c r="S2" s="65"/>
      <c r="T2" s="68"/>
      <c r="U2" s="68"/>
      <c r="V2" s="68"/>
      <c r="W2" s="68"/>
    </row>
    <row r="3">
      <c r="A3" s="28" t="s">
        <v>1855</v>
      </c>
      <c r="B3" s="29" t="s">
        <v>1856</v>
      </c>
      <c r="C3" s="29"/>
      <c r="D3" s="29"/>
      <c r="E3" s="29"/>
      <c r="F3" s="29"/>
      <c r="G3" s="29"/>
      <c r="H3" s="29"/>
      <c r="I3" s="28"/>
      <c r="J3" s="29"/>
      <c r="K3" s="29"/>
      <c r="L3" s="29"/>
      <c r="M3" s="29"/>
      <c r="N3" s="29"/>
      <c r="O3" s="29"/>
      <c r="P3" s="32"/>
      <c r="Q3" s="32"/>
      <c r="R3" s="32"/>
      <c r="S3" s="32"/>
    </row>
    <row r="4">
      <c r="A4" s="28" t="s">
        <v>1857</v>
      </c>
      <c r="B4" s="29" t="s">
        <v>1858</v>
      </c>
      <c r="C4" s="29"/>
      <c r="D4" s="29"/>
      <c r="E4" s="29"/>
      <c r="F4" s="29"/>
      <c r="G4" s="29"/>
      <c r="H4" s="29"/>
      <c r="I4" s="28"/>
      <c r="J4" s="29"/>
      <c r="K4" s="29"/>
      <c r="L4" s="29"/>
      <c r="M4" s="29"/>
      <c r="N4" s="29"/>
      <c r="O4" s="29"/>
      <c r="P4" s="32"/>
      <c r="Q4" s="32"/>
      <c r="R4" s="32"/>
      <c r="S4" s="32"/>
    </row>
    <row r="5">
      <c r="A5" s="28" t="s">
        <v>1859</v>
      </c>
      <c r="B5" s="29" t="s">
        <v>1856</v>
      </c>
      <c r="C5" s="29"/>
      <c r="D5" s="29"/>
      <c r="E5" s="29"/>
      <c r="F5" s="29"/>
      <c r="G5" s="29"/>
      <c r="H5" s="29"/>
      <c r="I5" s="28"/>
      <c r="J5" s="29"/>
      <c r="K5" s="29"/>
      <c r="L5" s="29"/>
      <c r="M5" s="29"/>
      <c r="N5" s="29"/>
      <c r="O5" s="29"/>
      <c r="P5" s="32"/>
      <c r="Q5" s="32"/>
      <c r="R5" s="32"/>
      <c r="S5" s="32"/>
    </row>
    <row r="6">
      <c r="A6" s="28" t="s">
        <v>1860</v>
      </c>
      <c r="B6" s="29" t="s">
        <v>1858</v>
      </c>
      <c r="C6" s="29"/>
      <c r="D6" s="29"/>
      <c r="E6" s="29"/>
      <c r="F6" s="29"/>
      <c r="G6" s="29"/>
      <c r="H6" s="29"/>
      <c r="I6" s="28"/>
      <c r="J6" s="29"/>
      <c r="K6" s="29"/>
      <c r="L6" s="29"/>
      <c r="M6" s="29"/>
      <c r="N6" s="29"/>
      <c r="O6" s="29"/>
      <c r="P6" s="32"/>
      <c r="Q6" s="32"/>
      <c r="R6" s="32"/>
      <c r="S6" s="32"/>
    </row>
    <row r="7" ht="26.25">
      <c r="A7" s="28" t="s">
        <v>1861</v>
      </c>
      <c r="B7" s="29" t="s">
        <v>1862</v>
      </c>
      <c r="C7" s="29"/>
      <c r="D7" s="29"/>
      <c r="E7" s="29"/>
      <c r="F7" s="29"/>
      <c r="G7" s="29"/>
      <c r="H7" s="29"/>
      <c r="I7" s="28"/>
      <c r="J7" s="29"/>
      <c r="K7" s="29"/>
      <c r="L7" s="29"/>
      <c r="M7" s="29"/>
      <c r="N7" s="29"/>
      <c r="O7" s="29"/>
      <c r="P7" s="32"/>
      <c r="Q7" s="32"/>
      <c r="R7" s="32"/>
      <c r="S7" s="32"/>
    </row>
    <row r="8" ht="26.25">
      <c r="A8" s="28" t="s">
        <v>1863</v>
      </c>
      <c r="B8" s="29"/>
      <c r="C8" s="29" t="s">
        <v>1864</v>
      </c>
      <c r="D8" s="29" t="s">
        <v>1865</v>
      </c>
      <c r="E8" s="29" t="s">
        <v>1866</v>
      </c>
      <c r="F8" s="29" t="s">
        <v>1866</v>
      </c>
      <c r="G8" s="29" t="s">
        <v>1867</v>
      </c>
      <c r="H8" s="29" t="s">
        <v>1868</v>
      </c>
      <c r="I8" s="28" t="s">
        <v>1869</v>
      </c>
      <c r="J8" s="29" t="s">
        <v>1870</v>
      </c>
      <c r="K8" s="29" t="s">
        <v>1871</v>
      </c>
      <c r="L8" s="29" t="s">
        <v>1872</v>
      </c>
      <c r="M8" s="29" t="s">
        <v>1868</v>
      </c>
      <c r="N8" s="29" t="s">
        <v>1873</v>
      </c>
      <c r="O8" s="29" t="s">
        <v>1867</v>
      </c>
      <c r="P8" s="29" t="s">
        <v>1872</v>
      </c>
      <c r="Q8" s="29" t="s">
        <v>1871</v>
      </c>
      <c r="R8" s="29" t="s">
        <v>1867</v>
      </c>
      <c r="S8" s="29"/>
    </row>
    <row r="9">
      <c r="A9" s="28" t="s">
        <v>1874</v>
      </c>
      <c r="B9" s="29" t="s">
        <v>1856</v>
      </c>
      <c r="C9" s="29"/>
      <c r="D9" s="29"/>
      <c r="E9" s="29"/>
      <c r="F9" s="29"/>
      <c r="G9" s="29"/>
      <c r="H9" s="29"/>
      <c r="I9" s="28"/>
      <c r="J9" s="29"/>
      <c r="K9" s="29"/>
      <c r="L9" s="29"/>
      <c r="M9" s="29"/>
      <c r="N9" s="29"/>
      <c r="O9" s="29"/>
      <c r="P9" s="32"/>
      <c r="Q9" s="32"/>
      <c r="R9" s="32"/>
      <c r="S9" s="32"/>
    </row>
    <row r="10">
      <c r="A10" s="28" t="s">
        <v>1875</v>
      </c>
      <c r="B10" s="29" t="s">
        <v>1856</v>
      </c>
      <c r="C10" s="29"/>
      <c r="D10" s="29"/>
      <c r="E10" s="29"/>
      <c r="F10" s="29"/>
      <c r="G10" s="29"/>
      <c r="H10" s="29"/>
      <c r="I10" s="28"/>
      <c r="J10" s="29"/>
      <c r="K10" s="29"/>
      <c r="L10" s="29"/>
      <c r="M10" s="29"/>
      <c r="N10" s="29"/>
      <c r="O10" s="29"/>
      <c r="P10" s="32"/>
      <c r="Q10" s="32"/>
      <c r="R10" s="32"/>
      <c r="S10" s="32"/>
    </row>
    <row r="11">
      <c r="A11" s="28" t="s">
        <v>1876</v>
      </c>
      <c r="B11" s="29" t="s">
        <v>1877</v>
      </c>
      <c r="C11" s="29"/>
      <c r="D11" s="29"/>
      <c r="E11" s="29"/>
      <c r="F11" s="29"/>
      <c r="G11" s="29"/>
      <c r="H11" s="29"/>
      <c r="I11" s="28"/>
      <c r="J11" s="29"/>
      <c r="K11" s="29"/>
      <c r="L11" s="29"/>
      <c r="M11" s="29"/>
      <c r="N11" s="29"/>
      <c r="O11" s="29"/>
      <c r="P11" s="32"/>
      <c r="Q11" s="32"/>
      <c r="R11" s="32"/>
      <c r="S11" s="32"/>
    </row>
    <row r="12">
      <c r="A12" s="28" t="s">
        <v>1878</v>
      </c>
      <c r="B12" s="29" t="s">
        <v>1856</v>
      </c>
      <c r="C12" s="29"/>
      <c r="D12" s="29"/>
      <c r="E12" s="29"/>
      <c r="F12" s="29"/>
      <c r="G12" s="29"/>
      <c r="H12" s="29"/>
      <c r="I12" s="28"/>
      <c r="J12" s="29"/>
      <c r="K12" s="29"/>
      <c r="L12" s="29"/>
      <c r="M12" s="29"/>
      <c r="N12" s="29"/>
      <c r="O12" s="29"/>
      <c r="P12" s="32"/>
      <c r="Q12" s="32"/>
      <c r="R12" s="32"/>
      <c r="S12" s="32"/>
    </row>
    <row r="13">
      <c r="A13" s="28" t="s">
        <v>1879</v>
      </c>
      <c r="B13" s="29" t="s">
        <v>1856</v>
      </c>
      <c r="C13" s="29"/>
      <c r="D13" s="29"/>
      <c r="E13" s="29"/>
      <c r="F13" s="29"/>
      <c r="G13" s="29"/>
      <c r="H13" s="29"/>
      <c r="I13" s="28"/>
      <c r="J13" s="29"/>
      <c r="K13" s="29"/>
      <c r="L13" s="29"/>
      <c r="M13" s="29"/>
      <c r="N13" s="29"/>
      <c r="O13" s="29"/>
      <c r="P13" s="32"/>
      <c r="Q13" s="32"/>
      <c r="R13" s="32"/>
      <c r="S13" s="32"/>
    </row>
    <row r="14" ht="37.5">
      <c r="A14" s="28" t="s">
        <v>1880</v>
      </c>
      <c r="B14" s="29" t="s">
        <v>1881</v>
      </c>
      <c r="C14" s="29" t="s">
        <v>1869</v>
      </c>
      <c r="D14" s="29" t="s">
        <v>1882</v>
      </c>
      <c r="E14" s="29" t="s">
        <v>1883</v>
      </c>
      <c r="F14" s="29" t="s">
        <v>1864</v>
      </c>
      <c r="G14" s="29" t="s">
        <v>1884</v>
      </c>
      <c r="H14" s="29" t="s">
        <v>1871</v>
      </c>
      <c r="I14" s="28" t="s">
        <v>1867</v>
      </c>
      <c r="J14" s="29" t="s">
        <v>1872</v>
      </c>
      <c r="K14" s="29" t="s">
        <v>1867</v>
      </c>
      <c r="L14" s="29" t="s">
        <v>1869</v>
      </c>
      <c r="M14" s="29" t="s">
        <v>1884</v>
      </c>
      <c r="N14" s="29" t="s">
        <v>1866</v>
      </c>
      <c r="O14" s="29" t="s">
        <v>1865</v>
      </c>
      <c r="P14" s="29" t="s">
        <v>1885</v>
      </c>
      <c r="Q14" s="29" t="s">
        <v>1864</v>
      </c>
      <c r="R14" s="61" t="s">
        <v>1872</v>
      </c>
      <c r="S14" s="29"/>
    </row>
    <row r="15">
      <c r="A15" s="28" t="s">
        <v>1886</v>
      </c>
      <c r="B15" s="29" t="s">
        <v>1856</v>
      </c>
      <c r="C15" s="29"/>
      <c r="D15" s="29"/>
      <c r="E15" s="29"/>
      <c r="F15" s="29"/>
      <c r="G15" s="29"/>
      <c r="H15" s="29"/>
      <c r="I15" s="29"/>
      <c r="J15" s="29"/>
      <c r="K15" s="29"/>
      <c r="L15" s="29"/>
      <c r="M15" s="29"/>
      <c r="N15" s="29"/>
      <c r="O15" s="29"/>
      <c r="P15" s="32"/>
      <c r="Q15" s="32"/>
      <c r="R15" s="32"/>
      <c r="S15" s="32"/>
    </row>
    <row r="16">
      <c r="A16" s="28" t="s">
        <v>1887</v>
      </c>
      <c r="B16" s="29" t="s">
        <v>1888</v>
      </c>
      <c r="C16" s="29"/>
      <c r="D16" s="29"/>
      <c r="E16" s="29"/>
      <c r="F16" s="29"/>
      <c r="G16" s="29"/>
      <c r="H16" s="29"/>
      <c r="I16" s="29"/>
      <c r="J16" s="29"/>
      <c r="K16" s="29"/>
      <c r="L16" s="29"/>
      <c r="M16" s="29"/>
      <c r="N16" s="29"/>
      <c r="O16" s="29"/>
      <c r="P16" s="32"/>
      <c r="Q16" s="32"/>
      <c r="R16" s="32"/>
      <c r="S16" s="32"/>
    </row>
    <row r="17">
      <c r="A17" s="28" t="s">
        <v>1889</v>
      </c>
      <c r="B17" s="29" t="s">
        <v>1890</v>
      </c>
      <c r="C17" s="29"/>
      <c r="D17" s="29"/>
      <c r="E17" s="29"/>
      <c r="F17" s="29"/>
      <c r="G17" s="29"/>
      <c r="H17" s="29"/>
      <c r="I17" s="29"/>
      <c r="J17" s="29"/>
      <c r="K17" s="29"/>
      <c r="L17" s="29"/>
      <c r="M17" s="29"/>
      <c r="N17" s="29"/>
      <c r="O17" s="29"/>
      <c r="P17" s="32"/>
      <c r="Q17" s="32"/>
      <c r="R17" s="32"/>
      <c r="S17" s="32"/>
    </row>
    <row r="18">
      <c r="A18" s="28" t="s">
        <v>1891</v>
      </c>
      <c r="B18" s="29"/>
      <c r="C18" s="29"/>
      <c r="D18" s="29"/>
      <c r="E18" s="29"/>
      <c r="F18" s="29"/>
      <c r="G18" s="29"/>
      <c r="H18" s="29"/>
      <c r="I18" s="29"/>
      <c r="J18" s="29"/>
      <c r="K18" s="29"/>
      <c r="L18" s="29"/>
      <c r="M18" s="29"/>
      <c r="N18" s="29"/>
      <c r="O18" s="29"/>
      <c r="P18" s="32"/>
      <c r="Q18" s="32"/>
      <c r="R18" s="32"/>
      <c r="S18" s="32"/>
    </row>
    <row r="19">
      <c r="A19" s="28" t="s">
        <v>1892</v>
      </c>
      <c r="B19" s="29"/>
      <c r="C19" s="29"/>
      <c r="D19" s="29"/>
      <c r="E19" s="29"/>
      <c r="F19" s="29"/>
      <c r="G19" s="29"/>
      <c r="H19" s="29"/>
      <c r="I19" s="29"/>
      <c r="J19" s="29"/>
      <c r="K19" s="29"/>
      <c r="L19" s="29"/>
      <c r="M19" s="29"/>
      <c r="N19" s="29"/>
      <c r="O19" s="29"/>
      <c r="P19" s="32"/>
      <c r="Q19" s="32"/>
      <c r="R19" s="32"/>
      <c r="S19" s="32"/>
    </row>
    <row r="20" ht="37.5">
      <c r="A20" s="28" t="s">
        <v>1893</v>
      </c>
      <c r="B20" s="29"/>
      <c r="C20" s="29" t="s">
        <v>1867</v>
      </c>
      <c r="D20" s="29" t="s">
        <v>1894</v>
      </c>
      <c r="E20" s="29" t="s">
        <v>1895</v>
      </c>
      <c r="F20" s="29" t="s">
        <v>1883</v>
      </c>
      <c r="G20" s="29" t="s">
        <v>1864</v>
      </c>
      <c r="H20" s="29" t="s">
        <v>1884</v>
      </c>
      <c r="I20" s="29" t="s">
        <v>1871</v>
      </c>
      <c r="J20" s="29" t="s">
        <v>1869</v>
      </c>
      <c r="K20" s="29" t="s">
        <v>1865</v>
      </c>
      <c r="L20" s="29" t="s">
        <v>1864</v>
      </c>
      <c r="M20" s="29" t="s">
        <v>1864</v>
      </c>
      <c r="N20" s="29" t="s">
        <v>1895</v>
      </c>
      <c r="O20" s="29" t="s">
        <v>1869</v>
      </c>
      <c r="P20" s="29" t="s">
        <v>1896</v>
      </c>
      <c r="Q20" s="29" t="s">
        <v>1867</v>
      </c>
      <c r="R20" s="29" t="s">
        <v>1897</v>
      </c>
      <c r="S20" s="61"/>
    </row>
    <row r="21">
      <c r="A21" s="28" t="s">
        <v>1898</v>
      </c>
      <c r="B21" s="29" t="s">
        <v>1888</v>
      </c>
      <c r="C21" s="29"/>
      <c r="D21" s="32"/>
      <c r="E21" s="32"/>
      <c r="F21" s="32"/>
      <c r="G21" s="32"/>
      <c r="H21" s="32"/>
      <c r="I21" s="32"/>
      <c r="J21" s="32"/>
      <c r="K21" s="32"/>
      <c r="L21" s="32"/>
      <c r="M21" s="32"/>
      <c r="N21" s="32"/>
      <c r="O21" s="32"/>
      <c r="P21" s="32"/>
      <c r="Q21" s="32"/>
      <c r="R21" s="32"/>
      <c r="S21" s="32"/>
    </row>
    <row r="22">
      <c r="A22" s="28" t="s">
        <v>1899</v>
      </c>
      <c r="B22" s="29" t="s">
        <v>1856</v>
      </c>
      <c r="C22" s="29"/>
      <c r="D22" s="32"/>
      <c r="E22" s="32"/>
      <c r="F22" s="32"/>
      <c r="G22" s="32"/>
      <c r="H22" s="32"/>
      <c r="I22" s="32"/>
      <c r="J22" s="32"/>
      <c r="K22" s="32"/>
      <c r="L22" s="32"/>
      <c r="M22" s="32"/>
      <c r="N22" s="32"/>
      <c r="O22" s="32"/>
      <c r="P22" s="32"/>
      <c r="Q22" s="32"/>
      <c r="R22" s="32"/>
      <c r="S22" s="32"/>
    </row>
    <row r="23" ht="37.5">
      <c r="A23" s="28" t="s">
        <v>1900</v>
      </c>
      <c r="B23" s="29"/>
      <c r="C23" s="29" t="s">
        <v>1884</v>
      </c>
      <c r="D23" s="29" t="s">
        <v>1867</v>
      </c>
      <c r="E23" s="29" t="s">
        <v>1901</v>
      </c>
      <c r="F23" s="29" t="s">
        <v>1883</v>
      </c>
      <c r="G23" s="29" t="s">
        <v>1867</v>
      </c>
      <c r="H23" s="29" t="s">
        <v>1867</v>
      </c>
      <c r="I23" s="29" t="s">
        <v>1884</v>
      </c>
      <c r="J23" s="29" t="s">
        <v>1897</v>
      </c>
      <c r="K23" s="29" t="s">
        <v>1902</v>
      </c>
      <c r="L23" s="29" t="s">
        <v>1884</v>
      </c>
      <c r="M23" s="29" t="s">
        <v>1903</v>
      </c>
      <c r="N23" s="29" t="s">
        <v>1901</v>
      </c>
      <c r="O23" s="29" t="s">
        <v>1882</v>
      </c>
      <c r="P23" s="29" t="s">
        <v>1884</v>
      </c>
      <c r="Q23" s="29" t="s">
        <v>1904</v>
      </c>
      <c r="R23" s="29" t="s">
        <v>1897</v>
      </c>
      <c r="S23" s="61"/>
    </row>
    <row r="24">
      <c r="A24" s="28" t="s">
        <v>1905</v>
      </c>
      <c r="B24" s="29"/>
      <c r="C24" s="29"/>
      <c r="D24" s="32"/>
      <c r="E24" s="32"/>
      <c r="F24" s="32"/>
      <c r="G24" s="32"/>
      <c r="H24" s="32"/>
      <c r="I24" s="32"/>
      <c r="J24" s="32"/>
      <c r="K24" s="32"/>
      <c r="L24" s="32"/>
      <c r="M24" s="32"/>
      <c r="N24" s="32"/>
      <c r="O24" s="32"/>
      <c r="P24" s="32"/>
      <c r="Q24" s="32"/>
      <c r="R24" s="32"/>
      <c r="S24" s="32"/>
    </row>
    <row r="25">
      <c r="A25" s="28" t="s">
        <v>1906</v>
      </c>
      <c r="B25" s="29" t="s">
        <v>1858</v>
      </c>
      <c r="C25" s="32"/>
      <c r="D25" s="32"/>
      <c r="E25" s="32"/>
      <c r="F25" s="32"/>
      <c r="G25" s="32"/>
      <c r="H25" s="32"/>
      <c r="I25" s="32"/>
      <c r="J25" s="32"/>
      <c r="K25" s="32"/>
      <c r="L25" s="32"/>
      <c r="M25" s="32"/>
      <c r="N25" s="32"/>
      <c r="O25" s="32"/>
      <c r="P25" s="32"/>
      <c r="Q25" s="32"/>
      <c r="R25" s="32"/>
      <c r="S25" s="32"/>
    </row>
    <row r="26">
      <c r="A26" s="28" t="s">
        <v>1907</v>
      </c>
      <c r="B26" s="29" t="s">
        <v>1908</v>
      </c>
      <c r="C26" s="32"/>
      <c r="D26" s="32"/>
      <c r="E26" s="32"/>
      <c r="F26" s="32"/>
      <c r="G26" s="32"/>
      <c r="H26" s="32"/>
      <c r="I26" s="32"/>
      <c r="J26" s="32"/>
      <c r="K26" s="32"/>
      <c r="L26" s="32"/>
      <c r="M26" s="32"/>
      <c r="N26" s="32"/>
      <c r="O26" s="32"/>
      <c r="P26" s="32"/>
      <c r="Q26" s="32"/>
      <c r="R26" s="32"/>
      <c r="S26" s="32"/>
    </row>
    <row r="27">
      <c r="A27" s="28" t="s">
        <v>1909</v>
      </c>
      <c r="B27" s="29" t="s">
        <v>1856</v>
      </c>
      <c r="C27" s="29"/>
      <c r="D27" s="32"/>
      <c r="E27" s="32"/>
      <c r="F27" s="32"/>
      <c r="G27" s="32"/>
      <c r="H27" s="32"/>
      <c r="I27" s="32"/>
      <c r="J27" s="32"/>
      <c r="K27" s="32"/>
      <c r="L27" s="32"/>
      <c r="M27" s="32"/>
      <c r="N27" s="32"/>
      <c r="O27" s="32"/>
      <c r="P27" s="32"/>
      <c r="Q27" s="32"/>
      <c r="R27" s="32"/>
      <c r="S27" s="32"/>
    </row>
    <row r="28">
      <c r="A28" s="28" t="s">
        <v>1910</v>
      </c>
      <c r="B28" s="29" t="s">
        <v>1856</v>
      </c>
      <c r="C28" s="29"/>
      <c r="D28" s="32"/>
      <c r="E28" s="32"/>
      <c r="F28" s="32"/>
      <c r="G28" s="32"/>
      <c r="H28" s="32"/>
      <c r="I28" s="32"/>
      <c r="J28" s="32"/>
      <c r="K28" s="32"/>
      <c r="L28" s="32"/>
      <c r="M28" s="32"/>
      <c r="N28" s="32"/>
      <c r="O28" s="32"/>
      <c r="P28" s="32"/>
      <c r="Q28" s="32"/>
      <c r="R28" s="32"/>
      <c r="S28" s="32"/>
    </row>
    <row r="29">
      <c r="A29" s="28" t="s">
        <v>1911</v>
      </c>
      <c r="B29" s="29" t="s">
        <v>1881</v>
      </c>
      <c r="C29" s="29"/>
      <c r="D29" s="32"/>
      <c r="E29" s="32"/>
      <c r="F29" s="32"/>
      <c r="G29" s="32"/>
      <c r="H29" s="32"/>
      <c r="I29" s="32"/>
      <c r="J29" s="32"/>
      <c r="K29" s="32"/>
      <c r="L29" s="32"/>
      <c r="M29" s="32"/>
      <c r="N29" s="32"/>
      <c r="O29" s="32"/>
      <c r="P29" s="32"/>
      <c r="Q29" s="32"/>
      <c r="R29" s="32"/>
      <c r="S29" s="32"/>
    </row>
    <row r="30">
      <c r="A30" s="28" t="s">
        <v>1912</v>
      </c>
      <c r="B30" s="29" t="s">
        <v>1856</v>
      </c>
      <c r="C30" s="29"/>
      <c r="D30" s="32"/>
      <c r="E30" s="32"/>
      <c r="F30" s="32"/>
      <c r="G30" s="32"/>
      <c r="H30" s="32"/>
      <c r="I30" s="32"/>
      <c r="J30" s="32"/>
      <c r="K30" s="32"/>
      <c r="L30" s="32"/>
      <c r="M30" s="32"/>
      <c r="N30" s="32"/>
      <c r="O30" s="32"/>
      <c r="P30" s="32"/>
      <c r="Q30" s="32"/>
      <c r="R30" s="32"/>
      <c r="S30" s="32"/>
    </row>
    <row r="31">
      <c r="A31" s="28" t="s">
        <v>1913</v>
      </c>
      <c r="B31" s="29" t="s">
        <v>1856</v>
      </c>
      <c r="C31" s="29"/>
      <c r="D31" s="32"/>
      <c r="E31" s="32"/>
      <c r="F31" s="32"/>
      <c r="G31" s="32"/>
      <c r="H31" s="32"/>
      <c r="I31" s="32"/>
      <c r="J31" s="32"/>
      <c r="K31" s="32"/>
      <c r="L31" s="32"/>
      <c r="M31" s="32"/>
      <c r="N31" s="32"/>
      <c r="O31" s="32"/>
      <c r="P31" s="32"/>
      <c r="Q31" s="32"/>
      <c r="R31" s="32"/>
      <c r="S31" s="32"/>
    </row>
    <row r="32">
      <c r="A32" s="28" t="s">
        <v>1914</v>
      </c>
      <c r="B32" s="29"/>
      <c r="C32" s="29"/>
      <c r="D32" s="32"/>
      <c r="E32" s="32"/>
      <c r="F32" s="32"/>
      <c r="G32" s="32"/>
      <c r="H32" s="32"/>
      <c r="I32" s="32"/>
      <c r="J32" s="32"/>
      <c r="K32" s="32"/>
      <c r="L32" s="32"/>
      <c r="M32" s="32"/>
      <c r="N32" s="32"/>
      <c r="O32" s="32"/>
      <c r="P32" s="32"/>
      <c r="Q32" s="32"/>
      <c r="R32" s="32"/>
      <c r="S32" s="32"/>
    </row>
    <row r="33">
      <c r="A33" s="28" t="s">
        <v>1915</v>
      </c>
      <c r="B33" s="29" t="s">
        <v>1916</v>
      </c>
      <c r="C33" s="29"/>
      <c r="D33" s="32"/>
      <c r="E33" s="32"/>
      <c r="F33" s="32"/>
      <c r="G33" s="32"/>
      <c r="H33" s="32"/>
      <c r="I33" s="32"/>
      <c r="J33" s="32"/>
      <c r="K33" s="32"/>
      <c r="L33" s="32"/>
      <c r="M33" s="32"/>
      <c r="N33" s="32"/>
      <c r="O33" s="32"/>
      <c r="P33" s="32"/>
      <c r="Q33" s="32"/>
      <c r="R33" s="32"/>
      <c r="S33" s="32"/>
    </row>
    <row r="34">
      <c r="A34" s="28" t="s">
        <v>1917</v>
      </c>
      <c r="B34" s="29" t="s">
        <v>1856</v>
      </c>
      <c r="C34" s="29"/>
      <c r="D34" s="32"/>
      <c r="E34" s="32"/>
      <c r="F34" s="32"/>
      <c r="G34" s="32"/>
      <c r="H34" s="32"/>
      <c r="I34" s="32"/>
      <c r="J34" s="32"/>
      <c r="K34" s="32"/>
      <c r="L34" s="32"/>
      <c r="M34" s="32"/>
      <c r="N34" s="32"/>
      <c r="O34" s="32"/>
      <c r="P34" s="32"/>
      <c r="Q34" s="32"/>
      <c r="R34" s="32"/>
      <c r="S34" s="32"/>
    </row>
    <row r="35">
      <c r="A35" s="28" t="s">
        <v>1918</v>
      </c>
      <c r="B35" s="29" t="s">
        <v>1856</v>
      </c>
      <c r="C35" s="29"/>
      <c r="D35" s="32"/>
      <c r="E35" s="32"/>
      <c r="F35" s="32"/>
      <c r="G35" s="32"/>
      <c r="H35" s="32"/>
      <c r="I35" s="32"/>
      <c r="J35" s="32"/>
      <c r="K35" s="32"/>
      <c r="L35" s="32"/>
      <c r="M35" s="32"/>
      <c r="N35" s="32"/>
      <c r="O35" s="32"/>
      <c r="P35" s="32"/>
      <c r="Q35" s="32"/>
      <c r="R35" s="32"/>
      <c r="S35" s="32"/>
    </row>
    <row r="36">
      <c r="A36" s="28" t="s">
        <v>1919</v>
      </c>
      <c r="B36" s="29"/>
      <c r="C36" s="29"/>
      <c r="D36" s="32"/>
      <c r="E36" s="32"/>
      <c r="F36" s="32"/>
      <c r="G36" s="32"/>
      <c r="H36" s="32"/>
      <c r="I36" s="32"/>
      <c r="J36" s="32"/>
      <c r="K36" s="32"/>
      <c r="L36" s="32"/>
      <c r="M36" s="32"/>
      <c r="N36" s="32"/>
      <c r="O36" s="32"/>
      <c r="P36" s="32"/>
      <c r="Q36" s="32"/>
      <c r="R36" s="32"/>
      <c r="S36" s="32"/>
    </row>
    <row r="37">
      <c r="A37" s="28" t="s">
        <v>1920</v>
      </c>
      <c r="B37" s="29" t="s">
        <v>1858</v>
      </c>
      <c r="C37" s="32"/>
      <c r="D37" s="32"/>
      <c r="E37" s="32"/>
      <c r="F37" s="32"/>
      <c r="G37" s="32"/>
      <c r="H37" s="32"/>
      <c r="I37" s="32"/>
      <c r="J37" s="32"/>
      <c r="K37" s="32"/>
      <c r="L37" s="32"/>
      <c r="M37" s="32"/>
      <c r="N37" s="32"/>
      <c r="O37" s="32"/>
      <c r="P37" s="32"/>
      <c r="Q37" s="32"/>
      <c r="R37" s="32"/>
      <c r="S37" s="32"/>
    </row>
    <row r="38" ht="37.5">
      <c r="A38" s="28" t="s">
        <v>1921</v>
      </c>
      <c r="B38" s="29" t="s">
        <v>1890</v>
      </c>
      <c r="C38" s="29" t="s">
        <v>1922</v>
      </c>
      <c r="D38" s="29" t="s">
        <v>1869</v>
      </c>
      <c r="E38" s="29" t="s">
        <v>1883</v>
      </c>
      <c r="F38" s="29" t="s">
        <v>1902</v>
      </c>
      <c r="G38" s="29" t="s">
        <v>1923</v>
      </c>
      <c r="H38" s="29" t="s">
        <v>1924</v>
      </c>
      <c r="I38" s="29" t="s">
        <v>1902</v>
      </c>
      <c r="J38" s="29" t="s">
        <v>1897</v>
      </c>
      <c r="K38" s="29" t="s">
        <v>1884</v>
      </c>
      <c r="L38" s="29" t="s">
        <v>1925</v>
      </c>
      <c r="M38" s="29" t="s">
        <v>1924</v>
      </c>
      <c r="N38" s="29" t="s">
        <v>1883</v>
      </c>
      <c r="O38" s="29" t="s">
        <v>1865</v>
      </c>
      <c r="P38" s="29" t="s">
        <v>1869</v>
      </c>
      <c r="Q38" s="29" t="s">
        <v>1926</v>
      </c>
      <c r="R38" s="29" t="s">
        <v>1864</v>
      </c>
      <c r="S38" s="61"/>
    </row>
    <row r="39">
      <c r="A39" s="28" t="s">
        <v>1927</v>
      </c>
      <c r="B39" s="29"/>
      <c r="C39" s="29"/>
      <c r="D39" s="29"/>
      <c r="E39" s="29"/>
      <c r="F39" s="29"/>
      <c r="G39" s="29"/>
      <c r="H39" s="29"/>
      <c r="I39" s="29"/>
      <c r="J39" s="29"/>
      <c r="K39" s="29"/>
      <c r="L39" s="29"/>
      <c r="M39" s="29"/>
      <c r="N39" s="29"/>
      <c r="O39" s="29"/>
      <c r="P39" s="29"/>
      <c r="Q39" s="29"/>
      <c r="R39" s="29"/>
      <c r="S39" s="61"/>
    </row>
    <row r="40">
      <c r="A40" s="28" t="s">
        <v>1928</v>
      </c>
      <c r="B40" s="29"/>
      <c r="C40" s="29"/>
      <c r="D40" s="32"/>
      <c r="E40" s="32"/>
      <c r="F40" s="32"/>
      <c r="G40" s="32"/>
      <c r="H40" s="32"/>
      <c r="I40" s="32"/>
      <c r="J40" s="32"/>
      <c r="K40" s="32"/>
      <c r="L40" s="32"/>
      <c r="M40" s="32"/>
      <c r="N40" s="32"/>
      <c r="O40" s="32"/>
      <c r="P40" s="32"/>
      <c r="Q40" s="32"/>
      <c r="R40" s="32"/>
      <c r="S40" s="32"/>
    </row>
    <row r="41">
      <c r="A41" s="28" t="s">
        <v>1929</v>
      </c>
      <c r="B41" s="29"/>
      <c r="C41" s="29"/>
      <c r="D41" s="32"/>
      <c r="E41" s="32"/>
      <c r="F41" s="32"/>
      <c r="G41" s="32"/>
      <c r="H41" s="32"/>
      <c r="I41" s="32"/>
      <c r="J41" s="32"/>
      <c r="K41" s="32"/>
      <c r="L41" s="32"/>
      <c r="M41" s="32"/>
      <c r="N41" s="32"/>
      <c r="O41" s="32"/>
      <c r="P41" s="32"/>
      <c r="Q41" s="32"/>
      <c r="R41" s="32"/>
      <c r="S41" s="32"/>
    </row>
    <row r="42">
      <c r="A42" s="28" t="s">
        <v>1930</v>
      </c>
      <c r="B42" s="29"/>
      <c r="C42" s="29"/>
      <c r="D42" s="32"/>
      <c r="E42" s="32"/>
      <c r="F42" s="32"/>
      <c r="G42" s="32"/>
      <c r="H42" s="32"/>
      <c r="I42" s="32"/>
      <c r="J42" s="32"/>
      <c r="K42" s="32"/>
      <c r="L42" s="32"/>
      <c r="M42" s="32"/>
      <c r="N42" s="32"/>
      <c r="O42" s="32"/>
      <c r="P42" s="32"/>
      <c r="Q42" s="32"/>
      <c r="R42" s="32"/>
      <c r="S42" s="32"/>
    </row>
    <row r="43">
      <c r="A43" s="28" t="s">
        <v>1931</v>
      </c>
      <c r="B43" s="29" t="s">
        <v>1881</v>
      </c>
      <c r="C43" s="29"/>
      <c r="D43" s="32"/>
      <c r="E43" s="32"/>
      <c r="F43" s="32"/>
      <c r="G43" s="32"/>
      <c r="H43" s="32"/>
      <c r="I43" s="32"/>
      <c r="J43" s="32"/>
      <c r="K43" s="32"/>
      <c r="L43" s="32"/>
      <c r="M43" s="32"/>
      <c r="N43" s="32"/>
      <c r="O43" s="32"/>
      <c r="P43" s="32"/>
      <c r="Q43" s="32"/>
      <c r="R43" s="32"/>
      <c r="S43" s="32"/>
    </row>
    <row r="44" ht="26.25">
      <c r="A44" s="28" t="s">
        <v>1932</v>
      </c>
      <c r="B44" s="29" t="s">
        <v>1933</v>
      </c>
      <c r="C44" s="29" t="s">
        <v>1934</v>
      </c>
      <c r="D44" s="29" t="s">
        <v>1934</v>
      </c>
      <c r="E44" s="29" t="s">
        <v>1934</v>
      </c>
      <c r="F44" s="29" t="s">
        <v>1934</v>
      </c>
      <c r="G44" s="29" t="s">
        <v>1934</v>
      </c>
      <c r="H44" s="29" t="s">
        <v>1934</v>
      </c>
      <c r="I44" s="29" t="s">
        <v>1934</v>
      </c>
      <c r="J44" s="29" t="s">
        <v>1934</v>
      </c>
      <c r="K44" s="29" t="s">
        <v>1934</v>
      </c>
      <c r="L44" s="29" t="s">
        <v>1934</v>
      </c>
      <c r="M44" s="29" t="s">
        <v>1934</v>
      </c>
      <c r="N44" s="29" t="s">
        <v>1934</v>
      </c>
      <c r="O44" s="29" t="s">
        <v>1934</v>
      </c>
      <c r="P44" s="29" t="s">
        <v>1934</v>
      </c>
      <c r="Q44" s="29" t="s">
        <v>1934</v>
      </c>
      <c r="R44" s="29" t="s">
        <v>1934</v>
      </c>
      <c r="S44" s="61"/>
    </row>
    <row r="45" ht="26.25">
      <c r="A45" s="28" t="s">
        <v>1935</v>
      </c>
      <c r="B45" s="29" t="s">
        <v>1936</v>
      </c>
      <c r="C45" s="29" t="s">
        <v>1937</v>
      </c>
      <c r="D45" s="29" t="s">
        <v>1937</v>
      </c>
      <c r="E45" s="29" t="s">
        <v>1937</v>
      </c>
      <c r="F45" s="29" t="s">
        <v>1937</v>
      </c>
      <c r="G45" s="29" t="s">
        <v>1937</v>
      </c>
      <c r="H45" s="29" t="s">
        <v>1937</v>
      </c>
      <c r="I45" s="29" t="s">
        <v>1937</v>
      </c>
      <c r="J45" s="29" t="s">
        <v>1937</v>
      </c>
      <c r="K45" s="29" t="s">
        <v>1937</v>
      </c>
      <c r="L45" s="29" t="s">
        <v>1937</v>
      </c>
      <c r="M45" s="29" t="s">
        <v>1937</v>
      </c>
      <c r="N45" s="29" t="s">
        <v>1937</v>
      </c>
      <c r="O45" s="29" t="s">
        <v>1937</v>
      </c>
      <c r="P45" s="29" t="s">
        <v>1937</v>
      </c>
      <c r="Q45" s="29" t="s">
        <v>1937</v>
      </c>
      <c r="R45" s="29" t="s">
        <v>1937</v>
      </c>
      <c r="S45" s="61"/>
    </row>
    <row r="46" ht="37.5">
      <c r="A46" s="28" t="s">
        <v>1938</v>
      </c>
      <c r="B46" s="32"/>
      <c r="C46" s="29" t="s">
        <v>1885</v>
      </c>
      <c r="D46" s="29" t="s">
        <v>1885</v>
      </c>
      <c r="E46" s="29" t="s">
        <v>1885</v>
      </c>
      <c r="F46" s="29" t="s">
        <v>1885</v>
      </c>
      <c r="G46" s="29" t="s">
        <v>1885</v>
      </c>
      <c r="H46" s="29" t="s">
        <v>1885</v>
      </c>
      <c r="I46" s="29" t="s">
        <v>1885</v>
      </c>
      <c r="J46" s="29" t="s">
        <v>1885</v>
      </c>
      <c r="K46" s="29" t="s">
        <v>1885</v>
      </c>
      <c r="L46" s="29" t="s">
        <v>1885</v>
      </c>
      <c r="M46" s="29" t="s">
        <v>1885</v>
      </c>
      <c r="N46" s="29" t="s">
        <v>1885</v>
      </c>
      <c r="O46" s="29" t="s">
        <v>1885</v>
      </c>
      <c r="P46" s="29" t="s">
        <v>1885</v>
      </c>
      <c r="Q46" s="29" t="s">
        <v>1885</v>
      </c>
      <c r="R46" s="29" t="s">
        <v>1885</v>
      </c>
      <c r="S46" s="61"/>
    </row>
    <row r="47">
      <c r="A47" s="28" t="s">
        <v>1939</v>
      </c>
      <c r="B47" s="32"/>
      <c r="C47" s="29"/>
      <c r="D47" s="29"/>
      <c r="E47" s="29"/>
      <c r="F47" s="29"/>
      <c r="G47" s="29"/>
      <c r="H47" s="29"/>
      <c r="I47" s="29"/>
      <c r="J47" s="29"/>
      <c r="K47" s="29"/>
      <c r="L47" s="29"/>
      <c r="M47" s="29"/>
      <c r="N47" s="29"/>
      <c r="O47" s="29"/>
      <c r="P47" s="29"/>
      <c r="Q47" s="29"/>
      <c r="R47" s="29"/>
      <c r="S47" s="61"/>
    </row>
    <row r="48" ht="37.5">
      <c r="A48" s="28" t="s">
        <v>1940</v>
      </c>
      <c r="B48" s="29" t="s">
        <v>1881</v>
      </c>
      <c r="C48" s="29" t="s">
        <v>1941</v>
      </c>
      <c r="D48" s="29" t="s">
        <v>1941</v>
      </c>
      <c r="E48" s="29" t="s">
        <v>1941</v>
      </c>
      <c r="F48" s="29" t="s">
        <v>1941</v>
      </c>
      <c r="G48" s="29" t="s">
        <v>1941</v>
      </c>
      <c r="H48" s="29" t="s">
        <v>1941</v>
      </c>
      <c r="I48" s="29" t="s">
        <v>1941</v>
      </c>
      <c r="J48" s="29" t="s">
        <v>1941</v>
      </c>
      <c r="K48" s="29" t="s">
        <v>1941</v>
      </c>
      <c r="L48" s="29" t="s">
        <v>1941</v>
      </c>
      <c r="M48" s="29" t="s">
        <v>1941</v>
      </c>
      <c r="N48" s="29" t="s">
        <v>1941</v>
      </c>
      <c r="O48" s="29" t="s">
        <v>1941</v>
      </c>
      <c r="P48" s="29" t="s">
        <v>1941</v>
      </c>
      <c r="Q48" s="29" t="s">
        <v>1941</v>
      </c>
      <c r="R48" s="29" t="s">
        <v>1941</v>
      </c>
      <c r="S48" s="61"/>
    </row>
    <row r="49">
      <c r="A49" s="28" t="s">
        <v>1942</v>
      </c>
      <c r="B49" s="29"/>
      <c r="C49" s="29"/>
      <c r="D49" s="29"/>
      <c r="E49" s="29"/>
      <c r="F49" s="29"/>
      <c r="G49" s="29"/>
      <c r="H49" s="29"/>
      <c r="I49" s="29"/>
      <c r="J49" s="29"/>
      <c r="K49" s="29"/>
      <c r="L49" s="29"/>
      <c r="M49" s="29"/>
      <c r="N49" s="29"/>
      <c r="O49" s="29"/>
      <c r="P49" s="32"/>
      <c r="Q49" s="32"/>
      <c r="R49" s="32"/>
      <c r="S49" s="32"/>
    </row>
    <row r="50" ht="37.5">
      <c r="A50" s="28" t="s">
        <v>1943</v>
      </c>
      <c r="B50" s="29" t="s">
        <v>1908</v>
      </c>
      <c r="C50" s="29" t="s">
        <v>1903</v>
      </c>
      <c r="D50" s="29" t="s">
        <v>1903</v>
      </c>
      <c r="E50" s="29" t="s">
        <v>1903</v>
      </c>
      <c r="F50" s="29" t="s">
        <v>1903</v>
      </c>
      <c r="G50" s="29" t="s">
        <v>1903</v>
      </c>
      <c r="H50" s="29" t="s">
        <v>1903</v>
      </c>
      <c r="I50" s="29" t="s">
        <v>1903</v>
      </c>
      <c r="J50" s="29" t="s">
        <v>1903</v>
      </c>
      <c r="K50" s="29" t="s">
        <v>1903</v>
      </c>
      <c r="L50" s="29" t="s">
        <v>1903</v>
      </c>
      <c r="M50" s="29" t="s">
        <v>1903</v>
      </c>
      <c r="N50" s="29" t="s">
        <v>1903</v>
      </c>
      <c r="O50" s="29" t="s">
        <v>1903</v>
      </c>
      <c r="P50" s="29" t="s">
        <v>1903</v>
      </c>
      <c r="Q50" s="29" t="s">
        <v>1903</v>
      </c>
      <c r="R50" s="29" t="s">
        <v>1903</v>
      </c>
      <c r="S50" s="61"/>
    </row>
    <row r="51">
      <c r="A51" s="28" t="s">
        <v>1944</v>
      </c>
      <c r="B51" s="32"/>
      <c r="C51" s="32"/>
      <c r="D51" s="32"/>
      <c r="E51" s="32"/>
      <c r="F51" s="32"/>
      <c r="G51" s="32"/>
      <c r="H51" s="32"/>
      <c r="I51" s="32"/>
      <c r="J51" s="32"/>
      <c r="K51" s="32"/>
      <c r="L51" s="32"/>
      <c r="M51" s="32"/>
      <c r="N51" s="32"/>
      <c r="O51" s="32"/>
      <c r="P51" s="32"/>
      <c r="Q51" s="32"/>
      <c r="R51" s="32"/>
      <c r="S51" s="32"/>
    </row>
    <row r="52" ht="37.5">
      <c r="A52" s="28" t="s">
        <v>1945</v>
      </c>
      <c r="B52" s="29" t="s">
        <v>1890</v>
      </c>
      <c r="C52" s="29" t="s">
        <v>1946</v>
      </c>
      <c r="D52" s="29" t="s">
        <v>1946</v>
      </c>
      <c r="E52" s="29" t="s">
        <v>1946</v>
      </c>
      <c r="F52" s="29" t="s">
        <v>1946</v>
      </c>
      <c r="G52" s="29" t="s">
        <v>1946</v>
      </c>
      <c r="H52" s="29" t="s">
        <v>1946</v>
      </c>
      <c r="I52" s="29" t="s">
        <v>1946</v>
      </c>
      <c r="J52" s="29" t="s">
        <v>1946</v>
      </c>
      <c r="K52" s="29" t="s">
        <v>1946</v>
      </c>
      <c r="L52" s="29" t="s">
        <v>1946</v>
      </c>
      <c r="M52" s="29" t="s">
        <v>1946</v>
      </c>
      <c r="N52" s="29" t="s">
        <v>1946</v>
      </c>
      <c r="O52" s="29" t="s">
        <v>1946</v>
      </c>
      <c r="P52" s="29" t="s">
        <v>1946</v>
      </c>
      <c r="Q52" s="29" t="s">
        <v>1946</v>
      </c>
      <c r="R52" s="29" t="s">
        <v>1946</v>
      </c>
      <c r="S52" s="61"/>
    </row>
    <row r="53">
      <c r="A53" s="28" t="s">
        <v>1947</v>
      </c>
      <c r="B53" s="29"/>
      <c r="C53" s="29"/>
      <c r="D53" s="29"/>
      <c r="E53" s="29"/>
      <c r="F53" s="29"/>
      <c r="G53" s="29"/>
      <c r="H53" s="29"/>
      <c r="I53" s="29"/>
      <c r="J53" s="29"/>
      <c r="K53" s="29"/>
      <c r="L53" s="29"/>
      <c r="M53" s="29"/>
      <c r="N53" s="29"/>
      <c r="O53" s="29"/>
      <c r="P53" s="29"/>
      <c r="Q53" s="29"/>
      <c r="R53" s="29"/>
      <c r="S53" s="61"/>
    </row>
    <row r="54" ht="37.5">
      <c r="A54" s="28" t="s">
        <v>1948</v>
      </c>
      <c r="B54" s="29" t="s">
        <v>1908</v>
      </c>
      <c r="C54" s="29" t="s">
        <v>1949</v>
      </c>
      <c r="D54" s="29" t="s">
        <v>1949</v>
      </c>
      <c r="E54" s="29" t="s">
        <v>1949</v>
      </c>
      <c r="F54" s="29" t="s">
        <v>1949</v>
      </c>
      <c r="G54" s="29" t="s">
        <v>1949</v>
      </c>
      <c r="H54" s="29" t="s">
        <v>1949</v>
      </c>
      <c r="I54" s="29" t="s">
        <v>1949</v>
      </c>
      <c r="J54" s="29" t="s">
        <v>1949</v>
      </c>
      <c r="K54" s="29" t="s">
        <v>1949</v>
      </c>
      <c r="L54" s="29" t="s">
        <v>1949</v>
      </c>
      <c r="M54" s="29" t="s">
        <v>1949</v>
      </c>
      <c r="N54" s="29" t="s">
        <v>1949</v>
      </c>
      <c r="O54" s="29" t="s">
        <v>1949</v>
      </c>
      <c r="P54" s="29" t="s">
        <v>1949</v>
      </c>
      <c r="Q54" s="29" t="s">
        <v>1949</v>
      </c>
      <c r="R54" s="29" t="s">
        <v>1949</v>
      </c>
      <c r="S54" s="29"/>
    </row>
    <row r="55">
      <c r="A55" s="28" t="s">
        <v>1950</v>
      </c>
      <c r="B55" s="32"/>
      <c r="C55" s="32"/>
      <c r="D55" s="32"/>
      <c r="E55" s="32"/>
      <c r="F55" s="32"/>
      <c r="G55" s="32"/>
      <c r="H55" s="32"/>
      <c r="I55" s="32"/>
      <c r="J55" s="32"/>
      <c r="K55" s="32"/>
      <c r="L55" s="32"/>
      <c r="M55" s="32"/>
      <c r="N55" s="32"/>
      <c r="O55" s="32"/>
      <c r="P55" s="32"/>
      <c r="Q55" s="32"/>
      <c r="R55" s="32"/>
      <c r="S55" s="32"/>
    </row>
    <row r="56" ht="37.5">
      <c r="A56" s="28" t="s">
        <v>1951</v>
      </c>
      <c r="B56" s="29" t="s">
        <v>1952</v>
      </c>
      <c r="C56" s="29" t="s">
        <v>1953</v>
      </c>
      <c r="D56" s="29" t="s">
        <v>1902</v>
      </c>
      <c r="E56" s="29" t="s">
        <v>1883</v>
      </c>
      <c r="F56" s="32"/>
      <c r="G56" s="29" t="s">
        <v>1954</v>
      </c>
      <c r="H56" s="29" t="s">
        <v>1896</v>
      </c>
      <c r="I56" s="29" t="s">
        <v>1955</v>
      </c>
      <c r="J56" s="29" t="s">
        <v>1956</v>
      </c>
      <c r="K56" s="61" t="s">
        <v>1925</v>
      </c>
      <c r="L56" s="61" t="s">
        <v>1924</v>
      </c>
      <c r="M56" s="29" t="s">
        <v>1896</v>
      </c>
      <c r="N56" s="29" t="s">
        <v>1883</v>
      </c>
      <c r="O56" s="29" t="s">
        <v>1897</v>
      </c>
      <c r="P56" s="29" t="s">
        <v>1896</v>
      </c>
      <c r="Q56" s="29" t="s">
        <v>1957</v>
      </c>
      <c r="R56" s="29" t="s">
        <v>1882</v>
      </c>
      <c r="S56" s="61"/>
    </row>
    <row r="57">
      <c r="A57" s="28" t="s">
        <v>1958</v>
      </c>
      <c r="B57" s="29"/>
      <c r="C57" s="29"/>
      <c r="D57" s="29"/>
      <c r="E57" s="29"/>
      <c r="F57" s="32"/>
      <c r="G57" s="29"/>
      <c r="H57" s="29"/>
      <c r="I57" s="29"/>
      <c r="J57" s="29"/>
      <c r="K57" s="61"/>
      <c r="L57" s="61"/>
      <c r="M57" s="29"/>
      <c r="N57" s="29"/>
      <c r="O57" s="29"/>
      <c r="P57" s="29"/>
      <c r="Q57" s="29"/>
      <c r="R57" s="29"/>
      <c r="S57" s="61"/>
    </row>
    <row r="58">
      <c r="A58" s="28" t="s">
        <v>1959</v>
      </c>
      <c r="B58" s="29" t="s">
        <v>1960</v>
      </c>
      <c r="C58" s="32"/>
      <c r="D58" s="32"/>
      <c r="E58" s="32"/>
      <c r="F58" s="32"/>
      <c r="G58" s="32"/>
      <c r="H58" s="32"/>
      <c r="I58" s="32"/>
      <c r="J58" s="32"/>
      <c r="K58" s="32"/>
      <c r="L58" s="32"/>
      <c r="M58" s="32"/>
      <c r="N58" s="32"/>
      <c r="O58" s="32"/>
      <c r="P58" s="32"/>
      <c r="Q58" s="32"/>
      <c r="R58" s="32"/>
      <c r="S58" s="32"/>
    </row>
    <row r="59" ht="37.5">
      <c r="A59" s="28" t="s">
        <v>1961</v>
      </c>
      <c r="B59" s="29" t="s">
        <v>1890</v>
      </c>
      <c r="C59" s="29" t="s">
        <v>1902</v>
      </c>
      <c r="D59" s="29" t="s">
        <v>1897</v>
      </c>
      <c r="E59" s="29" t="s">
        <v>1926</v>
      </c>
      <c r="F59" s="29" t="s">
        <v>1864</v>
      </c>
      <c r="G59" s="29" t="s">
        <v>1894</v>
      </c>
      <c r="H59" s="29" t="s">
        <v>1871</v>
      </c>
      <c r="I59" s="29" t="s">
        <v>1962</v>
      </c>
      <c r="J59" s="29" t="s">
        <v>1897</v>
      </c>
      <c r="K59" s="29" t="s">
        <v>1902</v>
      </c>
      <c r="L59" s="29" t="s">
        <v>1902</v>
      </c>
      <c r="M59" s="29" t="s">
        <v>1925</v>
      </c>
      <c r="N59" s="29" t="s">
        <v>1871</v>
      </c>
      <c r="O59" s="29" t="s">
        <v>1897</v>
      </c>
      <c r="P59" s="61" t="s">
        <v>1924</v>
      </c>
      <c r="Q59" s="29" t="s">
        <v>1871</v>
      </c>
      <c r="R59" s="29" t="s">
        <v>1925</v>
      </c>
      <c r="S59" s="32"/>
    </row>
    <row r="60">
      <c r="A60" s="28" t="s">
        <v>1963</v>
      </c>
      <c r="B60" s="29" t="s">
        <v>1964</v>
      </c>
      <c r="C60" s="32"/>
      <c r="D60" s="32"/>
      <c r="E60" s="32"/>
      <c r="F60" s="32"/>
      <c r="G60" s="32"/>
      <c r="H60" s="32"/>
      <c r="I60" s="32"/>
      <c r="J60" s="32"/>
      <c r="K60" s="32"/>
      <c r="L60" s="32"/>
      <c r="M60" s="32"/>
      <c r="N60" s="32"/>
      <c r="O60" s="32"/>
      <c r="P60" s="32"/>
      <c r="Q60" s="32"/>
      <c r="R60" s="32"/>
      <c r="S60" s="32"/>
    </row>
    <row r="61">
      <c r="A61" s="28" t="s">
        <v>1965</v>
      </c>
      <c r="B61" s="29" t="s">
        <v>1933</v>
      </c>
      <c r="C61" s="32"/>
      <c r="D61" s="32"/>
      <c r="E61" s="32"/>
      <c r="F61" s="32"/>
      <c r="G61" s="32"/>
      <c r="H61" s="32"/>
      <c r="I61" s="32"/>
      <c r="J61" s="32"/>
      <c r="K61" s="32"/>
      <c r="L61" s="32"/>
      <c r="M61" s="32"/>
      <c r="N61" s="32"/>
      <c r="O61" s="32"/>
      <c r="P61" s="32"/>
      <c r="Q61" s="32"/>
      <c r="R61" s="32"/>
      <c r="S61" s="32"/>
    </row>
    <row r="62">
      <c r="A62" s="28"/>
      <c r="B62" s="32"/>
      <c r="C62" s="32"/>
      <c r="D62" s="32"/>
      <c r="E62" s="32"/>
      <c r="F62" s="32"/>
      <c r="G62" s="32"/>
      <c r="H62" s="32"/>
      <c r="I62" s="32"/>
      <c r="J62" s="32"/>
      <c r="K62" s="32"/>
      <c r="L62" s="32"/>
      <c r="M62" s="32"/>
      <c r="N62" s="32"/>
      <c r="O62" s="32"/>
      <c r="P62" s="32"/>
      <c r="Q62" s="29"/>
      <c r="R62" s="32"/>
      <c r="S62" s="32"/>
    </row>
    <row r="63">
      <c r="A63" s="31"/>
      <c r="B63" s="32"/>
      <c r="C63" s="32"/>
      <c r="D63" s="32"/>
      <c r="E63" s="32"/>
      <c r="F63" s="32"/>
      <c r="G63" s="32"/>
      <c r="H63" s="32"/>
      <c r="I63" s="32"/>
      <c r="J63" s="32"/>
      <c r="K63" s="32"/>
      <c r="L63" s="32"/>
      <c r="M63" s="32"/>
      <c r="N63" s="32"/>
      <c r="O63" s="32"/>
      <c r="P63" s="32"/>
      <c r="Q63" s="32"/>
      <c r="R63" s="32"/>
      <c r="S63" s="32"/>
    </row>
    <row r="64">
      <c r="A64" s="31"/>
      <c r="B64" s="32"/>
      <c r="C64" s="32"/>
      <c r="D64" s="32"/>
      <c r="E64" s="32"/>
      <c r="F64" s="32"/>
      <c r="G64" s="32"/>
      <c r="H64" s="32"/>
      <c r="I64" s="32"/>
      <c r="J64" s="32"/>
      <c r="K64" s="32"/>
      <c r="L64" s="32"/>
      <c r="M64" s="32"/>
      <c r="N64" s="32"/>
      <c r="O64" s="32"/>
      <c r="P64" s="32"/>
      <c r="Q64" s="32"/>
      <c r="R64" s="32"/>
      <c r="S64" s="32"/>
    </row>
    <row r="65">
      <c r="A65" s="31"/>
      <c r="B65" s="32"/>
      <c r="C65" s="32"/>
      <c r="D65" s="32"/>
      <c r="E65" s="32"/>
      <c r="F65" s="32"/>
      <c r="G65" s="32"/>
      <c r="H65" s="32"/>
      <c r="I65" s="32"/>
      <c r="J65" s="32"/>
      <c r="K65" s="32"/>
      <c r="L65" s="32"/>
      <c r="M65" s="32"/>
      <c r="N65" s="32"/>
      <c r="O65" s="32"/>
      <c r="P65" s="32"/>
      <c r="Q65" s="32"/>
      <c r="R65" s="32"/>
      <c r="S65" s="32"/>
    </row>
    <row r="66">
      <c r="A66" s="31"/>
      <c r="B66" s="32"/>
      <c r="C66" s="32"/>
      <c r="D66" s="32"/>
      <c r="E66" s="32"/>
      <c r="F66" s="32"/>
      <c r="G66" s="32"/>
      <c r="H66" s="32"/>
      <c r="I66" s="32"/>
      <c r="J66" s="32"/>
      <c r="K66" s="32"/>
      <c r="L66" s="32"/>
      <c r="M66" s="32"/>
      <c r="N66" s="32"/>
      <c r="O66" s="32"/>
      <c r="P66" s="32"/>
      <c r="Q66" s="32"/>
      <c r="R66" s="32"/>
      <c r="S66" s="32"/>
    </row>
    <row r="67">
      <c r="A67" s="31"/>
      <c r="B67" s="32"/>
      <c r="C67" s="32"/>
      <c r="D67" s="32"/>
      <c r="E67" s="32"/>
      <c r="F67" s="32"/>
      <c r="G67" s="32"/>
      <c r="H67" s="32"/>
      <c r="I67" s="32"/>
      <c r="J67" s="32"/>
      <c r="K67" s="32"/>
      <c r="L67" s="32"/>
      <c r="M67" s="32"/>
      <c r="N67" s="32"/>
      <c r="O67" s="32"/>
      <c r="P67" s="32"/>
      <c r="Q67" s="32"/>
      <c r="R67" s="32"/>
      <c r="S67" s="32"/>
    </row>
    <row r="68">
      <c r="A68" s="31"/>
      <c r="B68" s="32"/>
      <c r="C68" s="32"/>
      <c r="D68" s="32"/>
      <c r="E68" s="32"/>
      <c r="F68" s="32"/>
      <c r="G68" s="32"/>
      <c r="H68" s="32"/>
      <c r="I68" s="32"/>
      <c r="J68" s="32"/>
      <c r="K68" s="32"/>
      <c r="L68" s="32"/>
      <c r="M68" s="32"/>
      <c r="N68" s="32"/>
      <c r="O68" s="32"/>
      <c r="P68" s="32"/>
      <c r="Q68" s="32"/>
      <c r="R68" s="32"/>
      <c r="S68" s="32"/>
    </row>
    <row r="69">
      <c r="A69" s="31"/>
      <c r="B69" s="32"/>
      <c r="C69" s="32"/>
      <c r="D69" s="32"/>
      <c r="E69" s="32"/>
      <c r="F69" s="32"/>
      <c r="G69" s="32"/>
      <c r="H69" s="32"/>
      <c r="I69" s="32"/>
      <c r="J69" s="32"/>
      <c r="K69" s="32"/>
      <c r="L69" s="32"/>
      <c r="M69" s="32"/>
      <c r="N69" s="32"/>
      <c r="O69" s="32"/>
      <c r="P69" s="32"/>
      <c r="Q69" s="32"/>
      <c r="R69" s="32"/>
      <c r="S69" s="32"/>
    </row>
    <row r="70">
      <c r="A70" s="31"/>
      <c r="B70" s="32"/>
      <c r="C70" s="32"/>
      <c r="D70" s="32"/>
      <c r="E70" s="32"/>
      <c r="F70" s="32"/>
      <c r="G70" s="32"/>
      <c r="H70" s="32"/>
      <c r="I70" s="32"/>
      <c r="J70" s="32"/>
      <c r="K70" s="32"/>
      <c r="L70" s="32"/>
      <c r="M70" s="32"/>
      <c r="N70" s="32"/>
      <c r="O70" s="32"/>
      <c r="P70" s="32"/>
      <c r="Q70" s="32"/>
      <c r="R70" s="32"/>
      <c r="S70" s="32"/>
    </row>
    <row r="71">
      <c r="A71" s="31"/>
      <c r="B71" s="32"/>
      <c r="C71" s="32"/>
      <c r="D71" s="32"/>
      <c r="E71" s="32"/>
      <c r="F71" s="32"/>
      <c r="G71" s="32"/>
      <c r="H71" s="32"/>
      <c r="I71" s="32"/>
      <c r="J71" s="32"/>
      <c r="K71" s="32"/>
      <c r="L71" s="32"/>
      <c r="M71" s="32"/>
      <c r="N71" s="32"/>
      <c r="O71" s="32"/>
      <c r="P71" s="32"/>
      <c r="Q71" s="32"/>
      <c r="R71" s="32"/>
      <c r="S71" s="32"/>
    </row>
    <row r="72">
      <c r="A72" s="31"/>
      <c r="B72" s="32"/>
      <c r="C72" s="32"/>
      <c r="D72" s="32"/>
      <c r="E72" s="32"/>
      <c r="F72" s="32"/>
      <c r="G72" s="32"/>
      <c r="H72" s="32"/>
      <c r="I72" s="32"/>
      <c r="J72" s="32"/>
      <c r="K72" s="32"/>
      <c r="L72" s="32"/>
      <c r="M72" s="32"/>
      <c r="N72" s="32"/>
      <c r="O72" s="32"/>
      <c r="P72" s="32"/>
      <c r="Q72" s="32"/>
      <c r="R72" s="32"/>
      <c r="S72" s="32"/>
    </row>
    <row r="73">
      <c r="A73" s="31"/>
      <c r="B73" s="32"/>
      <c r="C73" s="32"/>
      <c r="D73" s="32"/>
      <c r="E73" s="32"/>
      <c r="F73" s="32"/>
      <c r="G73" s="32"/>
      <c r="H73" s="32"/>
      <c r="I73" s="32"/>
      <c r="J73" s="32"/>
      <c r="K73" s="32"/>
      <c r="L73" s="32"/>
      <c r="M73" s="32"/>
      <c r="N73" s="32"/>
      <c r="O73" s="32"/>
      <c r="P73" s="32"/>
      <c r="Q73" s="32"/>
      <c r="R73" s="32"/>
      <c r="S73" s="32"/>
    </row>
    <row r="74">
      <c r="A74" s="31"/>
      <c r="B74" s="32"/>
      <c r="C74" s="32"/>
      <c r="D74" s="32"/>
      <c r="E74" s="32"/>
      <c r="F74" s="32"/>
      <c r="G74" s="32"/>
      <c r="H74" s="32"/>
      <c r="I74" s="32"/>
      <c r="J74" s="32"/>
      <c r="K74" s="32"/>
      <c r="L74" s="32"/>
      <c r="M74" s="32"/>
      <c r="N74" s="32"/>
      <c r="O74" s="32"/>
      <c r="P74" s="32"/>
      <c r="Q74" s="32"/>
      <c r="R74" s="32"/>
      <c r="S74" s="32"/>
    </row>
    <row r="75">
      <c r="A75" s="31"/>
      <c r="B75" s="32"/>
      <c r="C75" s="32"/>
      <c r="D75" s="32"/>
      <c r="E75" s="32"/>
      <c r="F75" s="32"/>
      <c r="G75" s="32"/>
      <c r="H75" s="32"/>
      <c r="I75" s="32"/>
      <c r="J75" s="32"/>
      <c r="K75" s="32"/>
      <c r="L75" s="32"/>
      <c r="M75" s="32"/>
      <c r="N75" s="32"/>
      <c r="O75" s="32"/>
      <c r="P75" s="32"/>
      <c r="Q75" s="32"/>
      <c r="R75" s="32"/>
      <c r="S75" s="32"/>
    </row>
    <row r="76">
      <c r="A76" s="31"/>
      <c r="B76" s="32"/>
      <c r="C76" s="32"/>
      <c r="D76" s="32"/>
      <c r="E76" s="32"/>
      <c r="F76" s="32"/>
      <c r="G76" s="32"/>
      <c r="H76" s="32"/>
      <c r="I76" s="32"/>
      <c r="J76" s="32"/>
      <c r="K76" s="32"/>
      <c r="L76" s="32"/>
      <c r="M76" s="32"/>
      <c r="N76" s="32"/>
      <c r="O76" s="32"/>
      <c r="P76" s="32"/>
      <c r="Q76" s="32"/>
      <c r="R76" s="32"/>
      <c r="S76" s="32"/>
    </row>
    <row r="77">
      <c r="A77" s="31"/>
      <c r="B77" s="32"/>
      <c r="C77" s="32"/>
      <c r="D77" s="32"/>
      <c r="E77" s="32"/>
      <c r="F77" s="32"/>
      <c r="G77" s="32"/>
      <c r="H77" s="32"/>
      <c r="I77" s="32"/>
      <c r="J77" s="32"/>
      <c r="K77" s="32"/>
      <c r="L77" s="32"/>
      <c r="M77" s="32"/>
      <c r="N77" s="32"/>
      <c r="O77" s="32"/>
      <c r="P77" s="32"/>
      <c r="Q77" s="32"/>
      <c r="R77" s="32"/>
      <c r="S77" s="32"/>
    </row>
    <row r="78">
      <c r="A78" s="31"/>
      <c r="B78" s="32"/>
      <c r="C78" s="32"/>
      <c r="D78" s="32"/>
      <c r="E78" s="32"/>
      <c r="F78" s="32"/>
      <c r="G78" s="32"/>
      <c r="H78" s="32"/>
      <c r="I78" s="32"/>
      <c r="J78" s="32"/>
      <c r="K78" s="32"/>
      <c r="L78" s="32"/>
      <c r="M78" s="32"/>
      <c r="N78" s="32"/>
      <c r="O78" s="32"/>
      <c r="P78" s="32"/>
      <c r="Q78" s="32"/>
      <c r="R78" s="32"/>
      <c r="S78" s="32"/>
    </row>
    <row r="79">
      <c r="A79" s="31"/>
      <c r="B79" s="32"/>
      <c r="C79" s="32"/>
      <c r="D79" s="32"/>
      <c r="E79" s="32"/>
      <c r="F79" s="32"/>
      <c r="G79" s="32"/>
      <c r="H79" s="32"/>
      <c r="I79" s="32"/>
      <c r="J79" s="32"/>
      <c r="K79" s="32"/>
      <c r="L79" s="32"/>
      <c r="M79" s="32"/>
      <c r="N79" s="32"/>
      <c r="O79" s="32"/>
      <c r="P79" s="32"/>
      <c r="Q79" s="32"/>
      <c r="R79" s="32"/>
      <c r="S79" s="32"/>
    </row>
    <row r="80">
      <c r="A80" s="31"/>
      <c r="B80" s="32"/>
      <c r="C80" s="32"/>
      <c r="D80" s="32"/>
      <c r="E80" s="32"/>
      <c r="F80" s="32"/>
      <c r="G80" s="32"/>
      <c r="H80" s="32"/>
      <c r="I80" s="32"/>
      <c r="J80" s="32"/>
      <c r="K80" s="32"/>
      <c r="L80" s="32"/>
      <c r="M80" s="32"/>
      <c r="N80" s="32"/>
      <c r="O80" s="32"/>
      <c r="P80" s="32"/>
      <c r="Q80" s="32"/>
      <c r="R80" s="32"/>
      <c r="S80" s="32"/>
    </row>
    <row r="81">
      <c r="A81" s="31"/>
      <c r="B81" s="32"/>
      <c r="C81" s="32"/>
      <c r="D81" s="32"/>
      <c r="E81" s="32"/>
      <c r="F81" s="32"/>
      <c r="G81" s="32"/>
      <c r="H81" s="32"/>
      <c r="I81" s="32"/>
      <c r="J81" s="32"/>
      <c r="K81" s="32"/>
      <c r="L81" s="32"/>
      <c r="M81" s="32"/>
      <c r="N81" s="32"/>
      <c r="O81" s="32"/>
      <c r="P81" s="32"/>
      <c r="Q81" s="32"/>
      <c r="R81" s="32"/>
      <c r="S81" s="32"/>
    </row>
    <row r="82">
      <c r="A82" s="31"/>
      <c r="B82" s="32"/>
      <c r="C82" s="32"/>
      <c r="D82" s="32"/>
      <c r="E82" s="32"/>
      <c r="F82" s="32"/>
      <c r="G82" s="32"/>
      <c r="H82" s="32"/>
      <c r="I82" s="32"/>
      <c r="J82" s="32"/>
      <c r="K82" s="32"/>
      <c r="L82" s="32"/>
      <c r="M82" s="32"/>
      <c r="N82" s="32"/>
      <c r="O82" s="32"/>
      <c r="P82" s="32"/>
      <c r="Q82" s="32"/>
      <c r="R82" s="32"/>
      <c r="S82" s="32"/>
    </row>
    <row r="83">
      <c r="A83" s="31"/>
      <c r="B83" s="32"/>
      <c r="C83" s="32"/>
      <c r="D83" s="32"/>
      <c r="E83" s="32"/>
      <c r="F83" s="32"/>
      <c r="G83" s="32"/>
      <c r="H83" s="32"/>
      <c r="I83" s="32"/>
      <c r="J83" s="32"/>
      <c r="K83" s="32"/>
      <c r="L83" s="32"/>
      <c r="M83" s="32"/>
      <c r="N83" s="32"/>
      <c r="O83" s="32"/>
      <c r="P83" s="32"/>
      <c r="Q83" s="32"/>
      <c r="R83" s="32"/>
      <c r="S83" s="32"/>
    </row>
    <row r="84">
      <c r="A84" s="31"/>
      <c r="B84" s="32"/>
      <c r="C84" s="32"/>
      <c r="D84" s="32"/>
      <c r="E84" s="32"/>
      <c r="F84" s="32"/>
      <c r="G84" s="32"/>
      <c r="H84" s="32"/>
      <c r="I84" s="32"/>
      <c r="J84" s="32"/>
      <c r="K84" s="32"/>
      <c r="L84" s="32"/>
      <c r="M84" s="32"/>
      <c r="N84" s="32"/>
      <c r="O84" s="32"/>
      <c r="P84" s="32"/>
      <c r="Q84" s="32"/>
      <c r="R84" s="32"/>
      <c r="S84" s="32"/>
    </row>
    <row r="85">
      <c r="A85" s="31"/>
      <c r="B85" s="32"/>
      <c r="C85" s="32"/>
      <c r="D85" s="32"/>
      <c r="E85" s="32"/>
      <c r="F85" s="32"/>
      <c r="G85" s="32"/>
      <c r="H85" s="32"/>
      <c r="I85" s="32"/>
      <c r="J85" s="32"/>
      <c r="K85" s="32"/>
      <c r="L85" s="32"/>
      <c r="M85" s="32"/>
      <c r="N85" s="32"/>
      <c r="O85" s="32"/>
      <c r="P85" s="32"/>
      <c r="Q85" s="32"/>
      <c r="R85" s="32"/>
      <c r="S85" s="32"/>
    </row>
    <row r="86">
      <c r="A86" s="31"/>
      <c r="B86" s="32"/>
      <c r="C86" s="32"/>
      <c r="D86" s="32"/>
      <c r="E86" s="32"/>
      <c r="F86" s="32"/>
      <c r="G86" s="32"/>
      <c r="H86" s="32"/>
      <c r="I86" s="32"/>
      <c r="J86" s="32"/>
      <c r="K86" s="32"/>
      <c r="L86" s="32"/>
      <c r="M86" s="32"/>
      <c r="N86" s="32"/>
      <c r="O86" s="32"/>
      <c r="P86" s="32"/>
      <c r="Q86" s="32"/>
      <c r="R86" s="32"/>
      <c r="S86" s="32"/>
    </row>
    <row r="87">
      <c r="A87" s="31"/>
      <c r="B87" s="32"/>
      <c r="C87" s="32"/>
      <c r="D87" s="32"/>
      <c r="E87" s="32"/>
      <c r="F87" s="32"/>
      <c r="G87" s="32"/>
      <c r="H87" s="32"/>
      <c r="I87" s="32"/>
      <c r="J87" s="32"/>
      <c r="K87" s="32"/>
      <c r="L87" s="32"/>
      <c r="M87" s="32"/>
      <c r="N87" s="32"/>
      <c r="O87" s="32"/>
      <c r="P87" s="32"/>
      <c r="Q87" s="32"/>
      <c r="R87" s="32"/>
      <c r="S87" s="32"/>
    </row>
    <row r="88">
      <c r="A88" s="31"/>
      <c r="B88" s="32"/>
      <c r="C88" s="32"/>
      <c r="D88" s="32"/>
      <c r="E88" s="32"/>
      <c r="F88" s="32"/>
      <c r="G88" s="32"/>
      <c r="H88" s="32"/>
      <c r="I88" s="32"/>
      <c r="J88" s="32"/>
      <c r="K88" s="32"/>
      <c r="L88" s="32"/>
      <c r="M88" s="32"/>
      <c r="N88" s="32"/>
      <c r="O88" s="32"/>
      <c r="P88" s="32"/>
      <c r="Q88" s="32"/>
      <c r="R88" s="32"/>
      <c r="S88" s="32"/>
    </row>
    <row r="89">
      <c r="A89" s="31"/>
      <c r="B89" s="32"/>
      <c r="C89" s="32"/>
      <c r="D89" s="32"/>
      <c r="E89" s="32"/>
      <c r="F89" s="32"/>
      <c r="G89" s="32"/>
      <c r="H89" s="32"/>
      <c r="I89" s="32"/>
      <c r="J89" s="32"/>
      <c r="K89" s="32"/>
      <c r="L89" s="32"/>
      <c r="M89" s="32"/>
      <c r="N89" s="32"/>
      <c r="O89" s="32"/>
      <c r="P89" s="32"/>
      <c r="Q89" s="32"/>
      <c r="R89" s="32"/>
      <c r="S89" s="32"/>
    </row>
    <row r="90">
      <c r="A90" s="31"/>
      <c r="B90" s="32"/>
      <c r="C90" s="32"/>
      <c r="D90" s="32"/>
      <c r="E90" s="32"/>
      <c r="F90" s="32"/>
      <c r="G90" s="32"/>
      <c r="H90" s="32"/>
      <c r="I90" s="32"/>
      <c r="J90" s="32"/>
      <c r="K90" s="32"/>
      <c r="L90" s="32"/>
      <c r="M90" s="32"/>
      <c r="N90" s="32"/>
      <c r="O90" s="32"/>
      <c r="P90" s="32"/>
      <c r="Q90" s="32"/>
      <c r="R90" s="32"/>
      <c r="S90" s="32"/>
    </row>
    <row r="91">
      <c r="A91" s="31"/>
      <c r="B91" s="32"/>
      <c r="C91" s="32"/>
      <c r="D91" s="32"/>
      <c r="E91" s="32"/>
      <c r="F91" s="32"/>
      <c r="G91" s="32"/>
      <c r="H91" s="32"/>
      <c r="I91" s="32"/>
      <c r="J91" s="32"/>
      <c r="K91" s="32"/>
      <c r="L91" s="32"/>
      <c r="M91" s="32"/>
      <c r="N91" s="32"/>
      <c r="O91" s="32"/>
      <c r="P91" s="32"/>
      <c r="Q91" s="32"/>
      <c r="R91" s="32"/>
      <c r="S91" s="32"/>
    </row>
    <row r="92">
      <c r="A92" s="31"/>
      <c r="B92" s="32"/>
      <c r="C92" s="32"/>
      <c r="D92" s="32"/>
      <c r="E92" s="32"/>
      <c r="F92" s="32"/>
      <c r="G92" s="32"/>
      <c r="H92" s="32"/>
      <c r="I92" s="32"/>
      <c r="J92" s="32"/>
      <c r="K92" s="32"/>
      <c r="L92" s="32"/>
      <c r="M92" s="32"/>
      <c r="N92" s="32"/>
      <c r="O92" s="32"/>
      <c r="P92" s="32"/>
      <c r="Q92" s="32"/>
      <c r="R92" s="32"/>
      <c r="S92" s="32"/>
    </row>
    <row r="93">
      <c r="A93" s="31"/>
      <c r="B93" s="32"/>
      <c r="C93" s="32"/>
      <c r="D93" s="32"/>
      <c r="E93" s="32"/>
      <c r="F93" s="32"/>
      <c r="G93" s="32"/>
      <c r="H93" s="32"/>
      <c r="I93" s="32"/>
      <c r="J93" s="32"/>
      <c r="K93" s="32"/>
      <c r="L93" s="32"/>
      <c r="M93" s="32"/>
      <c r="N93" s="32"/>
      <c r="O93" s="32"/>
      <c r="P93" s="32"/>
      <c r="Q93" s="32"/>
      <c r="R93" s="32"/>
      <c r="S93" s="32"/>
    </row>
    <row r="94">
      <c r="A94" s="31"/>
      <c r="B94" s="32"/>
      <c r="C94" s="32"/>
      <c r="D94" s="32"/>
      <c r="E94" s="32"/>
      <c r="F94" s="32"/>
      <c r="G94" s="32"/>
      <c r="H94" s="32"/>
      <c r="I94" s="32"/>
      <c r="J94" s="32"/>
      <c r="K94" s="32"/>
      <c r="L94" s="32"/>
      <c r="M94" s="32"/>
      <c r="N94" s="32"/>
      <c r="O94" s="32"/>
      <c r="P94" s="32"/>
      <c r="Q94" s="32"/>
      <c r="R94" s="32"/>
      <c r="S94" s="32"/>
    </row>
    <row r="95">
      <c r="A95" s="31"/>
      <c r="B95" s="32"/>
      <c r="C95" s="32"/>
      <c r="D95" s="32"/>
      <c r="E95" s="32"/>
      <c r="F95" s="32"/>
      <c r="G95" s="32"/>
      <c r="H95" s="32"/>
      <c r="I95" s="32"/>
      <c r="J95" s="32"/>
      <c r="K95" s="32"/>
      <c r="L95" s="32"/>
      <c r="M95" s="32"/>
      <c r="N95" s="32"/>
      <c r="O95" s="32"/>
      <c r="P95" s="32"/>
      <c r="Q95" s="32"/>
      <c r="R95" s="32"/>
      <c r="S95" s="32"/>
    </row>
    <row r="96">
      <c r="A96" s="31"/>
      <c r="B96" s="32"/>
      <c r="C96" s="32"/>
      <c r="D96" s="32"/>
      <c r="E96" s="32"/>
      <c r="F96" s="32"/>
      <c r="G96" s="32"/>
      <c r="H96" s="32"/>
      <c r="I96" s="32"/>
      <c r="J96" s="32"/>
      <c r="K96" s="32"/>
      <c r="L96" s="32"/>
      <c r="M96" s="32"/>
      <c r="N96" s="32"/>
      <c r="O96" s="32"/>
      <c r="P96" s="32"/>
      <c r="Q96" s="32"/>
      <c r="R96" s="32"/>
      <c r="S96" s="32"/>
    </row>
    <row r="97">
      <c r="A97" s="31"/>
      <c r="B97" s="32"/>
      <c r="C97" s="32"/>
      <c r="D97" s="32"/>
      <c r="E97" s="32"/>
      <c r="F97" s="32"/>
      <c r="G97" s="32"/>
      <c r="H97" s="32"/>
      <c r="I97" s="32"/>
      <c r="J97" s="32"/>
      <c r="K97" s="32"/>
      <c r="L97" s="32"/>
      <c r="M97" s="32"/>
      <c r="N97" s="32"/>
      <c r="O97" s="32"/>
      <c r="P97" s="32"/>
      <c r="Q97" s="32"/>
      <c r="R97" s="32"/>
      <c r="S97" s="32"/>
    </row>
    <row r="98">
      <c r="A98" s="31"/>
      <c r="B98" s="32"/>
      <c r="C98" s="32"/>
      <c r="D98" s="32"/>
      <c r="E98" s="32"/>
      <c r="F98" s="32"/>
      <c r="G98" s="32"/>
      <c r="H98" s="32"/>
      <c r="I98" s="32"/>
      <c r="J98" s="32"/>
      <c r="K98" s="32"/>
      <c r="L98" s="32"/>
      <c r="M98" s="32"/>
      <c r="N98" s="32"/>
      <c r="O98" s="32"/>
      <c r="P98" s="32"/>
      <c r="Q98" s="32"/>
      <c r="R98" s="32"/>
      <c r="S98" s="32"/>
    </row>
    <row r="99">
      <c r="A99" s="31"/>
      <c r="B99" s="32"/>
      <c r="C99" s="32"/>
      <c r="D99" s="32"/>
      <c r="E99" s="32"/>
      <c r="F99" s="32"/>
      <c r="G99" s="32"/>
      <c r="H99" s="32"/>
      <c r="I99" s="32"/>
      <c r="J99" s="32"/>
      <c r="K99" s="32"/>
      <c r="L99" s="32"/>
      <c r="M99" s="32"/>
      <c r="N99" s="32"/>
      <c r="O99" s="32"/>
      <c r="P99" s="32"/>
      <c r="Q99" s="32"/>
      <c r="R99" s="32"/>
      <c r="S99" s="32"/>
    </row>
    <row r="100">
      <c r="A100" s="31"/>
      <c r="B100" s="32"/>
      <c r="C100" s="32"/>
      <c r="D100" s="32"/>
      <c r="E100" s="32"/>
      <c r="F100" s="32"/>
      <c r="G100" s="32"/>
      <c r="H100" s="32"/>
      <c r="I100" s="32"/>
      <c r="J100" s="32"/>
      <c r="K100" s="32"/>
      <c r="L100" s="32"/>
      <c r="M100" s="32"/>
      <c r="N100" s="32"/>
      <c r="O100" s="32"/>
      <c r="P100" s="32"/>
      <c r="Q100" s="32"/>
      <c r="R100" s="32"/>
      <c r="S100" s="32"/>
    </row>
    <row r="101">
      <c r="A101" s="31"/>
      <c r="B101" s="32"/>
      <c r="C101" s="32"/>
      <c r="D101" s="32"/>
      <c r="E101" s="32"/>
      <c r="F101" s="32"/>
      <c r="G101" s="32"/>
      <c r="H101" s="32"/>
      <c r="I101" s="32"/>
      <c r="J101" s="32"/>
      <c r="K101" s="32"/>
      <c r="L101" s="32"/>
      <c r="M101" s="32"/>
      <c r="N101" s="32"/>
      <c r="O101" s="32"/>
      <c r="P101" s="32"/>
      <c r="Q101" s="32"/>
      <c r="R101" s="32"/>
      <c r="S101" s="32"/>
    </row>
    <row r="102">
      <c r="A102" s="31"/>
      <c r="B102" s="32"/>
      <c r="C102" s="32"/>
      <c r="D102" s="32"/>
      <c r="E102" s="32"/>
      <c r="F102" s="32"/>
      <c r="G102" s="32"/>
      <c r="H102" s="32"/>
      <c r="I102" s="32"/>
      <c r="J102" s="32"/>
      <c r="K102" s="32"/>
      <c r="L102" s="32"/>
      <c r="M102" s="32"/>
      <c r="N102" s="32"/>
      <c r="O102" s="32"/>
      <c r="P102" s="32"/>
      <c r="Q102" s="32"/>
      <c r="R102" s="32"/>
      <c r="S102" s="32"/>
    </row>
    <row r="103">
      <c r="A103" s="31"/>
      <c r="B103" s="32"/>
      <c r="C103" s="32"/>
      <c r="D103" s="32"/>
      <c r="E103" s="32"/>
      <c r="F103" s="32"/>
      <c r="G103" s="32"/>
      <c r="H103" s="32"/>
      <c r="I103" s="32"/>
      <c r="J103" s="32"/>
      <c r="K103" s="32"/>
      <c r="L103" s="32"/>
      <c r="M103" s="32"/>
      <c r="N103" s="32"/>
      <c r="O103" s="32"/>
      <c r="P103" s="32"/>
      <c r="Q103" s="32"/>
      <c r="R103" s="32"/>
      <c r="S103" s="32"/>
    </row>
    <row r="104">
      <c r="A104" s="31"/>
      <c r="B104" s="32"/>
      <c r="C104" s="32"/>
      <c r="D104" s="32"/>
      <c r="E104" s="32"/>
      <c r="F104" s="32"/>
      <c r="G104" s="32"/>
      <c r="H104" s="32"/>
      <c r="I104" s="32"/>
      <c r="J104" s="32"/>
      <c r="K104" s="32"/>
      <c r="L104" s="32"/>
      <c r="M104" s="32"/>
      <c r="N104" s="32"/>
      <c r="O104" s="32"/>
      <c r="P104" s="32"/>
      <c r="Q104" s="32"/>
      <c r="R104" s="32"/>
      <c r="S104" s="32"/>
    </row>
    <row r="105">
      <c r="A105" s="31"/>
      <c r="B105" s="32"/>
      <c r="C105" s="32"/>
      <c r="D105" s="32"/>
      <c r="E105" s="32"/>
      <c r="F105" s="32"/>
      <c r="G105" s="32"/>
      <c r="H105" s="32"/>
      <c r="I105" s="32"/>
      <c r="J105" s="32"/>
      <c r="K105" s="32"/>
      <c r="L105" s="32"/>
      <c r="M105" s="32"/>
      <c r="N105" s="32"/>
      <c r="O105" s="32"/>
      <c r="P105" s="32"/>
      <c r="Q105" s="32"/>
      <c r="R105" s="32"/>
      <c r="S105" s="32"/>
    </row>
    <row r="106">
      <c r="A106" s="31"/>
      <c r="B106" s="32"/>
      <c r="C106" s="32"/>
      <c r="D106" s="32"/>
      <c r="E106" s="32"/>
      <c r="F106" s="32"/>
      <c r="G106" s="32"/>
      <c r="H106" s="32"/>
      <c r="I106" s="32"/>
      <c r="J106" s="32"/>
      <c r="K106" s="32"/>
      <c r="L106" s="32"/>
      <c r="M106" s="32"/>
      <c r="N106" s="32"/>
      <c r="O106" s="32"/>
      <c r="P106" s="32"/>
      <c r="Q106" s="32"/>
      <c r="R106" s="32"/>
      <c r="S106" s="32"/>
    </row>
    <row r="107">
      <c r="A107" s="31"/>
      <c r="B107" s="32"/>
      <c r="C107" s="32"/>
      <c r="D107" s="32"/>
      <c r="E107" s="32"/>
      <c r="F107" s="32"/>
      <c r="G107" s="32"/>
      <c r="H107" s="32"/>
      <c r="I107" s="32"/>
      <c r="J107" s="32"/>
      <c r="K107" s="32"/>
      <c r="L107" s="32"/>
      <c r="M107" s="32"/>
      <c r="N107" s="32"/>
      <c r="O107" s="32"/>
      <c r="P107" s="32"/>
      <c r="Q107" s="32"/>
      <c r="R107" s="32"/>
      <c r="S107" s="32"/>
    </row>
    <row r="108">
      <c r="A108" s="31"/>
      <c r="B108" s="32"/>
      <c r="C108" s="32"/>
      <c r="D108" s="32"/>
      <c r="E108" s="32"/>
      <c r="F108" s="32"/>
      <c r="G108" s="32"/>
      <c r="H108" s="32"/>
      <c r="I108" s="32"/>
      <c r="J108" s="32"/>
      <c r="K108" s="32"/>
      <c r="L108" s="32"/>
      <c r="M108" s="32"/>
      <c r="N108" s="32"/>
      <c r="O108" s="32"/>
      <c r="P108" s="32"/>
      <c r="Q108" s="32"/>
      <c r="R108" s="32"/>
      <c r="S108" s="32"/>
    </row>
    <row r="109">
      <c r="A109" s="31"/>
      <c r="B109" s="32"/>
      <c r="C109" s="32"/>
      <c r="D109" s="32"/>
      <c r="E109" s="32"/>
      <c r="F109" s="32"/>
      <c r="G109" s="32"/>
      <c r="H109" s="32"/>
      <c r="I109" s="32"/>
      <c r="J109" s="32"/>
      <c r="K109" s="32"/>
      <c r="L109" s="32"/>
      <c r="M109" s="32"/>
      <c r="N109" s="32"/>
      <c r="O109" s="32"/>
      <c r="P109" s="32"/>
      <c r="Q109" s="32"/>
      <c r="R109" s="32"/>
      <c r="S109" s="32"/>
    </row>
    <row r="110">
      <c r="A110" s="31"/>
      <c r="B110" s="32"/>
      <c r="C110" s="32"/>
      <c r="D110" s="32"/>
      <c r="E110" s="32"/>
      <c r="F110" s="32"/>
      <c r="G110" s="32"/>
      <c r="H110" s="32"/>
      <c r="I110" s="32"/>
      <c r="J110" s="32"/>
      <c r="K110" s="32"/>
      <c r="L110" s="32"/>
      <c r="M110" s="32"/>
      <c r="N110" s="32"/>
      <c r="O110" s="32"/>
      <c r="P110" s="32"/>
      <c r="Q110" s="32"/>
      <c r="R110" s="32"/>
      <c r="S110" s="32"/>
    </row>
    <row r="111">
      <c r="A111" s="31"/>
      <c r="B111" s="32"/>
      <c r="C111" s="32"/>
      <c r="D111" s="32"/>
      <c r="E111" s="32"/>
      <c r="F111" s="32"/>
      <c r="G111" s="32"/>
      <c r="H111" s="32"/>
      <c r="I111" s="32"/>
      <c r="J111" s="32"/>
      <c r="K111" s="32"/>
      <c r="L111" s="32"/>
      <c r="M111" s="32"/>
      <c r="N111" s="32"/>
      <c r="O111" s="32"/>
      <c r="P111" s="32"/>
      <c r="Q111" s="32"/>
      <c r="R111" s="32"/>
      <c r="S111" s="32"/>
    </row>
    <row r="112">
      <c r="A112" s="31"/>
      <c r="B112" s="32"/>
      <c r="C112" s="32"/>
      <c r="D112" s="32"/>
      <c r="E112" s="32"/>
      <c r="F112" s="32"/>
      <c r="G112" s="32"/>
      <c r="H112" s="32"/>
      <c r="I112" s="32"/>
      <c r="J112" s="32"/>
      <c r="K112" s="32"/>
      <c r="L112" s="32"/>
      <c r="M112" s="32"/>
      <c r="N112" s="32"/>
      <c r="O112" s="32"/>
      <c r="P112" s="32"/>
      <c r="Q112" s="32"/>
      <c r="R112" s="32"/>
      <c r="S112" s="32"/>
    </row>
    <row r="113">
      <c r="A113" s="31"/>
      <c r="B113" s="32"/>
      <c r="C113" s="32"/>
      <c r="D113" s="32"/>
      <c r="E113" s="32"/>
      <c r="F113" s="32"/>
      <c r="G113" s="32"/>
      <c r="H113" s="32"/>
      <c r="I113" s="32"/>
      <c r="J113" s="32"/>
      <c r="K113" s="32"/>
      <c r="L113" s="32"/>
      <c r="M113" s="32"/>
      <c r="N113" s="32"/>
      <c r="O113" s="32"/>
      <c r="P113" s="32"/>
      <c r="Q113" s="32"/>
      <c r="R113" s="32"/>
      <c r="S113" s="32"/>
    </row>
    <row r="114">
      <c r="A114" s="31"/>
      <c r="B114" s="32"/>
      <c r="C114" s="32"/>
      <c r="D114" s="32"/>
      <c r="E114" s="32"/>
      <c r="F114" s="32"/>
      <c r="G114" s="32"/>
      <c r="H114" s="32"/>
      <c r="I114" s="32"/>
      <c r="J114" s="32"/>
      <c r="K114" s="32"/>
      <c r="L114" s="32"/>
      <c r="M114" s="32"/>
      <c r="N114" s="32"/>
      <c r="O114" s="32"/>
      <c r="P114" s="32"/>
      <c r="Q114" s="32"/>
      <c r="R114" s="32"/>
      <c r="S114" s="32"/>
    </row>
    <row r="115">
      <c r="A115" s="31"/>
      <c r="B115" s="32"/>
      <c r="C115" s="32"/>
      <c r="D115" s="32"/>
      <c r="E115" s="32"/>
      <c r="F115" s="32"/>
      <c r="G115" s="32"/>
      <c r="H115" s="32"/>
      <c r="I115" s="32"/>
      <c r="J115" s="32"/>
      <c r="K115" s="32"/>
      <c r="L115" s="32"/>
      <c r="M115" s="32"/>
      <c r="N115" s="32"/>
      <c r="O115" s="32"/>
      <c r="P115" s="32"/>
      <c r="Q115" s="32"/>
      <c r="R115" s="32"/>
      <c r="S115" s="32"/>
    </row>
    <row r="116">
      <c r="A116" s="31"/>
      <c r="B116" s="32"/>
      <c r="C116" s="32"/>
      <c r="D116" s="32"/>
      <c r="E116" s="32"/>
      <c r="F116" s="32"/>
      <c r="G116" s="32"/>
      <c r="H116" s="32"/>
      <c r="I116" s="32"/>
      <c r="J116" s="32"/>
      <c r="K116" s="32"/>
      <c r="L116" s="32"/>
      <c r="M116" s="32"/>
      <c r="N116" s="32"/>
      <c r="O116" s="32"/>
      <c r="P116" s="32"/>
      <c r="Q116" s="32"/>
      <c r="R116" s="32"/>
      <c r="S116" s="32"/>
    </row>
    <row r="117">
      <c r="A117" s="31"/>
      <c r="B117" s="32"/>
      <c r="C117" s="32"/>
      <c r="D117" s="32"/>
      <c r="E117" s="32"/>
      <c r="F117" s="32"/>
      <c r="G117" s="32"/>
      <c r="H117" s="32"/>
      <c r="I117" s="32"/>
      <c r="J117" s="32"/>
      <c r="K117" s="32"/>
      <c r="L117" s="32"/>
      <c r="M117" s="32"/>
      <c r="N117" s="32"/>
      <c r="O117" s="32"/>
      <c r="P117" s="32"/>
      <c r="Q117" s="32"/>
      <c r="R117" s="32"/>
      <c r="S117" s="32"/>
    </row>
    <row r="118">
      <c r="A118" s="31"/>
      <c r="B118" s="32"/>
      <c r="C118" s="32"/>
      <c r="D118" s="32"/>
      <c r="E118" s="32"/>
      <c r="F118" s="32"/>
      <c r="G118" s="32"/>
      <c r="H118" s="32"/>
      <c r="I118" s="32"/>
      <c r="J118" s="32"/>
      <c r="K118" s="32"/>
      <c r="L118" s="32"/>
      <c r="M118" s="32"/>
      <c r="N118" s="32"/>
      <c r="O118" s="32"/>
      <c r="P118" s="32"/>
      <c r="Q118" s="32"/>
      <c r="R118" s="32"/>
      <c r="S118" s="32"/>
    </row>
    <row r="119">
      <c r="A119" s="31"/>
      <c r="B119" s="32"/>
      <c r="C119" s="32"/>
      <c r="D119" s="32"/>
      <c r="E119" s="32"/>
      <c r="F119" s="32"/>
      <c r="G119" s="32"/>
      <c r="H119" s="32"/>
      <c r="I119" s="32"/>
      <c r="J119" s="32"/>
      <c r="K119" s="32"/>
      <c r="L119" s="32"/>
      <c r="M119" s="32"/>
      <c r="N119" s="32"/>
      <c r="O119" s="32"/>
      <c r="P119" s="32"/>
      <c r="Q119" s="32"/>
      <c r="R119" s="32"/>
      <c r="S119" s="32"/>
    </row>
    <row r="120">
      <c r="A120" s="31"/>
      <c r="B120" s="32"/>
      <c r="C120" s="32"/>
      <c r="D120" s="32"/>
      <c r="E120" s="32"/>
      <c r="F120" s="32"/>
      <c r="G120" s="32"/>
      <c r="H120" s="32"/>
      <c r="I120" s="32"/>
      <c r="J120" s="32"/>
      <c r="K120" s="32"/>
      <c r="L120" s="32"/>
      <c r="M120" s="32"/>
      <c r="N120" s="32"/>
      <c r="O120" s="32"/>
      <c r="P120" s="32"/>
      <c r="Q120" s="32"/>
      <c r="R120" s="32"/>
      <c r="S120" s="32"/>
    </row>
    <row r="121">
      <c r="A121" s="31"/>
      <c r="B121" s="32"/>
      <c r="C121" s="32"/>
      <c r="D121" s="32"/>
      <c r="E121" s="32"/>
      <c r="F121" s="32"/>
      <c r="G121" s="32"/>
      <c r="H121" s="32"/>
      <c r="I121" s="32"/>
      <c r="J121" s="32"/>
      <c r="K121" s="32"/>
      <c r="L121" s="32"/>
      <c r="M121" s="32"/>
      <c r="N121" s="32"/>
      <c r="O121" s="32"/>
      <c r="P121" s="32"/>
      <c r="Q121" s="32"/>
      <c r="R121" s="32"/>
      <c r="S121" s="32"/>
    </row>
    <row r="122">
      <c r="A122" s="31"/>
      <c r="B122" s="32"/>
      <c r="C122" s="32"/>
      <c r="D122" s="32"/>
      <c r="E122" s="32"/>
      <c r="F122" s="32"/>
      <c r="G122" s="32"/>
      <c r="H122" s="32"/>
      <c r="I122" s="32"/>
      <c r="J122" s="32"/>
      <c r="K122" s="32"/>
      <c r="L122" s="32"/>
      <c r="M122" s="32"/>
      <c r="N122" s="32"/>
      <c r="O122" s="32"/>
      <c r="P122" s="32"/>
      <c r="Q122" s="32"/>
      <c r="R122" s="32"/>
      <c r="S122" s="32"/>
    </row>
    <row r="123">
      <c r="A123" s="31"/>
      <c r="B123" s="32"/>
      <c r="C123" s="32"/>
      <c r="D123" s="32"/>
      <c r="E123" s="32"/>
      <c r="F123" s="32"/>
      <c r="G123" s="32"/>
      <c r="H123" s="32"/>
      <c r="I123" s="32"/>
      <c r="J123" s="32"/>
      <c r="K123" s="32"/>
      <c r="L123" s="32"/>
      <c r="M123" s="32"/>
      <c r="N123" s="32"/>
      <c r="O123" s="32"/>
      <c r="P123" s="32"/>
      <c r="Q123" s="32"/>
      <c r="R123" s="32"/>
      <c r="S123" s="32"/>
    </row>
    <row r="124">
      <c r="A124" s="31"/>
      <c r="B124" s="32"/>
      <c r="C124" s="32"/>
      <c r="D124" s="32"/>
      <c r="E124" s="32"/>
      <c r="F124" s="32"/>
      <c r="G124" s="32"/>
      <c r="H124" s="32"/>
      <c r="I124" s="32"/>
      <c r="J124" s="32"/>
      <c r="K124" s="32"/>
      <c r="L124" s="32"/>
      <c r="M124" s="32"/>
      <c r="N124" s="32"/>
      <c r="O124" s="32"/>
      <c r="P124" s="32"/>
      <c r="Q124" s="32"/>
      <c r="R124" s="32"/>
      <c r="S124" s="32"/>
    </row>
    <row r="125">
      <c r="A125" s="31"/>
      <c r="B125" s="32"/>
      <c r="C125" s="32"/>
      <c r="D125" s="32"/>
      <c r="E125" s="32"/>
      <c r="F125" s="32"/>
      <c r="G125" s="32"/>
      <c r="H125" s="32"/>
      <c r="I125" s="32"/>
      <c r="J125" s="32"/>
      <c r="K125" s="32"/>
      <c r="L125" s="32"/>
      <c r="M125" s="32"/>
      <c r="N125" s="32"/>
      <c r="O125" s="32"/>
      <c r="P125" s="32"/>
      <c r="Q125" s="32"/>
      <c r="R125" s="32"/>
      <c r="S125" s="32"/>
    </row>
    <row r="126">
      <c r="A126" s="31"/>
      <c r="B126" s="32"/>
      <c r="C126" s="32"/>
      <c r="D126" s="32"/>
      <c r="E126" s="32"/>
      <c r="F126" s="32"/>
      <c r="G126" s="32"/>
      <c r="H126" s="32"/>
      <c r="I126" s="32"/>
      <c r="J126" s="32"/>
      <c r="K126" s="32"/>
      <c r="L126" s="32"/>
      <c r="M126" s="32"/>
      <c r="N126" s="32"/>
      <c r="O126" s="32"/>
      <c r="P126" s="32"/>
      <c r="Q126" s="32"/>
      <c r="R126" s="32"/>
      <c r="S126" s="32"/>
    </row>
    <row r="127">
      <c r="A127" s="31"/>
      <c r="B127" s="32"/>
      <c r="C127" s="32"/>
      <c r="D127" s="32"/>
      <c r="E127" s="32"/>
      <c r="F127" s="32"/>
      <c r="G127" s="32"/>
      <c r="H127" s="32"/>
      <c r="I127" s="32"/>
      <c r="J127" s="32"/>
      <c r="K127" s="32"/>
      <c r="L127" s="32"/>
      <c r="M127" s="32"/>
      <c r="N127" s="32"/>
      <c r="O127" s="32"/>
      <c r="P127" s="32"/>
      <c r="Q127" s="32"/>
      <c r="R127" s="32"/>
      <c r="S127" s="32"/>
    </row>
    <row r="128">
      <c r="A128" s="31"/>
      <c r="B128" s="32"/>
      <c r="C128" s="32"/>
      <c r="D128" s="32"/>
      <c r="E128" s="32"/>
      <c r="F128" s="32"/>
      <c r="G128" s="32"/>
      <c r="H128" s="32"/>
      <c r="I128" s="32"/>
      <c r="J128" s="32"/>
      <c r="K128" s="32"/>
      <c r="L128" s="32"/>
      <c r="M128" s="32"/>
      <c r="N128" s="32"/>
      <c r="O128" s="32"/>
      <c r="P128" s="32"/>
      <c r="Q128" s="32"/>
      <c r="R128" s="32"/>
      <c r="S128" s="32"/>
    </row>
    <row r="129">
      <c r="A129" s="31"/>
      <c r="B129" s="32"/>
      <c r="C129" s="32"/>
      <c r="D129" s="32"/>
      <c r="E129" s="32"/>
      <c r="F129" s="32"/>
      <c r="G129" s="32"/>
      <c r="H129" s="32"/>
      <c r="I129" s="32"/>
      <c r="J129" s="32"/>
      <c r="K129" s="32"/>
      <c r="L129" s="32"/>
      <c r="M129" s="32"/>
      <c r="N129" s="32"/>
      <c r="O129" s="32"/>
      <c r="P129" s="32"/>
      <c r="Q129" s="32"/>
      <c r="R129" s="32"/>
      <c r="S129" s="32"/>
    </row>
    <row r="130">
      <c r="A130" s="31"/>
      <c r="B130" s="32"/>
      <c r="C130" s="32"/>
      <c r="D130" s="32"/>
      <c r="E130" s="32"/>
      <c r="F130" s="32"/>
      <c r="G130" s="32"/>
      <c r="H130" s="32"/>
      <c r="I130" s="32"/>
      <c r="J130" s="32"/>
      <c r="K130" s="32"/>
      <c r="L130" s="32"/>
      <c r="M130" s="32"/>
      <c r="N130" s="32"/>
      <c r="O130" s="32"/>
      <c r="P130" s="32"/>
      <c r="Q130" s="32"/>
      <c r="R130" s="32"/>
      <c r="S130" s="32"/>
    </row>
    <row r="131">
      <c r="A131" s="31"/>
      <c r="B131" s="32"/>
      <c r="C131" s="32"/>
      <c r="D131" s="32"/>
      <c r="E131" s="32"/>
      <c r="F131" s="32"/>
      <c r="G131" s="32"/>
      <c r="H131" s="32"/>
      <c r="I131" s="32"/>
      <c r="J131" s="32"/>
      <c r="K131" s="32"/>
      <c r="L131" s="32"/>
      <c r="M131" s="32"/>
      <c r="N131" s="32"/>
      <c r="O131" s="32"/>
      <c r="P131" s="32"/>
      <c r="Q131" s="32"/>
      <c r="R131" s="32"/>
      <c r="S131" s="32"/>
    </row>
    <row r="132">
      <c r="A132" s="31"/>
      <c r="B132" s="32"/>
      <c r="C132" s="32"/>
      <c r="D132" s="32"/>
      <c r="E132" s="32"/>
      <c r="F132" s="32"/>
      <c r="G132" s="32"/>
      <c r="H132" s="32"/>
      <c r="I132" s="32"/>
      <c r="J132" s="32"/>
      <c r="K132" s="32"/>
      <c r="L132" s="32"/>
      <c r="M132" s="32"/>
      <c r="N132" s="32"/>
      <c r="O132" s="32"/>
      <c r="P132" s="32"/>
      <c r="Q132" s="32"/>
      <c r="R132" s="32"/>
      <c r="S132" s="32"/>
    </row>
    <row r="133">
      <c r="A133" s="31"/>
      <c r="B133" s="32"/>
      <c r="C133" s="32"/>
      <c r="D133" s="32"/>
      <c r="E133" s="32"/>
      <c r="F133" s="32"/>
      <c r="G133" s="32"/>
      <c r="H133" s="32"/>
      <c r="I133" s="32"/>
      <c r="J133" s="32"/>
      <c r="K133" s="32"/>
      <c r="L133" s="32"/>
      <c r="M133" s="32"/>
      <c r="N133" s="32"/>
      <c r="O133" s="32"/>
      <c r="P133" s="32"/>
      <c r="Q133" s="32"/>
      <c r="R133" s="32"/>
      <c r="S133" s="32"/>
    </row>
    <row r="134">
      <c r="A134" s="31"/>
      <c r="B134" s="32"/>
      <c r="C134" s="32"/>
      <c r="D134" s="32"/>
      <c r="E134" s="32"/>
      <c r="F134" s="32"/>
      <c r="G134" s="32"/>
      <c r="H134" s="32"/>
      <c r="I134" s="32"/>
      <c r="J134" s="32"/>
      <c r="K134" s="32"/>
      <c r="L134" s="32"/>
      <c r="M134" s="32"/>
      <c r="N134" s="32"/>
      <c r="O134" s="32"/>
      <c r="P134" s="32"/>
      <c r="Q134" s="32"/>
      <c r="R134" s="32"/>
      <c r="S134" s="32"/>
    </row>
    <row r="135">
      <c r="A135" s="31"/>
      <c r="B135" s="32"/>
      <c r="C135" s="32"/>
      <c r="D135" s="32"/>
      <c r="E135" s="32"/>
      <c r="F135" s="32"/>
      <c r="G135" s="32"/>
      <c r="H135" s="32"/>
      <c r="I135" s="32"/>
      <c r="J135" s="32"/>
      <c r="K135" s="32"/>
      <c r="L135" s="32"/>
      <c r="M135" s="32"/>
      <c r="N135" s="32"/>
      <c r="O135" s="32"/>
      <c r="P135" s="32"/>
      <c r="Q135" s="32"/>
      <c r="R135" s="32"/>
      <c r="S135" s="32"/>
    </row>
    <row r="136">
      <c r="A136" s="31"/>
      <c r="B136" s="32"/>
      <c r="C136" s="32"/>
      <c r="D136" s="32"/>
      <c r="E136" s="32"/>
      <c r="F136" s="32"/>
      <c r="G136" s="32"/>
      <c r="H136" s="32"/>
      <c r="I136" s="32"/>
      <c r="J136" s="32"/>
      <c r="K136" s="32"/>
      <c r="L136" s="32"/>
      <c r="M136" s="32"/>
      <c r="N136" s="32"/>
      <c r="O136" s="32"/>
      <c r="P136" s="32"/>
      <c r="Q136" s="32"/>
      <c r="R136" s="32"/>
      <c r="S136" s="32"/>
    </row>
    <row r="137">
      <c r="A137" s="31"/>
      <c r="B137" s="32"/>
      <c r="C137" s="32"/>
      <c r="D137" s="32"/>
      <c r="E137" s="32"/>
      <c r="F137" s="32"/>
      <c r="G137" s="32"/>
      <c r="H137" s="32"/>
      <c r="I137" s="32"/>
      <c r="J137" s="32"/>
      <c r="K137" s="32"/>
      <c r="L137" s="32"/>
      <c r="M137" s="32"/>
      <c r="N137" s="32"/>
      <c r="O137" s="32"/>
      <c r="P137" s="32"/>
      <c r="Q137" s="32"/>
      <c r="R137" s="32"/>
      <c r="S137" s="32"/>
    </row>
    <row r="138">
      <c r="A138" s="31"/>
      <c r="B138" s="32"/>
      <c r="C138" s="32"/>
      <c r="D138" s="32"/>
      <c r="E138" s="32"/>
      <c r="F138" s="32"/>
      <c r="G138" s="32"/>
      <c r="H138" s="32"/>
      <c r="I138" s="32"/>
      <c r="J138" s="32"/>
      <c r="K138" s="32"/>
      <c r="L138" s="32"/>
      <c r="M138" s="32"/>
      <c r="N138" s="32"/>
      <c r="O138" s="32"/>
      <c r="P138" s="32"/>
      <c r="Q138" s="32"/>
      <c r="R138" s="32"/>
      <c r="S138" s="32"/>
    </row>
    <row r="139">
      <c r="A139" s="31"/>
      <c r="B139" s="32"/>
      <c r="C139" s="32"/>
      <c r="D139" s="32"/>
      <c r="E139" s="32"/>
      <c r="F139" s="32"/>
      <c r="G139" s="32"/>
      <c r="H139" s="32"/>
      <c r="I139" s="32"/>
      <c r="J139" s="32"/>
      <c r="K139" s="32"/>
      <c r="L139" s="32"/>
      <c r="M139" s="32"/>
      <c r="N139" s="32"/>
      <c r="O139" s="32"/>
      <c r="P139" s="32"/>
      <c r="Q139" s="32"/>
      <c r="R139" s="32"/>
      <c r="S139" s="32"/>
    </row>
    <row r="140">
      <c r="A140" s="31"/>
      <c r="B140" s="32"/>
      <c r="C140" s="32"/>
      <c r="D140" s="32"/>
      <c r="E140" s="32"/>
      <c r="F140" s="32"/>
      <c r="G140" s="32"/>
      <c r="H140" s="32"/>
      <c r="I140" s="32"/>
      <c r="J140" s="32"/>
      <c r="K140" s="32"/>
      <c r="L140" s="32"/>
      <c r="M140" s="32"/>
      <c r="N140" s="32"/>
      <c r="O140" s="32"/>
      <c r="P140" s="32"/>
      <c r="Q140" s="32"/>
      <c r="R140" s="32"/>
      <c r="S140" s="32"/>
    </row>
    <row r="141">
      <c r="A141" s="31"/>
      <c r="B141" s="32"/>
      <c r="C141" s="32"/>
      <c r="D141" s="32"/>
      <c r="E141" s="32"/>
      <c r="F141" s="32"/>
      <c r="G141" s="32"/>
      <c r="H141" s="32"/>
      <c r="I141" s="32"/>
      <c r="J141" s="32"/>
      <c r="K141" s="32"/>
      <c r="L141" s="32"/>
      <c r="M141" s="32"/>
      <c r="N141" s="32"/>
      <c r="O141" s="32"/>
      <c r="P141" s="32"/>
      <c r="Q141" s="32"/>
      <c r="R141" s="32"/>
      <c r="S141" s="32"/>
    </row>
    <row r="142">
      <c r="A142" s="31"/>
      <c r="B142" s="32"/>
      <c r="C142" s="32"/>
      <c r="D142" s="32"/>
      <c r="E142" s="32"/>
      <c r="F142" s="32"/>
      <c r="G142" s="32"/>
      <c r="H142" s="32"/>
      <c r="I142" s="32"/>
      <c r="J142" s="32"/>
      <c r="K142" s="32"/>
      <c r="L142" s="32"/>
      <c r="M142" s="32"/>
      <c r="N142" s="32"/>
      <c r="O142" s="32"/>
      <c r="P142" s="32"/>
      <c r="Q142" s="32"/>
      <c r="R142" s="32"/>
      <c r="S142" s="32"/>
    </row>
    <row r="143">
      <c r="A143" s="31"/>
      <c r="B143" s="32"/>
      <c r="C143" s="32"/>
      <c r="D143" s="32"/>
      <c r="E143" s="32"/>
      <c r="F143" s="32"/>
      <c r="G143" s="32"/>
      <c r="H143" s="32"/>
      <c r="I143" s="32"/>
      <c r="J143" s="32"/>
      <c r="K143" s="32"/>
      <c r="L143" s="32"/>
      <c r="M143" s="32"/>
      <c r="N143" s="32"/>
      <c r="O143" s="32"/>
      <c r="P143" s="32"/>
      <c r="Q143" s="32"/>
      <c r="R143" s="32"/>
      <c r="S143" s="32"/>
    </row>
    <row r="144">
      <c r="A144" s="31"/>
      <c r="B144" s="32"/>
      <c r="C144" s="32"/>
      <c r="D144" s="32"/>
      <c r="E144" s="32"/>
      <c r="F144" s="32"/>
      <c r="G144" s="32"/>
      <c r="H144" s="32"/>
      <c r="I144" s="32"/>
      <c r="J144" s="32"/>
      <c r="K144" s="32"/>
      <c r="L144" s="32"/>
      <c r="M144" s="32"/>
      <c r="N144" s="32"/>
      <c r="O144" s="32"/>
      <c r="P144" s="32"/>
      <c r="Q144" s="32"/>
      <c r="R144" s="32"/>
      <c r="S144" s="32"/>
    </row>
    <row r="145">
      <c r="A145" s="31"/>
      <c r="B145" s="32"/>
      <c r="C145" s="32"/>
      <c r="D145" s="32"/>
      <c r="E145" s="32"/>
      <c r="F145" s="32"/>
      <c r="G145" s="32"/>
      <c r="H145" s="32"/>
      <c r="I145" s="32"/>
      <c r="J145" s="32"/>
      <c r="K145" s="32"/>
      <c r="L145" s="32"/>
      <c r="M145" s="32"/>
      <c r="N145" s="32"/>
      <c r="O145" s="32"/>
      <c r="P145" s="32"/>
      <c r="Q145" s="32"/>
      <c r="R145" s="32"/>
      <c r="S145" s="32"/>
    </row>
    <row r="146">
      <c r="A146" s="31"/>
      <c r="B146" s="32"/>
      <c r="C146" s="32"/>
      <c r="D146" s="32"/>
      <c r="E146" s="32"/>
      <c r="F146" s="32"/>
      <c r="G146" s="32"/>
      <c r="H146" s="32"/>
      <c r="I146" s="32"/>
      <c r="J146" s="32"/>
      <c r="K146" s="32"/>
      <c r="L146" s="32"/>
      <c r="M146" s="32"/>
      <c r="N146" s="32"/>
      <c r="O146" s="32"/>
      <c r="P146" s="32"/>
      <c r="Q146" s="32"/>
      <c r="R146" s="32"/>
      <c r="S146" s="32"/>
    </row>
    <row r="147">
      <c r="A147" s="31"/>
      <c r="B147" s="32"/>
      <c r="C147" s="32"/>
      <c r="D147" s="32"/>
      <c r="E147" s="32"/>
      <c r="F147" s="32"/>
      <c r="G147" s="32"/>
      <c r="H147" s="32"/>
      <c r="I147" s="32"/>
      <c r="J147" s="32"/>
      <c r="K147" s="32"/>
      <c r="L147" s="32"/>
      <c r="M147" s="32"/>
      <c r="N147" s="32"/>
      <c r="O147" s="32"/>
      <c r="P147" s="32"/>
      <c r="Q147" s="32"/>
      <c r="R147" s="32"/>
      <c r="S147" s="32"/>
    </row>
    <row r="148">
      <c r="A148" s="31"/>
      <c r="B148" s="32"/>
      <c r="C148" s="32"/>
      <c r="D148" s="32"/>
      <c r="E148" s="32"/>
      <c r="F148" s="32"/>
      <c r="G148" s="32"/>
      <c r="H148" s="32"/>
      <c r="I148" s="32"/>
      <c r="J148" s="32"/>
      <c r="K148" s="32"/>
      <c r="L148" s="32"/>
      <c r="M148" s="32"/>
      <c r="N148" s="32"/>
      <c r="O148" s="32"/>
      <c r="P148" s="32"/>
      <c r="Q148" s="32"/>
      <c r="R148" s="32"/>
      <c r="S148" s="32"/>
    </row>
    <row r="149">
      <c r="A149" s="31"/>
      <c r="B149" s="32"/>
      <c r="C149" s="32"/>
      <c r="D149" s="32"/>
      <c r="E149" s="32"/>
      <c r="F149" s="32"/>
      <c r="G149" s="32"/>
      <c r="H149" s="32"/>
      <c r="I149" s="32"/>
      <c r="J149" s="32"/>
      <c r="K149" s="32"/>
      <c r="L149" s="32"/>
      <c r="M149" s="32"/>
      <c r="N149" s="32"/>
      <c r="O149" s="32"/>
      <c r="P149" s="32"/>
      <c r="Q149" s="32"/>
      <c r="R149" s="32"/>
      <c r="S149" s="32"/>
    </row>
    <row r="150">
      <c r="A150" s="31"/>
      <c r="B150" s="32"/>
      <c r="C150" s="32"/>
      <c r="D150" s="32"/>
      <c r="E150" s="32"/>
      <c r="F150" s="32"/>
      <c r="G150" s="32"/>
      <c r="H150" s="32"/>
      <c r="I150" s="32"/>
      <c r="J150" s="32"/>
      <c r="K150" s="32"/>
      <c r="L150" s="32"/>
      <c r="M150" s="32"/>
      <c r="N150" s="32"/>
      <c r="O150" s="32"/>
      <c r="P150" s="32"/>
      <c r="Q150" s="32"/>
      <c r="R150" s="32"/>
      <c r="S150" s="32"/>
    </row>
    <row r="151">
      <c r="A151" s="31"/>
      <c r="B151" s="32"/>
      <c r="C151" s="32"/>
      <c r="D151" s="32"/>
      <c r="E151" s="32"/>
      <c r="F151" s="32"/>
      <c r="G151" s="32"/>
      <c r="H151" s="32"/>
      <c r="I151" s="32"/>
      <c r="J151" s="32"/>
      <c r="K151" s="32"/>
      <c r="L151" s="32"/>
      <c r="M151" s="32"/>
      <c r="N151" s="32"/>
      <c r="O151" s="32"/>
      <c r="P151" s="32"/>
      <c r="Q151" s="32"/>
      <c r="R151" s="32"/>
      <c r="S151" s="32"/>
    </row>
    <row r="152">
      <c r="A152" s="31"/>
      <c r="B152" s="32"/>
      <c r="C152" s="32"/>
      <c r="D152" s="32"/>
      <c r="E152" s="32"/>
      <c r="F152" s="32"/>
      <c r="G152" s="32"/>
      <c r="H152" s="32"/>
      <c r="I152" s="32"/>
      <c r="J152" s="32"/>
      <c r="K152" s="32"/>
      <c r="L152" s="32"/>
      <c r="M152" s="32"/>
      <c r="N152" s="32"/>
      <c r="O152" s="32"/>
      <c r="P152" s="32"/>
      <c r="Q152" s="32"/>
      <c r="R152" s="32"/>
      <c r="S152" s="32"/>
    </row>
    <row r="153">
      <c r="A153" s="31"/>
      <c r="B153" s="32"/>
      <c r="C153" s="32"/>
      <c r="D153" s="32"/>
      <c r="E153" s="32"/>
      <c r="F153" s="32"/>
      <c r="G153" s="32"/>
      <c r="H153" s="32"/>
      <c r="I153" s="32"/>
      <c r="J153" s="32"/>
      <c r="K153" s="32"/>
      <c r="L153" s="32"/>
      <c r="M153" s="32"/>
      <c r="N153" s="32"/>
      <c r="O153" s="32"/>
      <c r="P153" s="32"/>
      <c r="Q153" s="32"/>
      <c r="R153" s="32"/>
      <c r="S153" s="32"/>
    </row>
    <row r="154">
      <c r="A154" s="31"/>
      <c r="B154" s="32"/>
      <c r="C154" s="32"/>
      <c r="D154" s="32"/>
      <c r="E154" s="32"/>
      <c r="F154" s="32"/>
      <c r="G154" s="32"/>
      <c r="H154" s="32"/>
      <c r="I154" s="32"/>
      <c r="J154" s="32"/>
      <c r="K154" s="32"/>
      <c r="L154" s="32"/>
      <c r="M154" s="32"/>
      <c r="N154" s="32"/>
      <c r="O154" s="32"/>
      <c r="P154" s="32"/>
      <c r="Q154" s="32"/>
      <c r="R154" s="32"/>
      <c r="S154" s="32"/>
    </row>
    <row r="155">
      <c r="A155" s="31"/>
      <c r="B155" s="32"/>
      <c r="C155" s="32"/>
      <c r="D155" s="32"/>
      <c r="E155" s="32"/>
      <c r="F155" s="32"/>
      <c r="G155" s="32"/>
      <c r="H155" s="32"/>
      <c r="I155" s="32"/>
      <c r="J155" s="32"/>
      <c r="K155" s="32"/>
      <c r="L155" s="32"/>
      <c r="M155" s="32"/>
      <c r="N155" s="32"/>
      <c r="O155" s="32"/>
      <c r="P155" s="32"/>
      <c r="Q155" s="32"/>
      <c r="R155" s="32"/>
      <c r="S155" s="32"/>
    </row>
    <row r="156">
      <c r="A156" s="31"/>
      <c r="B156" s="32"/>
      <c r="C156" s="32"/>
      <c r="D156" s="32"/>
      <c r="E156" s="32"/>
      <c r="F156" s="32"/>
      <c r="G156" s="32"/>
      <c r="H156" s="32"/>
      <c r="I156" s="32"/>
      <c r="J156" s="32"/>
      <c r="K156" s="32"/>
      <c r="L156" s="32"/>
      <c r="M156" s="32"/>
      <c r="N156" s="32"/>
      <c r="O156" s="32"/>
      <c r="P156" s="32"/>
      <c r="Q156" s="32"/>
      <c r="R156" s="32"/>
      <c r="S156" s="32"/>
    </row>
    <row r="157">
      <c r="A157" s="31"/>
      <c r="B157" s="32"/>
      <c r="C157" s="32"/>
      <c r="D157" s="32"/>
      <c r="E157" s="32"/>
      <c r="F157" s="32"/>
      <c r="G157" s="32"/>
      <c r="H157" s="32"/>
      <c r="I157" s="32"/>
      <c r="J157" s="32"/>
      <c r="K157" s="32"/>
      <c r="L157" s="32"/>
      <c r="M157" s="32"/>
      <c r="N157" s="32"/>
      <c r="O157" s="32"/>
      <c r="P157" s="32"/>
      <c r="Q157" s="32"/>
      <c r="R157" s="32"/>
      <c r="S157" s="32"/>
    </row>
    <row r="158">
      <c r="A158" s="31"/>
      <c r="B158" s="32"/>
      <c r="C158" s="32"/>
      <c r="D158" s="32"/>
      <c r="E158" s="32"/>
      <c r="F158" s="32"/>
      <c r="G158" s="32"/>
      <c r="H158" s="32"/>
      <c r="I158" s="32"/>
      <c r="J158" s="32"/>
      <c r="K158" s="32"/>
      <c r="L158" s="32"/>
      <c r="M158" s="32"/>
      <c r="N158" s="32"/>
      <c r="O158" s="32"/>
      <c r="P158" s="32"/>
      <c r="Q158" s="32"/>
      <c r="R158" s="32"/>
      <c r="S158" s="32"/>
    </row>
    <row r="159">
      <c r="A159" s="31"/>
      <c r="B159" s="32"/>
      <c r="C159" s="32"/>
      <c r="D159" s="32"/>
      <c r="E159" s="32"/>
      <c r="F159" s="32"/>
      <c r="G159" s="32"/>
      <c r="H159" s="32"/>
      <c r="I159" s="32"/>
      <c r="J159" s="32"/>
      <c r="K159" s="32"/>
      <c r="L159" s="32"/>
      <c r="M159" s="32"/>
      <c r="N159" s="32"/>
      <c r="O159" s="32"/>
      <c r="P159" s="32"/>
      <c r="Q159" s="32"/>
      <c r="R159" s="32"/>
      <c r="S159" s="32"/>
    </row>
    <row r="160">
      <c r="A160" s="31"/>
      <c r="B160" s="32"/>
      <c r="C160" s="32"/>
      <c r="D160" s="32"/>
      <c r="E160" s="32"/>
      <c r="F160" s="32"/>
      <c r="G160" s="32"/>
      <c r="H160" s="32"/>
      <c r="I160" s="32"/>
      <c r="J160" s="32"/>
      <c r="K160" s="32"/>
      <c r="L160" s="32"/>
      <c r="M160" s="32"/>
      <c r="N160" s="32"/>
      <c r="O160" s="32"/>
      <c r="P160" s="32"/>
      <c r="Q160" s="32"/>
      <c r="R160" s="32"/>
      <c r="S160" s="32"/>
    </row>
    <row r="161">
      <c r="A161" s="31"/>
      <c r="B161" s="32"/>
      <c r="C161" s="32"/>
      <c r="D161" s="32"/>
      <c r="E161" s="32"/>
      <c r="F161" s="32"/>
      <c r="G161" s="32"/>
      <c r="H161" s="32"/>
      <c r="I161" s="32"/>
      <c r="J161" s="32"/>
      <c r="K161" s="32"/>
      <c r="L161" s="32"/>
      <c r="M161" s="32"/>
      <c r="N161" s="32"/>
      <c r="O161" s="32"/>
      <c r="P161" s="32"/>
      <c r="Q161" s="32"/>
      <c r="R161" s="32"/>
      <c r="S161" s="32"/>
    </row>
    <row r="162">
      <c r="A162" s="31"/>
      <c r="B162" s="32"/>
      <c r="C162" s="32"/>
      <c r="D162" s="32"/>
      <c r="E162" s="32"/>
      <c r="F162" s="32"/>
      <c r="G162" s="32"/>
      <c r="H162" s="32"/>
      <c r="I162" s="32"/>
      <c r="J162" s="32"/>
      <c r="K162" s="32"/>
      <c r="L162" s="32"/>
      <c r="M162" s="32"/>
      <c r="N162" s="32"/>
      <c r="O162" s="32"/>
      <c r="P162" s="32"/>
      <c r="Q162" s="32"/>
      <c r="R162" s="32"/>
      <c r="S162" s="32"/>
    </row>
    <row r="163">
      <c r="A163" s="31"/>
      <c r="B163" s="32"/>
      <c r="C163" s="32"/>
      <c r="D163" s="32"/>
      <c r="E163" s="32"/>
      <c r="F163" s="32"/>
      <c r="G163" s="32"/>
      <c r="H163" s="32"/>
      <c r="I163" s="32"/>
      <c r="J163" s="32"/>
      <c r="K163" s="32"/>
      <c r="L163" s="32"/>
      <c r="M163" s="32"/>
      <c r="N163" s="32"/>
      <c r="O163" s="32"/>
      <c r="P163" s="32"/>
      <c r="Q163" s="32"/>
      <c r="R163" s="32"/>
      <c r="S163" s="32"/>
    </row>
    <row r="164">
      <c r="A164" s="31"/>
      <c r="B164" s="32"/>
      <c r="C164" s="32"/>
      <c r="D164" s="32"/>
      <c r="E164" s="32"/>
      <c r="F164" s="32"/>
      <c r="G164" s="32"/>
      <c r="H164" s="32"/>
      <c r="I164" s="32"/>
      <c r="J164" s="32"/>
      <c r="K164" s="32"/>
      <c r="L164" s="32"/>
      <c r="M164" s="32"/>
      <c r="N164" s="32"/>
      <c r="O164" s="32"/>
      <c r="P164" s="32"/>
      <c r="Q164" s="32"/>
      <c r="R164" s="32"/>
      <c r="S164" s="32"/>
    </row>
    <row r="165">
      <c r="A165" s="31"/>
      <c r="B165" s="32"/>
      <c r="C165" s="32"/>
      <c r="D165" s="32"/>
      <c r="E165" s="32"/>
      <c r="F165" s="32"/>
      <c r="G165" s="32"/>
      <c r="H165" s="32"/>
      <c r="I165" s="32"/>
      <c r="J165" s="32"/>
      <c r="K165" s="32"/>
      <c r="L165" s="32"/>
      <c r="M165" s="32"/>
      <c r="N165" s="32"/>
      <c r="O165" s="32"/>
      <c r="P165" s="32"/>
      <c r="Q165" s="32"/>
      <c r="R165" s="32"/>
      <c r="S165" s="32"/>
    </row>
    <row r="166">
      <c r="A166" s="31"/>
      <c r="B166" s="32"/>
      <c r="C166" s="32"/>
      <c r="D166" s="32"/>
      <c r="E166" s="32"/>
      <c r="F166" s="32"/>
      <c r="G166" s="32"/>
      <c r="H166" s="32"/>
      <c r="I166" s="32"/>
      <c r="J166" s="32"/>
      <c r="K166" s="32"/>
      <c r="L166" s="32"/>
      <c r="M166" s="32"/>
      <c r="N166" s="32"/>
      <c r="O166" s="32"/>
      <c r="P166" s="32"/>
      <c r="Q166" s="32"/>
      <c r="R166" s="32"/>
      <c r="S166" s="32"/>
    </row>
    <row r="167">
      <c r="A167" s="31"/>
      <c r="B167" s="32"/>
      <c r="C167" s="32"/>
      <c r="D167" s="32"/>
      <c r="E167" s="32"/>
      <c r="F167" s="32"/>
      <c r="G167" s="32"/>
      <c r="H167" s="32"/>
      <c r="I167" s="32"/>
      <c r="J167" s="32"/>
      <c r="K167" s="32"/>
      <c r="L167" s="32"/>
      <c r="M167" s="32"/>
      <c r="N167" s="32"/>
      <c r="O167" s="32"/>
      <c r="P167" s="32"/>
      <c r="Q167" s="32"/>
      <c r="R167" s="32"/>
      <c r="S167" s="32"/>
    </row>
    <row r="168">
      <c r="A168" s="31"/>
      <c r="B168" s="32"/>
      <c r="C168" s="32"/>
      <c r="D168" s="32"/>
      <c r="E168" s="32"/>
      <c r="F168" s="32"/>
      <c r="G168" s="32"/>
      <c r="H168" s="32"/>
      <c r="I168" s="32"/>
      <c r="J168" s="32"/>
      <c r="K168" s="32"/>
      <c r="L168" s="32"/>
      <c r="M168" s="32"/>
      <c r="N168" s="32"/>
      <c r="O168" s="32"/>
      <c r="P168" s="32"/>
      <c r="Q168" s="32"/>
      <c r="R168" s="32"/>
      <c r="S168" s="32"/>
    </row>
    <row r="169">
      <c r="A169" s="31"/>
      <c r="B169" s="32"/>
      <c r="C169" s="32"/>
      <c r="D169" s="32"/>
      <c r="E169" s="32"/>
      <c r="F169" s="32"/>
      <c r="G169" s="32"/>
      <c r="H169" s="32"/>
      <c r="I169" s="32"/>
      <c r="J169" s="32"/>
      <c r="K169" s="32"/>
      <c r="L169" s="32"/>
      <c r="M169" s="32"/>
      <c r="N169" s="32"/>
      <c r="O169" s="32"/>
      <c r="P169" s="32"/>
      <c r="Q169" s="32"/>
      <c r="R169" s="32"/>
      <c r="S169" s="32"/>
    </row>
    <row r="170">
      <c r="A170" s="31"/>
      <c r="B170" s="32"/>
      <c r="C170" s="32"/>
      <c r="D170" s="32"/>
      <c r="E170" s="32"/>
      <c r="F170" s="32"/>
      <c r="G170" s="32"/>
      <c r="H170" s="32"/>
      <c r="I170" s="32"/>
      <c r="J170" s="32"/>
      <c r="K170" s="32"/>
      <c r="L170" s="32"/>
      <c r="M170" s="32"/>
      <c r="N170" s="32"/>
      <c r="O170" s="32"/>
      <c r="P170" s="32"/>
      <c r="Q170" s="32"/>
      <c r="R170" s="32"/>
      <c r="S170" s="32"/>
    </row>
    <row r="171">
      <c r="A171" s="31"/>
      <c r="B171" s="32"/>
      <c r="C171" s="32"/>
      <c r="D171" s="32"/>
      <c r="E171" s="32"/>
      <c r="F171" s="32"/>
      <c r="G171" s="32"/>
      <c r="H171" s="32"/>
      <c r="I171" s="32"/>
      <c r="J171" s="32"/>
      <c r="K171" s="32"/>
      <c r="L171" s="32"/>
      <c r="M171" s="32"/>
      <c r="N171" s="32"/>
      <c r="O171" s="32"/>
      <c r="P171" s="32"/>
      <c r="Q171" s="32"/>
      <c r="R171" s="32"/>
      <c r="S171" s="32"/>
    </row>
    <row r="172">
      <c r="A172" s="31"/>
      <c r="B172" s="32"/>
      <c r="C172" s="32"/>
      <c r="D172" s="32"/>
      <c r="E172" s="32"/>
      <c r="F172" s="32"/>
      <c r="G172" s="32"/>
      <c r="H172" s="32"/>
      <c r="I172" s="32"/>
      <c r="J172" s="32"/>
      <c r="K172" s="32"/>
      <c r="L172" s="32"/>
      <c r="M172" s="32"/>
      <c r="N172" s="32"/>
      <c r="O172" s="32"/>
      <c r="P172" s="32"/>
      <c r="Q172" s="32"/>
      <c r="R172" s="32"/>
      <c r="S172" s="32"/>
    </row>
    <row r="173">
      <c r="A173" s="31"/>
      <c r="B173" s="32"/>
      <c r="C173" s="32"/>
      <c r="D173" s="32"/>
      <c r="E173" s="32"/>
      <c r="F173" s="32"/>
      <c r="G173" s="32"/>
      <c r="H173" s="32"/>
      <c r="I173" s="32"/>
      <c r="J173" s="32"/>
      <c r="K173" s="32"/>
      <c r="L173" s="32"/>
      <c r="M173" s="32"/>
      <c r="N173" s="32"/>
      <c r="O173" s="32"/>
      <c r="P173" s="32"/>
      <c r="Q173" s="32"/>
      <c r="R173" s="32"/>
      <c r="S173" s="32"/>
    </row>
    <row r="174">
      <c r="A174" s="31"/>
      <c r="B174" s="32"/>
      <c r="C174" s="32"/>
      <c r="D174" s="32"/>
      <c r="E174" s="32"/>
      <c r="F174" s="32"/>
      <c r="G174" s="32"/>
      <c r="H174" s="32"/>
      <c r="I174" s="32"/>
      <c r="J174" s="32"/>
      <c r="K174" s="32"/>
      <c r="L174" s="32"/>
      <c r="M174" s="32"/>
      <c r="N174" s="32"/>
      <c r="O174" s="32"/>
      <c r="P174" s="32"/>
      <c r="Q174" s="32"/>
      <c r="R174" s="32"/>
      <c r="S174" s="32"/>
    </row>
    <row r="175">
      <c r="A175" s="31"/>
      <c r="B175" s="32"/>
      <c r="C175" s="32"/>
      <c r="D175" s="32"/>
      <c r="E175" s="32"/>
      <c r="F175" s="32"/>
      <c r="G175" s="32"/>
      <c r="H175" s="32"/>
      <c r="I175" s="32"/>
      <c r="J175" s="32"/>
      <c r="K175" s="32"/>
      <c r="L175" s="32"/>
      <c r="M175" s="32"/>
      <c r="N175" s="32"/>
      <c r="O175" s="32"/>
      <c r="P175" s="32"/>
      <c r="Q175" s="32"/>
      <c r="R175" s="32"/>
      <c r="S175" s="32"/>
    </row>
    <row r="176">
      <c r="A176" s="31"/>
      <c r="B176" s="32"/>
      <c r="C176" s="32"/>
      <c r="D176" s="32"/>
      <c r="E176" s="32"/>
      <c r="F176" s="32"/>
      <c r="G176" s="32"/>
      <c r="H176" s="32"/>
      <c r="I176" s="32"/>
      <c r="J176" s="32"/>
      <c r="K176" s="32"/>
      <c r="L176" s="32"/>
      <c r="M176" s="32"/>
      <c r="N176" s="32"/>
      <c r="O176" s="32"/>
      <c r="P176" s="32"/>
      <c r="Q176" s="32"/>
      <c r="R176" s="32"/>
      <c r="S176" s="32"/>
    </row>
    <row r="177">
      <c r="A177" s="31"/>
      <c r="B177" s="32"/>
      <c r="C177" s="32"/>
      <c r="D177" s="32"/>
      <c r="E177" s="32"/>
      <c r="F177" s="32"/>
      <c r="G177" s="32"/>
      <c r="H177" s="32"/>
      <c r="I177" s="32"/>
      <c r="J177" s="32"/>
      <c r="K177" s="32"/>
      <c r="L177" s="32"/>
      <c r="M177" s="32"/>
      <c r="N177" s="32"/>
      <c r="O177" s="32"/>
      <c r="P177" s="32"/>
      <c r="Q177" s="32"/>
      <c r="R177" s="32"/>
      <c r="S177" s="32"/>
    </row>
    <row r="178">
      <c r="A178" s="31"/>
      <c r="B178" s="32"/>
      <c r="C178" s="32"/>
      <c r="D178" s="32"/>
      <c r="E178" s="32"/>
      <c r="F178" s="32"/>
      <c r="G178" s="32"/>
      <c r="H178" s="32"/>
      <c r="I178" s="32"/>
      <c r="J178" s="32"/>
      <c r="K178" s="32"/>
      <c r="L178" s="32"/>
      <c r="M178" s="32"/>
      <c r="N178" s="32"/>
      <c r="O178" s="32"/>
      <c r="P178" s="32"/>
      <c r="Q178" s="32"/>
      <c r="R178" s="32"/>
      <c r="S178" s="32"/>
    </row>
    <row r="179">
      <c r="A179" s="31"/>
      <c r="B179" s="32"/>
      <c r="C179" s="32"/>
      <c r="D179" s="32"/>
      <c r="E179" s="32"/>
      <c r="F179" s="32"/>
      <c r="G179" s="32"/>
      <c r="H179" s="32"/>
      <c r="I179" s="32"/>
      <c r="J179" s="32"/>
      <c r="K179" s="32"/>
      <c r="L179" s="32"/>
      <c r="M179" s="32"/>
      <c r="N179" s="32"/>
      <c r="O179" s="32"/>
      <c r="P179" s="32"/>
      <c r="Q179" s="32"/>
      <c r="R179" s="32"/>
      <c r="S179" s="32"/>
    </row>
    <row r="180">
      <c r="A180" s="31"/>
      <c r="B180" s="32"/>
      <c r="C180" s="32"/>
      <c r="D180" s="32"/>
      <c r="E180" s="32"/>
      <c r="F180" s="32"/>
      <c r="G180" s="32"/>
      <c r="H180" s="32"/>
      <c r="I180" s="32"/>
      <c r="J180" s="32"/>
      <c r="K180" s="32"/>
      <c r="L180" s="32"/>
      <c r="M180" s="32"/>
      <c r="N180" s="32"/>
      <c r="O180" s="32"/>
      <c r="P180" s="32"/>
      <c r="Q180" s="32"/>
      <c r="R180" s="32"/>
      <c r="S180" s="32"/>
    </row>
    <row r="181">
      <c r="A181" s="31"/>
      <c r="B181" s="32"/>
      <c r="C181" s="32"/>
      <c r="D181" s="32"/>
      <c r="E181" s="32"/>
      <c r="F181" s="32"/>
      <c r="G181" s="32"/>
      <c r="H181" s="32"/>
      <c r="I181" s="32"/>
      <c r="J181" s="32"/>
      <c r="K181" s="32"/>
      <c r="L181" s="32"/>
      <c r="M181" s="32"/>
      <c r="N181" s="32"/>
      <c r="O181" s="32"/>
      <c r="P181" s="32"/>
      <c r="Q181" s="32"/>
      <c r="R181" s="32"/>
      <c r="S181" s="32"/>
    </row>
    <row r="182">
      <c r="A182" s="31"/>
      <c r="B182" s="32"/>
      <c r="C182" s="32"/>
      <c r="D182" s="32"/>
      <c r="E182" s="32"/>
      <c r="F182" s="32"/>
      <c r="G182" s="32"/>
      <c r="H182" s="32"/>
      <c r="I182" s="32"/>
      <c r="J182" s="32"/>
      <c r="K182" s="32"/>
      <c r="L182" s="32"/>
      <c r="M182" s="32"/>
      <c r="N182" s="32"/>
      <c r="O182" s="32"/>
      <c r="P182" s="32"/>
      <c r="Q182" s="32"/>
      <c r="R182" s="32"/>
      <c r="S182" s="32"/>
    </row>
    <row r="183">
      <c r="A183" s="31"/>
      <c r="B183" s="32"/>
      <c r="C183" s="32"/>
      <c r="D183" s="32"/>
      <c r="E183" s="32"/>
      <c r="F183" s="32"/>
      <c r="G183" s="32"/>
      <c r="H183" s="32"/>
      <c r="I183" s="32"/>
      <c r="J183" s="32"/>
      <c r="K183" s="32"/>
      <c r="L183" s="32"/>
      <c r="M183" s="32"/>
      <c r="N183" s="32"/>
      <c r="O183" s="32"/>
      <c r="P183" s="32"/>
      <c r="Q183" s="32"/>
      <c r="R183" s="32"/>
      <c r="S183" s="32"/>
    </row>
    <row r="184">
      <c r="A184" s="31"/>
      <c r="B184" s="32"/>
      <c r="C184" s="32"/>
      <c r="D184" s="32"/>
      <c r="E184" s="32"/>
      <c r="F184" s="32"/>
      <c r="G184" s="32"/>
      <c r="H184" s="32"/>
      <c r="I184" s="32"/>
      <c r="J184" s="32"/>
      <c r="K184" s="32"/>
      <c r="L184" s="32"/>
      <c r="M184" s="32"/>
      <c r="N184" s="32"/>
      <c r="O184" s="32"/>
      <c r="P184" s="32"/>
      <c r="Q184" s="32"/>
      <c r="R184" s="32"/>
      <c r="S184" s="32"/>
    </row>
    <row r="185">
      <c r="A185" s="31"/>
      <c r="B185" s="32"/>
      <c r="C185" s="32"/>
      <c r="D185" s="32"/>
      <c r="E185" s="32"/>
      <c r="F185" s="32"/>
      <c r="G185" s="32"/>
      <c r="H185" s="32"/>
      <c r="I185" s="32"/>
      <c r="J185" s="32"/>
      <c r="K185" s="32"/>
      <c r="L185" s="32"/>
      <c r="M185" s="32"/>
      <c r="N185" s="32"/>
      <c r="O185" s="32"/>
      <c r="P185" s="32"/>
      <c r="Q185" s="32"/>
      <c r="R185" s="32"/>
      <c r="S185" s="32"/>
    </row>
    <row r="186">
      <c r="A186" s="31"/>
      <c r="B186" s="32"/>
      <c r="C186" s="32"/>
      <c r="D186" s="32"/>
      <c r="E186" s="32"/>
      <c r="F186" s="32"/>
      <c r="G186" s="32"/>
      <c r="H186" s="32"/>
      <c r="I186" s="32"/>
      <c r="J186" s="32"/>
      <c r="K186" s="32"/>
      <c r="L186" s="32"/>
      <c r="M186" s="32"/>
      <c r="N186" s="32"/>
      <c r="O186" s="32"/>
      <c r="P186" s="32"/>
      <c r="Q186" s="32"/>
      <c r="R186" s="32"/>
      <c r="S186" s="32"/>
    </row>
    <row r="187">
      <c r="A187" s="31"/>
      <c r="B187" s="32"/>
      <c r="C187" s="32"/>
      <c r="D187" s="32"/>
      <c r="E187" s="32"/>
      <c r="F187" s="32"/>
      <c r="G187" s="32"/>
      <c r="H187" s="32"/>
      <c r="I187" s="32"/>
      <c r="J187" s="32"/>
      <c r="K187" s="32"/>
      <c r="L187" s="32"/>
      <c r="M187" s="32"/>
      <c r="N187" s="32"/>
      <c r="O187" s="32"/>
      <c r="P187" s="32"/>
      <c r="Q187" s="32"/>
      <c r="R187" s="32"/>
      <c r="S187" s="32"/>
    </row>
    <row r="188">
      <c r="A188" s="31"/>
      <c r="B188" s="32"/>
      <c r="C188" s="32"/>
      <c r="D188" s="32"/>
      <c r="E188" s="32"/>
      <c r="F188" s="32"/>
      <c r="G188" s="32"/>
      <c r="H188" s="32"/>
      <c r="I188" s="32"/>
      <c r="J188" s="32"/>
      <c r="K188" s="32"/>
      <c r="L188" s="32"/>
      <c r="M188" s="32"/>
      <c r="N188" s="32"/>
      <c r="O188" s="32"/>
      <c r="P188" s="32"/>
      <c r="Q188" s="32"/>
      <c r="R188" s="32"/>
      <c r="S188" s="32"/>
    </row>
    <row r="189">
      <c r="A189" s="31"/>
      <c r="B189" s="32"/>
      <c r="C189" s="32"/>
      <c r="D189" s="32"/>
      <c r="E189" s="32"/>
      <c r="F189" s="32"/>
      <c r="G189" s="32"/>
      <c r="H189" s="32"/>
      <c r="I189" s="32"/>
      <c r="J189" s="32"/>
      <c r="K189" s="32"/>
      <c r="L189" s="32"/>
      <c r="M189" s="32"/>
      <c r="N189" s="32"/>
      <c r="O189" s="32"/>
      <c r="P189" s="32"/>
      <c r="Q189" s="32"/>
      <c r="R189" s="32"/>
      <c r="S189" s="32"/>
    </row>
    <row r="190">
      <c r="A190" s="31"/>
      <c r="B190" s="32"/>
      <c r="C190" s="32"/>
      <c r="D190" s="32"/>
      <c r="E190" s="32"/>
      <c r="F190" s="32"/>
      <c r="G190" s="32"/>
      <c r="H190" s="32"/>
      <c r="I190" s="32"/>
      <c r="J190" s="32"/>
      <c r="K190" s="32"/>
      <c r="L190" s="32"/>
      <c r="M190" s="32"/>
      <c r="N190" s="32"/>
      <c r="O190" s="32"/>
      <c r="P190" s="32"/>
      <c r="Q190" s="32"/>
      <c r="R190" s="32"/>
      <c r="S190" s="32"/>
    </row>
    <row r="191">
      <c r="A191" s="31"/>
      <c r="B191" s="32"/>
      <c r="C191" s="32"/>
      <c r="D191" s="32"/>
      <c r="E191" s="32"/>
      <c r="F191" s="32"/>
      <c r="G191" s="32"/>
      <c r="H191" s="32"/>
      <c r="I191" s="32"/>
      <c r="J191" s="32"/>
      <c r="K191" s="32"/>
      <c r="L191" s="32"/>
      <c r="M191" s="32"/>
      <c r="N191" s="32"/>
      <c r="O191" s="32"/>
      <c r="P191" s="32"/>
      <c r="Q191" s="32"/>
      <c r="R191" s="32"/>
      <c r="S191" s="32"/>
    </row>
    <row r="192">
      <c r="A192" s="31"/>
      <c r="B192" s="32"/>
      <c r="C192" s="32"/>
      <c r="D192" s="32"/>
      <c r="E192" s="32"/>
      <c r="F192" s="32"/>
      <c r="G192" s="32"/>
      <c r="H192" s="32"/>
      <c r="I192" s="32"/>
      <c r="J192" s="32"/>
      <c r="K192" s="32"/>
      <c r="L192" s="32"/>
      <c r="M192" s="32"/>
      <c r="N192" s="32"/>
      <c r="O192" s="32"/>
      <c r="P192" s="32"/>
      <c r="Q192" s="32"/>
      <c r="R192" s="32"/>
      <c r="S192" s="32"/>
    </row>
    <row r="193">
      <c r="A193" s="31"/>
      <c r="B193" s="32"/>
      <c r="C193" s="32"/>
      <c r="D193" s="32"/>
      <c r="E193" s="32"/>
      <c r="F193" s="32"/>
      <c r="G193" s="32"/>
      <c r="H193" s="32"/>
      <c r="I193" s="32"/>
      <c r="J193" s="32"/>
      <c r="K193" s="32"/>
      <c r="L193" s="32"/>
      <c r="M193" s="32"/>
      <c r="N193" s="32"/>
      <c r="O193" s="32"/>
      <c r="P193" s="32"/>
      <c r="Q193" s="32"/>
      <c r="R193" s="32"/>
      <c r="S193" s="32"/>
    </row>
    <row r="194">
      <c r="A194" s="31"/>
      <c r="B194" s="32"/>
      <c r="C194" s="32"/>
      <c r="D194" s="32"/>
      <c r="E194" s="32"/>
      <c r="F194" s="32"/>
      <c r="G194" s="32"/>
      <c r="H194" s="32"/>
      <c r="I194" s="32"/>
      <c r="J194" s="32"/>
      <c r="K194" s="32"/>
      <c r="L194" s="32"/>
      <c r="M194" s="32"/>
      <c r="N194" s="32"/>
      <c r="O194" s="32"/>
      <c r="P194" s="32"/>
      <c r="Q194" s="32"/>
      <c r="R194" s="32"/>
      <c r="S194" s="32"/>
    </row>
    <row r="195">
      <c r="A195" s="31"/>
      <c r="B195" s="32"/>
      <c r="C195" s="32"/>
      <c r="D195" s="32"/>
      <c r="E195" s="32"/>
      <c r="F195" s="32"/>
      <c r="G195" s="32"/>
      <c r="H195" s="32"/>
      <c r="I195" s="32"/>
      <c r="J195" s="32"/>
      <c r="K195" s="32"/>
      <c r="L195" s="32"/>
      <c r="M195" s="32"/>
      <c r="N195" s="32"/>
      <c r="O195" s="32"/>
      <c r="P195" s="32"/>
      <c r="Q195" s="32"/>
      <c r="R195" s="32"/>
      <c r="S195" s="32"/>
    </row>
    <row r="196">
      <c r="A196" s="31"/>
      <c r="B196" s="32"/>
      <c r="C196" s="32"/>
      <c r="D196" s="32"/>
      <c r="E196" s="32"/>
      <c r="F196" s="32"/>
      <c r="G196" s="32"/>
      <c r="H196" s="32"/>
      <c r="I196" s="32"/>
      <c r="J196" s="32"/>
      <c r="K196" s="32"/>
      <c r="L196" s="32"/>
      <c r="M196" s="32"/>
      <c r="N196" s="32"/>
      <c r="O196" s="32"/>
      <c r="P196" s="32"/>
      <c r="Q196" s="32"/>
      <c r="R196" s="32"/>
      <c r="S196" s="32"/>
    </row>
    <row r="197">
      <c r="A197" s="31"/>
      <c r="B197" s="32"/>
      <c r="C197" s="32"/>
      <c r="D197" s="32"/>
      <c r="E197" s="32"/>
      <c r="F197" s="32"/>
      <c r="G197" s="32"/>
      <c r="H197" s="32"/>
      <c r="I197" s="32"/>
      <c r="J197" s="32"/>
      <c r="K197" s="32"/>
      <c r="L197" s="32"/>
      <c r="M197" s="32"/>
      <c r="N197" s="32"/>
      <c r="O197" s="32"/>
      <c r="P197" s="32"/>
      <c r="Q197" s="32"/>
      <c r="R197" s="32"/>
      <c r="S197" s="32"/>
    </row>
    <row r="198">
      <c r="A198" s="31"/>
      <c r="B198" s="32"/>
      <c r="C198" s="32"/>
      <c r="D198" s="32"/>
      <c r="E198" s="32"/>
      <c r="F198" s="32"/>
      <c r="G198" s="32"/>
      <c r="H198" s="32"/>
      <c r="I198" s="32"/>
      <c r="J198" s="32"/>
      <c r="K198" s="32"/>
      <c r="L198" s="32"/>
      <c r="M198" s="32"/>
      <c r="N198" s="32"/>
      <c r="O198" s="32"/>
      <c r="P198" s="32"/>
      <c r="Q198" s="32"/>
      <c r="R198" s="32"/>
      <c r="S198" s="32"/>
    </row>
    <row r="199">
      <c r="A199" s="31"/>
      <c r="B199" s="32"/>
      <c r="C199" s="32"/>
      <c r="D199" s="32"/>
      <c r="E199" s="32"/>
      <c r="F199" s="32"/>
      <c r="G199" s="32"/>
      <c r="H199" s="32"/>
      <c r="I199" s="32"/>
      <c r="J199" s="32"/>
      <c r="K199" s="32"/>
      <c r="L199" s="32"/>
      <c r="M199" s="32"/>
      <c r="N199" s="32"/>
      <c r="O199" s="32"/>
      <c r="P199" s="32"/>
      <c r="Q199" s="32"/>
      <c r="R199" s="32"/>
      <c r="S199" s="32"/>
    </row>
    <row r="200">
      <c r="A200" s="31"/>
      <c r="B200" s="32"/>
      <c r="C200" s="32"/>
      <c r="D200" s="32"/>
      <c r="E200" s="32"/>
      <c r="F200" s="32"/>
      <c r="G200" s="32"/>
      <c r="H200" s="32"/>
      <c r="I200" s="32"/>
      <c r="J200" s="32"/>
      <c r="K200" s="32"/>
      <c r="L200" s="32"/>
      <c r="M200" s="32"/>
      <c r="N200" s="32"/>
      <c r="O200" s="32"/>
      <c r="P200" s="32"/>
      <c r="Q200" s="32"/>
      <c r="R200" s="32"/>
      <c r="S200" s="32"/>
    </row>
    <row r="201">
      <c r="A201" s="31"/>
      <c r="B201" s="32"/>
      <c r="C201" s="32"/>
      <c r="D201" s="32"/>
      <c r="E201" s="32"/>
      <c r="F201" s="32"/>
      <c r="G201" s="32"/>
      <c r="H201" s="32"/>
      <c r="I201" s="32"/>
      <c r="J201" s="32"/>
      <c r="K201" s="32"/>
      <c r="L201" s="32"/>
      <c r="M201" s="32"/>
      <c r="N201" s="32"/>
      <c r="O201" s="32"/>
      <c r="P201" s="32"/>
      <c r="Q201" s="32"/>
      <c r="R201" s="32"/>
      <c r="S201" s="32"/>
    </row>
    <row r="202">
      <c r="A202" s="31"/>
      <c r="B202" s="32"/>
      <c r="C202" s="32"/>
      <c r="D202" s="32"/>
      <c r="E202" s="32"/>
      <c r="F202" s="32"/>
      <c r="G202" s="32"/>
      <c r="H202" s="32"/>
      <c r="I202" s="32"/>
      <c r="J202" s="32"/>
      <c r="K202" s="32"/>
      <c r="L202" s="32"/>
      <c r="M202" s="32"/>
      <c r="N202" s="32"/>
      <c r="O202" s="32"/>
      <c r="P202" s="32"/>
      <c r="Q202" s="32"/>
      <c r="R202" s="32"/>
      <c r="S202" s="32"/>
    </row>
    <row r="203">
      <c r="A203" s="31"/>
      <c r="B203" s="32"/>
      <c r="C203" s="32"/>
      <c r="D203" s="32"/>
      <c r="E203" s="32"/>
      <c r="F203" s="32"/>
      <c r="G203" s="32"/>
      <c r="H203" s="32"/>
      <c r="I203" s="32"/>
      <c r="J203" s="32"/>
      <c r="K203" s="32"/>
      <c r="L203" s="32"/>
      <c r="M203" s="32"/>
      <c r="N203" s="32"/>
      <c r="O203" s="32"/>
      <c r="P203" s="32"/>
      <c r="Q203" s="32"/>
      <c r="R203" s="32"/>
      <c r="S203" s="32"/>
    </row>
    <row r="204">
      <c r="A204" s="31"/>
      <c r="B204" s="32"/>
      <c r="C204" s="32"/>
      <c r="D204" s="32"/>
      <c r="E204" s="32"/>
      <c r="F204" s="32"/>
      <c r="G204" s="32"/>
      <c r="H204" s="32"/>
      <c r="I204" s="32"/>
      <c r="J204" s="32"/>
      <c r="K204" s="32"/>
      <c r="L204" s="32"/>
      <c r="M204" s="32"/>
      <c r="N204" s="32"/>
      <c r="O204" s="32"/>
      <c r="P204" s="32"/>
      <c r="Q204" s="32"/>
      <c r="R204" s="32"/>
      <c r="S204" s="32"/>
    </row>
    <row r="205">
      <c r="A205" s="31"/>
      <c r="B205" s="32"/>
      <c r="C205" s="32"/>
      <c r="D205" s="32"/>
      <c r="E205" s="32"/>
      <c r="F205" s="32"/>
      <c r="G205" s="32"/>
      <c r="H205" s="32"/>
      <c r="I205" s="32"/>
      <c r="J205" s="32"/>
      <c r="K205" s="32"/>
      <c r="L205" s="32"/>
      <c r="M205" s="32"/>
      <c r="N205" s="32"/>
      <c r="O205" s="32"/>
      <c r="P205" s="32"/>
      <c r="Q205" s="32"/>
      <c r="R205" s="32"/>
      <c r="S205" s="32"/>
    </row>
    <row r="206">
      <c r="A206" s="31"/>
      <c r="B206" s="32"/>
      <c r="C206" s="32"/>
      <c r="D206" s="32"/>
      <c r="E206" s="32"/>
      <c r="F206" s="32"/>
      <c r="G206" s="32"/>
      <c r="H206" s="32"/>
      <c r="I206" s="32"/>
      <c r="J206" s="32"/>
      <c r="K206" s="32"/>
      <c r="L206" s="32"/>
      <c r="M206" s="32"/>
      <c r="N206" s="32"/>
      <c r="O206" s="32"/>
      <c r="P206" s="32"/>
      <c r="Q206" s="32"/>
      <c r="R206" s="32"/>
      <c r="S206" s="32"/>
    </row>
    <row r="207">
      <c r="A207" s="31"/>
      <c r="B207" s="32"/>
      <c r="C207" s="32"/>
      <c r="D207" s="32"/>
      <c r="E207" s="32"/>
      <c r="F207" s="32"/>
      <c r="G207" s="32"/>
      <c r="H207" s="32"/>
      <c r="I207" s="32"/>
      <c r="J207" s="32"/>
      <c r="K207" s="32"/>
      <c r="L207" s="32"/>
      <c r="M207" s="32"/>
      <c r="N207" s="32"/>
      <c r="O207" s="32"/>
      <c r="P207" s="32"/>
      <c r="Q207" s="32"/>
      <c r="R207" s="32"/>
      <c r="S207" s="32"/>
    </row>
    <row r="208">
      <c r="A208" s="31"/>
      <c r="B208" s="32"/>
      <c r="C208" s="32"/>
      <c r="D208" s="32"/>
      <c r="E208" s="32"/>
      <c r="F208" s="32"/>
      <c r="G208" s="32"/>
      <c r="H208" s="32"/>
      <c r="I208" s="32"/>
      <c r="J208" s="32"/>
      <c r="K208" s="32"/>
      <c r="L208" s="32"/>
      <c r="M208" s="32"/>
      <c r="N208" s="32"/>
      <c r="O208" s="32"/>
      <c r="P208" s="32"/>
      <c r="Q208" s="32"/>
      <c r="R208" s="32"/>
      <c r="S208" s="32"/>
    </row>
    <row r="209">
      <c r="A209" s="31"/>
      <c r="B209" s="32"/>
      <c r="C209" s="32"/>
      <c r="D209" s="32"/>
      <c r="E209" s="32"/>
      <c r="F209" s="32"/>
      <c r="G209" s="32"/>
      <c r="H209" s="32"/>
      <c r="I209" s="32"/>
      <c r="J209" s="32"/>
      <c r="K209" s="32"/>
      <c r="L209" s="32"/>
      <c r="M209" s="32"/>
      <c r="N209" s="32"/>
      <c r="O209" s="32"/>
      <c r="P209" s="32"/>
      <c r="Q209" s="32"/>
      <c r="R209" s="32"/>
      <c r="S209" s="32"/>
    </row>
    <row r="210">
      <c r="A210" s="31"/>
      <c r="B210" s="32"/>
      <c r="C210" s="32"/>
      <c r="D210" s="32"/>
      <c r="E210" s="32"/>
      <c r="F210" s="32"/>
      <c r="G210" s="32"/>
      <c r="H210" s="32"/>
      <c r="I210" s="32"/>
      <c r="J210" s="32"/>
      <c r="K210" s="32"/>
      <c r="L210" s="32"/>
      <c r="M210" s="32"/>
      <c r="N210" s="32"/>
      <c r="O210" s="32"/>
      <c r="P210" s="32"/>
      <c r="Q210" s="32"/>
      <c r="R210" s="32"/>
      <c r="S210" s="32"/>
    </row>
    <row r="211">
      <c r="A211" s="31"/>
      <c r="B211" s="32"/>
      <c r="C211" s="32"/>
      <c r="D211" s="32"/>
      <c r="E211" s="32"/>
      <c r="F211" s="32"/>
      <c r="G211" s="32"/>
      <c r="H211" s="32"/>
      <c r="I211" s="32"/>
      <c r="J211" s="32"/>
      <c r="K211" s="32"/>
      <c r="L211" s="32"/>
      <c r="M211" s="32"/>
      <c r="N211" s="32"/>
      <c r="O211" s="32"/>
      <c r="P211" s="32"/>
      <c r="Q211" s="32"/>
      <c r="R211" s="32"/>
      <c r="S211" s="32"/>
    </row>
    <row r="212">
      <c r="A212" s="31"/>
      <c r="B212" s="32"/>
      <c r="C212" s="32"/>
      <c r="D212" s="32"/>
      <c r="E212" s="32"/>
      <c r="F212" s="32"/>
      <c r="G212" s="32"/>
      <c r="H212" s="32"/>
      <c r="I212" s="32"/>
      <c r="J212" s="32"/>
      <c r="K212" s="32"/>
      <c r="L212" s="32"/>
      <c r="M212" s="32"/>
      <c r="N212" s="32"/>
      <c r="O212" s="32"/>
      <c r="P212" s="32"/>
      <c r="Q212" s="32"/>
      <c r="R212" s="32"/>
      <c r="S212" s="32"/>
    </row>
    <row r="213">
      <c r="A213" s="31"/>
      <c r="B213" s="32"/>
      <c r="C213" s="32"/>
      <c r="D213" s="32"/>
      <c r="E213" s="32"/>
      <c r="F213" s="32"/>
      <c r="G213" s="32"/>
      <c r="H213" s="32"/>
      <c r="I213" s="32"/>
      <c r="J213" s="32"/>
      <c r="K213" s="32"/>
      <c r="L213" s="32"/>
      <c r="M213" s="32"/>
      <c r="N213" s="32"/>
      <c r="O213" s="32"/>
      <c r="P213" s="32"/>
      <c r="Q213" s="32"/>
      <c r="R213" s="32"/>
      <c r="S213" s="32"/>
    </row>
    <row r="214">
      <c r="A214" s="31"/>
      <c r="B214" s="32"/>
      <c r="C214" s="32"/>
      <c r="D214" s="32"/>
      <c r="E214" s="32"/>
      <c r="F214" s="32"/>
      <c r="G214" s="32"/>
      <c r="H214" s="32"/>
      <c r="I214" s="32"/>
      <c r="J214" s="32"/>
      <c r="K214" s="32"/>
      <c r="L214" s="32"/>
      <c r="M214" s="32"/>
      <c r="N214" s="32"/>
      <c r="O214" s="32"/>
      <c r="P214" s="32"/>
      <c r="Q214" s="32"/>
      <c r="R214" s="32"/>
      <c r="S214" s="32"/>
    </row>
    <row r="215">
      <c r="A215" s="31"/>
      <c r="B215" s="32"/>
      <c r="C215" s="32"/>
      <c r="D215" s="32"/>
      <c r="E215" s="32"/>
      <c r="F215" s="32"/>
      <c r="G215" s="32"/>
      <c r="H215" s="32"/>
      <c r="I215" s="32"/>
      <c r="J215" s="32"/>
      <c r="K215" s="32"/>
      <c r="L215" s="32"/>
      <c r="M215" s="32"/>
      <c r="N215" s="32"/>
      <c r="O215" s="32"/>
      <c r="P215" s="32"/>
      <c r="Q215" s="32"/>
      <c r="R215" s="32"/>
      <c r="S215" s="32"/>
    </row>
    <row r="216">
      <c r="A216" s="31"/>
      <c r="B216" s="32"/>
      <c r="C216" s="32"/>
      <c r="D216" s="32"/>
      <c r="E216" s="32"/>
      <c r="F216" s="32"/>
      <c r="G216" s="32"/>
      <c r="H216" s="32"/>
      <c r="I216" s="32"/>
      <c r="J216" s="32"/>
      <c r="K216" s="32"/>
      <c r="L216" s="32"/>
      <c r="M216" s="32"/>
      <c r="N216" s="32"/>
      <c r="O216" s="32"/>
      <c r="P216" s="32"/>
      <c r="Q216" s="32"/>
      <c r="R216" s="32"/>
      <c r="S216" s="32"/>
    </row>
    <row r="217">
      <c r="A217" s="31"/>
      <c r="B217" s="32"/>
      <c r="C217" s="32"/>
      <c r="D217" s="32"/>
      <c r="E217" s="32"/>
      <c r="F217" s="32"/>
      <c r="G217" s="32"/>
      <c r="H217" s="32"/>
      <c r="I217" s="32"/>
      <c r="J217" s="32"/>
      <c r="K217" s="32"/>
      <c r="L217" s="32"/>
      <c r="M217" s="32"/>
      <c r="N217" s="32"/>
      <c r="O217" s="32"/>
      <c r="P217" s="32"/>
      <c r="Q217" s="32"/>
      <c r="R217" s="32"/>
      <c r="S217" s="32"/>
    </row>
    <row r="218">
      <c r="A218" s="31"/>
      <c r="B218" s="32"/>
      <c r="C218" s="32"/>
      <c r="D218" s="32"/>
      <c r="E218" s="32"/>
      <c r="F218" s="32"/>
      <c r="G218" s="32"/>
      <c r="H218" s="32"/>
      <c r="I218" s="32"/>
      <c r="J218" s="32"/>
      <c r="K218" s="32"/>
      <c r="L218" s="32"/>
      <c r="M218" s="32"/>
      <c r="N218" s="32"/>
      <c r="O218" s="32"/>
      <c r="P218" s="32"/>
      <c r="Q218" s="32"/>
      <c r="R218" s="32"/>
      <c r="S218" s="32"/>
    </row>
    <row r="219">
      <c r="A219" s="31"/>
      <c r="B219" s="32"/>
      <c r="C219" s="32"/>
      <c r="D219" s="32"/>
      <c r="E219" s="32"/>
      <c r="F219" s="32"/>
      <c r="G219" s="32"/>
      <c r="H219" s="32"/>
      <c r="I219" s="32"/>
      <c r="J219" s="32"/>
      <c r="K219" s="32"/>
      <c r="L219" s="32"/>
      <c r="M219" s="32"/>
      <c r="N219" s="32"/>
      <c r="O219" s="32"/>
      <c r="P219" s="32"/>
      <c r="Q219" s="32"/>
      <c r="R219" s="32"/>
      <c r="S219" s="32"/>
    </row>
    <row r="220">
      <c r="A220" s="31"/>
      <c r="B220" s="32"/>
      <c r="C220" s="32"/>
      <c r="D220" s="32"/>
      <c r="E220" s="32"/>
      <c r="F220" s="32"/>
      <c r="G220" s="32"/>
      <c r="H220" s="32"/>
      <c r="I220" s="32"/>
      <c r="J220" s="32"/>
      <c r="K220" s="32"/>
      <c r="L220" s="32"/>
      <c r="M220" s="32"/>
      <c r="N220" s="32"/>
      <c r="O220" s="32"/>
      <c r="P220" s="32"/>
      <c r="Q220" s="32"/>
      <c r="R220" s="32"/>
      <c r="S220" s="32"/>
    </row>
    <row r="221">
      <c r="A221" s="31"/>
      <c r="B221" s="32"/>
      <c r="C221" s="32"/>
      <c r="D221" s="32"/>
      <c r="E221" s="32"/>
      <c r="F221" s="32"/>
      <c r="G221" s="32"/>
      <c r="H221" s="32"/>
      <c r="I221" s="32"/>
      <c r="J221" s="32"/>
      <c r="K221" s="32"/>
      <c r="L221" s="32"/>
      <c r="M221" s="32"/>
      <c r="N221" s="32"/>
      <c r="O221" s="32"/>
      <c r="P221" s="32"/>
      <c r="Q221" s="32"/>
      <c r="R221" s="32"/>
      <c r="S221" s="32"/>
    </row>
    <row r="222">
      <c r="A222" s="31"/>
      <c r="B222" s="32"/>
      <c r="C222" s="32"/>
      <c r="D222" s="32"/>
      <c r="E222" s="32"/>
      <c r="F222" s="32"/>
      <c r="G222" s="32"/>
      <c r="H222" s="32"/>
      <c r="I222" s="32"/>
      <c r="J222" s="32"/>
      <c r="K222" s="32"/>
      <c r="L222" s="32"/>
      <c r="M222" s="32"/>
      <c r="N222" s="32"/>
      <c r="O222" s="32"/>
      <c r="P222" s="32"/>
      <c r="Q222" s="32"/>
      <c r="R222" s="32"/>
      <c r="S222" s="32"/>
    </row>
    <row r="223">
      <c r="A223" s="31"/>
      <c r="B223" s="32"/>
      <c r="C223" s="32"/>
      <c r="D223" s="32"/>
      <c r="E223" s="32"/>
      <c r="F223" s="32"/>
      <c r="G223" s="32"/>
      <c r="H223" s="32"/>
      <c r="I223" s="32"/>
      <c r="J223" s="32"/>
      <c r="K223" s="32"/>
      <c r="L223" s="32"/>
      <c r="M223" s="32"/>
      <c r="N223" s="32"/>
      <c r="O223" s="32"/>
      <c r="P223" s="32"/>
      <c r="Q223" s="32"/>
      <c r="R223" s="32"/>
      <c r="S223" s="32"/>
    </row>
    <row r="224">
      <c r="A224" s="31"/>
      <c r="B224" s="32"/>
      <c r="C224" s="32"/>
      <c r="D224" s="32"/>
      <c r="E224" s="32"/>
      <c r="F224" s="32"/>
      <c r="G224" s="32"/>
      <c r="H224" s="32"/>
      <c r="I224" s="32"/>
      <c r="J224" s="32"/>
      <c r="K224" s="32"/>
      <c r="L224" s="32"/>
      <c r="M224" s="32"/>
      <c r="N224" s="32"/>
      <c r="O224" s="32"/>
      <c r="P224" s="32"/>
      <c r="Q224" s="32"/>
      <c r="R224" s="32"/>
      <c r="S224" s="32"/>
    </row>
    <row r="225">
      <c r="A225" s="31"/>
      <c r="B225" s="32"/>
      <c r="C225" s="32"/>
      <c r="D225" s="32"/>
      <c r="E225" s="32"/>
      <c r="F225" s="32"/>
      <c r="G225" s="32"/>
      <c r="H225" s="32"/>
      <c r="I225" s="32"/>
      <c r="J225" s="32"/>
      <c r="K225" s="32"/>
      <c r="L225" s="32"/>
      <c r="M225" s="32"/>
      <c r="N225" s="32"/>
      <c r="O225" s="32"/>
      <c r="P225" s="32"/>
      <c r="Q225" s="32"/>
      <c r="R225" s="32"/>
      <c r="S225" s="32"/>
    </row>
    <row r="226">
      <c r="A226" s="31"/>
      <c r="B226" s="32"/>
      <c r="C226" s="32"/>
      <c r="D226" s="32"/>
      <c r="E226" s="32"/>
      <c r="F226" s="32"/>
      <c r="G226" s="32"/>
      <c r="H226" s="32"/>
      <c r="I226" s="32"/>
      <c r="J226" s="32"/>
      <c r="K226" s="32"/>
      <c r="L226" s="32"/>
      <c r="M226" s="32"/>
      <c r="N226" s="32"/>
      <c r="O226" s="32"/>
      <c r="P226" s="32"/>
      <c r="Q226" s="32"/>
      <c r="R226" s="32"/>
      <c r="S226" s="32"/>
    </row>
    <row r="227">
      <c r="A227" s="31"/>
      <c r="B227" s="32"/>
      <c r="C227" s="32"/>
      <c r="D227" s="32"/>
      <c r="E227" s="32"/>
      <c r="F227" s="32"/>
      <c r="G227" s="32"/>
      <c r="H227" s="32"/>
      <c r="I227" s="32"/>
      <c r="J227" s="32"/>
      <c r="K227" s="32"/>
      <c r="L227" s="32"/>
      <c r="M227" s="32"/>
      <c r="N227" s="32"/>
      <c r="O227" s="32"/>
      <c r="P227" s="32"/>
      <c r="Q227" s="32"/>
      <c r="R227" s="32"/>
      <c r="S227" s="32"/>
    </row>
    <row r="228">
      <c r="A228" s="31"/>
      <c r="B228" s="32"/>
      <c r="C228" s="32"/>
      <c r="D228" s="32"/>
      <c r="E228" s="32"/>
      <c r="F228" s="32"/>
      <c r="G228" s="32"/>
      <c r="H228" s="32"/>
      <c r="I228" s="32"/>
      <c r="J228" s="32"/>
      <c r="K228" s="32"/>
      <c r="L228" s="32"/>
      <c r="M228" s="32"/>
      <c r="N228" s="32"/>
      <c r="O228" s="32"/>
      <c r="P228" s="32"/>
      <c r="Q228" s="32"/>
      <c r="R228" s="32"/>
      <c r="S228" s="32"/>
    </row>
    <row r="229">
      <c r="A229" s="31"/>
      <c r="B229" s="32"/>
      <c r="C229" s="32"/>
      <c r="D229" s="32"/>
      <c r="E229" s="32"/>
      <c r="F229" s="32"/>
      <c r="G229" s="32"/>
      <c r="H229" s="32"/>
      <c r="I229" s="32"/>
      <c r="J229" s="32"/>
      <c r="K229" s="32"/>
      <c r="L229" s="32"/>
      <c r="M229" s="32"/>
      <c r="N229" s="32"/>
      <c r="O229" s="32"/>
      <c r="P229" s="32"/>
      <c r="Q229" s="32"/>
      <c r="R229" s="32"/>
      <c r="S229" s="32"/>
    </row>
    <row r="230">
      <c r="A230" s="31"/>
      <c r="B230" s="32"/>
      <c r="C230" s="32"/>
      <c r="D230" s="32"/>
      <c r="E230" s="32"/>
      <c r="F230" s="32"/>
      <c r="G230" s="32"/>
      <c r="H230" s="32"/>
      <c r="I230" s="32"/>
      <c r="J230" s="32"/>
      <c r="K230" s="32"/>
      <c r="L230" s="32"/>
      <c r="M230" s="32"/>
      <c r="N230" s="32"/>
      <c r="O230" s="32"/>
      <c r="P230" s="32"/>
      <c r="Q230" s="32"/>
      <c r="R230" s="32"/>
      <c r="S230" s="32"/>
    </row>
    <row r="231">
      <c r="A231" s="31"/>
      <c r="B231" s="32"/>
      <c r="C231" s="32"/>
      <c r="D231" s="32"/>
      <c r="E231" s="32"/>
      <c r="F231" s="32"/>
      <c r="G231" s="32"/>
      <c r="H231" s="32"/>
      <c r="I231" s="32"/>
      <c r="J231" s="32"/>
      <c r="K231" s="32"/>
      <c r="L231" s="32"/>
      <c r="M231" s="32"/>
      <c r="N231" s="32"/>
      <c r="O231" s="32"/>
      <c r="P231" s="32"/>
      <c r="Q231" s="32"/>
      <c r="R231" s="32"/>
      <c r="S231" s="32"/>
    </row>
    <row r="232">
      <c r="A232" s="31"/>
      <c r="B232" s="32"/>
      <c r="C232" s="32"/>
      <c r="D232" s="32"/>
      <c r="E232" s="32"/>
      <c r="F232" s="32"/>
      <c r="G232" s="32"/>
      <c r="H232" s="32"/>
      <c r="I232" s="32"/>
      <c r="J232" s="32"/>
      <c r="K232" s="32"/>
      <c r="L232" s="32"/>
      <c r="M232" s="32"/>
      <c r="N232" s="32"/>
      <c r="O232" s="32"/>
      <c r="P232" s="32"/>
      <c r="Q232" s="32"/>
      <c r="R232" s="32"/>
      <c r="S232" s="32"/>
    </row>
    <row r="233">
      <c r="A233" s="31"/>
      <c r="B233" s="32"/>
      <c r="C233" s="32"/>
      <c r="D233" s="32"/>
      <c r="E233" s="32"/>
      <c r="F233" s="32"/>
      <c r="G233" s="32"/>
      <c r="H233" s="32"/>
      <c r="I233" s="32"/>
      <c r="J233" s="32"/>
      <c r="K233" s="32"/>
      <c r="L233" s="32"/>
      <c r="M233" s="32"/>
      <c r="N233" s="32"/>
      <c r="O233" s="32"/>
      <c r="P233" s="32"/>
      <c r="Q233" s="32"/>
      <c r="R233" s="32"/>
      <c r="S233" s="32"/>
    </row>
    <row r="234">
      <c r="A234" s="31"/>
      <c r="B234" s="32"/>
      <c r="C234" s="32"/>
      <c r="D234" s="32"/>
      <c r="E234" s="32"/>
      <c r="F234" s="32"/>
      <c r="G234" s="32"/>
      <c r="H234" s="32"/>
      <c r="I234" s="32"/>
      <c r="J234" s="32"/>
      <c r="K234" s="32"/>
      <c r="L234" s="32"/>
      <c r="M234" s="32"/>
      <c r="N234" s="32"/>
      <c r="O234" s="32"/>
      <c r="P234" s="32"/>
      <c r="Q234" s="32"/>
      <c r="R234" s="32"/>
      <c r="S234" s="32"/>
    </row>
    <row r="235">
      <c r="A235" s="31"/>
      <c r="B235" s="32"/>
      <c r="C235" s="32"/>
      <c r="D235" s="32"/>
      <c r="E235" s="32"/>
      <c r="F235" s="32"/>
      <c r="G235" s="32"/>
      <c r="H235" s="32"/>
      <c r="I235" s="32"/>
      <c r="J235" s="32"/>
      <c r="K235" s="32"/>
      <c r="L235" s="32"/>
      <c r="M235" s="32"/>
      <c r="N235" s="32"/>
      <c r="O235" s="32"/>
      <c r="P235" s="32"/>
      <c r="Q235" s="32"/>
      <c r="R235" s="32"/>
      <c r="S235" s="32"/>
    </row>
    <row r="236">
      <c r="A236" s="31"/>
      <c r="B236" s="32"/>
      <c r="C236" s="32"/>
      <c r="D236" s="32"/>
      <c r="E236" s="32"/>
      <c r="F236" s="32"/>
      <c r="G236" s="32"/>
      <c r="H236" s="32"/>
      <c r="I236" s="32"/>
      <c r="J236" s="32"/>
      <c r="K236" s="32"/>
      <c r="L236" s="32"/>
      <c r="M236" s="32"/>
      <c r="N236" s="32"/>
      <c r="O236" s="32"/>
      <c r="P236" s="32"/>
      <c r="Q236" s="32"/>
      <c r="R236" s="32"/>
      <c r="S236" s="32"/>
    </row>
    <row r="237">
      <c r="A237" s="31"/>
      <c r="B237" s="32"/>
      <c r="C237" s="32"/>
      <c r="D237" s="32"/>
      <c r="E237" s="32"/>
      <c r="F237" s="32"/>
      <c r="G237" s="32"/>
      <c r="H237" s="32"/>
      <c r="I237" s="32"/>
      <c r="J237" s="32"/>
      <c r="K237" s="32"/>
      <c r="L237" s="32"/>
      <c r="M237" s="32"/>
      <c r="N237" s="32"/>
      <c r="O237" s="32"/>
      <c r="P237" s="32"/>
      <c r="Q237" s="32"/>
      <c r="R237" s="32"/>
      <c r="S237" s="32"/>
    </row>
    <row r="238">
      <c r="A238" s="31"/>
      <c r="B238" s="32"/>
      <c r="C238" s="32"/>
      <c r="D238" s="32"/>
      <c r="E238" s="32"/>
      <c r="F238" s="32"/>
      <c r="G238" s="32"/>
      <c r="H238" s="32"/>
      <c r="I238" s="32"/>
      <c r="J238" s="32"/>
      <c r="K238" s="32"/>
      <c r="L238" s="32"/>
      <c r="M238" s="32"/>
      <c r="N238" s="32"/>
      <c r="O238" s="32"/>
      <c r="P238" s="32"/>
      <c r="Q238" s="32"/>
      <c r="R238" s="32"/>
      <c r="S238" s="32"/>
    </row>
    <row r="239">
      <c r="A239" s="31"/>
      <c r="B239" s="32"/>
      <c r="C239" s="32"/>
      <c r="D239" s="32"/>
      <c r="E239" s="32"/>
      <c r="F239" s="32"/>
      <c r="G239" s="32"/>
      <c r="H239" s="32"/>
      <c r="I239" s="32"/>
      <c r="J239" s="32"/>
      <c r="K239" s="32"/>
      <c r="L239" s="32"/>
      <c r="M239" s="32"/>
      <c r="N239" s="32"/>
      <c r="O239" s="32"/>
      <c r="P239" s="32"/>
      <c r="Q239" s="32"/>
      <c r="R239" s="32"/>
      <c r="S239" s="32"/>
    </row>
    <row r="240">
      <c r="A240" s="31"/>
      <c r="B240" s="32"/>
      <c r="C240" s="32"/>
      <c r="D240" s="32"/>
      <c r="E240" s="32"/>
      <c r="F240" s="32"/>
      <c r="G240" s="32"/>
      <c r="H240" s="32"/>
      <c r="I240" s="32"/>
      <c r="J240" s="32"/>
      <c r="K240" s="32"/>
      <c r="L240" s="32"/>
      <c r="M240" s="32"/>
      <c r="N240" s="32"/>
      <c r="O240" s="32"/>
      <c r="P240" s="32"/>
      <c r="Q240" s="32"/>
      <c r="R240" s="32"/>
      <c r="S240" s="32"/>
    </row>
    <row r="241">
      <c r="A241" s="31"/>
      <c r="B241" s="32"/>
      <c r="C241" s="32"/>
      <c r="D241" s="32"/>
      <c r="E241" s="32"/>
      <c r="F241" s="32"/>
      <c r="G241" s="32"/>
      <c r="H241" s="32"/>
      <c r="I241" s="32"/>
      <c r="J241" s="32"/>
      <c r="K241" s="32"/>
      <c r="L241" s="32"/>
      <c r="M241" s="32"/>
      <c r="N241" s="32"/>
      <c r="O241" s="32"/>
      <c r="P241" s="32"/>
      <c r="Q241" s="32"/>
      <c r="R241" s="32"/>
      <c r="S241" s="32"/>
    </row>
    <row r="242">
      <c r="A242" s="31"/>
      <c r="B242" s="32"/>
      <c r="C242" s="32"/>
      <c r="D242" s="32"/>
      <c r="E242" s="32"/>
      <c r="F242" s="32"/>
      <c r="G242" s="32"/>
      <c r="H242" s="32"/>
      <c r="I242" s="32"/>
      <c r="J242" s="32"/>
      <c r="K242" s="32"/>
      <c r="L242" s="32"/>
      <c r="M242" s="32"/>
      <c r="N242" s="32"/>
      <c r="O242" s="32"/>
      <c r="P242" s="32"/>
      <c r="Q242" s="32"/>
      <c r="R242" s="32"/>
      <c r="S242" s="32"/>
    </row>
    <row r="243">
      <c r="A243" s="31"/>
      <c r="B243" s="32"/>
      <c r="C243" s="32"/>
      <c r="D243" s="32"/>
      <c r="E243" s="32"/>
      <c r="F243" s="32"/>
      <c r="G243" s="32"/>
      <c r="H243" s="32"/>
      <c r="I243" s="32"/>
      <c r="J243" s="32"/>
      <c r="K243" s="32"/>
      <c r="L243" s="32"/>
      <c r="M243" s="32"/>
      <c r="N243" s="32"/>
      <c r="O243" s="32"/>
      <c r="P243" s="32"/>
      <c r="Q243" s="32"/>
      <c r="R243" s="32"/>
      <c r="S243" s="32"/>
    </row>
    <row r="244">
      <c r="A244" s="31"/>
      <c r="B244" s="32"/>
      <c r="C244" s="32"/>
      <c r="D244" s="32"/>
      <c r="E244" s="32"/>
      <c r="F244" s="32"/>
      <c r="G244" s="32"/>
      <c r="H244" s="32"/>
      <c r="I244" s="32"/>
      <c r="J244" s="32"/>
      <c r="K244" s="32"/>
      <c r="L244" s="32"/>
      <c r="M244" s="32"/>
      <c r="N244" s="32"/>
      <c r="O244" s="32"/>
      <c r="P244" s="32"/>
      <c r="Q244" s="32"/>
      <c r="R244" s="32"/>
      <c r="S244" s="32"/>
    </row>
    <row r="245">
      <c r="A245" s="31"/>
      <c r="B245" s="32"/>
      <c r="C245" s="32"/>
      <c r="D245" s="32"/>
      <c r="E245" s="32"/>
      <c r="F245" s="32"/>
      <c r="G245" s="32"/>
      <c r="H245" s="32"/>
      <c r="I245" s="32"/>
      <c r="J245" s="32"/>
      <c r="K245" s="32"/>
      <c r="L245" s="32"/>
      <c r="M245" s="32"/>
      <c r="N245" s="32"/>
      <c r="O245" s="32"/>
      <c r="P245" s="32"/>
      <c r="Q245" s="32"/>
      <c r="R245" s="32"/>
      <c r="S245" s="32"/>
    </row>
    <row r="246">
      <c r="A246" s="31"/>
      <c r="B246" s="32"/>
      <c r="C246" s="32"/>
      <c r="D246" s="32"/>
      <c r="E246" s="32"/>
      <c r="F246" s="32"/>
      <c r="G246" s="32"/>
      <c r="H246" s="32"/>
      <c r="I246" s="32"/>
      <c r="J246" s="32"/>
      <c r="K246" s="32"/>
      <c r="L246" s="32"/>
      <c r="M246" s="32"/>
      <c r="N246" s="32"/>
      <c r="O246" s="32"/>
      <c r="P246" s="32"/>
      <c r="Q246" s="32"/>
      <c r="R246" s="32"/>
      <c r="S246" s="32"/>
    </row>
    <row r="247">
      <c r="A247" s="31"/>
      <c r="B247" s="32"/>
      <c r="C247" s="32"/>
      <c r="D247" s="32"/>
      <c r="E247" s="32"/>
      <c r="F247" s="32"/>
      <c r="G247" s="32"/>
      <c r="H247" s="32"/>
      <c r="I247" s="32"/>
      <c r="J247" s="32"/>
      <c r="K247" s="32"/>
      <c r="L247" s="32"/>
      <c r="M247" s="32"/>
      <c r="N247" s="32"/>
      <c r="O247" s="32"/>
      <c r="P247" s="32"/>
      <c r="Q247" s="32"/>
      <c r="R247" s="32"/>
      <c r="S247" s="32"/>
    </row>
    <row r="248">
      <c r="A248" s="31"/>
      <c r="B248" s="32"/>
      <c r="C248" s="32"/>
      <c r="D248" s="32"/>
      <c r="E248" s="32"/>
      <c r="F248" s="32"/>
      <c r="G248" s="32"/>
      <c r="H248" s="32"/>
      <c r="I248" s="32"/>
      <c r="J248" s="32"/>
      <c r="K248" s="32"/>
      <c r="L248" s="32"/>
      <c r="M248" s="32"/>
      <c r="N248" s="32"/>
      <c r="O248" s="32"/>
      <c r="P248" s="32"/>
      <c r="Q248" s="32"/>
      <c r="R248" s="32"/>
      <c r="S248" s="32"/>
    </row>
    <row r="249">
      <c r="A249" s="31"/>
      <c r="B249" s="32"/>
      <c r="C249" s="32"/>
      <c r="D249" s="32"/>
      <c r="E249" s="32"/>
      <c r="F249" s="32"/>
      <c r="G249" s="32"/>
      <c r="H249" s="32"/>
      <c r="I249" s="32"/>
      <c r="J249" s="32"/>
      <c r="K249" s="32"/>
      <c r="L249" s="32"/>
      <c r="M249" s="32"/>
      <c r="N249" s="32"/>
      <c r="O249" s="32"/>
      <c r="P249" s="32"/>
      <c r="Q249" s="32"/>
      <c r="R249" s="32"/>
      <c r="S249" s="32"/>
    </row>
    <row r="250">
      <c r="A250" s="31"/>
      <c r="B250" s="32"/>
      <c r="C250" s="32"/>
      <c r="D250" s="32"/>
      <c r="E250" s="32"/>
      <c r="F250" s="32"/>
      <c r="G250" s="32"/>
      <c r="H250" s="32"/>
      <c r="I250" s="32"/>
      <c r="J250" s="32"/>
      <c r="K250" s="32"/>
      <c r="L250" s="32"/>
      <c r="M250" s="32"/>
      <c r="N250" s="32"/>
      <c r="O250" s="32"/>
      <c r="P250" s="32"/>
      <c r="Q250" s="32"/>
      <c r="R250" s="32"/>
      <c r="S250" s="32"/>
    </row>
    <row r="251">
      <c r="A251" s="31"/>
      <c r="B251" s="32"/>
      <c r="C251" s="32"/>
      <c r="D251" s="32"/>
      <c r="E251" s="32"/>
      <c r="F251" s="32"/>
      <c r="G251" s="32"/>
      <c r="H251" s="32"/>
      <c r="I251" s="32"/>
      <c r="J251" s="32"/>
      <c r="K251" s="32"/>
      <c r="L251" s="32"/>
      <c r="M251" s="32"/>
      <c r="N251" s="32"/>
      <c r="O251" s="32"/>
      <c r="P251" s="32"/>
      <c r="Q251" s="32"/>
      <c r="R251" s="32"/>
      <c r="S251" s="32"/>
    </row>
    <row r="252">
      <c r="A252" s="31"/>
      <c r="B252" s="32"/>
      <c r="C252" s="32"/>
      <c r="D252" s="32"/>
      <c r="E252" s="32"/>
      <c r="F252" s="32"/>
      <c r="G252" s="32"/>
      <c r="H252" s="32"/>
      <c r="I252" s="32"/>
      <c r="J252" s="32"/>
      <c r="K252" s="32"/>
      <c r="L252" s="32"/>
      <c r="M252" s="32"/>
      <c r="N252" s="32"/>
      <c r="O252" s="32"/>
      <c r="P252" s="32"/>
      <c r="Q252" s="32"/>
      <c r="R252" s="32"/>
      <c r="S252" s="32"/>
    </row>
    <row r="253">
      <c r="A253" s="31"/>
      <c r="B253" s="32"/>
      <c r="C253" s="32"/>
      <c r="D253" s="32"/>
      <c r="E253" s="32"/>
      <c r="F253" s="32"/>
      <c r="G253" s="32"/>
      <c r="H253" s="32"/>
      <c r="I253" s="32"/>
      <c r="J253" s="32"/>
      <c r="K253" s="32"/>
      <c r="L253" s="32"/>
      <c r="M253" s="32"/>
      <c r="N253" s="32"/>
      <c r="O253" s="32"/>
      <c r="P253" s="32"/>
      <c r="Q253" s="32"/>
      <c r="R253" s="32"/>
      <c r="S253" s="32"/>
    </row>
    <row r="254">
      <c r="A254" s="31"/>
      <c r="B254" s="32"/>
      <c r="C254" s="32"/>
      <c r="D254" s="32"/>
      <c r="E254" s="32"/>
      <c r="F254" s="32"/>
      <c r="G254" s="32"/>
      <c r="H254" s="32"/>
      <c r="I254" s="32"/>
      <c r="J254" s="32"/>
      <c r="K254" s="32"/>
      <c r="L254" s="32"/>
      <c r="M254" s="32"/>
      <c r="N254" s="32"/>
      <c r="O254" s="32"/>
      <c r="P254" s="32"/>
      <c r="Q254" s="32"/>
      <c r="R254" s="32"/>
      <c r="S254" s="32"/>
    </row>
    <row r="255">
      <c r="A255" s="31"/>
      <c r="B255" s="32"/>
      <c r="C255" s="32"/>
      <c r="D255" s="32"/>
      <c r="E255" s="32"/>
      <c r="F255" s="32"/>
      <c r="G255" s="32"/>
      <c r="H255" s="32"/>
      <c r="I255" s="32"/>
      <c r="J255" s="32"/>
      <c r="K255" s="32"/>
      <c r="L255" s="32"/>
      <c r="M255" s="32"/>
      <c r="N255" s="32"/>
      <c r="O255" s="32"/>
      <c r="P255" s="32"/>
      <c r="Q255" s="32"/>
      <c r="R255" s="32"/>
      <c r="S255" s="32"/>
    </row>
    <row r="256">
      <c r="A256" s="31"/>
      <c r="B256" s="32"/>
      <c r="C256" s="32"/>
      <c r="D256" s="32"/>
      <c r="E256" s="32"/>
      <c r="F256" s="32"/>
      <c r="G256" s="32"/>
      <c r="H256" s="32"/>
      <c r="I256" s="32"/>
      <c r="J256" s="32"/>
      <c r="K256" s="32"/>
      <c r="L256" s="32"/>
      <c r="M256" s="32"/>
      <c r="N256" s="32"/>
      <c r="O256" s="32"/>
      <c r="P256" s="32"/>
      <c r="Q256" s="32"/>
      <c r="R256" s="32"/>
      <c r="S256" s="32"/>
    </row>
    <row r="257">
      <c r="A257" s="31"/>
      <c r="B257" s="32"/>
      <c r="C257" s="32"/>
      <c r="D257" s="32"/>
      <c r="E257" s="32"/>
      <c r="F257" s="32"/>
      <c r="G257" s="32"/>
      <c r="H257" s="32"/>
      <c r="I257" s="32"/>
      <c r="J257" s="32"/>
      <c r="K257" s="32"/>
      <c r="L257" s="32"/>
      <c r="M257" s="32"/>
      <c r="N257" s="32"/>
      <c r="O257" s="32"/>
      <c r="P257" s="32"/>
      <c r="Q257" s="32"/>
      <c r="R257" s="32"/>
      <c r="S257" s="32"/>
    </row>
    <row r="258">
      <c r="A258" s="31"/>
      <c r="B258" s="32"/>
      <c r="C258" s="32"/>
      <c r="D258" s="32"/>
      <c r="E258" s="32"/>
      <c r="F258" s="32"/>
      <c r="G258" s="32"/>
      <c r="H258" s="32"/>
      <c r="I258" s="32"/>
      <c r="J258" s="32"/>
      <c r="K258" s="32"/>
      <c r="L258" s="32"/>
      <c r="M258" s="32"/>
      <c r="N258" s="32"/>
      <c r="O258" s="32"/>
      <c r="P258" s="32"/>
      <c r="Q258" s="32"/>
      <c r="R258" s="32"/>
      <c r="S258" s="32"/>
    </row>
    <row r="259">
      <c r="A259" s="31"/>
      <c r="B259" s="32"/>
      <c r="C259" s="32"/>
      <c r="D259" s="32"/>
      <c r="E259" s="32"/>
      <c r="F259" s="32"/>
      <c r="G259" s="32"/>
      <c r="H259" s="32"/>
      <c r="I259" s="32"/>
      <c r="J259" s="32"/>
      <c r="K259" s="32"/>
      <c r="L259" s="32"/>
      <c r="M259" s="32"/>
      <c r="N259" s="32"/>
      <c r="O259" s="32"/>
      <c r="P259" s="32"/>
      <c r="Q259" s="32"/>
      <c r="R259" s="32"/>
      <c r="S259" s="32"/>
    </row>
    <row r="260">
      <c r="A260" s="31"/>
      <c r="B260" s="32"/>
      <c r="C260" s="32"/>
      <c r="D260" s="32"/>
      <c r="E260" s="32"/>
      <c r="F260" s="32"/>
      <c r="G260" s="32"/>
      <c r="H260" s="32"/>
      <c r="I260" s="32"/>
      <c r="J260" s="32"/>
      <c r="K260" s="32"/>
      <c r="L260" s="32"/>
      <c r="M260" s="32"/>
      <c r="N260" s="32"/>
      <c r="O260" s="32"/>
      <c r="P260" s="32"/>
      <c r="Q260" s="32"/>
      <c r="R260" s="32"/>
      <c r="S260" s="32"/>
    </row>
    <row r="261">
      <c r="A261" s="31"/>
      <c r="B261" s="32"/>
      <c r="C261" s="32"/>
      <c r="D261" s="32"/>
      <c r="E261" s="32"/>
      <c r="F261" s="32"/>
      <c r="G261" s="32"/>
      <c r="H261" s="32"/>
      <c r="I261" s="32"/>
      <c r="J261" s="32"/>
      <c r="K261" s="32"/>
      <c r="L261" s="32"/>
      <c r="M261" s="32"/>
      <c r="N261" s="32"/>
      <c r="O261" s="32"/>
      <c r="P261" s="32"/>
      <c r="Q261" s="32"/>
      <c r="R261" s="32"/>
      <c r="S261" s="32"/>
    </row>
    <row r="262">
      <c r="A262" s="31"/>
      <c r="B262" s="32"/>
      <c r="C262" s="32"/>
      <c r="D262" s="32"/>
      <c r="E262" s="32"/>
      <c r="F262" s="32"/>
      <c r="G262" s="32"/>
      <c r="H262" s="32"/>
      <c r="I262" s="32"/>
      <c r="J262" s="32"/>
      <c r="K262" s="32"/>
      <c r="L262" s="32"/>
      <c r="M262" s="32"/>
      <c r="N262" s="32"/>
      <c r="O262" s="32"/>
      <c r="P262" s="32"/>
      <c r="Q262" s="32"/>
      <c r="R262" s="32"/>
      <c r="S262" s="32"/>
    </row>
    <row r="263">
      <c r="A263" s="31"/>
      <c r="B263" s="32"/>
      <c r="C263" s="32"/>
      <c r="D263" s="32"/>
      <c r="E263" s="32"/>
      <c r="F263" s="32"/>
      <c r="G263" s="32"/>
      <c r="H263" s="32"/>
      <c r="I263" s="32"/>
      <c r="J263" s="32"/>
      <c r="K263" s="32"/>
      <c r="L263" s="32"/>
      <c r="M263" s="32"/>
      <c r="N263" s="32"/>
      <c r="O263" s="32"/>
      <c r="P263" s="32"/>
      <c r="Q263" s="32"/>
      <c r="R263" s="32"/>
      <c r="S263" s="32"/>
    </row>
    <row r="264">
      <c r="A264" s="31"/>
      <c r="B264" s="32"/>
      <c r="C264" s="32"/>
      <c r="D264" s="32"/>
      <c r="E264" s="32"/>
      <c r="F264" s="32"/>
      <c r="G264" s="32"/>
      <c r="H264" s="32"/>
      <c r="I264" s="32"/>
      <c r="J264" s="32"/>
      <c r="K264" s="32"/>
      <c r="L264" s="32"/>
      <c r="M264" s="32"/>
      <c r="N264" s="32"/>
      <c r="O264" s="32"/>
      <c r="P264" s="32"/>
      <c r="Q264" s="32"/>
      <c r="R264" s="32"/>
      <c r="S264" s="32"/>
    </row>
    <row r="265">
      <c r="A265" s="31"/>
      <c r="B265" s="32"/>
      <c r="C265" s="32"/>
      <c r="D265" s="32"/>
      <c r="E265" s="32"/>
      <c r="F265" s="32"/>
      <c r="G265" s="32"/>
      <c r="H265" s="32"/>
      <c r="I265" s="32"/>
      <c r="J265" s="32"/>
      <c r="K265" s="32"/>
      <c r="L265" s="32"/>
      <c r="M265" s="32"/>
      <c r="N265" s="32"/>
      <c r="O265" s="32"/>
      <c r="P265" s="32"/>
      <c r="Q265" s="32"/>
      <c r="R265" s="32"/>
      <c r="S265" s="32"/>
    </row>
    <row r="266">
      <c r="A266" s="31"/>
      <c r="B266" s="32"/>
      <c r="C266" s="32"/>
      <c r="D266" s="32"/>
      <c r="E266" s="32"/>
      <c r="F266" s="32"/>
      <c r="G266" s="32"/>
      <c r="H266" s="32"/>
      <c r="I266" s="32"/>
      <c r="J266" s="32"/>
      <c r="K266" s="32"/>
      <c r="L266" s="32"/>
      <c r="M266" s="32"/>
      <c r="N266" s="32"/>
      <c r="O266" s="32"/>
      <c r="P266" s="32"/>
      <c r="Q266" s="32"/>
      <c r="R266" s="32"/>
      <c r="S266" s="32"/>
    </row>
    <row r="267">
      <c r="A267" s="31"/>
      <c r="B267" s="32"/>
      <c r="C267" s="32"/>
      <c r="D267" s="32"/>
      <c r="E267" s="32"/>
      <c r="F267" s="32"/>
      <c r="G267" s="32"/>
      <c r="H267" s="32"/>
      <c r="I267" s="32"/>
      <c r="J267" s="32"/>
      <c r="K267" s="32"/>
      <c r="L267" s="32"/>
      <c r="M267" s="32"/>
      <c r="N267" s="32"/>
      <c r="O267" s="32"/>
      <c r="P267" s="32"/>
      <c r="Q267" s="32"/>
      <c r="R267" s="32"/>
      <c r="S267" s="32"/>
    </row>
    <row r="268">
      <c r="A268" s="31"/>
      <c r="B268" s="32"/>
      <c r="C268" s="32"/>
      <c r="D268" s="32"/>
      <c r="E268" s="32"/>
      <c r="F268" s="32"/>
      <c r="G268" s="32"/>
      <c r="H268" s="32"/>
      <c r="I268" s="32"/>
      <c r="J268" s="32"/>
      <c r="K268" s="32"/>
      <c r="L268" s="32"/>
      <c r="M268" s="32"/>
      <c r="N268" s="32"/>
      <c r="O268" s="32"/>
      <c r="P268" s="32"/>
      <c r="Q268" s="32"/>
      <c r="R268" s="32"/>
      <c r="S268" s="32"/>
    </row>
    <row r="269">
      <c r="A269" s="31"/>
      <c r="B269" s="32"/>
      <c r="C269" s="32"/>
      <c r="D269" s="32"/>
      <c r="E269" s="32"/>
      <c r="F269" s="32"/>
      <c r="G269" s="32"/>
      <c r="H269" s="32"/>
      <c r="I269" s="32"/>
      <c r="J269" s="32"/>
      <c r="K269" s="32"/>
      <c r="L269" s="32"/>
      <c r="M269" s="32"/>
      <c r="N269" s="32"/>
      <c r="O269" s="32"/>
      <c r="P269" s="32"/>
      <c r="Q269" s="32"/>
      <c r="R269" s="32"/>
      <c r="S269" s="32"/>
    </row>
    <row r="270">
      <c r="A270" s="31"/>
      <c r="B270" s="32"/>
      <c r="C270" s="32"/>
      <c r="D270" s="32"/>
      <c r="E270" s="32"/>
      <c r="F270" s="32"/>
      <c r="G270" s="32"/>
      <c r="H270" s="32"/>
      <c r="I270" s="32"/>
      <c r="J270" s="32"/>
      <c r="K270" s="32"/>
      <c r="L270" s="32"/>
      <c r="M270" s="32"/>
      <c r="N270" s="32"/>
      <c r="O270" s="32"/>
      <c r="P270" s="32"/>
      <c r="Q270" s="32"/>
      <c r="R270" s="32"/>
      <c r="S270" s="32"/>
    </row>
    <row r="271">
      <c r="A271" s="31"/>
      <c r="B271" s="32"/>
      <c r="C271" s="32"/>
      <c r="D271" s="32"/>
      <c r="E271" s="32"/>
      <c r="F271" s="32"/>
      <c r="G271" s="32"/>
      <c r="H271" s="32"/>
      <c r="I271" s="32"/>
      <c r="J271" s="32"/>
      <c r="K271" s="32"/>
      <c r="L271" s="32"/>
      <c r="M271" s="32"/>
      <c r="N271" s="32"/>
      <c r="O271" s="32"/>
      <c r="P271" s="32"/>
      <c r="Q271" s="32"/>
      <c r="R271" s="32"/>
      <c r="S271" s="32"/>
    </row>
    <row r="272">
      <c r="A272" s="31"/>
      <c r="B272" s="32"/>
      <c r="C272" s="32"/>
      <c r="D272" s="32"/>
      <c r="E272" s="32"/>
      <c r="F272" s="32"/>
      <c r="G272" s="32"/>
      <c r="H272" s="32"/>
      <c r="I272" s="32"/>
      <c r="J272" s="32"/>
      <c r="K272" s="32"/>
      <c r="L272" s="32"/>
      <c r="M272" s="32"/>
      <c r="N272" s="32"/>
      <c r="O272" s="32"/>
      <c r="P272" s="32"/>
      <c r="Q272" s="32"/>
      <c r="R272" s="32"/>
      <c r="S272" s="32"/>
    </row>
    <row r="273">
      <c r="A273" s="31"/>
      <c r="B273" s="32"/>
      <c r="C273" s="32"/>
      <c r="D273" s="32"/>
      <c r="E273" s="32"/>
      <c r="F273" s="32"/>
      <c r="G273" s="32"/>
      <c r="H273" s="32"/>
      <c r="I273" s="32"/>
      <c r="J273" s="32"/>
      <c r="K273" s="32"/>
      <c r="L273" s="32"/>
      <c r="M273" s="32"/>
      <c r="N273" s="32"/>
      <c r="O273" s="32"/>
      <c r="P273" s="32"/>
      <c r="Q273" s="32"/>
      <c r="R273" s="32"/>
      <c r="S273" s="32"/>
    </row>
    <row r="274">
      <c r="A274" s="31"/>
      <c r="B274" s="32"/>
      <c r="C274" s="32"/>
      <c r="D274" s="32"/>
      <c r="E274" s="32"/>
      <c r="F274" s="32"/>
      <c r="G274" s="32"/>
      <c r="H274" s="32"/>
      <c r="I274" s="32"/>
      <c r="J274" s="32"/>
      <c r="K274" s="32"/>
      <c r="L274" s="32"/>
      <c r="M274" s="32"/>
      <c r="N274" s="32"/>
      <c r="O274" s="32"/>
      <c r="P274" s="32"/>
      <c r="Q274" s="32"/>
      <c r="R274" s="32"/>
      <c r="S274" s="32"/>
    </row>
    <row r="275">
      <c r="A275" s="31"/>
      <c r="B275" s="32"/>
      <c r="C275" s="32"/>
      <c r="D275" s="32"/>
      <c r="E275" s="32"/>
      <c r="F275" s="32"/>
      <c r="G275" s="32"/>
      <c r="H275" s="32"/>
      <c r="I275" s="32"/>
      <c r="J275" s="32"/>
      <c r="K275" s="32"/>
      <c r="L275" s="32"/>
      <c r="M275" s="32"/>
      <c r="N275" s="32"/>
      <c r="O275" s="32"/>
      <c r="P275" s="32"/>
      <c r="Q275" s="32"/>
      <c r="R275" s="32"/>
      <c r="S275" s="32"/>
    </row>
    <row r="276">
      <c r="A276" s="31"/>
      <c r="B276" s="32"/>
      <c r="C276" s="32"/>
      <c r="D276" s="32"/>
      <c r="E276" s="32"/>
      <c r="F276" s="32"/>
      <c r="G276" s="32"/>
      <c r="H276" s="32"/>
      <c r="I276" s="32"/>
      <c r="J276" s="32"/>
      <c r="K276" s="32"/>
      <c r="L276" s="32"/>
      <c r="M276" s="32"/>
      <c r="N276" s="32"/>
      <c r="O276" s="32"/>
      <c r="P276" s="32"/>
      <c r="Q276" s="32"/>
      <c r="R276" s="32"/>
      <c r="S276" s="32"/>
    </row>
    <row r="277">
      <c r="A277" s="31"/>
      <c r="B277" s="32"/>
      <c r="C277" s="32"/>
      <c r="D277" s="32"/>
      <c r="E277" s="32"/>
      <c r="F277" s="32"/>
      <c r="G277" s="32"/>
      <c r="H277" s="32"/>
      <c r="I277" s="32"/>
      <c r="J277" s="32"/>
      <c r="K277" s="32"/>
      <c r="L277" s="32"/>
      <c r="M277" s="32"/>
      <c r="N277" s="32"/>
      <c r="O277" s="32"/>
      <c r="P277" s="32"/>
      <c r="Q277" s="32"/>
      <c r="R277" s="32"/>
      <c r="S277" s="32"/>
    </row>
    <row r="278">
      <c r="A278" s="31"/>
      <c r="B278" s="32"/>
      <c r="C278" s="32"/>
      <c r="D278" s="32"/>
      <c r="E278" s="32"/>
      <c r="F278" s="32"/>
      <c r="G278" s="32"/>
      <c r="H278" s="32"/>
      <c r="I278" s="32"/>
      <c r="J278" s="32"/>
      <c r="K278" s="32"/>
      <c r="L278" s="32"/>
      <c r="M278" s="32"/>
      <c r="N278" s="32"/>
      <c r="O278" s="32"/>
      <c r="P278" s="32"/>
      <c r="Q278" s="32"/>
      <c r="R278" s="32"/>
      <c r="S278" s="32"/>
    </row>
    <row r="279">
      <c r="A279" s="31"/>
      <c r="B279" s="32"/>
      <c r="C279" s="32"/>
      <c r="D279" s="32"/>
      <c r="E279" s="32"/>
      <c r="F279" s="32"/>
      <c r="G279" s="32"/>
      <c r="H279" s="32"/>
      <c r="I279" s="32"/>
      <c r="J279" s="32"/>
      <c r="K279" s="32"/>
      <c r="L279" s="32"/>
      <c r="M279" s="32"/>
      <c r="N279" s="32"/>
      <c r="O279" s="32"/>
      <c r="P279" s="32"/>
      <c r="Q279" s="32"/>
      <c r="R279" s="32"/>
      <c r="S279" s="32"/>
    </row>
    <row r="280">
      <c r="A280" s="31"/>
      <c r="B280" s="32"/>
      <c r="C280" s="32"/>
      <c r="D280" s="32"/>
      <c r="E280" s="32"/>
      <c r="F280" s="32"/>
      <c r="G280" s="32"/>
      <c r="H280" s="32"/>
      <c r="I280" s="32"/>
      <c r="J280" s="32"/>
      <c r="K280" s="32"/>
      <c r="L280" s="32"/>
      <c r="M280" s="32"/>
      <c r="N280" s="32"/>
      <c r="O280" s="32"/>
      <c r="P280" s="32"/>
      <c r="Q280" s="32"/>
      <c r="R280" s="32"/>
      <c r="S280" s="32"/>
    </row>
    <row r="281">
      <c r="A281" s="31"/>
      <c r="B281" s="32"/>
      <c r="C281" s="32"/>
      <c r="D281" s="32"/>
      <c r="E281" s="32"/>
      <c r="F281" s="32"/>
      <c r="G281" s="32"/>
      <c r="H281" s="32"/>
      <c r="I281" s="32"/>
      <c r="J281" s="32"/>
      <c r="K281" s="32"/>
      <c r="L281" s="32"/>
      <c r="M281" s="32"/>
      <c r="N281" s="32"/>
      <c r="O281" s="32"/>
      <c r="P281" s="32"/>
      <c r="Q281" s="32"/>
      <c r="R281" s="32"/>
      <c r="S281" s="32"/>
    </row>
    <row r="282">
      <c r="A282" s="31"/>
      <c r="B282" s="32"/>
      <c r="C282" s="32"/>
      <c r="D282" s="32"/>
      <c r="E282" s="32"/>
      <c r="F282" s="32"/>
      <c r="G282" s="32"/>
      <c r="H282" s="32"/>
      <c r="I282" s="32"/>
      <c r="J282" s="32"/>
      <c r="K282" s="32"/>
      <c r="L282" s="32"/>
      <c r="M282" s="32"/>
      <c r="N282" s="32"/>
      <c r="O282" s="32"/>
      <c r="P282" s="32"/>
      <c r="Q282" s="32"/>
      <c r="R282" s="32"/>
      <c r="S282" s="32"/>
    </row>
    <row r="283">
      <c r="A283" s="31"/>
      <c r="B283" s="32"/>
      <c r="C283" s="32"/>
      <c r="D283" s="32"/>
      <c r="E283" s="32"/>
      <c r="F283" s="32"/>
      <c r="G283" s="32"/>
      <c r="H283" s="32"/>
      <c r="I283" s="32"/>
      <c r="J283" s="32"/>
      <c r="K283" s="32"/>
      <c r="L283" s="32"/>
      <c r="M283" s="32"/>
      <c r="N283" s="32"/>
      <c r="O283" s="32"/>
      <c r="P283" s="32"/>
      <c r="Q283" s="32"/>
      <c r="R283" s="32"/>
      <c r="S283" s="32"/>
    </row>
    <row r="284">
      <c r="A284" s="31"/>
      <c r="B284" s="32"/>
      <c r="C284" s="32"/>
      <c r="D284" s="32"/>
      <c r="E284" s="32"/>
      <c r="F284" s="32"/>
      <c r="G284" s="32"/>
      <c r="H284" s="32"/>
      <c r="I284" s="32"/>
      <c r="J284" s="32"/>
      <c r="K284" s="32"/>
      <c r="L284" s="32"/>
      <c r="M284" s="32"/>
      <c r="N284" s="32"/>
      <c r="O284" s="32"/>
      <c r="P284" s="32"/>
      <c r="Q284" s="32"/>
      <c r="R284" s="32"/>
      <c r="S284" s="32"/>
    </row>
    <row r="285">
      <c r="A285" s="31"/>
      <c r="B285" s="32"/>
      <c r="C285" s="32"/>
      <c r="D285" s="32"/>
      <c r="E285" s="32"/>
      <c r="F285" s="32"/>
      <c r="G285" s="32"/>
      <c r="H285" s="32"/>
      <c r="I285" s="32"/>
      <c r="J285" s="32"/>
      <c r="K285" s="32"/>
      <c r="L285" s="32"/>
      <c r="M285" s="32"/>
      <c r="N285" s="32"/>
      <c r="O285" s="32"/>
      <c r="P285" s="32"/>
      <c r="Q285" s="32"/>
      <c r="R285" s="32"/>
      <c r="S285" s="32"/>
    </row>
    <row r="286">
      <c r="A286" s="31"/>
      <c r="B286" s="32"/>
      <c r="C286" s="32"/>
      <c r="D286" s="32"/>
      <c r="E286" s="32"/>
      <c r="F286" s="32"/>
      <c r="G286" s="32"/>
      <c r="H286" s="32"/>
      <c r="I286" s="32"/>
      <c r="J286" s="32"/>
      <c r="K286" s="32"/>
      <c r="L286" s="32"/>
      <c r="M286" s="32"/>
      <c r="N286" s="32"/>
      <c r="O286" s="32"/>
      <c r="P286" s="32"/>
      <c r="Q286" s="32"/>
      <c r="R286" s="32"/>
      <c r="S286" s="32"/>
    </row>
    <row r="287">
      <c r="A287" s="31"/>
      <c r="B287" s="32"/>
      <c r="C287" s="32"/>
      <c r="D287" s="32"/>
      <c r="E287" s="32"/>
      <c r="F287" s="32"/>
      <c r="G287" s="32"/>
      <c r="H287" s="32"/>
      <c r="I287" s="32"/>
      <c r="J287" s="32"/>
      <c r="K287" s="32"/>
      <c r="L287" s="32"/>
      <c r="M287" s="32"/>
      <c r="N287" s="32"/>
      <c r="O287" s="32"/>
      <c r="P287" s="32"/>
      <c r="Q287" s="32"/>
      <c r="R287" s="32"/>
      <c r="S287" s="32"/>
    </row>
    <row r="288">
      <c r="A288" s="31"/>
      <c r="B288" s="32"/>
      <c r="C288" s="32"/>
      <c r="D288" s="32"/>
      <c r="E288" s="32"/>
      <c r="F288" s="32"/>
      <c r="G288" s="32"/>
      <c r="H288" s="32"/>
      <c r="I288" s="32"/>
      <c r="J288" s="32"/>
      <c r="K288" s="32"/>
      <c r="L288" s="32"/>
      <c r="M288" s="32"/>
      <c r="N288" s="32"/>
      <c r="O288" s="32"/>
      <c r="P288" s="32"/>
      <c r="Q288" s="32"/>
      <c r="R288" s="32"/>
      <c r="S288" s="32"/>
    </row>
    <row r="289">
      <c r="A289" s="31"/>
      <c r="B289" s="32"/>
      <c r="C289" s="32"/>
      <c r="D289" s="32"/>
      <c r="E289" s="32"/>
      <c r="F289" s="32"/>
      <c r="G289" s="32"/>
      <c r="H289" s="32"/>
      <c r="I289" s="32"/>
      <c r="J289" s="32"/>
      <c r="K289" s="32"/>
      <c r="L289" s="32"/>
      <c r="M289" s="32"/>
      <c r="N289" s="32"/>
      <c r="O289" s="32"/>
      <c r="P289" s="32"/>
      <c r="Q289" s="32"/>
      <c r="R289" s="32"/>
      <c r="S289" s="32"/>
    </row>
    <row r="290">
      <c r="A290" s="31"/>
      <c r="B290" s="32"/>
      <c r="C290" s="32"/>
      <c r="D290" s="32"/>
      <c r="E290" s="32"/>
      <c r="F290" s="32"/>
      <c r="G290" s="32"/>
      <c r="H290" s="32"/>
      <c r="I290" s="32"/>
      <c r="J290" s="32"/>
      <c r="K290" s="32"/>
      <c r="L290" s="32"/>
      <c r="M290" s="32"/>
      <c r="N290" s="32"/>
      <c r="O290" s="32"/>
      <c r="P290" s="32"/>
      <c r="Q290" s="32"/>
      <c r="R290" s="32"/>
      <c r="S290" s="32"/>
    </row>
    <row r="291">
      <c r="A291" s="31"/>
      <c r="B291" s="32"/>
      <c r="C291" s="32"/>
      <c r="D291" s="32"/>
      <c r="E291" s="32"/>
      <c r="F291" s="32"/>
      <c r="G291" s="32"/>
      <c r="H291" s="32"/>
      <c r="I291" s="32"/>
      <c r="J291" s="32"/>
      <c r="K291" s="32"/>
      <c r="L291" s="32"/>
      <c r="M291" s="32"/>
      <c r="N291" s="32"/>
      <c r="O291" s="32"/>
      <c r="P291" s="32"/>
      <c r="Q291" s="32"/>
      <c r="R291" s="32"/>
      <c r="S291" s="32"/>
    </row>
    <row r="292">
      <c r="A292" s="31"/>
      <c r="B292" s="32"/>
      <c r="C292" s="32"/>
      <c r="D292" s="32"/>
      <c r="E292" s="32"/>
      <c r="F292" s="32"/>
      <c r="G292" s="32"/>
      <c r="H292" s="32"/>
      <c r="I292" s="32"/>
      <c r="J292" s="32"/>
      <c r="K292" s="32"/>
      <c r="L292" s="32"/>
      <c r="M292" s="32"/>
      <c r="N292" s="32"/>
      <c r="O292" s="32"/>
      <c r="P292" s="32"/>
      <c r="Q292" s="32"/>
      <c r="R292" s="32"/>
      <c r="S292" s="32"/>
    </row>
    <row r="293">
      <c r="A293" s="31"/>
      <c r="B293" s="32"/>
      <c r="C293" s="32"/>
      <c r="D293" s="32"/>
      <c r="E293" s="32"/>
      <c r="F293" s="32"/>
      <c r="G293" s="32"/>
      <c r="H293" s="32"/>
      <c r="I293" s="32"/>
      <c r="J293" s="32"/>
      <c r="K293" s="32"/>
      <c r="L293" s="32"/>
      <c r="M293" s="32"/>
      <c r="N293" s="32"/>
      <c r="O293" s="32"/>
      <c r="P293" s="32"/>
      <c r="Q293" s="32"/>
      <c r="R293" s="32"/>
      <c r="S293" s="32"/>
    </row>
    <row r="294">
      <c r="A294" s="31"/>
      <c r="B294" s="32"/>
      <c r="C294" s="32"/>
      <c r="D294" s="32"/>
      <c r="E294" s="32"/>
      <c r="F294" s="32"/>
      <c r="G294" s="32"/>
      <c r="H294" s="32"/>
      <c r="I294" s="32"/>
      <c r="J294" s="32"/>
      <c r="K294" s="32"/>
      <c r="L294" s="32"/>
      <c r="M294" s="32"/>
      <c r="N294" s="32"/>
      <c r="O294" s="32"/>
      <c r="P294" s="32"/>
      <c r="Q294" s="32"/>
      <c r="R294" s="32"/>
      <c r="S294" s="32"/>
    </row>
    <row r="295">
      <c r="A295" s="31"/>
      <c r="B295" s="32"/>
      <c r="C295" s="32"/>
      <c r="D295" s="32"/>
      <c r="E295" s="32"/>
      <c r="F295" s="32"/>
      <c r="G295" s="32"/>
      <c r="H295" s="32"/>
      <c r="I295" s="32"/>
      <c r="J295" s="32"/>
      <c r="K295" s="32"/>
      <c r="L295" s="32"/>
      <c r="M295" s="32"/>
      <c r="N295" s="32"/>
      <c r="O295" s="32"/>
      <c r="P295" s="32"/>
      <c r="Q295" s="32"/>
      <c r="R295" s="32"/>
      <c r="S295" s="32"/>
    </row>
    <row r="296">
      <c r="A296" s="31"/>
      <c r="B296" s="32"/>
      <c r="C296" s="32"/>
      <c r="D296" s="32"/>
      <c r="E296" s="32"/>
      <c r="F296" s="32"/>
      <c r="G296" s="32"/>
      <c r="H296" s="32"/>
      <c r="I296" s="32"/>
      <c r="J296" s="32"/>
      <c r="K296" s="32"/>
      <c r="L296" s="32"/>
      <c r="M296" s="32"/>
      <c r="N296" s="32"/>
      <c r="O296" s="32"/>
      <c r="P296" s="32"/>
      <c r="Q296" s="32"/>
      <c r="R296" s="32"/>
      <c r="S296" s="32"/>
    </row>
    <row r="297">
      <c r="A297" s="31"/>
      <c r="B297" s="32"/>
      <c r="C297" s="32"/>
      <c r="D297" s="32"/>
      <c r="E297" s="32"/>
      <c r="F297" s="32"/>
      <c r="G297" s="32"/>
      <c r="H297" s="32"/>
      <c r="I297" s="32"/>
      <c r="J297" s="32"/>
      <c r="K297" s="32"/>
      <c r="L297" s="32"/>
      <c r="M297" s="32"/>
      <c r="N297" s="32"/>
      <c r="O297" s="32"/>
      <c r="P297" s="32"/>
      <c r="Q297" s="32"/>
      <c r="R297" s="32"/>
      <c r="S297" s="32"/>
    </row>
    <row r="298">
      <c r="A298" s="31"/>
      <c r="B298" s="32"/>
      <c r="C298" s="32"/>
      <c r="D298" s="32"/>
      <c r="E298" s="32"/>
      <c r="F298" s="32"/>
      <c r="G298" s="32"/>
      <c r="H298" s="32"/>
      <c r="I298" s="32"/>
      <c r="J298" s="32"/>
      <c r="K298" s="32"/>
      <c r="L298" s="32"/>
      <c r="M298" s="32"/>
      <c r="N298" s="32"/>
      <c r="O298" s="32"/>
      <c r="P298" s="32"/>
      <c r="Q298" s="32"/>
      <c r="R298" s="32"/>
      <c r="S298" s="32"/>
    </row>
    <row r="299">
      <c r="A299" s="31"/>
      <c r="B299" s="32"/>
      <c r="C299" s="32"/>
      <c r="D299" s="32"/>
      <c r="E299" s="32"/>
      <c r="F299" s="32"/>
      <c r="G299" s="32"/>
      <c r="H299" s="32"/>
      <c r="I299" s="32"/>
      <c r="J299" s="32"/>
      <c r="K299" s="32"/>
      <c r="L299" s="32"/>
      <c r="M299" s="32"/>
      <c r="N299" s="32"/>
      <c r="O299" s="32"/>
      <c r="P299" s="32"/>
      <c r="Q299" s="32"/>
      <c r="R299" s="32"/>
      <c r="S299" s="32"/>
    </row>
    <row r="300">
      <c r="A300" s="31"/>
      <c r="B300" s="32"/>
      <c r="C300" s="32"/>
      <c r="D300" s="32"/>
      <c r="E300" s="32"/>
      <c r="F300" s="32"/>
      <c r="G300" s="32"/>
      <c r="H300" s="32"/>
      <c r="I300" s="32"/>
      <c r="J300" s="32"/>
      <c r="K300" s="32"/>
      <c r="L300" s="32"/>
      <c r="M300" s="32"/>
      <c r="N300" s="32"/>
      <c r="O300" s="32"/>
      <c r="P300" s="32"/>
      <c r="Q300" s="32"/>
      <c r="R300" s="32"/>
      <c r="S300" s="32"/>
    </row>
    <row r="301">
      <c r="A301" s="31"/>
      <c r="B301" s="32"/>
      <c r="C301" s="32"/>
      <c r="D301" s="32"/>
      <c r="E301" s="32"/>
      <c r="F301" s="32"/>
      <c r="G301" s="32"/>
      <c r="H301" s="32"/>
      <c r="I301" s="32"/>
      <c r="J301" s="32"/>
      <c r="K301" s="32"/>
      <c r="L301" s="32"/>
      <c r="M301" s="32"/>
      <c r="N301" s="32"/>
      <c r="O301" s="32"/>
      <c r="P301" s="32"/>
      <c r="Q301" s="32"/>
      <c r="R301" s="32"/>
      <c r="S301" s="32"/>
    </row>
    <row r="302">
      <c r="A302" s="31"/>
      <c r="B302" s="32"/>
      <c r="C302" s="32"/>
      <c r="D302" s="32"/>
      <c r="E302" s="32"/>
      <c r="F302" s="32"/>
      <c r="G302" s="32"/>
      <c r="H302" s="32"/>
      <c r="I302" s="32"/>
      <c r="J302" s="32"/>
      <c r="K302" s="32"/>
      <c r="L302" s="32"/>
      <c r="M302" s="32"/>
      <c r="N302" s="32"/>
      <c r="O302" s="32"/>
      <c r="P302" s="32"/>
      <c r="Q302" s="32"/>
      <c r="R302" s="32"/>
      <c r="S302" s="32"/>
    </row>
    <row r="303">
      <c r="A303" s="31"/>
      <c r="B303" s="32"/>
      <c r="C303" s="32"/>
      <c r="D303" s="32"/>
      <c r="E303" s="32"/>
      <c r="F303" s="32"/>
      <c r="G303" s="32"/>
      <c r="H303" s="32"/>
      <c r="I303" s="32"/>
      <c r="J303" s="32"/>
      <c r="K303" s="32"/>
      <c r="L303" s="32"/>
      <c r="M303" s="32"/>
      <c r="N303" s="32"/>
      <c r="O303" s="32"/>
      <c r="P303" s="32"/>
      <c r="Q303" s="32"/>
      <c r="R303" s="32"/>
      <c r="S303" s="32"/>
    </row>
    <row r="304">
      <c r="A304" s="31"/>
      <c r="B304" s="32"/>
      <c r="C304" s="32"/>
      <c r="D304" s="32"/>
      <c r="E304" s="32"/>
      <c r="F304" s="32"/>
      <c r="G304" s="32"/>
      <c r="H304" s="32"/>
      <c r="I304" s="32"/>
      <c r="J304" s="32"/>
      <c r="K304" s="32"/>
      <c r="L304" s="32"/>
      <c r="M304" s="32"/>
      <c r="N304" s="32"/>
      <c r="O304" s="32"/>
      <c r="P304" s="32"/>
      <c r="Q304" s="32"/>
      <c r="R304" s="32"/>
      <c r="S304" s="32"/>
    </row>
    <row r="305">
      <c r="A305" s="31"/>
      <c r="B305" s="32"/>
      <c r="C305" s="32"/>
      <c r="D305" s="32"/>
      <c r="E305" s="32"/>
      <c r="F305" s="32"/>
      <c r="G305" s="32"/>
      <c r="H305" s="32"/>
      <c r="I305" s="32"/>
      <c r="J305" s="32"/>
      <c r="K305" s="32"/>
      <c r="L305" s="32"/>
      <c r="M305" s="32"/>
      <c r="N305" s="32"/>
      <c r="O305" s="32"/>
      <c r="P305" s="32"/>
      <c r="Q305" s="32"/>
      <c r="R305" s="32"/>
      <c r="S305" s="32"/>
    </row>
    <row r="306">
      <c r="A306" s="31"/>
      <c r="B306" s="32"/>
      <c r="C306" s="32"/>
      <c r="D306" s="32"/>
      <c r="E306" s="32"/>
      <c r="F306" s="32"/>
      <c r="G306" s="32"/>
      <c r="H306" s="32"/>
      <c r="I306" s="32"/>
      <c r="J306" s="32"/>
      <c r="K306" s="32"/>
      <c r="L306" s="32"/>
      <c r="M306" s="32"/>
      <c r="N306" s="32"/>
      <c r="O306" s="32"/>
      <c r="P306" s="32"/>
      <c r="Q306" s="32"/>
      <c r="R306" s="32"/>
      <c r="S306" s="32"/>
    </row>
    <row r="307">
      <c r="A307" s="31"/>
      <c r="B307" s="32"/>
      <c r="C307" s="32"/>
      <c r="D307" s="32"/>
      <c r="E307" s="32"/>
      <c r="F307" s="32"/>
      <c r="G307" s="32"/>
      <c r="H307" s="32"/>
      <c r="I307" s="32"/>
      <c r="J307" s="32"/>
      <c r="K307" s="32"/>
      <c r="L307" s="32"/>
      <c r="M307" s="32"/>
      <c r="N307" s="32"/>
      <c r="O307" s="32"/>
      <c r="P307" s="32"/>
      <c r="Q307" s="32"/>
      <c r="R307" s="32"/>
      <c r="S307" s="32"/>
    </row>
    <row r="308">
      <c r="A308" s="31"/>
      <c r="B308" s="32"/>
      <c r="C308" s="32"/>
      <c r="D308" s="32"/>
      <c r="E308" s="32"/>
      <c r="F308" s="32"/>
      <c r="G308" s="32"/>
      <c r="H308" s="32"/>
      <c r="I308" s="32"/>
      <c r="J308" s="32"/>
      <c r="K308" s="32"/>
      <c r="L308" s="32"/>
      <c r="M308" s="32"/>
      <c r="N308" s="32"/>
      <c r="O308" s="32"/>
      <c r="P308" s="32"/>
      <c r="Q308" s="32"/>
      <c r="R308" s="32"/>
      <c r="S308" s="32"/>
    </row>
    <row r="309">
      <c r="A309" s="31"/>
      <c r="B309" s="32"/>
      <c r="C309" s="32"/>
      <c r="D309" s="32"/>
      <c r="E309" s="32"/>
      <c r="F309" s="32"/>
      <c r="G309" s="32"/>
      <c r="H309" s="32"/>
      <c r="I309" s="32"/>
      <c r="J309" s="32"/>
      <c r="K309" s="32"/>
      <c r="L309" s="32"/>
      <c r="M309" s="32"/>
      <c r="N309" s="32"/>
      <c r="O309" s="32"/>
      <c r="P309" s="32"/>
      <c r="Q309" s="32"/>
      <c r="R309" s="32"/>
      <c r="S309" s="32"/>
    </row>
    <row r="310">
      <c r="A310" s="31"/>
      <c r="B310" s="32"/>
      <c r="C310" s="32"/>
      <c r="D310" s="32"/>
      <c r="E310" s="32"/>
      <c r="F310" s="32"/>
      <c r="G310" s="32"/>
      <c r="H310" s="32"/>
      <c r="I310" s="32"/>
      <c r="J310" s="32"/>
      <c r="K310" s="32"/>
      <c r="L310" s="32"/>
      <c r="M310" s="32"/>
      <c r="N310" s="32"/>
      <c r="O310" s="32"/>
      <c r="P310" s="32"/>
      <c r="Q310" s="32"/>
      <c r="R310" s="32"/>
      <c r="S310" s="32"/>
    </row>
    <row r="311">
      <c r="A311" s="31"/>
      <c r="B311" s="32"/>
      <c r="C311" s="32"/>
      <c r="D311" s="32"/>
      <c r="E311" s="32"/>
      <c r="F311" s="32"/>
      <c r="G311" s="32"/>
      <c r="H311" s="32"/>
      <c r="I311" s="32"/>
      <c r="J311" s="32"/>
      <c r="K311" s="32"/>
      <c r="L311" s="32"/>
      <c r="M311" s="32"/>
      <c r="N311" s="32"/>
      <c r="O311" s="32"/>
      <c r="P311" s="32"/>
      <c r="Q311" s="32"/>
      <c r="R311" s="32"/>
      <c r="S311" s="32"/>
    </row>
    <row r="312">
      <c r="A312" s="31"/>
      <c r="B312" s="32"/>
      <c r="C312" s="32"/>
      <c r="D312" s="32"/>
      <c r="E312" s="32"/>
      <c r="F312" s="32"/>
      <c r="G312" s="32"/>
      <c r="H312" s="32"/>
      <c r="I312" s="32"/>
      <c r="J312" s="32"/>
      <c r="K312" s="32"/>
      <c r="L312" s="32"/>
      <c r="M312" s="32"/>
      <c r="N312" s="32"/>
      <c r="O312" s="32"/>
      <c r="P312" s="32"/>
      <c r="Q312" s="32"/>
      <c r="R312" s="32"/>
      <c r="S312" s="32"/>
    </row>
    <row r="313">
      <c r="A313" s="31"/>
      <c r="B313" s="32"/>
      <c r="C313" s="32"/>
      <c r="D313" s="32"/>
      <c r="E313" s="32"/>
      <c r="F313" s="32"/>
      <c r="G313" s="32"/>
      <c r="H313" s="32"/>
      <c r="I313" s="32"/>
      <c r="J313" s="32"/>
      <c r="K313" s="32"/>
      <c r="L313" s="32"/>
      <c r="M313" s="32"/>
      <c r="N313" s="32"/>
      <c r="O313" s="32"/>
      <c r="P313" s="32"/>
      <c r="Q313" s="32"/>
      <c r="R313" s="32"/>
      <c r="S313" s="32"/>
    </row>
    <row r="314">
      <c r="A314" s="31"/>
      <c r="B314" s="32"/>
      <c r="C314" s="32"/>
      <c r="D314" s="32"/>
      <c r="E314" s="32"/>
      <c r="F314" s="32"/>
      <c r="G314" s="32"/>
      <c r="H314" s="32"/>
      <c r="I314" s="32"/>
      <c r="J314" s="32"/>
      <c r="K314" s="32"/>
      <c r="L314" s="32"/>
      <c r="M314" s="32"/>
      <c r="N314" s="32"/>
      <c r="O314" s="32"/>
      <c r="P314" s="32"/>
      <c r="Q314" s="32"/>
      <c r="R314" s="32"/>
      <c r="S314" s="32"/>
    </row>
    <row r="315">
      <c r="A315" s="31"/>
      <c r="B315" s="32"/>
      <c r="C315" s="32"/>
      <c r="D315" s="32"/>
      <c r="E315" s="32"/>
      <c r="F315" s="32"/>
      <c r="G315" s="32"/>
      <c r="H315" s="32"/>
      <c r="I315" s="32"/>
      <c r="J315" s="32"/>
      <c r="K315" s="32"/>
      <c r="L315" s="32"/>
      <c r="M315" s="32"/>
      <c r="N315" s="32"/>
      <c r="O315" s="32"/>
      <c r="P315" s="32"/>
      <c r="Q315" s="32"/>
      <c r="R315" s="32"/>
      <c r="S315" s="32"/>
    </row>
    <row r="316">
      <c r="A316" s="31"/>
      <c r="B316" s="32"/>
      <c r="C316" s="32"/>
      <c r="D316" s="32"/>
      <c r="E316" s="32"/>
      <c r="F316" s="32"/>
      <c r="G316" s="32"/>
      <c r="H316" s="32"/>
      <c r="I316" s="32"/>
      <c r="J316" s="32"/>
      <c r="K316" s="32"/>
      <c r="L316" s="32"/>
      <c r="M316" s="32"/>
      <c r="N316" s="32"/>
      <c r="O316" s="32"/>
      <c r="P316" s="32"/>
      <c r="Q316" s="32"/>
      <c r="R316" s="32"/>
      <c r="S316" s="32"/>
    </row>
    <row r="317">
      <c r="A317" s="31"/>
      <c r="B317" s="32"/>
      <c r="C317" s="32"/>
      <c r="D317" s="32"/>
      <c r="E317" s="32"/>
      <c r="F317" s="32"/>
      <c r="G317" s="32"/>
      <c r="H317" s="32"/>
      <c r="I317" s="32"/>
      <c r="J317" s="32"/>
      <c r="K317" s="32"/>
      <c r="L317" s="32"/>
      <c r="M317" s="32"/>
      <c r="N317" s="32"/>
      <c r="O317" s="32"/>
      <c r="P317" s="32"/>
      <c r="Q317" s="32"/>
      <c r="R317" s="32"/>
      <c r="S317" s="32"/>
    </row>
    <row r="318">
      <c r="A318" s="31"/>
      <c r="B318" s="32"/>
      <c r="C318" s="32"/>
      <c r="D318" s="32"/>
      <c r="E318" s="32"/>
      <c r="F318" s="32"/>
      <c r="G318" s="32"/>
      <c r="H318" s="32"/>
      <c r="I318" s="32"/>
      <c r="J318" s="32"/>
      <c r="K318" s="32"/>
      <c r="L318" s="32"/>
      <c r="M318" s="32"/>
      <c r="N318" s="32"/>
      <c r="O318" s="32"/>
      <c r="P318" s="32"/>
      <c r="Q318" s="32"/>
      <c r="R318" s="32"/>
      <c r="S318" s="32"/>
    </row>
  </sheetData>
  <autoFilter ref="$A$2:$W$318"/>
  <mergeCells count="1">
    <mergeCell ref="C1:R1"/>
  </mergeCells>
  <drawing r:id="rId2"/>
  <legacyDrawing r:id="rId3"/>
  <tableParts count="1">
    <tablePart r:id="rId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17.43"/>
    <col customWidth="1" min="2" max="3" width="14.71"/>
    <col customWidth="1" min="4" max="4" width="18.57"/>
    <col customWidth="1" hidden="1" min="5" max="10" width="18.57"/>
    <col customWidth="1" min="11" max="11" width="11.43"/>
    <col customWidth="1" min="12" max="12" width="9.0"/>
    <col customWidth="1" min="13" max="16" width="7.57"/>
    <col customWidth="1" min="17" max="17" width="12.71"/>
    <col customWidth="1" min="18" max="22" width="8.86"/>
    <col customWidth="1" min="23" max="23" width="12.14"/>
    <col customWidth="1" min="24" max="24" width="9.43"/>
    <col customWidth="1" min="25" max="28" width="7.71"/>
    <col customWidth="1" min="29" max="29" width="12.86"/>
    <col customWidth="1" min="30" max="30" width="9.0"/>
    <col customWidth="1" min="31" max="34" width="7.29"/>
    <col customWidth="1" min="35" max="35" width="13.43"/>
    <col customWidth="1" min="36" max="36" width="8.86"/>
    <col customWidth="1" min="37" max="40" width="7.43"/>
    <col customWidth="1" min="41" max="41" width="13.0"/>
    <col customWidth="1" min="42" max="42" width="9.0"/>
    <col customWidth="1" min="43" max="46" width="7.29"/>
    <col customWidth="1" min="47" max="47" width="13.0"/>
    <col customWidth="1" min="48" max="48" width="9.14"/>
    <col customWidth="1" min="49" max="52" width="7.71"/>
    <col customWidth="1" min="53" max="53" width="13.0"/>
    <col customWidth="1" min="54" max="58" width="8.86"/>
    <col customWidth="1" min="59" max="59" width="12.86"/>
    <col customWidth="1" min="60" max="60" width="9.43"/>
    <col customWidth="1" min="61" max="64" width="7.71"/>
    <col customWidth="1" min="65" max="65" width="12.57"/>
    <col customWidth="1" min="66" max="66" width="9.14"/>
    <col customWidth="1" min="67" max="70" width="7.29"/>
    <col customWidth="1" min="71" max="71" width="13.0"/>
    <col customWidth="1" min="72" max="72" width="9.14"/>
    <col customWidth="1" min="73" max="76" width="7.57"/>
    <col customWidth="1" min="77" max="77" width="11.86"/>
    <col customWidth="1" min="78" max="78" width="9.0"/>
    <col customWidth="1" min="79" max="82" width="8.14"/>
    <col customWidth="1" min="83" max="83" width="13.0"/>
    <col customWidth="1" min="84" max="84" width="9.43"/>
    <col customWidth="1" min="85" max="88" width="8.57"/>
    <col customWidth="1" min="89" max="89" width="12.57"/>
    <col customWidth="1" min="90" max="90" width="8.86"/>
    <col customWidth="1" min="91" max="94" width="7.86"/>
    <col customWidth="1" min="95" max="95" width="13.43"/>
    <col customWidth="1" min="96" max="96" width="9.29"/>
    <col customWidth="1" min="97" max="97" width="7.43"/>
    <col customWidth="1" min="98" max="98" width="7.0"/>
    <col customWidth="1" min="99" max="100" width="7.43"/>
    <col customWidth="1" min="101" max="101" width="13.29"/>
    <col customWidth="1" min="102" max="102" width="9.71"/>
    <col customWidth="1" min="103" max="103" width="7.43"/>
    <col customWidth="1" min="104" max="104" width="8.0"/>
    <col customWidth="1" min="105" max="106" width="7.43"/>
  </cols>
  <sheetData>
    <row r="1">
      <c r="A1" s="24" t="s">
        <v>3290</v>
      </c>
      <c r="B1" s="142" t="s">
        <v>3291</v>
      </c>
      <c r="E1" s="142" t="s">
        <v>3292</v>
      </c>
      <c r="H1" s="142" t="s">
        <v>3292</v>
      </c>
      <c r="K1" s="143" t="s">
        <v>107</v>
      </c>
      <c r="Q1" s="144" t="s">
        <v>113</v>
      </c>
      <c r="W1" s="145" t="s">
        <v>118</v>
      </c>
      <c r="AC1" s="146" t="s">
        <v>121</v>
      </c>
      <c r="AI1" s="147" t="s">
        <v>129</v>
      </c>
      <c r="AO1" s="148" t="s">
        <v>147</v>
      </c>
      <c r="AU1" s="149" t="s">
        <v>132</v>
      </c>
      <c r="BA1" s="150" t="s">
        <v>150</v>
      </c>
      <c r="BG1" s="151" t="s">
        <v>145</v>
      </c>
      <c r="BM1" s="152" t="s">
        <v>141</v>
      </c>
      <c r="BS1" s="153" t="s">
        <v>136</v>
      </c>
      <c r="BY1" s="154" t="s">
        <v>156</v>
      </c>
      <c r="CE1" s="155" t="s">
        <v>152</v>
      </c>
      <c r="CK1" s="156" t="s">
        <v>139</v>
      </c>
      <c r="CQ1" s="157" t="s">
        <v>125</v>
      </c>
      <c r="CV1" s="158"/>
      <c r="CW1" s="66" t="s">
        <v>143</v>
      </c>
      <c r="DB1" s="158"/>
      <c r="DD1" s="6" t="s">
        <v>3293</v>
      </c>
    </row>
    <row r="2">
      <c r="A2" s="6" t="s">
        <v>2448</v>
      </c>
      <c r="B2" s="159"/>
      <c r="C2" s="160"/>
      <c r="D2" s="160"/>
      <c r="E2" s="160"/>
      <c r="F2" s="160"/>
      <c r="G2" s="160"/>
      <c r="H2" s="160"/>
      <c r="I2" s="160"/>
      <c r="J2" s="160"/>
      <c r="K2" s="161">
        <v>21.0</v>
      </c>
      <c r="L2" s="162">
        <v>10.0</v>
      </c>
      <c r="M2" s="163">
        <v>11.0</v>
      </c>
      <c r="N2" s="164" t="s">
        <v>2479</v>
      </c>
      <c r="O2" s="165"/>
      <c r="P2" s="165"/>
      <c r="Q2" s="166">
        <v>14.08</v>
      </c>
      <c r="R2" s="167">
        <v>10.0</v>
      </c>
      <c r="S2" s="168">
        <v>4.0</v>
      </c>
      <c r="T2" s="169" t="s">
        <v>2479</v>
      </c>
      <c r="U2" s="165"/>
      <c r="V2" s="165"/>
      <c r="W2" s="170">
        <v>16.0</v>
      </c>
      <c r="X2" s="171">
        <v>25.0</v>
      </c>
      <c r="Y2" s="172">
        <v>4.0</v>
      </c>
      <c r="Z2" s="173" t="s">
        <v>2479</v>
      </c>
      <c r="AA2" s="165"/>
      <c r="AB2" s="165"/>
      <c r="AC2" s="174">
        <v>16.0</v>
      </c>
      <c r="AD2" s="175">
        <v>20.0</v>
      </c>
      <c r="AE2" s="176">
        <v>8.0</v>
      </c>
      <c r="AF2" s="177" t="s">
        <v>2479</v>
      </c>
      <c r="AG2" s="165"/>
      <c r="AH2" s="165"/>
      <c r="AI2" s="178">
        <v>19.0</v>
      </c>
      <c r="AJ2" s="179">
        <v>5.0</v>
      </c>
      <c r="AK2" s="180">
        <v>23.0</v>
      </c>
      <c r="AL2" s="181" t="s">
        <v>2479</v>
      </c>
      <c r="AM2" s="165"/>
      <c r="AN2" s="165"/>
      <c r="AO2" s="182">
        <v>20.0</v>
      </c>
      <c r="AP2" s="182">
        <v>10.0</v>
      </c>
      <c r="AQ2" s="183">
        <v>15.0</v>
      </c>
      <c r="AR2" s="184" t="s">
        <v>2479</v>
      </c>
      <c r="AS2" s="165"/>
      <c r="AT2" s="165"/>
      <c r="AU2" s="185">
        <v>16.0</v>
      </c>
      <c r="AV2" s="186">
        <v>5.0</v>
      </c>
      <c r="AW2" s="187">
        <v>19.0</v>
      </c>
      <c r="AX2" s="188" t="s">
        <v>2479</v>
      </c>
      <c r="AY2" s="165"/>
      <c r="AZ2" s="189"/>
      <c r="BA2" s="190">
        <v>16.15</v>
      </c>
      <c r="BB2" s="191">
        <v>5.0</v>
      </c>
      <c r="BC2" s="192">
        <v>8.0</v>
      </c>
      <c r="BD2" s="193" t="s">
        <v>2479</v>
      </c>
      <c r="BE2" s="194"/>
      <c r="BF2" s="194"/>
      <c r="BG2" s="195">
        <v>13.25</v>
      </c>
      <c r="BH2" s="196">
        <v>10.0</v>
      </c>
      <c r="BI2" s="197">
        <v>15.0</v>
      </c>
      <c r="BJ2" s="198" t="s">
        <v>2479</v>
      </c>
      <c r="BK2" s="194"/>
      <c r="BL2" s="199"/>
      <c r="BM2" s="200">
        <v>14.2</v>
      </c>
      <c r="BN2" s="200">
        <v>20.0</v>
      </c>
      <c r="BO2" s="201">
        <v>19.0</v>
      </c>
      <c r="BP2" s="202" t="s">
        <v>2479</v>
      </c>
      <c r="BQ2" s="165"/>
      <c r="BR2" s="189"/>
      <c r="BS2" s="203">
        <v>17.0</v>
      </c>
      <c r="BT2" s="203">
        <v>25.0</v>
      </c>
      <c r="BU2" s="204">
        <v>15.0</v>
      </c>
      <c r="BV2" s="205" t="s">
        <v>2479</v>
      </c>
      <c r="BW2" s="165"/>
      <c r="BX2" s="189"/>
      <c r="BY2" s="171">
        <v>15.25</v>
      </c>
      <c r="BZ2" s="171">
        <v>25.0</v>
      </c>
      <c r="CA2" s="172">
        <v>4.0</v>
      </c>
      <c r="CB2" s="206" t="s">
        <v>2479</v>
      </c>
      <c r="CC2" s="165"/>
      <c r="CD2" s="189"/>
      <c r="CE2" s="179">
        <v>13.0</v>
      </c>
      <c r="CF2" s="179">
        <v>10.0</v>
      </c>
      <c r="CG2" s="180">
        <v>11.0</v>
      </c>
      <c r="CH2" s="207" t="s">
        <v>2479</v>
      </c>
      <c r="CI2" s="165"/>
      <c r="CJ2" s="165"/>
      <c r="CK2" s="208">
        <v>20.0</v>
      </c>
      <c r="CL2" s="208">
        <v>10.0</v>
      </c>
      <c r="CM2" s="209">
        <v>11.0</v>
      </c>
      <c r="CN2" s="210" t="s">
        <v>2479</v>
      </c>
      <c r="CO2" s="165"/>
      <c r="CP2" s="165"/>
      <c r="CQ2" s="211">
        <v>21.0</v>
      </c>
      <c r="CR2" s="211">
        <v>10.0</v>
      </c>
      <c r="CS2" s="212">
        <v>15.0</v>
      </c>
      <c r="CT2" s="213" t="s">
        <v>2479</v>
      </c>
      <c r="CU2" s="194"/>
      <c r="CV2" s="199"/>
      <c r="CW2" s="214">
        <v>16.0</v>
      </c>
      <c r="CX2" s="214">
        <v>20.0</v>
      </c>
      <c r="CY2" s="215">
        <v>8.0</v>
      </c>
      <c r="CZ2" s="216" t="s">
        <v>2479</v>
      </c>
      <c r="DA2" s="165"/>
      <c r="DB2" s="189"/>
    </row>
    <row r="3">
      <c r="A3" s="6" t="s">
        <v>1854</v>
      </c>
      <c r="B3" s="217" t="s">
        <v>2484</v>
      </c>
      <c r="C3" s="218" t="s">
        <v>2485</v>
      </c>
      <c r="D3" s="218" t="s">
        <v>2486</v>
      </c>
      <c r="E3" s="218" t="s">
        <v>2484</v>
      </c>
      <c r="F3" s="218" t="s">
        <v>2485</v>
      </c>
      <c r="G3" s="218" t="s">
        <v>2486</v>
      </c>
      <c r="H3" s="218" t="s">
        <v>2484</v>
      </c>
      <c r="I3" s="218" t="s">
        <v>2485</v>
      </c>
      <c r="J3" s="218" t="s">
        <v>2486</v>
      </c>
      <c r="K3" s="219" t="s">
        <v>2484</v>
      </c>
      <c r="L3" s="220" t="s">
        <v>2485</v>
      </c>
      <c r="M3" s="221" t="s">
        <v>2486</v>
      </c>
      <c r="N3" s="222" t="s">
        <v>3294</v>
      </c>
      <c r="O3" s="223" t="s">
        <v>3295</v>
      </c>
      <c r="P3" s="224" t="s">
        <v>3296</v>
      </c>
      <c r="Q3" s="225" t="s">
        <v>2484</v>
      </c>
      <c r="R3" s="226" t="s">
        <v>2485</v>
      </c>
      <c r="S3" s="227" t="s">
        <v>2486</v>
      </c>
      <c r="T3" s="228" t="s">
        <v>3294</v>
      </c>
      <c r="U3" s="229" t="s">
        <v>3295</v>
      </c>
      <c r="V3" s="230" t="s">
        <v>3296</v>
      </c>
      <c r="W3" s="231" t="s">
        <v>2484</v>
      </c>
      <c r="X3" s="232" t="s">
        <v>2485</v>
      </c>
      <c r="Y3" s="233" t="s">
        <v>2486</v>
      </c>
      <c r="Z3" s="234" t="s">
        <v>3294</v>
      </c>
      <c r="AA3" s="235" t="s">
        <v>3295</v>
      </c>
      <c r="AB3" s="236" t="s">
        <v>3296</v>
      </c>
      <c r="AC3" s="237" t="s">
        <v>2484</v>
      </c>
      <c r="AD3" s="238" t="s">
        <v>2485</v>
      </c>
      <c r="AE3" s="239" t="s">
        <v>2486</v>
      </c>
      <c r="AF3" s="240" t="s">
        <v>3294</v>
      </c>
      <c r="AG3" s="241" t="s">
        <v>3295</v>
      </c>
      <c r="AH3" s="242" t="s">
        <v>3296</v>
      </c>
      <c r="AI3" s="243" t="s">
        <v>2484</v>
      </c>
      <c r="AJ3" s="244" t="s">
        <v>2485</v>
      </c>
      <c r="AK3" s="245" t="s">
        <v>2486</v>
      </c>
      <c r="AL3" s="246" t="s">
        <v>3294</v>
      </c>
      <c r="AM3" s="247" t="s">
        <v>3295</v>
      </c>
      <c r="AN3" s="248" t="s">
        <v>3296</v>
      </c>
      <c r="AO3" s="249" t="s">
        <v>2484</v>
      </c>
      <c r="AP3" s="249" t="s">
        <v>2485</v>
      </c>
      <c r="AQ3" s="250" t="s">
        <v>2486</v>
      </c>
      <c r="AR3" s="251" t="s">
        <v>3294</v>
      </c>
      <c r="AS3" s="252" t="s">
        <v>3295</v>
      </c>
      <c r="AT3" s="253" t="s">
        <v>3296</v>
      </c>
      <c r="AU3" s="254" t="s">
        <v>2484</v>
      </c>
      <c r="AV3" s="255" t="s">
        <v>2485</v>
      </c>
      <c r="AW3" s="256" t="s">
        <v>2486</v>
      </c>
      <c r="AX3" s="257" t="s">
        <v>3294</v>
      </c>
      <c r="AY3" s="258" t="s">
        <v>3295</v>
      </c>
      <c r="AZ3" s="258" t="s">
        <v>3296</v>
      </c>
      <c r="BA3" s="259" t="s">
        <v>2484</v>
      </c>
      <c r="BB3" s="260" t="s">
        <v>2485</v>
      </c>
      <c r="BC3" s="261" t="s">
        <v>2486</v>
      </c>
      <c r="BD3" s="262" t="s">
        <v>3294</v>
      </c>
      <c r="BE3" s="263" t="s">
        <v>3295</v>
      </c>
      <c r="BF3" s="264" t="s">
        <v>3296</v>
      </c>
      <c r="BG3" s="265" t="s">
        <v>2484</v>
      </c>
      <c r="BH3" s="266" t="s">
        <v>2485</v>
      </c>
      <c r="BI3" s="267" t="s">
        <v>2486</v>
      </c>
      <c r="BJ3" s="268" t="s">
        <v>3294</v>
      </c>
      <c r="BK3" s="269" t="s">
        <v>3295</v>
      </c>
      <c r="BL3" s="270" t="s">
        <v>3296</v>
      </c>
      <c r="BM3" s="271" t="s">
        <v>2484</v>
      </c>
      <c r="BN3" s="271" t="s">
        <v>2485</v>
      </c>
      <c r="BO3" s="272" t="s">
        <v>2486</v>
      </c>
      <c r="BP3" s="273" t="s">
        <v>3294</v>
      </c>
      <c r="BQ3" s="273" t="s">
        <v>3295</v>
      </c>
      <c r="BR3" s="274" t="s">
        <v>3296</v>
      </c>
      <c r="BS3" s="226" t="s">
        <v>2484</v>
      </c>
      <c r="BT3" s="226" t="s">
        <v>2485</v>
      </c>
      <c r="BU3" s="227" t="s">
        <v>2486</v>
      </c>
      <c r="BV3" s="229" t="s">
        <v>3294</v>
      </c>
      <c r="BW3" s="229" t="s">
        <v>3295</v>
      </c>
      <c r="BX3" s="230" t="s">
        <v>3296</v>
      </c>
      <c r="BY3" s="232" t="s">
        <v>2484</v>
      </c>
      <c r="BZ3" s="232" t="s">
        <v>2485</v>
      </c>
      <c r="CA3" s="233" t="s">
        <v>2486</v>
      </c>
      <c r="CB3" s="235" t="s">
        <v>3294</v>
      </c>
      <c r="CC3" s="235" t="s">
        <v>3295</v>
      </c>
      <c r="CD3" s="236" t="s">
        <v>3296</v>
      </c>
      <c r="CE3" s="244" t="s">
        <v>2484</v>
      </c>
      <c r="CF3" s="244" t="s">
        <v>2485</v>
      </c>
      <c r="CG3" s="245" t="s">
        <v>2486</v>
      </c>
      <c r="CH3" s="247" t="s">
        <v>3294</v>
      </c>
      <c r="CI3" s="247" t="s">
        <v>3295</v>
      </c>
      <c r="CJ3" s="248" t="s">
        <v>3296</v>
      </c>
      <c r="CK3" s="275" t="s">
        <v>2484</v>
      </c>
      <c r="CL3" s="275" t="s">
        <v>2485</v>
      </c>
      <c r="CM3" s="276" t="s">
        <v>2486</v>
      </c>
      <c r="CN3" s="277" t="s">
        <v>3294</v>
      </c>
      <c r="CO3" s="277" t="s">
        <v>3295</v>
      </c>
      <c r="CP3" s="278" t="s">
        <v>3296</v>
      </c>
      <c r="CQ3" s="279" t="s">
        <v>2484</v>
      </c>
      <c r="CR3" s="279" t="s">
        <v>2485</v>
      </c>
      <c r="CS3" s="280" t="s">
        <v>2486</v>
      </c>
      <c r="CT3" s="281" t="s">
        <v>3294</v>
      </c>
      <c r="CU3" s="282" t="s">
        <v>3295</v>
      </c>
      <c r="CV3" s="283" t="s">
        <v>3296</v>
      </c>
      <c r="CW3" s="64" t="s">
        <v>2484</v>
      </c>
      <c r="CX3" s="64" t="s">
        <v>2485</v>
      </c>
      <c r="CY3" s="284" t="s">
        <v>2486</v>
      </c>
      <c r="CZ3" s="285" t="s">
        <v>3294</v>
      </c>
      <c r="DA3" s="285" t="s">
        <v>3295</v>
      </c>
      <c r="DB3" s="286" t="s">
        <v>3296</v>
      </c>
    </row>
    <row r="4">
      <c r="A4" s="7"/>
      <c r="B4" t="str">
        <f t="shared" ref="B4:D4" si="1">IFERROR(DIVIDE(E4:E522, H4:H522))</f>
        <v/>
      </c>
      <c r="C4" t="str">
        <f t="shared" si="1"/>
        <v/>
      </c>
      <c r="D4" t="str">
        <f t="shared" si="1"/>
        <v/>
      </c>
      <c r="E4" s="287">
        <f t="array" ref="E4:E522">CCD!N4:N522+CCD!T4:T522+CCD!Z4:Z522+CCD!AF4:AF522+CCD!AL4:AL522+CCD!AR4:AR522+CCD!AX4:AX522+CCD!BD4:BD522+CCD!BJ4:BJ522+CCD!BP4:BP522+CCD!BV4:BV522+CCD!CB4:CB522+CCD!CH4:CH522+CCD!CN4:CN522+CCD!CT4:CT522+CCD!CZ4:CZ522</f>
        <v>0</v>
      </c>
      <c r="F4" s="287">
        <f t="array" ref="F4:F522">CCD!O4:O522+CCD!U4:U522+CCD!AA4:AA522+CCD!AG4:AG522+CCD!AM4:AM522+CCD!AS4:AS522+CCD!AY4:AY522+CCD!BE4:BE522+CCD!BK4:BK522+CCD!BQ4:BQ522+CCD!BW4:BW522+CCD!CC4:CC522+CCD!CI4:CI522+CCD!CO4:CO522+CCD!CU4:CU522+CCD!DA4:DA522</f>
        <v>0</v>
      </c>
      <c r="G4" s="287">
        <f t="array" ref="G4:G522">CCD!P4:P522+CCD!V4:V522+CCD!AB4:AB522+CCD!AH4:AH522+CCD!AN4:AN522+CCD!AT4:AT522+CCD!AZ4:AZ522+CCD!BF4:BF522+CCD!BL4:BL522+CCD!BR4:BR522+CCD!BX4:BX522+CCD!CD4:CD522+CCD!CJ4:CJ522+CCD!CP4:CP522+CCD!CV4:CV522+CCD!DB4:DB522</f>
        <v>0</v>
      </c>
      <c r="H4" s="287"/>
      <c r="I4" s="287"/>
      <c r="J4" s="287"/>
      <c r="K4" s="288"/>
      <c r="L4" s="7"/>
      <c r="M4" s="289"/>
      <c r="N4" s="290">
        <f t="shared" ref="N4:P4" si="2">K4:K522/K$2</f>
        <v>0</v>
      </c>
      <c r="O4" s="291">
        <f t="shared" si="2"/>
        <v>0</v>
      </c>
      <c r="P4" s="292">
        <f t="shared" si="2"/>
        <v>0</v>
      </c>
      <c r="Q4" s="288"/>
      <c r="R4" s="7"/>
      <c r="S4" s="289"/>
      <c r="T4" s="290">
        <f t="shared" ref="T4:V4" si="3">Q4:Q522/Q$2</f>
        <v>0</v>
      </c>
      <c r="U4" s="291">
        <f t="shared" si="3"/>
        <v>0</v>
      </c>
      <c r="V4" s="292">
        <f t="shared" si="3"/>
        <v>0</v>
      </c>
      <c r="W4" s="288"/>
      <c r="X4" s="7"/>
      <c r="Y4" s="289"/>
      <c r="Z4" s="290">
        <f t="shared" ref="Z4:AB4" si="4">W4:W522/W$2</f>
        <v>0</v>
      </c>
      <c r="AA4" s="291">
        <f t="shared" si="4"/>
        <v>0</v>
      </c>
      <c r="AB4" s="292">
        <f t="shared" si="4"/>
        <v>0</v>
      </c>
      <c r="AC4" s="288"/>
      <c r="AD4" s="7"/>
      <c r="AE4" s="289"/>
      <c r="AF4" s="290">
        <f t="shared" ref="AF4:AH4" si="5">AC4:AC522/AC$2</f>
        <v>0</v>
      </c>
      <c r="AG4" s="291">
        <f t="shared" si="5"/>
        <v>0</v>
      </c>
      <c r="AH4" s="292">
        <f t="shared" si="5"/>
        <v>0</v>
      </c>
      <c r="AI4" s="288"/>
      <c r="AJ4" s="7"/>
      <c r="AK4" s="289"/>
      <c r="AL4" s="290">
        <f t="shared" ref="AL4:AN4" si="6">AI4:AI522/AI$2</f>
        <v>0</v>
      </c>
      <c r="AM4" s="291">
        <f t="shared" si="6"/>
        <v>0</v>
      </c>
      <c r="AN4" s="292">
        <f t="shared" si="6"/>
        <v>0</v>
      </c>
      <c r="AO4" s="7"/>
      <c r="AP4" s="7"/>
      <c r="AQ4" s="289"/>
      <c r="AR4" s="290">
        <f t="shared" ref="AR4:AT4" si="7">AO4:AO522/AO$2</f>
        <v>0</v>
      </c>
      <c r="AS4" s="291">
        <f t="shared" si="7"/>
        <v>0</v>
      </c>
      <c r="AT4" s="292">
        <f t="shared" si="7"/>
        <v>0</v>
      </c>
      <c r="AU4" s="288"/>
      <c r="AV4" s="7"/>
      <c r="AW4" s="7"/>
      <c r="AX4" s="290">
        <f t="shared" ref="AX4:AZ4" si="8">AU4:AU522/AU$2</f>
        <v>0</v>
      </c>
      <c r="AY4" s="291">
        <f t="shared" si="8"/>
        <v>0</v>
      </c>
      <c r="AZ4" s="292">
        <f t="shared" si="8"/>
        <v>0</v>
      </c>
      <c r="BA4" s="288"/>
      <c r="BB4" s="7"/>
      <c r="BC4" s="289"/>
      <c r="BD4" s="290">
        <f t="shared" ref="BD4:BF4" si="9">BA4:BA522/BA$2</f>
        <v>0</v>
      </c>
      <c r="BE4" s="291">
        <f t="shared" si="9"/>
        <v>0</v>
      </c>
      <c r="BF4" s="292">
        <f t="shared" si="9"/>
        <v>0</v>
      </c>
      <c r="BG4" s="288"/>
      <c r="BH4" s="7"/>
      <c r="BI4" s="289"/>
      <c r="BJ4" s="290">
        <f t="shared" ref="BJ4:BL4" si="10">BG4:BG522/BG$2</f>
        <v>0</v>
      </c>
      <c r="BK4" s="291">
        <f t="shared" si="10"/>
        <v>0</v>
      </c>
      <c r="BL4" s="292">
        <f t="shared" si="10"/>
        <v>0</v>
      </c>
      <c r="BM4" s="7"/>
      <c r="BN4" s="7"/>
      <c r="BO4" s="289"/>
      <c r="BP4" s="290">
        <f t="shared" ref="BP4:BR4" si="11">BM4:BM522/BM$2</f>
        <v>0</v>
      </c>
      <c r="BQ4" s="291">
        <f t="shared" si="11"/>
        <v>0</v>
      </c>
      <c r="BR4" s="292">
        <f t="shared" si="11"/>
        <v>0</v>
      </c>
      <c r="BS4" s="7"/>
      <c r="BT4" s="7"/>
      <c r="BU4" s="289"/>
      <c r="BV4" s="290">
        <f t="shared" ref="BV4:BX4" si="12">BS4:BS522/BS$2</f>
        <v>0</v>
      </c>
      <c r="BW4" s="291">
        <f t="shared" si="12"/>
        <v>0</v>
      </c>
      <c r="BX4" s="292">
        <f t="shared" si="12"/>
        <v>0</v>
      </c>
      <c r="BY4" s="7"/>
      <c r="BZ4" s="7"/>
      <c r="CA4" s="289"/>
      <c r="CB4" s="290">
        <f t="shared" ref="CB4:CD4" si="13">BY4:BY522/BY$2</f>
        <v>0</v>
      </c>
      <c r="CC4" s="291">
        <f t="shared" si="13"/>
        <v>0</v>
      </c>
      <c r="CD4" s="292">
        <f t="shared" si="13"/>
        <v>0</v>
      </c>
      <c r="CE4" s="7"/>
      <c r="CF4" s="7"/>
      <c r="CG4" s="289"/>
      <c r="CH4" s="290">
        <f t="shared" ref="CH4:CJ4" si="14">CE4:CE522/CE$2</f>
        <v>0</v>
      </c>
      <c r="CI4" s="291">
        <f t="shared" si="14"/>
        <v>0</v>
      </c>
      <c r="CJ4" s="292">
        <f t="shared" si="14"/>
        <v>0</v>
      </c>
      <c r="CM4" s="158"/>
      <c r="CN4" s="290">
        <f t="shared" ref="CN4:CP4" si="15">CK4:CK522/CK$2</f>
        <v>0</v>
      </c>
      <c r="CO4" s="291">
        <f t="shared" si="15"/>
        <v>0</v>
      </c>
      <c r="CP4" s="292">
        <f t="shared" si="15"/>
        <v>0</v>
      </c>
      <c r="CT4" s="290">
        <f t="shared" ref="CT4:CV4" si="16">CQ4:CQ522/CQ$2</f>
        <v>0</v>
      </c>
      <c r="CU4" s="291">
        <f t="shared" si="16"/>
        <v>0</v>
      </c>
      <c r="CV4" s="292">
        <f t="shared" si="16"/>
        <v>0</v>
      </c>
      <c r="CZ4" s="290">
        <f t="shared" ref="CZ4:DB4" si="17">CW4:CW522/CW$2</f>
        <v>0</v>
      </c>
      <c r="DA4" s="291">
        <f t="shared" si="17"/>
        <v>0</v>
      </c>
      <c r="DB4" s="292">
        <f t="shared" si="17"/>
        <v>0</v>
      </c>
      <c r="DD4" s="6" t="s">
        <v>212</v>
      </c>
    </row>
    <row r="5">
      <c r="A5" s="6" t="s">
        <v>1855</v>
      </c>
      <c r="B5" s="287">
        <v>1.3247124020666354</v>
      </c>
      <c r="C5" s="287">
        <v>1.0</v>
      </c>
      <c r="D5" s="287">
        <v>1.0</v>
      </c>
      <c r="E5" s="287">
        <v>21.195398433066167</v>
      </c>
      <c r="F5" s="287">
        <v>16.0</v>
      </c>
      <c r="G5" s="287">
        <v>16.0</v>
      </c>
      <c r="H5" s="287">
        <f>IF(ISBLANK(E5), "", COUNTA(CCD!K5, CCD!Q5, CCD!W5, CCD!AC5, CCD!AI5, CCD!AO5, CCD!AU5, CCD!BA5, CCD!BG5, CCD!BM5, CCD!BS5, CCD!BY5, CCD!CE5, CCD!CK5, CCD!CQ5, CCD!CW5))</f>
        <v>16</v>
      </c>
      <c r="I5" s="287">
        <f>IF(ISBLANK(F5), "", COUNTA(CCD!L5, CCD!R5, CCD!X5, CCD!AD5, CCD!AJ5, CCD!AP5, CCD!AV5, CCD!BB5, CCD!BH5, CCD!BN5, CCD!BT5, CCD!BZ5, CCD!CF5, CCD!CL5, CCD!CR5, CCD!CX5))</f>
        <v>16</v>
      </c>
      <c r="J5" s="287">
        <f>IF(ISBLANK(G5), "", COUNTA(CCD!M5, CCD!S5, CCD!Y5, CCD!AE5, CCD!AK5, CCD!AQ5, CCD!AW5, CCD!BC5, CCD!BI5, CCD!BO5, CCD!BU5, CCD!CA5, CCD!CG5, CCD!CM5, CCD!CS5, CCD!CY5))</f>
        <v>16</v>
      </c>
      <c r="K5" s="293">
        <v>28.0</v>
      </c>
      <c r="L5" s="29">
        <v>10.0</v>
      </c>
      <c r="M5" s="294">
        <v>11.0</v>
      </c>
      <c r="N5" s="295">
        <v>1.3333333333333333</v>
      </c>
      <c r="O5" s="296">
        <v>1.0</v>
      </c>
      <c r="P5" s="297">
        <v>1.0</v>
      </c>
      <c r="Q5" s="293">
        <v>18.0</v>
      </c>
      <c r="R5" s="29">
        <v>10.0</v>
      </c>
      <c r="S5" s="294">
        <v>4.0</v>
      </c>
      <c r="T5" s="295">
        <v>1.2784090909090908</v>
      </c>
      <c r="U5" s="296">
        <v>1.0</v>
      </c>
      <c r="V5" s="297">
        <v>1.0</v>
      </c>
      <c r="W5" s="293">
        <v>21.0</v>
      </c>
      <c r="X5" s="29">
        <v>25.0</v>
      </c>
      <c r="Y5" s="294">
        <v>4.0</v>
      </c>
      <c r="Z5" s="295">
        <v>1.3125</v>
      </c>
      <c r="AA5" s="296">
        <v>1.0</v>
      </c>
      <c r="AB5" s="297">
        <v>1.0</v>
      </c>
      <c r="AC5" s="293">
        <v>21.0</v>
      </c>
      <c r="AD5" s="29">
        <v>20.0</v>
      </c>
      <c r="AE5" s="294">
        <v>8.0</v>
      </c>
      <c r="AF5" s="295">
        <v>1.3125</v>
      </c>
      <c r="AG5" s="296">
        <v>1.0</v>
      </c>
      <c r="AH5" s="297">
        <v>1.0</v>
      </c>
      <c r="AI5" s="293">
        <v>25.0</v>
      </c>
      <c r="AJ5" s="29">
        <v>5.0</v>
      </c>
      <c r="AK5" s="294">
        <v>23.0</v>
      </c>
      <c r="AL5" s="295">
        <v>1.3157894736842106</v>
      </c>
      <c r="AM5" s="296">
        <v>1.0</v>
      </c>
      <c r="AN5" s="297">
        <v>1.0</v>
      </c>
      <c r="AO5" s="29">
        <v>26.0</v>
      </c>
      <c r="AP5" s="29">
        <v>10.0</v>
      </c>
      <c r="AQ5" s="294">
        <v>15.0</v>
      </c>
      <c r="AR5" s="295">
        <v>1.3</v>
      </c>
      <c r="AS5" s="296">
        <v>1.0</v>
      </c>
      <c r="AT5" s="297">
        <v>1.0</v>
      </c>
      <c r="AU5" s="298">
        <v>21.0</v>
      </c>
      <c r="AV5" s="28">
        <v>5.0</v>
      </c>
      <c r="AW5" s="299">
        <v>19.0</v>
      </c>
      <c r="AX5" s="300">
        <v>1.3125</v>
      </c>
      <c r="AY5" s="301">
        <v>1.0</v>
      </c>
      <c r="AZ5" s="302">
        <v>1.0</v>
      </c>
      <c r="BA5" s="293">
        <v>22.0</v>
      </c>
      <c r="BB5" s="29">
        <v>5.0</v>
      </c>
      <c r="BC5" s="294">
        <v>8.0</v>
      </c>
      <c r="BD5" s="295">
        <v>1.3622291021671828</v>
      </c>
      <c r="BE5" s="296">
        <v>1.0</v>
      </c>
      <c r="BF5" s="297">
        <v>1.0</v>
      </c>
      <c r="BG5" s="293">
        <v>18.0</v>
      </c>
      <c r="BH5" s="29">
        <v>10.0</v>
      </c>
      <c r="BI5" s="294">
        <v>15.0</v>
      </c>
      <c r="BJ5" s="295">
        <v>1.3584905660377358</v>
      </c>
      <c r="BK5" s="296">
        <v>1.0</v>
      </c>
      <c r="BL5" s="297">
        <v>1.0</v>
      </c>
      <c r="BM5" s="29">
        <v>19.0</v>
      </c>
      <c r="BN5" s="29">
        <v>20.0</v>
      </c>
      <c r="BO5" s="294">
        <v>19.0</v>
      </c>
      <c r="BP5" s="295">
        <v>1.3380281690140845</v>
      </c>
      <c r="BQ5" s="296">
        <v>1.0</v>
      </c>
      <c r="BR5" s="297">
        <v>1.0</v>
      </c>
      <c r="BS5" s="29">
        <v>22.0</v>
      </c>
      <c r="BT5" s="29">
        <v>25.0</v>
      </c>
      <c r="BU5" s="294">
        <v>15.0</v>
      </c>
      <c r="BV5" s="295">
        <v>1.2941176470588236</v>
      </c>
      <c r="BW5" s="296">
        <v>1.0</v>
      </c>
      <c r="BX5" s="297">
        <v>1.0</v>
      </c>
      <c r="BY5" s="29">
        <v>20.0</v>
      </c>
      <c r="BZ5" s="29">
        <v>25.0</v>
      </c>
      <c r="CA5" s="294">
        <v>4.0</v>
      </c>
      <c r="CB5" s="295">
        <v>1.3114754098360655</v>
      </c>
      <c r="CC5" s="296">
        <v>1.0</v>
      </c>
      <c r="CD5" s="297">
        <v>1.0</v>
      </c>
      <c r="CE5" s="29">
        <v>17.0</v>
      </c>
      <c r="CF5" s="29">
        <v>10.0</v>
      </c>
      <c r="CG5" s="294">
        <v>11.0</v>
      </c>
      <c r="CH5" s="295">
        <v>1.3076923076923077</v>
      </c>
      <c r="CI5" s="296">
        <v>1.0</v>
      </c>
      <c r="CJ5" s="297">
        <v>1.0</v>
      </c>
      <c r="CK5" s="28">
        <v>27.0</v>
      </c>
      <c r="CL5" s="28">
        <v>10.0</v>
      </c>
      <c r="CM5" s="299">
        <v>11.0</v>
      </c>
      <c r="CN5" s="303">
        <v>1.35</v>
      </c>
      <c r="CO5" s="304">
        <v>1.0</v>
      </c>
      <c r="CP5" s="305">
        <v>1.0</v>
      </c>
      <c r="CQ5" s="28">
        <v>28.0</v>
      </c>
      <c r="CR5" s="28">
        <v>10.0</v>
      </c>
      <c r="CS5" s="299">
        <v>15.0</v>
      </c>
      <c r="CT5" s="303">
        <v>1.3333333333333333</v>
      </c>
      <c r="CU5" s="304">
        <v>1.0</v>
      </c>
      <c r="CV5" s="305">
        <v>1.0</v>
      </c>
      <c r="CW5" s="28">
        <v>22.0</v>
      </c>
      <c r="CX5" s="28">
        <v>20.0</v>
      </c>
      <c r="CY5" s="299">
        <v>8.0</v>
      </c>
      <c r="CZ5" s="303">
        <v>1.375</v>
      </c>
      <c r="DA5" s="304">
        <v>1.0</v>
      </c>
      <c r="DB5" s="305">
        <v>1.0</v>
      </c>
      <c r="DD5" s="6" t="s">
        <v>212</v>
      </c>
    </row>
    <row r="6">
      <c r="A6" s="6" t="s">
        <v>1857</v>
      </c>
      <c r="B6" s="306">
        <v>2.621850836646757</v>
      </c>
      <c r="C6" s="307">
        <v>0.7831250000000001</v>
      </c>
      <c r="D6" s="307">
        <v>1.633676041016573</v>
      </c>
      <c r="E6" s="287">
        <v>41.94961338634811</v>
      </c>
      <c r="F6" s="287">
        <v>12.530000000000001</v>
      </c>
      <c r="G6" s="287">
        <v>26.138816656265167</v>
      </c>
      <c r="H6" s="287">
        <f>IF(ISBLANK(E6), "", COUNTA(CCD!K6, CCD!Q6, CCD!W6, CCD!AC6, CCD!AI6, CCD!AO6, CCD!AU6, CCD!BA6, CCD!BG6, CCD!BM6, CCD!BS6, CCD!BY6, CCD!CE6, CCD!CK6, CCD!CQ6, CCD!CW6))</f>
        <v>16</v>
      </c>
      <c r="I6" s="287">
        <f>IF(ISBLANK(F6), "", COUNTA(CCD!L6, CCD!R6, CCD!X6, CCD!AD6, CCD!AJ6, CCD!AP6, CCD!AV6, CCD!BB6, CCD!BH6, CCD!BN6, CCD!BT6, CCD!BZ6, CCD!CF6, CCD!CL6, CCD!CR6, CCD!CX6))</f>
        <v>16</v>
      </c>
      <c r="J6" s="287">
        <f>IF(ISBLANK(G6), "", COUNTA(CCD!M6, CCD!S6, CCD!Y6, CCD!AE6, CCD!AK6, CCD!AQ6, CCD!AW6, CCD!BC6, CCD!BI6, CCD!BO6, CCD!BU6, CCD!CA6, CCD!CG6, CCD!CM6, CCD!CS6, CCD!CY6))</f>
        <v>16</v>
      </c>
      <c r="K6" s="293">
        <v>53.0</v>
      </c>
      <c r="L6" s="29">
        <v>8.0</v>
      </c>
      <c r="M6" s="294">
        <v>19.0</v>
      </c>
      <c r="N6" s="295">
        <v>2.5238095238095237</v>
      </c>
      <c r="O6" s="296">
        <v>0.8</v>
      </c>
      <c r="P6" s="297">
        <v>1.7272727272727273</v>
      </c>
      <c r="Q6" s="293">
        <v>37.0</v>
      </c>
      <c r="R6" s="29">
        <v>8.0</v>
      </c>
      <c r="S6" s="294">
        <v>6.0</v>
      </c>
      <c r="T6" s="295">
        <v>2.627840909090909</v>
      </c>
      <c r="U6" s="296">
        <v>0.8</v>
      </c>
      <c r="V6" s="297">
        <v>1.5</v>
      </c>
      <c r="W6" s="293">
        <v>41.0</v>
      </c>
      <c r="X6" s="29">
        <v>19.0</v>
      </c>
      <c r="Y6" s="294">
        <v>6.0</v>
      </c>
      <c r="Z6" s="295">
        <v>2.5625</v>
      </c>
      <c r="AA6" s="296">
        <v>0.76</v>
      </c>
      <c r="AB6" s="297">
        <v>1.5</v>
      </c>
      <c r="AC6" s="293">
        <v>42.0</v>
      </c>
      <c r="AD6" s="29">
        <v>15.0</v>
      </c>
      <c r="AE6" s="294">
        <v>13.0</v>
      </c>
      <c r="AF6" s="295">
        <v>2.625</v>
      </c>
      <c r="AG6" s="296">
        <v>0.75</v>
      </c>
      <c r="AH6" s="297">
        <v>1.625</v>
      </c>
      <c r="AI6" s="293">
        <v>48.0</v>
      </c>
      <c r="AJ6" s="29">
        <v>4.0</v>
      </c>
      <c r="AK6" s="294">
        <v>38.0</v>
      </c>
      <c r="AL6" s="295">
        <v>2.526315789473684</v>
      </c>
      <c r="AM6" s="296">
        <v>0.8</v>
      </c>
      <c r="AN6" s="297">
        <v>1.6521739130434783</v>
      </c>
      <c r="AO6" s="29">
        <v>51.0</v>
      </c>
      <c r="AP6" s="29">
        <v>8.0</v>
      </c>
      <c r="AQ6" s="294">
        <v>25.0</v>
      </c>
      <c r="AR6" s="295">
        <v>2.55</v>
      </c>
      <c r="AS6" s="296">
        <v>0.8</v>
      </c>
      <c r="AT6" s="297">
        <v>1.6666666666666667</v>
      </c>
      <c r="AU6" s="298">
        <v>44.0</v>
      </c>
      <c r="AV6" s="28">
        <v>4.0</v>
      </c>
      <c r="AW6" s="299">
        <v>31.0</v>
      </c>
      <c r="AX6" s="300">
        <v>2.75</v>
      </c>
      <c r="AY6" s="301">
        <v>0.8</v>
      </c>
      <c r="AZ6" s="302">
        <v>1.631578947368421</v>
      </c>
      <c r="BA6" s="293">
        <v>42.0</v>
      </c>
      <c r="BB6" s="29">
        <v>4.0</v>
      </c>
      <c r="BC6" s="294">
        <v>13.0</v>
      </c>
      <c r="BD6" s="295">
        <v>2.60061919504644</v>
      </c>
      <c r="BE6" s="296">
        <v>0.8</v>
      </c>
      <c r="BF6" s="297">
        <v>1.625</v>
      </c>
      <c r="BG6" s="293">
        <v>37.0</v>
      </c>
      <c r="BH6" s="29">
        <v>8.0</v>
      </c>
      <c r="BI6" s="294">
        <v>25.0</v>
      </c>
      <c r="BJ6" s="295">
        <v>2.792452830188679</v>
      </c>
      <c r="BK6" s="296">
        <v>0.8</v>
      </c>
      <c r="BL6" s="297">
        <v>1.6666666666666667</v>
      </c>
      <c r="BM6" s="29">
        <v>38.0</v>
      </c>
      <c r="BN6" s="29">
        <v>15.0</v>
      </c>
      <c r="BO6" s="294">
        <v>31.0</v>
      </c>
      <c r="BP6" s="295">
        <v>2.676056338028169</v>
      </c>
      <c r="BQ6" s="296">
        <v>0.75</v>
      </c>
      <c r="BR6" s="297">
        <v>1.631578947368421</v>
      </c>
      <c r="BS6" s="29">
        <v>45.0</v>
      </c>
      <c r="BT6" s="29">
        <v>19.0</v>
      </c>
      <c r="BU6" s="294">
        <v>25.0</v>
      </c>
      <c r="BV6" s="295">
        <v>2.6470588235294117</v>
      </c>
      <c r="BW6" s="296">
        <v>0.76</v>
      </c>
      <c r="BX6" s="297">
        <v>1.6666666666666667</v>
      </c>
      <c r="BY6" s="29">
        <v>40.0</v>
      </c>
      <c r="BZ6" s="29">
        <v>19.0</v>
      </c>
      <c r="CA6" s="294">
        <v>6.0</v>
      </c>
      <c r="CB6" s="295">
        <v>2.622950819672131</v>
      </c>
      <c r="CC6" s="296">
        <v>0.76</v>
      </c>
      <c r="CD6" s="297">
        <v>1.5</v>
      </c>
      <c r="CE6" s="29">
        <v>33.0</v>
      </c>
      <c r="CF6" s="29">
        <v>8.0</v>
      </c>
      <c r="CG6" s="294">
        <v>19.0</v>
      </c>
      <c r="CH6" s="295">
        <v>2.5384615384615383</v>
      </c>
      <c r="CI6" s="296">
        <v>0.8</v>
      </c>
      <c r="CJ6" s="297">
        <v>1.7272727272727273</v>
      </c>
      <c r="CK6" s="28">
        <v>52.0</v>
      </c>
      <c r="CL6" s="28">
        <v>8.0</v>
      </c>
      <c r="CM6" s="299">
        <v>19.0</v>
      </c>
      <c r="CN6" s="303">
        <v>2.6</v>
      </c>
      <c r="CO6" s="304">
        <v>0.8</v>
      </c>
      <c r="CP6" s="305">
        <v>1.7272727272727273</v>
      </c>
      <c r="CQ6" s="28">
        <v>55.0</v>
      </c>
      <c r="CR6" s="28">
        <v>8.0</v>
      </c>
      <c r="CS6" s="299">
        <v>25.0</v>
      </c>
      <c r="CT6" s="303">
        <v>2.619047619047619</v>
      </c>
      <c r="CU6" s="304">
        <v>0.8</v>
      </c>
      <c r="CV6" s="305">
        <v>1.6666666666666667</v>
      </c>
      <c r="CW6" s="28">
        <v>43.0</v>
      </c>
      <c r="CX6" s="28">
        <v>15.0</v>
      </c>
      <c r="CY6" s="299">
        <v>13.0</v>
      </c>
      <c r="CZ6" s="303">
        <v>2.6875</v>
      </c>
      <c r="DA6" s="304">
        <v>0.75</v>
      </c>
      <c r="DB6" s="305">
        <v>1.625</v>
      </c>
      <c r="DD6" s="6" t="s">
        <v>212</v>
      </c>
    </row>
    <row r="7">
      <c r="A7" s="6" t="s">
        <v>1859</v>
      </c>
      <c r="B7" s="306">
        <v>2.0077189514825653</v>
      </c>
      <c r="C7" s="307">
        <v>0.7831250000000001</v>
      </c>
      <c r="D7" s="307">
        <v>1.633676041016573</v>
      </c>
      <c r="E7" s="287">
        <v>32.123503223721045</v>
      </c>
      <c r="F7" s="287">
        <v>12.530000000000001</v>
      </c>
      <c r="G7" s="287">
        <v>26.138816656265167</v>
      </c>
      <c r="H7" s="287">
        <f>IF(ISBLANK(E7), "", COUNTA(CCD!K7, CCD!Q7, CCD!W7, CCD!AC7, CCD!AI7, CCD!AO7, CCD!AU7, CCD!BA7, CCD!BG7, CCD!BM7, CCD!BS7, CCD!BY7, CCD!CE7, CCD!CK7, CCD!CQ7, CCD!CW7))</f>
        <v>16</v>
      </c>
      <c r="I7" s="287">
        <f>IF(ISBLANK(F7), "", COUNTA(CCD!L7, CCD!R7, CCD!X7, CCD!AD7, CCD!AJ7, CCD!AP7, CCD!AV7, CCD!BB7, CCD!BH7, CCD!BN7, CCD!BT7, CCD!BZ7, CCD!CF7, CCD!CL7, CCD!CR7, CCD!CX7))</f>
        <v>16</v>
      </c>
      <c r="J7" s="287">
        <f>IF(ISBLANK(G7), "", COUNTA(CCD!M7, CCD!S7, CCD!Y7, CCD!AE7, CCD!AK7, CCD!AQ7, CCD!AW7, CCD!BC7, CCD!BI7, CCD!BO7, CCD!BU7, CCD!CA7, CCD!CG7, CCD!CM7, CCD!CS7, CCD!CY7))</f>
        <v>16</v>
      </c>
      <c r="K7" s="293">
        <v>41.0</v>
      </c>
      <c r="L7" s="29">
        <v>8.0</v>
      </c>
      <c r="M7" s="294">
        <v>19.0</v>
      </c>
      <c r="N7" s="295">
        <v>1.9523809523809523</v>
      </c>
      <c r="O7" s="296">
        <v>0.8</v>
      </c>
      <c r="P7" s="297">
        <v>1.7272727272727273</v>
      </c>
      <c r="Q7" s="293">
        <v>29.0</v>
      </c>
      <c r="R7" s="29">
        <v>8.0</v>
      </c>
      <c r="S7" s="294">
        <v>6.0</v>
      </c>
      <c r="T7" s="295">
        <v>2.059659090909091</v>
      </c>
      <c r="U7" s="296">
        <v>0.8</v>
      </c>
      <c r="V7" s="297">
        <v>1.5</v>
      </c>
      <c r="W7" s="293">
        <v>31.0</v>
      </c>
      <c r="X7" s="29">
        <v>19.0</v>
      </c>
      <c r="Y7" s="294">
        <v>6.0</v>
      </c>
      <c r="Z7" s="295">
        <v>1.9375</v>
      </c>
      <c r="AA7" s="296">
        <v>0.76</v>
      </c>
      <c r="AB7" s="297">
        <v>1.5</v>
      </c>
      <c r="AC7" s="293">
        <v>32.0</v>
      </c>
      <c r="AD7" s="29">
        <v>15.0</v>
      </c>
      <c r="AE7" s="294">
        <v>13.0</v>
      </c>
      <c r="AF7" s="295">
        <v>2.0</v>
      </c>
      <c r="AG7" s="296">
        <v>0.75</v>
      </c>
      <c r="AH7" s="297">
        <v>1.625</v>
      </c>
      <c r="AI7" s="293">
        <v>37.0</v>
      </c>
      <c r="AJ7" s="29">
        <v>4.0</v>
      </c>
      <c r="AK7" s="294">
        <v>38.0</v>
      </c>
      <c r="AL7" s="295">
        <v>1.9473684210526316</v>
      </c>
      <c r="AM7" s="296">
        <v>0.8</v>
      </c>
      <c r="AN7" s="297">
        <v>1.6521739130434783</v>
      </c>
      <c r="AO7" s="29">
        <v>39.0</v>
      </c>
      <c r="AP7" s="29">
        <v>8.0</v>
      </c>
      <c r="AQ7" s="294">
        <v>25.0</v>
      </c>
      <c r="AR7" s="295">
        <v>1.95</v>
      </c>
      <c r="AS7" s="296">
        <v>0.8</v>
      </c>
      <c r="AT7" s="297">
        <v>1.6666666666666667</v>
      </c>
      <c r="AU7" s="298">
        <v>34.0</v>
      </c>
      <c r="AV7" s="28">
        <v>4.0</v>
      </c>
      <c r="AW7" s="299">
        <v>31.0</v>
      </c>
      <c r="AX7" s="300">
        <v>2.125</v>
      </c>
      <c r="AY7" s="301">
        <v>0.8</v>
      </c>
      <c r="AZ7" s="302">
        <v>1.631578947368421</v>
      </c>
      <c r="BA7" s="293">
        <v>33.0</v>
      </c>
      <c r="BB7" s="29">
        <v>4.0</v>
      </c>
      <c r="BC7" s="294">
        <v>13.0</v>
      </c>
      <c r="BD7" s="295">
        <v>2.043343653250774</v>
      </c>
      <c r="BE7" s="296">
        <v>0.8</v>
      </c>
      <c r="BF7" s="297">
        <v>1.625</v>
      </c>
      <c r="BG7" s="293">
        <v>28.0</v>
      </c>
      <c r="BH7" s="29">
        <v>8.0</v>
      </c>
      <c r="BI7" s="294">
        <v>25.0</v>
      </c>
      <c r="BJ7" s="295">
        <v>2.1132075471698113</v>
      </c>
      <c r="BK7" s="296">
        <v>0.8</v>
      </c>
      <c r="BL7" s="297">
        <v>1.6666666666666667</v>
      </c>
      <c r="BM7" s="29">
        <v>29.0</v>
      </c>
      <c r="BN7" s="29">
        <v>15.0</v>
      </c>
      <c r="BO7" s="294">
        <v>31.0</v>
      </c>
      <c r="BP7" s="295">
        <v>2.0422535211267605</v>
      </c>
      <c r="BQ7" s="296">
        <v>0.75</v>
      </c>
      <c r="BR7" s="297">
        <v>1.631578947368421</v>
      </c>
      <c r="BS7" s="29">
        <v>34.0</v>
      </c>
      <c r="BT7" s="29">
        <v>19.0</v>
      </c>
      <c r="BU7" s="294">
        <v>25.0</v>
      </c>
      <c r="BV7" s="295">
        <v>2.0</v>
      </c>
      <c r="BW7" s="296">
        <v>0.76</v>
      </c>
      <c r="BX7" s="297">
        <v>1.6666666666666667</v>
      </c>
      <c r="BY7" s="29">
        <v>30.0</v>
      </c>
      <c r="BZ7" s="29">
        <v>19.0</v>
      </c>
      <c r="CA7" s="294">
        <v>6.0</v>
      </c>
      <c r="CB7" s="295">
        <v>1.9672131147540983</v>
      </c>
      <c r="CC7" s="296">
        <v>0.76</v>
      </c>
      <c r="CD7" s="297">
        <v>1.5</v>
      </c>
      <c r="CE7" s="29">
        <v>25.0</v>
      </c>
      <c r="CF7" s="29">
        <v>8.0</v>
      </c>
      <c r="CG7" s="294">
        <v>19.0</v>
      </c>
      <c r="CH7" s="295">
        <v>1.9230769230769231</v>
      </c>
      <c r="CI7" s="296">
        <v>0.8</v>
      </c>
      <c r="CJ7" s="297">
        <v>1.7272727272727273</v>
      </c>
      <c r="CK7" s="28">
        <v>40.0</v>
      </c>
      <c r="CL7" s="28">
        <v>8.0</v>
      </c>
      <c r="CM7" s="299">
        <v>19.0</v>
      </c>
      <c r="CN7" s="303">
        <v>2.0</v>
      </c>
      <c r="CO7" s="304">
        <v>0.8</v>
      </c>
      <c r="CP7" s="305">
        <v>1.7272727272727273</v>
      </c>
      <c r="CQ7" s="28">
        <v>42.0</v>
      </c>
      <c r="CR7" s="28">
        <v>8.0</v>
      </c>
      <c r="CS7" s="299">
        <v>25.0</v>
      </c>
      <c r="CT7" s="303">
        <v>2.0</v>
      </c>
      <c r="CU7" s="304">
        <v>0.8</v>
      </c>
      <c r="CV7" s="305">
        <v>1.6666666666666667</v>
      </c>
      <c r="CW7" s="28">
        <v>33.0</v>
      </c>
      <c r="CX7" s="28">
        <v>15.0</v>
      </c>
      <c r="CY7" s="299">
        <v>13.0</v>
      </c>
      <c r="CZ7" s="303">
        <v>2.0625</v>
      </c>
      <c r="DA7" s="304">
        <v>0.75</v>
      </c>
      <c r="DB7" s="305">
        <v>1.625</v>
      </c>
      <c r="DD7" s="6" t="s">
        <v>212</v>
      </c>
    </row>
    <row r="8">
      <c r="A8" s="6" t="s">
        <v>1860</v>
      </c>
      <c r="B8" s="306">
        <v>5.135189318882508</v>
      </c>
      <c r="C8" s="307">
        <v>0.7831250000000001</v>
      </c>
      <c r="D8" s="307">
        <v>1.633676041016573</v>
      </c>
      <c r="E8" s="287">
        <v>82.16302910212013</v>
      </c>
      <c r="F8" s="287">
        <v>12.530000000000001</v>
      </c>
      <c r="G8" s="287">
        <v>26.138816656265167</v>
      </c>
      <c r="H8" s="287">
        <f>IF(ISBLANK(E8), "", COUNTA(CCD!K8, CCD!Q8, CCD!W8, CCD!AC8, CCD!AI8, CCD!AO8, CCD!AU8, CCD!BA8, CCD!BG8, CCD!BM8, CCD!BS8, CCD!BY8, CCD!CE8, CCD!CK8, CCD!CQ8, CCD!CW8))</f>
        <v>16</v>
      </c>
      <c r="I8" s="287">
        <f>IF(ISBLANK(F8), "", COUNTA(CCD!L8, CCD!R8, CCD!X8, CCD!AD8, CCD!AJ8, CCD!AP8, CCD!AV8, CCD!BB8, CCD!BH8, CCD!BN8, CCD!BT8, CCD!BZ8, CCD!CF8, CCD!CL8, CCD!CR8, CCD!CX8))</f>
        <v>16</v>
      </c>
      <c r="J8" s="287">
        <f>IF(ISBLANK(G8), "", COUNTA(CCD!M8, CCD!S8, CCD!Y8, CCD!AE8, CCD!AK8, CCD!AQ8, CCD!AW8, CCD!BC8, CCD!BI8, CCD!BO8, CCD!BU8, CCD!CA8, CCD!CG8, CCD!CM8, CCD!CS8, CCD!CY8))</f>
        <v>16</v>
      </c>
      <c r="K8" s="293">
        <v>105.0</v>
      </c>
      <c r="L8" s="29">
        <v>8.0</v>
      </c>
      <c r="M8" s="294">
        <v>19.0</v>
      </c>
      <c r="N8" s="295">
        <v>5.0</v>
      </c>
      <c r="O8" s="296">
        <v>0.8</v>
      </c>
      <c r="P8" s="297">
        <v>1.7272727272727273</v>
      </c>
      <c r="Q8" s="293">
        <v>73.0</v>
      </c>
      <c r="R8" s="29">
        <v>8.0</v>
      </c>
      <c r="S8" s="294">
        <v>6.0</v>
      </c>
      <c r="T8" s="295">
        <v>5.184659090909091</v>
      </c>
      <c r="U8" s="296">
        <v>0.8</v>
      </c>
      <c r="V8" s="297">
        <v>1.5</v>
      </c>
      <c r="W8" s="293">
        <v>81.0</v>
      </c>
      <c r="X8" s="29">
        <v>19.0</v>
      </c>
      <c r="Y8" s="294">
        <v>6.0</v>
      </c>
      <c r="Z8" s="295">
        <v>5.0625</v>
      </c>
      <c r="AA8" s="296">
        <v>0.76</v>
      </c>
      <c r="AB8" s="297">
        <v>1.5</v>
      </c>
      <c r="AC8" s="293">
        <v>81.0</v>
      </c>
      <c r="AD8" s="29">
        <v>15.0</v>
      </c>
      <c r="AE8" s="294">
        <v>13.0</v>
      </c>
      <c r="AF8" s="295">
        <v>5.0625</v>
      </c>
      <c r="AG8" s="296">
        <v>0.75</v>
      </c>
      <c r="AH8" s="297">
        <v>1.625</v>
      </c>
      <c r="AI8" s="293">
        <v>94.0</v>
      </c>
      <c r="AJ8" s="29">
        <v>4.0</v>
      </c>
      <c r="AK8" s="294">
        <v>38.0</v>
      </c>
      <c r="AL8" s="295">
        <v>4.947368421052632</v>
      </c>
      <c r="AM8" s="296">
        <v>0.8</v>
      </c>
      <c r="AN8" s="297">
        <v>1.6521739130434783</v>
      </c>
      <c r="AO8" s="29">
        <v>100.0</v>
      </c>
      <c r="AP8" s="29">
        <v>8.0</v>
      </c>
      <c r="AQ8" s="294">
        <v>25.0</v>
      </c>
      <c r="AR8" s="295">
        <v>5.0</v>
      </c>
      <c r="AS8" s="296">
        <v>0.8</v>
      </c>
      <c r="AT8" s="297">
        <v>1.6666666666666667</v>
      </c>
      <c r="AU8" s="298">
        <v>85.0</v>
      </c>
      <c r="AV8" s="28">
        <v>4.0</v>
      </c>
      <c r="AW8" s="299">
        <v>31.0</v>
      </c>
      <c r="AX8" s="300">
        <v>5.3125</v>
      </c>
      <c r="AY8" s="301">
        <v>0.8</v>
      </c>
      <c r="AZ8" s="302">
        <v>1.631578947368421</v>
      </c>
      <c r="BA8" s="293">
        <v>85.0</v>
      </c>
      <c r="BB8" s="29">
        <v>4.0</v>
      </c>
      <c r="BC8" s="294">
        <v>13.0</v>
      </c>
      <c r="BD8" s="295">
        <v>5.2631578947368425</v>
      </c>
      <c r="BE8" s="296">
        <v>0.8</v>
      </c>
      <c r="BF8" s="297">
        <v>1.625</v>
      </c>
      <c r="BG8" s="293">
        <v>71.0</v>
      </c>
      <c r="BH8" s="29">
        <v>8.0</v>
      </c>
      <c r="BI8" s="294">
        <v>25.0</v>
      </c>
      <c r="BJ8" s="295">
        <v>5.3584905660377355</v>
      </c>
      <c r="BK8" s="296">
        <v>0.8</v>
      </c>
      <c r="BL8" s="297">
        <v>1.6666666666666667</v>
      </c>
      <c r="BM8" s="29">
        <v>73.0</v>
      </c>
      <c r="BN8" s="29">
        <v>15.0</v>
      </c>
      <c r="BO8" s="294">
        <v>31.0</v>
      </c>
      <c r="BP8" s="295">
        <v>5.140845070422536</v>
      </c>
      <c r="BQ8" s="296">
        <v>0.75</v>
      </c>
      <c r="BR8" s="297">
        <v>1.631578947368421</v>
      </c>
      <c r="BS8" s="29">
        <v>88.0</v>
      </c>
      <c r="BT8" s="29">
        <v>19.0</v>
      </c>
      <c r="BU8" s="294">
        <v>25.0</v>
      </c>
      <c r="BV8" s="295">
        <v>5.176470588235294</v>
      </c>
      <c r="BW8" s="296">
        <v>0.76</v>
      </c>
      <c r="BX8" s="297">
        <v>1.6666666666666667</v>
      </c>
      <c r="BY8" s="29">
        <v>77.0</v>
      </c>
      <c r="BZ8" s="29">
        <v>19.0</v>
      </c>
      <c r="CA8" s="294">
        <v>6.0</v>
      </c>
      <c r="CB8" s="295">
        <v>5.049180327868853</v>
      </c>
      <c r="CC8" s="296">
        <v>0.76</v>
      </c>
      <c r="CD8" s="297">
        <v>1.5</v>
      </c>
      <c r="CE8" s="29">
        <v>65.0</v>
      </c>
      <c r="CF8" s="29">
        <v>8.0</v>
      </c>
      <c r="CG8" s="294">
        <v>19.0</v>
      </c>
      <c r="CH8" s="295">
        <v>5.0</v>
      </c>
      <c r="CI8" s="296">
        <v>0.8</v>
      </c>
      <c r="CJ8" s="297">
        <v>1.7272727272727273</v>
      </c>
      <c r="CK8" s="28">
        <v>103.0</v>
      </c>
      <c r="CL8" s="28">
        <v>8.0</v>
      </c>
      <c r="CM8" s="299">
        <v>19.0</v>
      </c>
      <c r="CN8" s="303">
        <v>5.15</v>
      </c>
      <c r="CO8" s="304">
        <v>0.8</v>
      </c>
      <c r="CP8" s="305">
        <v>1.7272727272727273</v>
      </c>
      <c r="CQ8" s="28">
        <v>108.0</v>
      </c>
      <c r="CR8" s="28">
        <v>8.0</v>
      </c>
      <c r="CS8" s="299">
        <v>25.0</v>
      </c>
      <c r="CT8" s="303">
        <v>5.142857142857143</v>
      </c>
      <c r="CU8" s="304">
        <v>0.8</v>
      </c>
      <c r="CV8" s="305">
        <v>1.6666666666666667</v>
      </c>
      <c r="CW8" s="28">
        <v>85.0</v>
      </c>
      <c r="CX8" s="6">
        <v>15.0</v>
      </c>
      <c r="CY8" s="299">
        <v>13.0</v>
      </c>
      <c r="CZ8" s="303">
        <v>5.3125</v>
      </c>
      <c r="DA8" s="304">
        <v>0.75</v>
      </c>
      <c r="DB8" s="305">
        <v>1.625</v>
      </c>
      <c r="DD8" s="6" t="s">
        <v>212</v>
      </c>
    </row>
    <row r="9">
      <c r="A9" s="6" t="s">
        <v>1861</v>
      </c>
      <c r="B9" s="306">
        <v>3.793157799284979</v>
      </c>
      <c r="C9" s="307">
        <v>1.0</v>
      </c>
      <c r="D9" s="307">
        <v>1.0</v>
      </c>
      <c r="E9" s="287">
        <v>60.690524788559664</v>
      </c>
      <c r="F9" s="287">
        <v>16.0</v>
      </c>
      <c r="G9" s="287">
        <v>16.0</v>
      </c>
      <c r="H9" s="287">
        <f>IF(ISBLANK(E9), "", COUNTA(CCD!K9, CCD!Q9, CCD!W9, CCD!AC9, CCD!AI9, CCD!AO9, CCD!AU9, CCD!BA9, CCD!BG9, CCD!BM9, CCD!BS9, CCD!BY9, CCD!CE9, CCD!CK9, CCD!CQ9, CCD!CW9))</f>
        <v>16</v>
      </c>
      <c r="I9" s="287">
        <f>IF(ISBLANK(F9), "", COUNTA(CCD!L9, CCD!R9, CCD!X9, CCD!AD9, CCD!AJ9, CCD!AP9, CCD!AV9, CCD!BB9, CCD!BH9, CCD!BN9, CCD!BT9, CCD!BZ9, CCD!CF9, CCD!CL9, CCD!CR9, CCD!CX9))</f>
        <v>16</v>
      </c>
      <c r="J9" s="287">
        <f>IF(ISBLANK(G9), "", COUNTA(CCD!M9, CCD!S9, CCD!Y9, CCD!AE9, CCD!AK9, CCD!AQ9, CCD!AW9, CCD!BC9, CCD!BI9, CCD!BO9, CCD!BU9, CCD!CA9, CCD!CG9, CCD!CM9, CCD!CS9, CCD!CY9))</f>
        <v>16</v>
      </c>
      <c r="K9" s="293">
        <v>77.0</v>
      </c>
      <c r="L9" s="29">
        <v>10.0</v>
      </c>
      <c r="M9" s="294">
        <v>11.0</v>
      </c>
      <c r="N9" s="295">
        <v>3.6666666666666665</v>
      </c>
      <c r="O9" s="296">
        <v>1.0</v>
      </c>
      <c r="P9" s="297">
        <v>1.0</v>
      </c>
      <c r="Q9" s="293">
        <v>54.0</v>
      </c>
      <c r="R9" s="29">
        <v>10.0</v>
      </c>
      <c r="S9" s="294">
        <v>4.0</v>
      </c>
      <c r="T9" s="295">
        <v>3.835227272727273</v>
      </c>
      <c r="U9" s="296">
        <v>1.0</v>
      </c>
      <c r="V9" s="297">
        <v>1.0</v>
      </c>
      <c r="W9" s="293">
        <v>60.0</v>
      </c>
      <c r="X9" s="29">
        <v>25.0</v>
      </c>
      <c r="Y9" s="294">
        <v>4.0</v>
      </c>
      <c r="Z9" s="295">
        <v>3.75</v>
      </c>
      <c r="AA9" s="296">
        <v>1.0</v>
      </c>
      <c r="AB9" s="297">
        <v>1.0</v>
      </c>
      <c r="AC9" s="293">
        <v>60.0</v>
      </c>
      <c r="AD9" s="29">
        <v>20.0</v>
      </c>
      <c r="AE9" s="294">
        <v>8.0</v>
      </c>
      <c r="AF9" s="295">
        <v>3.75</v>
      </c>
      <c r="AG9" s="296">
        <v>1.0</v>
      </c>
      <c r="AH9" s="297">
        <v>1.0</v>
      </c>
      <c r="AI9" s="293">
        <v>70.0</v>
      </c>
      <c r="AJ9" s="29">
        <v>5.0</v>
      </c>
      <c r="AK9" s="294">
        <v>23.0</v>
      </c>
      <c r="AL9" s="295">
        <v>3.6842105263157894</v>
      </c>
      <c r="AM9" s="296">
        <v>1.0</v>
      </c>
      <c r="AN9" s="297">
        <v>1.0</v>
      </c>
      <c r="AO9" s="29">
        <v>74.0</v>
      </c>
      <c r="AP9" s="29">
        <v>10.0</v>
      </c>
      <c r="AQ9" s="294">
        <v>15.0</v>
      </c>
      <c r="AR9" s="295">
        <v>3.7</v>
      </c>
      <c r="AS9" s="296">
        <v>1.0</v>
      </c>
      <c r="AT9" s="297">
        <v>1.0</v>
      </c>
      <c r="AU9" s="298">
        <v>63.0</v>
      </c>
      <c r="AV9" s="28">
        <v>5.0</v>
      </c>
      <c r="AW9" s="299">
        <v>19.0</v>
      </c>
      <c r="AX9" s="300">
        <v>3.9375</v>
      </c>
      <c r="AY9" s="301">
        <v>1.0</v>
      </c>
      <c r="AZ9" s="302">
        <v>1.0</v>
      </c>
      <c r="BA9" s="293">
        <v>62.0</v>
      </c>
      <c r="BB9" s="29">
        <v>5.0</v>
      </c>
      <c r="BC9" s="294">
        <v>8.0</v>
      </c>
      <c r="BD9" s="295">
        <v>3.839009287925697</v>
      </c>
      <c r="BE9" s="296">
        <v>1.0</v>
      </c>
      <c r="BF9" s="297">
        <v>1.0</v>
      </c>
      <c r="BG9" s="293">
        <v>52.0</v>
      </c>
      <c r="BH9" s="29">
        <v>10.0</v>
      </c>
      <c r="BI9" s="294">
        <v>15.0</v>
      </c>
      <c r="BJ9" s="295">
        <v>3.9245283018867925</v>
      </c>
      <c r="BK9" s="296">
        <v>1.0</v>
      </c>
      <c r="BL9" s="297">
        <v>1.0</v>
      </c>
      <c r="BM9" s="29">
        <v>54.0</v>
      </c>
      <c r="BN9" s="29">
        <v>20.0</v>
      </c>
      <c r="BO9" s="294">
        <v>19.0</v>
      </c>
      <c r="BP9" s="295">
        <v>3.802816901408451</v>
      </c>
      <c r="BQ9" s="296">
        <v>1.0</v>
      </c>
      <c r="BR9" s="297">
        <v>1.0</v>
      </c>
      <c r="BS9" s="29">
        <v>65.0</v>
      </c>
      <c r="BT9" s="29">
        <v>25.0</v>
      </c>
      <c r="BU9" s="294">
        <v>15.0</v>
      </c>
      <c r="BV9" s="295">
        <v>3.823529411764706</v>
      </c>
      <c r="BW9" s="296">
        <v>1.0</v>
      </c>
      <c r="BX9" s="297">
        <v>1.0</v>
      </c>
      <c r="BY9" s="29">
        <v>57.0</v>
      </c>
      <c r="BZ9" s="29">
        <v>25.0</v>
      </c>
      <c r="CA9" s="294">
        <v>4.0</v>
      </c>
      <c r="CB9" s="295">
        <v>3.737704918032787</v>
      </c>
      <c r="CC9" s="296">
        <v>1.0</v>
      </c>
      <c r="CD9" s="297">
        <v>1.0</v>
      </c>
      <c r="CE9" s="29">
        <v>48.0</v>
      </c>
      <c r="CF9" s="29">
        <v>10.0</v>
      </c>
      <c r="CG9" s="294">
        <v>11.0</v>
      </c>
      <c r="CH9" s="295">
        <v>3.6923076923076925</v>
      </c>
      <c r="CI9" s="296">
        <v>1.0</v>
      </c>
      <c r="CJ9" s="297">
        <v>1.0</v>
      </c>
      <c r="CK9" s="28">
        <v>76.0</v>
      </c>
      <c r="CL9" s="28">
        <v>10.0</v>
      </c>
      <c r="CM9" s="299">
        <v>11.0</v>
      </c>
      <c r="CN9" s="303">
        <v>3.8</v>
      </c>
      <c r="CO9" s="304">
        <v>1.0</v>
      </c>
      <c r="CP9" s="305">
        <v>1.0</v>
      </c>
      <c r="CQ9" s="28">
        <v>80.0</v>
      </c>
      <c r="CR9" s="28">
        <v>10.0</v>
      </c>
      <c r="CS9" s="299">
        <v>15.0</v>
      </c>
      <c r="CT9" s="303">
        <v>3.8095238095238093</v>
      </c>
      <c r="CU9" s="304">
        <v>1.0</v>
      </c>
      <c r="CV9" s="305">
        <v>1.0</v>
      </c>
      <c r="CW9" s="28">
        <v>63.0</v>
      </c>
      <c r="CX9" s="28">
        <v>20.0</v>
      </c>
      <c r="CY9" s="299">
        <v>8.0</v>
      </c>
      <c r="CZ9" s="303">
        <v>3.9375</v>
      </c>
      <c r="DA9" s="304">
        <v>1.0</v>
      </c>
      <c r="DB9" s="305">
        <v>1.0</v>
      </c>
      <c r="DD9" s="6" t="s">
        <v>212</v>
      </c>
    </row>
    <row r="10">
      <c r="A10" s="6" t="s">
        <v>1863</v>
      </c>
      <c r="B10" s="306">
        <v>8.04639930090045</v>
      </c>
      <c r="C10" s="307">
        <v>0.9225000000000001</v>
      </c>
      <c r="D10" s="307">
        <v>1.208634218327439</v>
      </c>
      <c r="E10" s="287">
        <v>128.7423888144072</v>
      </c>
      <c r="F10" s="287">
        <v>14.760000000000002</v>
      </c>
      <c r="G10" s="287">
        <v>19.338147493239024</v>
      </c>
      <c r="H10" s="287">
        <f>IF(ISBLANK(E10), "", COUNTA(CCD!K10, CCD!Q10, CCD!W10, CCD!AC10, CCD!AI10, CCD!AO10, CCD!AU10, CCD!BA10, CCD!BG10, CCD!BM10, CCD!BS10, CCD!BY10, CCD!CE10, CCD!CK10, CCD!CQ10, CCD!CW10))</f>
        <v>16</v>
      </c>
      <c r="I10" s="287">
        <f>IF(ISBLANK(F10), "", COUNTA(CCD!L10, CCD!R10, CCD!X10, CCD!AD10, CCD!AJ10, CCD!AP10, CCD!AV10, CCD!BB10, CCD!BH10, CCD!BN10, CCD!BT10, CCD!BZ10, CCD!CF10, CCD!CL10, CCD!CR10, CCD!CX10))</f>
        <v>16</v>
      </c>
      <c r="J10" s="287">
        <f>IF(ISBLANK(G10), "", COUNTA(CCD!M10, CCD!S10, CCD!Y10, CCD!AE10, CCD!AK10, CCD!AQ10, CCD!AW10, CCD!BC10, CCD!BI10, CCD!BO10, CCD!BU10, CCD!CA10, CCD!CG10, CCD!CM10, CCD!CS10, CCD!CY10))</f>
        <v>16</v>
      </c>
      <c r="K10" s="293">
        <v>164.0</v>
      </c>
      <c r="L10" s="29">
        <v>9.0</v>
      </c>
      <c r="M10" s="294">
        <v>14.0</v>
      </c>
      <c r="N10" s="295">
        <v>7.809523809523809</v>
      </c>
      <c r="O10" s="296">
        <v>0.9</v>
      </c>
      <c r="P10" s="297">
        <v>1.2727272727272727</v>
      </c>
      <c r="Q10" s="293">
        <v>115.0</v>
      </c>
      <c r="R10" s="29">
        <v>9.0</v>
      </c>
      <c r="S10" s="294">
        <v>5.0</v>
      </c>
      <c r="T10" s="295">
        <v>8.167613636363637</v>
      </c>
      <c r="U10" s="296">
        <v>0.9</v>
      </c>
      <c r="V10" s="297">
        <v>1.25</v>
      </c>
      <c r="W10" s="293">
        <v>127.0</v>
      </c>
      <c r="X10" s="29">
        <v>23.0</v>
      </c>
      <c r="Y10" s="294">
        <v>5.0</v>
      </c>
      <c r="Z10" s="295">
        <v>7.9375</v>
      </c>
      <c r="AA10" s="296">
        <v>0.92</v>
      </c>
      <c r="AB10" s="297">
        <v>1.25</v>
      </c>
      <c r="AC10" s="293">
        <v>127.0</v>
      </c>
      <c r="AD10" s="29">
        <v>18.0</v>
      </c>
      <c r="AE10" s="294">
        <v>9.0</v>
      </c>
      <c r="AF10" s="295">
        <v>7.9375</v>
      </c>
      <c r="AG10" s="296">
        <v>0.9</v>
      </c>
      <c r="AH10" s="297">
        <v>1.125</v>
      </c>
      <c r="AI10" s="293">
        <v>149.0</v>
      </c>
      <c r="AJ10" s="29">
        <v>5.0</v>
      </c>
      <c r="AK10" s="294">
        <v>27.0</v>
      </c>
      <c r="AL10" s="295">
        <v>7.842105263157895</v>
      </c>
      <c r="AM10" s="296">
        <v>1.0</v>
      </c>
      <c r="AN10" s="297">
        <v>1.173913043478261</v>
      </c>
      <c r="AO10" s="29">
        <v>156.0</v>
      </c>
      <c r="AP10" s="29">
        <v>9.0</v>
      </c>
      <c r="AQ10" s="294">
        <v>18.0</v>
      </c>
      <c r="AR10" s="295">
        <v>7.8</v>
      </c>
      <c r="AS10" s="296">
        <v>0.9</v>
      </c>
      <c r="AT10" s="297">
        <v>1.2</v>
      </c>
      <c r="AU10" s="298">
        <v>132.0</v>
      </c>
      <c r="AV10" s="28">
        <v>5.0</v>
      </c>
      <c r="AW10" s="299">
        <v>23.0</v>
      </c>
      <c r="AX10" s="300">
        <v>8.25</v>
      </c>
      <c r="AY10" s="301">
        <v>1.0</v>
      </c>
      <c r="AZ10" s="302">
        <v>1.2105263157894737</v>
      </c>
      <c r="BA10" s="293">
        <v>131.0</v>
      </c>
      <c r="BB10" s="29">
        <v>5.0</v>
      </c>
      <c r="BC10" s="294">
        <v>9.0</v>
      </c>
      <c r="BD10" s="295">
        <v>8.111455108359134</v>
      </c>
      <c r="BE10" s="296">
        <v>1.0</v>
      </c>
      <c r="BF10" s="297">
        <v>1.125</v>
      </c>
      <c r="BG10" s="293">
        <v>112.0</v>
      </c>
      <c r="BH10" s="29">
        <v>9.0</v>
      </c>
      <c r="BI10" s="294">
        <v>18.0</v>
      </c>
      <c r="BJ10" s="295">
        <v>8.452830188679245</v>
      </c>
      <c r="BK10" s="296">
        <v>0.9</v>
      </c>
      <c r="BL10" s="297">
        <v>1.2</v>
      </c>
      <c r="BM10" s="29">
        <v>115.0</v>
      </c>
      <c r="BN10" s="29">
        <v>18.0</v>
      </c>
      <c r="BO10" s="294">
        <v>23.0</v>
      </c>
      <c r="BP10" s="295">
        <v>8.098591549295776</v>
      </c>
      <c r="BQ10" s="296">
        <v>0.9</v>
      </c>
      <c r="BR10" s="297">
        <v>1.2105263157894737</v>
      </c>
      <c r="BS10" s="29">
        <v>138.0</v>
      </c>
      <c r="BT10" s="29">
        <v>23.0</v>
      </c>
      <c r="BU10" s="294">
        <v>18.0</v>
      </c>
      <c r="BV10" s="295">
        <v>8.117647058823529</v>
      </c>
      <c r="BW10" s="296">
        <v>0.92</v>
      </c>
      <c r="BX10" s="297">
        <v>1.2</v>
      </c>
      <c r="BY10" s="29">
        <v>121.0</v>
      </c>
      <c r="BZ10" s="29">
        <v>23.0</v>
      </c>
      <c r="CA10" s="294">
        <v>5.0</v>
      </c>
      <c r="CB10" s="295">
        <v>7.934426229508197</v>
      </c>
      <c r="CC10" s="296">
        <v>0.92</v>
      </c>
      <c r="CD10" s="297">
        <v>1.25</v>
      </c>
      <c r="CE10" s="29">
        <v>103.0</v>
      </c>
      <c r="CF10" s="29">
        <v>9.0</v>
      </c>
      <c r="CG10" s="294">
        <v>14.0</v>
      </c>
      <c r="CH10" s="295">
        <v>7.923076923076923</v>
      </c>
      <c r="CI10" s="296">
        <v>0.9</v>
      </c>
      <c r="CJ10" s="297">
        <v>1.2727272727272727</v>
      </c>
      <c r="CK10" s="28">
        <v>160.0</v>
      </c>
      <c r="CL10" s="28">
        <v>9.0</v>
      </c>
      <c r="CM10" s="299">
        <v>14.0</v>
      </c>
      <c r="CN10" s="303">
        <v>8.0</v>
      </c>
      <c r="CO10" s="304">
        <v>0.9</v>
      </c>
      <c r="CP10" s="305">
        <v>1.2727272727272727</v>
      </c>
      <c r="CQ10" s="28">
        <v>169.0</v>
      </c>
      <c r="CR10" s="28">
        <v>9.0</v>
      </c>
      <c r="CS10" s="299">
        <v>18.0</v>
      </c>
      <c r="CT10" s="303">
        <v>8.047619047619047</v>
      </c>
      <c r="CU10" s="304">
        <v>0.9</v>
      </c>
      <c r="CV10" s="305">
        <v>1.2</v>
      </c>
      <c r="CW10" s="28">
        <v>133.0</v>
      </c>
      <c r="CX10" s="28">
        <v>18.0</v>
      </c>
      <c r="CY10" s="299">
        <v>9.0</v>
      </c>
      <c r="CZ10" s="303">
        <v>8.3125</v>
      </c>
      <c r="DA10" s="304">
        <v>0.9</v>
      </c>
      <c r="DB10" s="305">
        <v>1.125</v>
      </c>
      <c r="DD10" s="6" t="s">
        <v>212</v>
      </c>
    </row>
    <row r="11">
      <c r="A11" s="6" t="s">
        <v>1874</v>
      </c>
      <c r="B11" s="306">
        <v>7.312939350512834</v>
      </c>
      <c r="C11" s="307">
        <v>0.8000000000000002</v>
      </c>
      <c r="D11" s="307">
        <v>1.0195709598848899</v>
      </c>
      <c r="E11" s="287">
        <v>117.00702960820534</v>
      </c>
      <c r="F11" s="287">
        <v>12.800000000000002</v>
      </c>
      <c r="G11" s="287">
        <v>16.313135358158238</v>
      </c>
      <c r="H11" s="287">
        <f>IF(ISBLANK(E11), "", COUNTA(CCD!K11, CCD!Q11, CCD!W11, CCD!AC11, CCD!AI11, CCD!AO11, CCD!AU11, CCD!BA11, CCD!BG11, CCD!BM11, CCD!BS11, CCD!BY11, CCD!CE11, CCD!CK11, CCD!CQ11, CCD!CW11))</f>
        <v>16</v>
      </c>
      <c r="I11" s="287">
        <f>IF(ISBLANK(F11), "", COUNTA(CCD!L11, CCD!R11, CCD!X11, CCD!AD11, CCD!AJ11, CCD!AP11, CCD!AV11, CCD!BB11, CCD!BH11, CCD!BN11, CCD!BT11, CCD!BZ11, CCD!CF11, CCD!CL11, CCD!CR11, CCD!CX11))</f>
        <v>16</v>
      </c>
      <c r="J11" s="287">
        <f>IF(ISBLANK(G11), "", COUNTA(CCD!M11, CCD!S11, CCD!Y11, CCD!AE11, CCD!AK11, CCD!AQ11, CCD!AW11, CCD!BC11, CCD!BI11, CCD!BO11, CCD!BU11, CCD!CA11, CCD!CG11, CCD!CM11, CCD!CS11, CCD!CY11))</f>
        <v>16</v>
      </c>
      <c r="K11" s="293">
        <v>149.0</v>
      </c>
      <c r="L11" s="29">
        <v>8.0</v>
      </c>
      <c r="M11" s="294">
        <v>12.0</v>
      </c>
      <c r="N11" s="295">
        <v>7.095238095238095</v>
      </c>
      <c r="O11" s="296">
        <v>0.8</v>
      </c>
      <c r="P11" s="297">
        <v>1.0909090909090908</v>
      </c>
      <c r="Q11" s="293">
        <v>104.0</v>
      </c>
      <c r="R11" s="29">
        <v>8.0</v>
      </c>
      <c r="S11" s="294">
        <v>4.0</v>
      </c>
      <c r="T11" s="295">
        <v>7.386363636363637</v>
      </c>
      <c r="U11" s="296">
        <v>0.8</v>
      </c>
      <c r="V11" s="297">
        <v>1.0</v>
      </c>
      <c r="W11" s="293">
        <v>116.0</v>
      </c>
      <c r="X11" s="29">
        <v>20.0</v>
      </c>
      <c r="Y11" s="294">
        <v>4.0</v>
      </c>
      <c r="Z11" s="295">
        <v>7.25</v>
      </c>
      <c r="AA11" s="296">
        <v>0.8</v>
      </c>
      <c r="AB11" s="297">
        <v>1.0</v>
      </c>
      <c r="AC11" s="293">
        <v>116.0</v>
      </c>
      <c r="AD11" s="29">
        <v>16.0</v>
      </c>
      <c r="AE11" s="294">
        <v>8.0</v>
      </c>
      <c r="AF11" s="295">
        <v>7.25</v>
      </c>
      <c r="AG11" s="296">
        <v>0.8</v>
      </c>
      <c r="AH11" s="297">
        <v>1.0</v>
      </c>
      <c r="AI11" s="293">
        <v>135.0</v>
      </c>
      <c r="AJ11" s="29">
        <v>4.0</v>
      </c>
      <c r="AK11" s="294">
        <v>24.0</v>
      </c>
      <c r="AL11" s="295">
        <v>7.105263157894737</v>
      </c>
      <c r="AM11" s="296">
        <v>0.8</v>
      </c>
      <c r="AN11" s="297">
        <v>1.0434782608695652</v>
      </c>
      <c r="AO11" s="29">
        <v>142.0</v>
      </c>
      <c r="AP11" s="29">
        <v>8.0</v>
      </c>
      <c r="AQ11" s="294">
        <v>16.0</v>
      </c>
      <c r="AR11" s="295">
        <v>7.1</v>
      </c>
      <c r="AS11" s="296">
        <v>0.8</v>
      </c>
      <c r="AT11" s="297">
        <v>1.0666666666666667</v>
      </c>
      <c r="AU11" s="298">
        <v>121.0</v>
      </c>
      <c r="AV11" s="28">
        <v>4.0</v>
      </c>
      <c r="AW11" s="299">
        <v>20.0</v>
      </c>
      <c r="AX11" s="300">
        <v>7.5625</v>
      </c>
      <c r="AY11" s="301">
        <v>0.8</v>
      </c>
      <c r="AZ11" s="302">
        <v>1.0526315789473684</v>
      </c>
      <c r="BA11" s="293">
        <v>119.0</v>
      </c>
      <c r="BB11" s="29">
        <v>4.0</v>
      </c>
      <c r="BC11" s="294">
        <v>5.0</v>
      </c>
      <c r="BD11" s="295">
        <v>7.36842105263158</v>
      </c>
      <c r="BE11" s="296">
        <v>0.8</v>
      </c>
      <c r="BF11" s="297">
        <v>0.625</v>
      </c>
      <c r="BG11" s="293">
        <v>101.0</v>
      </c>
      <c r="BH11" s="29">
        <v>8.0</v>
      </c>
      <c r="BI11" s="294">
        <v>16.0</v>
      </c>
      <c r="BJ11" s="295">
        <v>7.622641509433962</v>
      </c>
      <c r="BK11" s="296">
        <v>0.8</v>
      </c>
      <c r="BL11" s="297">
        <v>1.0666666666666667</v>
      </c>
      <c r="BM11" s="29">
        <v>104.0</v>
      </c>
      <c r="BN11" s="29">
        <v>16.0</v>
      </c>
      <c r="BO11" s="294">
        <v>20.0</v>
      </c>
      <c r="BP11" s="295">
        <v>7.323943661971831</v>
      </c>
      <c r="BQ11" s="296">
        <v>0.8</v>
      </c>
      <c r="BR11" s="297">
        <v>1.0526315789473684</v>
      </c>
      <c r="BS11" s="29">
        <v>125.0</v>
      </c>
      <c r="BT11" s="29">
        <v>20.0</v>
      </c>
      <c r="BU11" s="294">
        <v>16.0</v>
      </c>
      <c r="BV11" s="295">
        <v>7.352941176470588</v>
      </c>
      <c r="BW11" s="296">
        <v>0.8</v>
      </c>
      <c r="BX11" s="297">
        <v>1.0666666666666667</v>
      </c>
      <c r="BY11" s="29">
        <v>110.0</v>
      </c>
      <c r="BZ11" s="29">
        <v>20.0</v>
      </c>
      <c r="CA11" s="294">
        <v>4.0</v>
      </c>
      <c r="CB11" s="295">
        <v>7.213114754098361</v>
      </c>
      <c r="CC11" s="296">
        <v>0.8</v>
      </c>
      <c r="CD11" s="297">
        <v>1.0</v>
      </c>
      <c r="CE11" s="29">
        <v>94.0</v>
      </c>
      <c r="CF11" s="29">
        <v>8.0</v>
      </c>
      <c r="CG11" s="294">
        <v>12.0</v>
      </c>
      <c r="CH11" s="295">
        <v>7.230769230769231</v>
      </c>
      <c r="CI11" s="296">
        <v>0.8</v>
      </c>
      <c r="CJ11" s="297">
        <v>1.0909090909090908</v>
      </c>
      <c r="CK11" s="28">
        <v>145.0</v>
      </c>
      <c r="CL11" s="28">
        <v>8.0</v>
      </c>
      <c r="CM11" s="299">
        <v>12.0</v>
      </c>
      <c r="CN11" s="303">
        <v>7.25</v>
      </c>
      <c r="CO11" s="304">
        <v>0.8</v>
      </c>
      <c r="CP11" s="305">
        <v>1.0909090909090908</v>
      </c>
      <c r="CQ11" s="28">
        <v>154.0</v>
      </c>
      <c r="CR11" s="28">
        <v>8.0</v>
      </c>
      <c r="CS11" s="299">
        <v>16.0</v>
      </c>
      <c r="CT11" s="303">
        <v>7.333333333333333</v>
      </c>
      <c r="CU11" s="304">
        <v>0.8</v>
      </c>
      <c r="CV11" s="305">
        <v>1.0666666666666667</v>
      </c>
      <c r="CW11" s="28">
        <v>121.0</v>
      </c>
      <c r="CX11" s="28">
        <v>16.0</v>
      </c>
      <c r="CY11" s="299">
        <v>8.0</v>
      </c>
      <c r="CZ11" s="303">
        <v>7.5625</v>
      </c>
      <c r="DA11" s="304">
        <v>0.8</v>
      </c>
      <c r="DB11" s="305">
        <v>1.0</v>
      </c>
      <c r="DD11" s="6" t="s">
        <v>212</v>
      </c>
    </row>
    <row r="12">
      <c r="A12" s="6" t="s">
        <v>1875</v>
      </c>
      <c r="B12" s="306">
        <v>6.756927453832167</v>
      </c>
      <c r="C12" s="307">
        <v>1.0</v>
      </c>
      <c r="D12" s="307">
        <v>1.3037605748561127</v>
      </c>
      <c r="E12" s="287">
        <v>108.11083926131467</v>
      </c>
      <c r="F12" s="287">
        <v>16.0</v>
      </c>
      <c r="G12" s="287">
        <v>20.860169197697804</v>
      </c>
      <c r="H12" s="287">
        <f>IF(ISBLANK(E12), "", COUNTA(CCD!K12, CCD!Q12, CCD!W12, CCD!AC12, CCD!AI12, CCD!AO12, CCD!AU12, CCD!BA12, CCD!BG12, CCD!BM12, CCD!BS12, CCD!BY12, CCD!CE12, CCD!CK12, CCD!CQ12, CCD!CW12))</f>
        <v>16</v>
      </c>
      <c r="I12" s="287">
        <f>IF(ISBLANK(F12), "", COUNTA(CCD!L12, CCD!R12, CCD!X12, CCD!AD12, CCD!AJ12, CCD!AP12, CCD!AV12, CCD!BB12, CCD!BH12, CCD!BN12, CCD!BT12, CCD!BZ12, CCD!CF12, CCD!CL12, CCD!CR12, CCD!CX12))</f>
        <v>16</v>
      </c>
      <c r="J12" s="287">
        <f>IF(ISBLANK(G12), "", COUNTA(CCD!M12, CCD!S12, CCD!Y12, CCD!AE12, CCD!AK12, CCD!AQ12, CCD!AW12, CCD!BC12, CCD!BI12, CCD!BO12, CCD!BU12, CCD!CA12, CCD!CG12, CCD!CM12, CCD!CS12, CCD!CY12))</f>
        <v>16</v>
      </c>
      <c r="K12" s="293">
        <v>136.0</v>
      </c>
      <c r="L12" s="29">
        <v>10.0</v>
      </c>
      <c r="M12" s="294">
        <v>15.0</v>
      </c>
      <c r="N12" s="295">
        <v>6.476190476190476</v>
      </c>
      <c r="O12" s="296">
        <v>1.0</v>
      </c>
      <c r="P12" s="297">
        <v>1.3636363636363635</v>
      </c>
      <c r="Q12" s="293">
        <v>95.0</v>
      </c>
      <c r="R12" s="29">
        <v>10.0</v>
      </c>
      <c r="S12" s="294">
        <v>5.0</v>
      </c>
      <c r="T12" s="295">
        <v>6.747159090909091</v>
      </c>
      <c r="U12" s="296">
        <v>1.0</v>
      </c>
      <c r="V12" s="297">
        <v>1.25</v>
      </c>
      <c r="W12" s="293">
        <v>105.0</v>
      </c>
      <c r="X12" s="29">
        <v>25.0</v>
      </c>
      <c r="Y12" s="294">
        <v>5.0</v>
      </c>
      <c r="Z12" s="295">
        <v>6.5625</v>
      </c>
      <c r="AA12" s="296">
        <v>1.0</v>
      </c>
      <c r="AB12" s="297">
        <v>1.25</v>
      </c>
      <c r="AC12" s="293">
        <v>105.0</v>
      </c>
      <c r="AD12" s="29">
        <v>20.0</v>
      </c>
      <c r="AE12" s="294">
        <v>10.0</v>
      </c>
      <c r="AF12" s="295">
        <v>6.5625</v>
      </c>
      <c r="AG12" s="296">
        <v>1.0</v>
      </c>
      <c r="AH12" s="297">
        <v>1.25</v>
      </c>
      <c r="AI12" s="293">
        <v>122.0</v>
      </c>
      <c r="AJ12" s="29">
        <v>5.0</v>
      </c>
      <c r="AK12" s="294">
        <v>30.0</v>
      </c>
      <c r="AL12" s="295">
        <v>6.421052631578948</v>
      </c>
      <c r="AM12" s="296">
        <v>1.0</v>
      </c>
      <c r="AN12" s="297">
        <v>1.3043478260869565</v>
      </c>
      <c r="AO12" s="29">
        <v>130.0</v>
      </c>
      <c r="AP12" s="29">
        <v>10.0</v>
      </c>
      <c r="AQ12" s="294">
        <v>20.0</v>
      </c>
      <c r="AR12" s="295">
        <v>6.5</v>
      </c>
      <c r="AS12" s="296">
        <v>1.0</v>
      </c>
      <c r="AT12" s="297">
        <v>1.3333333333333333</v>
      </c>
      <c r="AU12" s="298">
        <v>109.0</v>
      </c>
      <c r="AV12" s="28">
        <v>5.0</v>
      </c>
      <c r="AW12" s="299">
        <v>25.0</v>
      </c>
      <c r="AX12" s="300">
        <v>6.8125</v>
      </c>
      <c r="AY12" s="301">
        <v>1.0</v>
      </c>
      <c r="AZ12" s="302">
        <v>1.3157894736842106</v>
      </c>
      <c r="BA12" s="293">
        <v>108.0</v>
      </c>
      <c r="BB12" s="29">
        <v>5.0</v>
      </c>
      <c r="BC12" s="294">
        <v>10.0</v>
      </c>
      <c r="BD12" s="295">
        <v>6.6873065015479884</v>
      </c>
      <c r="BE12" s="296">
        <v>1.0</v>
      </c>
      <c r="BF12" s="297">
        <v>1.25</v>
      </c>
      <c r="BG12" s="293">
        <v>92.0</v>
      </c>
      <c r="BH12" s="29">
        <v>10.0</v>
      </c>
      <c r="BI12" s="294">
        <v>20.0</v>
      </c>
      <c r="BJ12" s="295">
        <v>6.943396226415095</v>
      </c>
      <c r="BK12" s="296">
        <v>1.0</v>
      </c>
      <c r="BL12" s="297">
        <v>1.3333333333333333</v>
      </c>
      <c r="BM12" s="29">
        <v>95.0</v>
      </c>
      <c r="BN12" s="29">
        <v>20.0</v>
      </c>
      <c r="BO12" s="294">
        <v>25.0</v>
      </c>
      <c r="BP12" s="295">
        <v>6.690140845070423</v>
      </c>
      <c r="BQ12" s="296">
        <v>1.0</v>
      </c>
      <c r="BR12" s="297">
        <v>1.3157894736842106</v>
      </c>
      <c r="BS12" s="29">
        <v>144.0</v>
      </c>
      <c r="BT12" s="29">
        <v>25.0</v>
      </c>
      <c r="BU12" s="294">
        <v>20.0</v>
      </c>
      <c r="BV12" s="295">
        <v>8.470588235294118</v>
      </c>
      <c r="BW12" s="296">
        <v>1.0</v>
      </c>
      <c r="BX12" s="297">
        <v>1.3333333333333333</v>
      </c>
      <c r="BY12" s="29">
        <v>100.0</v>
      </c>
      <c r="BZ12" s="29">
        <v>25.0</v>
      </c>
      <c r="CA12" s="294">
        <v>5.0</v>
      </c>
      <c r="CB12" s="295">
        <v>6.557377049180328</v>
      </c>
      <c r="CC12" s="296">
        <v>1.0</v>
      </c>
      <c r="CD12" s="297">
        <v>1.25</v>
      </c>
      <c r="CE12" s="29">
        <v>85.0</v>
      </c>
      <c r="CF12" s="29">
        <v>10.0</v>
      </c>
      <c r="CG12" s="294">
        <v>15.0</v>
      </c>
      <c r="CH12" s="295">
        <v>6.538461538461538</v>
      </c>
      <c r="CI12" s="296">
        <v>1.0</v>
      </c>
      <c r="CJ12" s="297">
        <v>1.3636363636363635</v>
      </c>
      <c r="CK12" s="28">
        <v>132.0</v>
      </c>
      <c r="CL12" s="28">
        <v>10.0</v>
      </c>
      <c r="CM12" s="299">
        <v>15.0</v>
      </c>
      <c r="CN12" s="303">
        <v>6.6</v>
      </c>
      <c r="CO12" s="304">
        <v>1.0</v>
      </c>
      <c r="CP12" s="305">
        <v>1.3636363636363635</v>
      </c>
      <c r="CQ12" s="28">
        <v>140.0</v>
      </c>
      <c r="CR12" s="28">
        <v>10.0</v>
      </c>
      <c r="CS12" s="299">
        <v>20.0</v>
      </c>
      <c r="CT12" s="303">
        <v>6.666666666666667</v>
      </c>
      <c r="CU12" s="304">
        <v>1.0</v>
      </c>
      <c r="CV12" s="305">
        <v>1.3333333333333333</v>
      </c>
      <c r="CW12" s="28">
        <v>110.0</v>
      </c>
      <c r="CX12" s="28">
        <v>20.0</v>
      </c>
      <c r="CY12" s="299">
        <v>10.0</v>
      </c>
      <c r="CZ12" s="303">
        <v>6.875</v>
      </c>
      <c r="DA12" s="304">
        <v>1.0</v>
      </c>
      <c r="DB12" s="305">
        <v>1.25</v>
      </c>
      <c r="DD12" s="6" t="s">
        <v>212</v>
      </c>
    </row>
    <row r="13">
      <c r="A13" s="6" t="s">
        <v>1876</v>
      </c>
      <c r="B13" s="306">
        <v>9.511817202391397</v>
      </c>
      <c r="C13" s="307">
        <v>1.5025</v>
      </c>
      <c r="D13" s="307">
        <v>0.5215042299424449</v>
      </c>
      <c r="E13" s="287">
        <v>152.18907523826235</v>
      </c>
      <c r="F13" s="287">
        <v>24.04</v>
      </c>
      <c r="G13" s="287">
        <v>8.344067679079119</v>
      </c>
      <c r="H13" s="287">
        <f>IF(ISBLANK(E13), "", COUNTA(CCD!K13, CCD!Q13, CCD!W13, CCD!AC13, CCD!AI13, CCD!AO13, CCD!AU13, CCD!BA13, CCD!BG13, CCD!BM13, CCD!BS13, CCD!BY13, CCD!CE13, CCD!CK13, CCD!CQ13, CCD!CW13))</f>
        <v>16</v>
      </c>
      <c r="I13" s="287">
        <f>IF(ISBLANK(F13), "", COUNTA(CCD!L13, CCD!R13, CCD!X13, CCD!AD13, CCD!AJ13, CCD!AP13, CCD!AV13, CCD!BB13, CCD!BH13, CCD!BN13, CCD!BT13, CCD!BZ13, CCD!CF13, CCD!CL13, CCD!CR13, CCD!CX13))</f>
        <v>16</v>
      </c>
      <c r="J13" s="287">
        <f>IF(ISBLANK(G13), "", COUNTA(CCD!M13, CCD!S13, CCD!Y13, CCD!AE13, CCD!AK13, CCD!AQ13, CCD!AW13, CCD!BC13, CCD!BI13, CCD!BO13, CCD!BU13, CCD!CA13, CCD!CG13, CCD!CM13, CCD!CS13, CCD!CY13))</f>
        <v>16</v>
      </c>
      <c r="K13" s="293">
        <v>196.0</v>
      </c>
      <c r="L13" s="29">
        <v>15.0</v>
      </c>
      <c r="M13" s="294">
        <v>6.0</v>
      </c>
      <c r="N13" s="295">
        <v>9.333333333333334</v>
      </c>
      <c r="O13" s="296">
        <v>1.5</v>
      </c>
      <c r="P13" s="297">
        <v>0.5454545454545454</v>
      </c>
      <c r="Q13" s="293">
        <v>137.0</v>
      </c>
      <c r="R13" s="29">
        <v>15.0</v>
      </c>
      <c r="S13" s="294">
        <v>2.0</v>
      </c>
      <c r="T13" s="295">
        <v>9.730113636363637</v>
      </c>
      <c r="U13" s="296">
        <v>1.5</v>
      </c>
      <c r="V13" s="297">
        <v>0.5</v>
      </c>
      <c r="W13" s="293">
        <v>151.0</v>
      </c>
      <c r="X13" s="29">
        <v>30.0</v>
      </c>
      <c r="Y13" s="294">
        <v>2.0</v>
      </c>
      <c r="Z13" s="295">
        <v>9.4375</v>
      </c>
      <c r="AA13" s="296">
        <v>1.2</v>
      </c>
      <c r="AB13" s="297">
        <v>0.5</v>
      </c>
      <c r="AC13" s="293">
        <v>152.0</v>
      </c>
      <c r="AD13" s="29">
        <v>30.0</v>
      </c>
      <c r="AE13" s="294">
        <v>4.0</v>
      </c>
      <c r="AF13" s="295">
        <v>9.5</v>
      </c>
      <c r="AG13" s="296">
        <v>1.5</v>
      </c>
      <c r="AH13" s="297">
        <v>0.5</v>
      </c>
      <c r="AI13" s="293">
        <v>177.0</v>
      </c>
      <c r="AJ13" s="29">
        <v>8.0</v>
      </c>
      <c r="AK13" s="294">
        <v>12.0</v>
      </c>
      <c r="AL13" s="295">
        <v>9.31578947368421</v>
      </c>
      <c r="AM13" s="296">
        <v>1.6</v>
      </c>
      <c r="AN13" s="297">
        <v>0.5217391304347826</v>
      </c>
      <c r="AO13" s="29">
        <v>187.0</v>
      </c>
      <c r="AP13" s="29">
        <v>15.0</v>
      </c>
      <c r="AQ13" s="294">
        <v>8.0</v>
      </c>
      <c r="AR13" s="295">
        <v>9.35</v>
      </c>
      <c r="AS13" s="296">
        <v>1.5</v>
      </c>
      <c r="AT13" s="297">
        <v>0.5333333333333333</v>
      </c>
      <c r="AU13" s="298">
        <v>159.0</v>
      </c>
      <c r="AV13" s="28">
        <v>8.0</v>
      </c>
      <c r="AW13" s="299">
        <v>10.0</v>
      </c>
      <c r="AX13" s="300">
        <v>9.9375</v>
      </c>
      <c r="AY13" s="301">
        <v>1.6</v>
      </c>
      <c r="AZ13" s="302">
        <v>0.5263157894736842</v>
      </c>
      <c r="BA13" s="293">
        <v>157.0</v>
      </c>
      <c r="BB13" s="29">
        <v>8.0</v>
      </c>
      <c r="BC13" s="294">
        <v>4.0</v>
      </c>
      <c r="BD13" s="295">
        <v>9.721362229102168</v>
      </c>
      <c r="BE13" s="296">
        <v>1.6</v>
      </c>
      <c r="BF13" s="297">
        <v>0.5</v>
      </c>
      <c r="BG13" s="293">
        <v>113.0</v>
      </c>
      <c r="BH13" s="29">
        <v>15.0</v>
      </c>
      <c r="BI13" s="294">
        <v>8.0</v>
      </c>
      <c r="BJ13" s="295">
        <v>8.528301886792454</v>
      </c>
      <c r="BK13" s="296">
        <v>1.5</v>
      </c>
      <c r="BL13" s="297">
        <v>0.5333333333333333</v>
      </c>
      <c r="BM13" s="29">
        <v>137.0</v>
      </c>
      <c r="BN13" s="29">
        <v>30.0</v>
      </c>
      <c r="BO13" s="294">
        <v>10.0</v>
      </c>
      <c r="BP13" s="295">
        <v>9.647887323943662</v>
      </c>
      <c r="BQ13" s="296">
        <v>1.5</v>
      </c>
      <c r="BR13" s="297">
        <v>0.5263157894736842</v>
      </c>
      <c r="BS13" s="29">
        <v>165.0</v>
      </c>
      <c r="BT13" s="29">
        <v>38.0</v>
      </c>
      <c r="BU13" s="294">
        <v>8.0</v>
      </c>
      <c r="BV13" s="295">
        <v>9.705882352941176</v>
      </c>
      <c r="BW13" s="296">
        <v>1.52</v>
      </c>
      <c r="BX13" s="297">
        <v>0.5333333333333333</v>
      </c>
      <c r="BY13" s="29">
        <v>144.0</v>
      </c>
      <c r="BZ13" s="29">
        <v>38.0</v>
      </c>
      <c r="CA13" s="294">
        <v>2.0</v>
      </c>
      <c r="CB13" s="295">
        <v>9.442622950819672</v>
      </c>
      <c r="CC13" s="296">
        <v>1.52</v>
      </c>
      <c r="CD13" s="297">
        <v>0.5</v>
      </c>
      <c r="CE13" s="29">
        <v>122.0</v>
      </c>
      <c r="CF13" s="29">
        <v>15.0</v>
      </c>
      <c r="CG13" s="294">
        <v>6.0</v>
      </c>
      <c r="CH13" s="295">
        <v>9.384615384615385</v>
      </c>
      <c r="CI13" s="296">
        <v>1.5</v>
      </c>
      <c r="CJ13" s="297">
        <v>0.5454545454545454</v>
      </c>
      <c r="CK13" s="28">
        <v>191.0</v>
      </c>
      <c r="CL13" s="28">
        <v>15.0</v>
      </c>
      <c r="CM13" s="299">
        <v>6.0</v>
      </c>
      <c r="CN13" s="303">
        <v>9.55</v>
      </c>
      <c r="CO13" s="304">
        <v>1.5</v>
      </c>
      <c r="CP13" s="305">
        <v>0.5454545454545454</v>
      </c>
      <c r="CQ13" s="28">
        <v>203.0</v>
      </c>
      <c r="CR13" s="28">
        <v>15.0</v>
      </c>
      <c r="CS13" s="299">
        <v>8.0</v>
      </c>
      <c r="CT13" s="303">
        <v>9.666666666666666</v>
      </c>
      <c r="CU13" s="304">
        <v>1.5</v>
      </c>
      <c r="CV13" s="305">
        <v>0.5333333333333333</v>
      </c>
      <c r="CW13" s="28">
        <v>159.0</v>
      </c>
      <c r="CX13" s="28">
        <v>30.0</v>
      </c>
      <c r="CY13" s="299">
        <v>4.0</v>
      </c>
      <c r="CZ13" s="303">
        <v>9.9375</v>
      </c>
      <c r="DA13" s="304">
        <v>1.5</v>
      </c>
      <c r="DB13" s="305">
        <v>0.5</v>
      </c>
      <c r="DD13" s="6" t="s">
        <v>212</v>
      </c>
    </row>
    <row r="14">
      <c r="A14" s="6" t="s">
        <v>1878</v>
      </c>
      <c r="B14" s="306">
        <v>10.947787959624124</v>
      </c>
      <c r="C14" s="307">
        <v>1.0</v>
      </c>
      <c r="D14" s="307">
        <v>1.0430084598848899</v>
      </c>
      <c r="E14" s="287">
        <v>175.16460735398599</v>
      </c>
      <c r="F14" s="287">
        <v>16.0</v>
      </c>
      <c r="G14" s="287">
        <v>16.688135358158238</v>
      </c>
      <c r="H14" s="287">
        <f>IF(ISBLANK(E14), "", COUNTA(CCD!K14, CCD!Q14, CCD!W14, CCD!AC14, CCD!AI14, CCD!AO14, CCD!AU14, CCD!BA14, CCD!BG14, CCD!BM14, CCD!BS14, CCD!BY14, CCD!CE14, CCD!CK14, CCD!CQ14, CCD!CW14))</f>
        <v>16</v>
      </c>
      <c r="I14" s="287">
        <f>IF(ISBLANK(F14), "", COUNTA(CCD!L14, CCD!R14, CCD!X14, CCD!AD14, CCD!AJ14, CCD!AP14, CCD!AV14, CCD!BB14, CCD!BH14, CCD!BN14, CCD!BT14, CCD!BZ14, CCD!CF14, CCD!CL14, CCD!CR14, CCD!CX14))</f>
        <v>16</v>
      </c>
      <c r="J14" s="287">
        <f>IF(ISBLANK(G14), "", COUNTA(CCD!M14, CCD!S14, CCD!Y14, CCD!AE14, CCD!AK14, CCD!AQ14, CCD!AW14, CCD!BC14, CCD!BI14, CCD!BO14, CCD!BU14, CCD!CA14, CCD!CG14, CCD!CM14, CCD!CS14, CCD!CY14))</f>
        <v>16</v>
      </c>
      <c r="K14" s="293">
        <v>224.0</v>
      </c>
      <c r="L14" s="29">
        <v>10.0</v>
      </c>
      <c r="M14" s="294">
        <v>12.0</v>
      </c>
      <c r="N14" s="295">
        <v>10.666666666666666</v>
      </c>
      <c r="O14" s="296">
        <v>1.0</v>
      </c>
      <c r="P14" s="297">
        <v>1.0909090909090908</v>
      </c>
      <c r="Q14" s="293">
        <v>157.0</v>
      </c>
      <c r="R14" s="29">
        <v>10.0</v>
      </c>
      <c r="S14" s="294">
        <v>4.0</v>
      </c>
      <c r="T14" s="295">
        <v>11.150568181818182</v>
      </c>
      <c r="U14" s="296">
        <v>1.0</v>
      </c>
      <c r="V14" s="297">
        <v>1.0</v>
      </c>
      <c r="W14" s="293">
        <v>173.0</v>
      </c>
      <c r="X14" s="29">
        <v>25.0</v>
      </c>
      <c r="Y14" s="294">
        <v>4.0</v>
      </c>
      <c r="Z14" s="295">
        <v>10.8125</v>
      </c>
      <c r="AA14" s="296">
        <v>1.0</v>
      </c>
      <c r="AB14" s="297">
        <v>1.0</v>
      </c>
      <c r="AC14" s="293">
        <v>173.0</v>
      </c>
      <c r="AD14" s="29">
        <v>20.0</v>
      </c>
      <c r="AE14" s="294">
        <v>8.0</v>
      </c>
      <c r="AF14" s="295">
        <v>10.8125</v>
      </c>
      <c r="AG14" s="296">
        <v>1.0</v>
      </c>
      <c r="AH14" s="297">
        <v>1.0</v>
      </c>
      <c r="AI14" s="293">
        <v>202.0</v>
      </c>
      <c r="AJ14" s="29">
        <v>5.0</v>
      </c>
      <c r="AK14" s="294">
        <v>24.0</v>
      </c>
      <c r="AL14" s="295">
        <v>10.631578947368421</v>
      </c>
      <c r="AM14" s="296">
        <v>1.0</v>
      </c>
      <c r="AN14" s="297">
        <v>1.0434782608695652</v>
      </c>
      <c r="AO14" s="29">
        <v>213.0</v>
      </c>
      <c r="AP14" s="29">
        <v>10.0</v>
      </c>
      <c r="AQ14" s="294">
        <v>16.0</v>
      </c>
      <c r="AR14" s="295">
        <v>10.65</v>
      </c>
      <c r="AS14" s="296">
        <v>1.0</v>
      </c>
      <c r="AT14" s="297">
        <v>1.0666666666666667</v>
      </c>
      <c r="AU14" s="298">
        <v>181.0</v>
      </c>
      <c r="AV14" s="28">
        <v>5.0</v>
      </c>
      <c r="AW14" s="299">
        <v>20.0</v>
      </c>
      <c r="AX14" s="300">
        <v>11.3125</v>
      </c>
      <c r="AY14" s="301">
        <v>1.0</v>
      </c>
      <c r="AZ14" s="302">
        <v>1.0526315789473684</v>
      </c>
      <c r="BA14" s="293">
        <v>178.0</v>
      </c>
      <c r="BB14" s="29">
        <v>5.0</v>
      </c>
      <c r="BC14" s="294">
        <v>8.0</v>
      </c>
      <c r="BD14" s="295">
        <v>11.021671826625388</v>
      </c>
      <c r="BE14" s="296">
        <v>1.0</v>
      </c>
      <c r="BF14" s="297">
        <v>1.0</v>
      </c>
      <c r="BG14" s="293">
        <v>151.0</v>
      </c>
      <c r="BH14" s="29">
        <v>10.0</v>
      </c>
      <c r="BI14" s="294">
        <v>16.0</v>
      </c>
      <c r="BJ14" s="295">
        <v>11.39622641509434</v>
      </c>
      <c r="BK14" s="296">
        <v>1.0</v>
      </c>
      <c r="BL14" s="297">
        <v>1.0666666666666667</v>
      </c>
      <c r="BM14" s="29">
        <v>156.0</v>
      </c>
      <c r="BN14" s="29">
        <v>20.0</v>
      </c>
      <c r="BO14" s="294">
        <v>20.0</v>
      </c>
      <c r="BP14" s="295">
        <v>10.985915492957748</v>
      </c>
      <c r="BQ14" s="296">
        <v>1.0</v>
      </c>
      <c r="BR14" s="297">
        <v>1.0526315789473684</v>
      </c>
      <c r="BS14" s="29">
        <v>187.0</v>
      </c>
      <c r="BT14" s="29">
        <v>25.0</v>
      </c>
      <c r="BU14" s="294">
        <v>16.0</v>
      </c>
      <c r="BV14" s="295">
        <v>11.0</v>
      </c>
      <c r="BW14" s="296">
        <v>1.0</v>
      </c>
      <c r="BX14" s="297">
        <v>1.0666666666666667</v>
      </c>
      <c r="BY14" s="29">
        <v>165.0</v>
      </c>
      <c r="BZ14" s="29">
        <v>25.0</v>
      </c>
      <c r="CA14" s="294">
        <v>4.0</v>
      </c>
      <c r="CB14" s="295">
        <v>10.819672131147541</v>
      </c>
      <c r="CC14" s="296">
        <v>1.0</v>
      </c>
      <c r="CD14" s="297">
        <v>1.0</v>
      </c>
      <c r="CE14" s="29">
        <v>139.0</v>
      </c>
      <c r="CF14" s="29">
        <v>10.0</v>
      </c>
      <c r="CG14" s="294">
        <v>12.0</v>
      </c>
      <c r="CH14" s="295">
        <v>10.692307692307692</v>
      </c>
      <c r="CI14" s="296">
        <v>1.0</v>
      </c>
      <c r="CJ14" s="297">
        <v>1.0909090909090908</v>
      </c>
      <c r="CK14" s="28">
        <v>218.0</v>
      </c>
      <c r="CL14" s="28">
        <v>10.0</v>
      </c>
      <c r="CM14" s="299">
        <v>12.0</v>
      </c>
      <c r="CN14" s="303">
        <v>10.9</v>
      </c>
      <c r="CO14" s="304">
        <v>1.0</v>
      </c>
      <c r="CP14" s="305">
        <v>1.0909090909090908</v>
      </c>
      <c r="CQ14" s="28">
        <v>231.0</v>
      </c>
      <c r="CR14" s="28">
        <v>10.0</v>
      </c>
      <c r="CS14" s="299">
        <v>16.0</v>
      </c>
      <c r="CT14" s="303">
        <v>11.0</v>
      </c>
      <c r="CU14" s="304">
        <v>1.0</v>
      </c>
      <c r="CV14" s="305">
        <v>1.0666666666666667</v>
      </c>
      <c r="CW14" s="28">
        <v>181.0</v>
      </c>
      <c r="CX14" s="28">
        <v>20.0</v>
      </c>
      <c r="CY14" s="299">
        <v>8.0</v>
      </c>
      <c r="CZ14" s="303">
        <v>11.3125</v>
      </c>
      <c r="DA14" s="304">
        <v>1.0</v>
      </c>
      <c r="DB14" s="305">
        <v>1.0</v>
      </c>
      <c r="DD14" s="6" t="s">
        <v>212</v>
      </c>
    </row>
    <row r="15">
      <c r="A15" s="6" t="s">
        <v>1879</v>
      </c>
      <c r="B15" s="306">
        <v>10.076576496604854</v>
      </c>
      <c r="C15" s="307">
        <v>0.8000000000000002</v>
      </c>
      <c r="D15" s="307">
        <v>1.3729239260453503</v>
      </c>
      <c r="E15" s="287">
        <v>161.22522394567767</v>
      </c>
      <c r="F15" s="287">
        <v>12.800000000000002</v>
      </c>
      <c r="G15" s="287">
        <v>21.966782816725605</v>
      </c>
      <c r="H15" s="287">
        <f>IF(ISBLANK(E15), "", COUNTA(CCD!K15, CCD!Q15, CCD!W15, CCD!AC15, CCD!AI15, CCD!AO15, CCD!AU15, CCD!BA15, CCD!BG15, CCD!BM15, CCD!BS15, CCD!BY15, CCD!CE15, CCD!CK15, CCD!CQ15, CCD!CW15))</f>
        <v>16</v>
      </c>
      <c r="I15" s="287">
        <f>IF(ISBLANK(F15), "", COUNTA(CCD!L15, CCD!R15, CCD!X15, CCD!AD15, CCD!AJ15, CCD!AP15, CCD!AV15, CCD!BB15, CCD!BH15, CCD!BN15, CCD!BT15, CCD!BZ15, CCD!CF15, CCD!CL15, CCD!CR15, CCD!CX15))</f>
        <v>16</v>
      </c>
      <c r="J15" s="287">
        <f>IF(ISBLANK(G15), "", COUNTA(CCD!M15, CCD!S15, CCD!Y15, CCD!AE15, CCD!AK15, CCD!AQ15, CCD!AW15, CCD!BC15, CCD!BI15, CCD!BO15, CCD!BU15, CCD!CA15, CCD!CG15, CCD!CM15, CCD!CS15, CCD!CY15))</f>
        <v>16</v>
      </c>
      <c r="K15" s="293">
        <v>206.0</v>
      </c>
      <c r="L15" s="29">
        <v>8.0</v>
      </c>
      <c r="M15" s="294">
        <v>16.0</v>
      </c>
      <c r="N15" s="295">
        <v>9.80952380952381</v>
      </c>
      <c r="O15" s="296">
        <v>0.8</v>
      </c>
      <c r="P15" s="297">
        <v>1.4545454545454546</v>
      </c>
      <c r="Q15" s="293">
        <v>144.0</v>
      </c>
      <c r="R15" s="29">
        <v>8.0</v>
      </c>
      <c r="S15" s="294">
        <v>5.0</v>
      </c>
      <c r="T15" s="295">
        <v>10.227272727272727</v>
      </c>
      <c r="U15" s="296">
        <v>0.8</v>
      </c>
      <c r="V15" s="297">
        <v>1.25</v>
      </c>
      <c r="W15" s="293">
        <v>159.0</v>
      </c>
      <c r="X15" s="29">
        <v>20.0</v>
      </c>
      <c r="Y15" s="294">
        <v>5.0</v>
      </c>
      <c r="Z15" s="295">
        <v>9.9375</v>
      </c>
      <c r="AA15" s="296">
        <v>0.8</v>
      </c>
      <c r="AB15" s="297">
        <v>1.25</v>
      </c>
      <c r="AC15" s="293">
        <v>159.0</v>
      </c>
      <c r="AD15" s="29">
        <v>16.0</v>
      </c>
      <c r="AE15" s="294">
        <v>11.0</v>
      </c>
      <c r="AF15" s="295">
        <v>9.9375</v>
      </c>
      <c r="AG15" s="296">
        <v>0.8</v>
      </c>
      <c r="AH15" s="297">
        <v>1.375</v>
      </c>
      <c r="AI15" s="293">
        <v>186.0</v>
      </c>
      <c r="AJ15" s="29">
        <v>4.0</v>
      </c>
      <c r="AK15" s="294">
        <v>32.0</v>
      </c>
      <c r="AL15" s="295">
        <v>9.789473684210526</v>
      </c>
      <c r="AM15" s="296">
        <v>0.8</v>
      </c>
      <c r="AN15" s="297">
        <v>1.391304347826087</v>
      </c>
      <c r="AO15" s="29">
        <v>196.0</v>
      </c>
      <c r="AP15" s="29">
        <v>8.0</v>
      </c>
      <c r="AQ15" s="294">
        <v>21.0</v>
      </c>
      <c r="AR15" s="295">
        <v>9.8</v>
      </c>
      <c r="AS15" s="296">
        <v>0.8</v>
      </c>
      <c r="AT15" s="297">
        <v>1.4</v>
      </c>
      <c r="AU15" s="298">
        <v>166.0</v>
      </c>
      <c r="AV15" s="28">
        <v>4.0</v>
      </c>
      <c r="AW15" s="299">
        <v>26.0</v>
      </c>
      <c r="AX15" s="300">
        <v>10.375</v>
      </c>
      <c r="AY15" s="301">
        <v>0.8</v>
      </c>
      <c r="AZ15" s="302">
        <v>1.368421052631579</v>
      </c>
      <c r="BA15" s="293">
        <v>164.0</v>
      </c>
      <c r="BB15" s="29">
        <v>4.0</v>
      </c>
      <c r="BC15" s="294">
        <v>11.0</v>
      </c>
      <c r="BD15" s="295">
        <v>10.154798761609907</v>
      </c>
      <c r="BE15" s="296">
        <v>0.8</v>
      </c>
      <c r="BF15" s="297">
        <v>1.375</v>
      </c>
      <c r="BG15" s="293">
        <v>140.0</v>
      </c>
      <c r="BH15" s="29">
        <v>8.0</v>
      </c>
      <c r="BI15" s="294">
        <v>21.0</v>
      </c>
      <c r="BJ15" s="295">
        <v>10.566037735849056</v>
      </c>
      <c r="BK15" s="296">
        <v>0.8</v>
      </c>
      <c r="BL15" s="297">
        <v>1.4</v>
      </c>
      <c r="BM15" s="29">
        <v>143.0</v>
      </c>
      <c r="BN15" s="29">
        <v>16.0</v>
      </c>
      <c r="BO15" s="294">
        <v>26.0</v>
      </c>
      <c r="BP15" s="295">
        <v>10.070422535211268</v>
      </c>
      <c r="BQ15" s="296">
        <v>0.8</v>
      </c>
      <c r="BR15" s="297">
        <v>1.368421052631579</v>
      </c>
      <c r="BS15" s="29">
        <v>173.0</v>
      </c>
      <c r="BT15" s="29">
        <v>20.0</v>
      </c>
      <c r="BU15" s="294">
        <v>21.0</v>
      </c>
      <c r="BV15" s="295">
        <v>10.176470588235293</v>
      </c>
      <c r="BW15" s="296">
        <v>0.8</v>
      </c>
      <c r="BX15" s="297">
        <v>1.4</v>
      </c>
      <c r="BY15" s="29">
        <v>152.0</v>
      </c>
      <c r="BZ15" s="29">
        <v>20.0</v>
      </c>
      <c r="CA15" s="294">
        <v>5.0</v>
      </c>
      <c r="CB15" s="295">
        <v>9.967213114754099</v>
      </c>
      <c r="CC15" s="296">
        <v>0.8</v>
      </c>
      <c r="CD15" s="297">
        <v>1.25</v>
      </c>
      <c r="CE15" s="29">
        <v>128.0</v>
      </c>
      <c r="CF15" s="29">
        <v>8.0</v>
      </c>
      <c r="CG15" s="294">
        <v>16.0</v>
      </c>
      <c r="CH15" s="295">
        <v>9.846153846153847</v>
      </c>
      <c r="CI15" s="296">
        <v>0.8</v>
      </c>
      <c r="CJ15" s="297">
        <v>1.4545454545454546</v>
      </c>
      <c r="CK15" s="28">
        <v>201.0</v>
      </c>
      <c r="CL15" s="28">
        <v>8.0</v>
      </c>
      <c r="CM15" s="299">
        <v>16.0</v>
      </c>
      <c r="CN15" s="303">
        <v>10.05</v>
      </c>
      <c r="CO15" s="304">
        <v>0.8</v>
      </c>
      <c r="CP15" s="305">
        <v>1.4545454545454546</v>
      </c>
      <c r="CQ15" s="28">
        <v>213.0</v>
      </c>
      <c r="CR15" s="28">
        <v>8.0</v>
      </c>
      <c r="CS15" s="299">
        <v>21.0</v>
      </c>
      <c r="CT15" s="303">
        <v>10.142857142857142</v>
      </c>
      <c r="CU15" s="304">
        <v>0.8</v>
      </c>
      <c r="CV15" s="305">
        <v>1.4</v>
      </c>
      <c r="CW15" s="28">
        <v>166.0</v>
      </c>
      <c r="CX15" s="28">
        <v>16.0</v>
      </c>
      <c r="CY15" s="299">
        <v>11.0</v>
      </c>
      <c r="CZ15" s="303">
        <v>10.375</v>
      </c>
      <c r="DA15" s="304">
        <v>0.8</v>
      </c>
      <c r="DB15" s="305">
        <v>1.375</v>
      </c>
      <c r="DD15" s="6" t="s">
        <v>212</v>
      </c>
    </row>
    <row r="16">
      <c r="A16" s="6" t="s">
        <v>1880</v>
      </c>
      <c r="B16" s="306">
        <v>12.919973558941804</v>
      </c>
      <c r="C16" s="307">
        <v>0.8000000000000002</v>
      </c>
      <c r="D16" s="307">
        <v>1.5645126898273354</v>
      </c>
      <c r="E16" s="287">
        <v>206.71957694306886</v>
      </c>
      <c r="F16" s="287">
        <v>12.800000000000002</v>
      </c>
      <c r="G16" s="287">
        <v>25.032203037237366</v>
      </c>
      <c r="H16" s="287">
        <f>IF(ISBLANK(E16), "", COUNTA(CCD!K16, CCD!Q16, CCD!W16, CCD!AC16, CCD!AI16, CCD!AO16, CCD!AU16, CCD!BA16, CCD!BG16, CCD!BM16, CCD!BS16, CCD!BY16, CCD!CE16, CCD!CK16, CCD!CQ16, CCD!CW16))</f>
        <v>16</v>
      </c>
      <c r="I16" s="287">
        <f>IF(ISBLANK(F16), "", COUNTA(CCD!L16, CCD!R16, CCD!X16, CCD!AD16, CCD!AJ16, CCD!AP16, CCD!AV16, CCD!BB16, CCD!BH16, CCD!BN16, CCD!BT16, CCD!BZ16, CCD!CF16, CCD!CL16, CCD!CR16, CCD!CX16))</f>
        <v>16</v>
      </c>
      <c r="J16" s="287">
        <f>IF(ISBLANK(G16), "", COUNTA(CCD!M16, CCD!S16, CCD!Y16, CCD!AE16, CCD!AK16, CCD!AQ16, CCD!AW16, CCD!BC16, CCD!BI16, CCD!BO16, CCD!BU16, CCD!CA16, CCD!CG16, CCD!CM16, CCD!CS16, CCD!CY16))</f>
        <v>16</v>
      </c>
      <c r="K16" s="293">
        <v>263.0</v>
      </c>
      <c r="L16" s="29">
        <v>8.0</v>
      </c>
      <c r="M16" s="294">
        <v>18.0</v>
      </c>
      <c r="N16" s="295">
        <v>12.523809523809524</v>
      </c>
      <c r="O16" s="296">
        <v>0.8</v>
      </c>
      <c r="P16" s="297">
        <v>1.6363636363636365</v>
      </c>
      <c r="Q16" s="293">
        <v>184.0</v>
      </c>
      <c r="R16" s="29">
        <v>8.0</v>
      </c>
      <c r="S16" s="294">
        <v>6.0</v>
      </c>
      <c r="T16" s="295">
        <v>13.068181818181818</v>
      </c>
      <c r="U16" s="296">
        <v>0.8</v>
      </c>
      <c r="V16" s="297">
        <v>1.5</v>
      </c>
      <c r="W16" s="293">
        <v>204.0</v>
      </c>
      <c r="X16" s="29">
        <v>20.0</v>
      </c>
      <c r="Y16" s="294">
        <v>6.0</v>
      </c>
      <c r="Z16" s="295">
        <v>12.75</v>
      </c>
      <c r="AA16" s="296">
        <v>0.8</v>
      </c>
      <c r="AB16" s="297">
        <v>1.5</v>
      </c>
      <c r="AC16" s="293">
        <v>204.0</v>
      </c>
      <c r="AD16" s="29">
        <v>16.0</v>
      </c>
      <c r="AE16" s="294">
        <v>12.0</v>
      </c>
      <c r="AF16" s="295">
        <v>12.75</v>
      </c>
      <c r="AG16" s="296">
        <v>0.8</v>
      </c>
      <c r="AH16" s="297">
        <v>1.5</v>
      </c>
      <c r="AI16" s="293">
        <v>238.0</v>
      </c>
      <c r="AJ16" s="29">
        <v>4.0</v>
      </c>
      <c r="AK16" s="294">
        <v>36.0</v>
      </c>
      <c r="AL16" s="295">
        <v>12.526315789473685</v>
      </c>
      <c r="AM16" s="296">
        <v>0.8</v>
      </c>
      <c r="AN16" s="297">
        <v>1.565217391304348</v>
      </c>
      <c r="AO16" s="29">
        <v>252.0</v>
      </c>
      <c r="AP16" s="29">
        <v>8.0</v>
      </c>
      <c r="AQ16" s="294">
        <v>24.0</v>
      </c>
      <c r="AR16" s="295">
        <v>12.6</v>
      </c>
      <c r="AS16" s="296">
        <v>0.8</v>
      </c>
      <c r="AT16" s="297">
        <v>1.6</v>
      </c>
      <c r="AU16" s="298">
        <v>213.0</v>
      </c>
      <c r="AV16" s="28">
        <v>4.0</v>
      </c>
      <c r="AW16" s="299">
        <v>30.0</v>
      </c>
      <c r="AX16" s="300">
        <v>13.3125</v>
      </c>
      <c r="AY16" s="301">
        <v>0.8</v>
      </c>
      <c r="AZ16" s="302">
        <v>1.5789473684210527</v>
      </c>
      <c r="BA16" s="293">
        <v>211.0</v>
      </c>
      <c r="BB16" s="29">
        <v>4.0</v>
      </c>
      <c r="BC16" s="294">
        <v>12.0</v>
      </c>
      <c r="BD16" s="295">
        <v>13.065015479876163</v>
      </c>
      <c r="BE16" s="296">
        <v>0.8</v>
      </c>
      <c r="BF16" s="297">
        <v>1.5</v>
      </c>
      <c r="BG16" s="293">
        <v>179.0</v>
      </c>
      <c r="BH16" s="29">
        <v>8.0</v>
      </c>
      <c r="BI16" s="294">
        <v>24.0</v>
      </c>
      <c r="BJ16" s="295">
        <v>13.50943396226415</v>
      </c>
      <c r="BK16" s="296">
        <v>0.8</v>
      </c>
      <c r="BL16" s="297">
        <v>1.6</v>
      </c>
      <c r="BM16" s="29">
        <v>184.0</v>
      </c>
      <c r="BN16" s="29">
        <v>16.0</v>
      </c>
      <c r="BO16" s="294">
        <v>30.0</v>
      </c>
      <c r="BP16" s="295">
        <v>12.95774647887324</v>
      </c>
      <c r="BQ16" s="296">
        <v>0.8</v>
      </c>
      <c r="BR16" s="297">
        <v>1.5789473684210527</v>
      </c>
      <c r="BS16" s="29">
        <v>221.0</v>
      </c>
      <c r="BT16" s="29">
        <v>20.0</v>
      </c>
      <c r="BU16" s="294">
        <v>24.0</v>
      </c>
      <c r="BV16" s="295">
        <v>13.0</v>
      </c>
      <c r="BW16" s="296">
        <v>0.8</v>
      </c>
      <c r="BX16" s="297">
        <v>1.6</v>
      </c>
      <c r="BY16" s="29">
        <v>195.0</v>
      </c>
      <c r="BZ16" s="29">
        <v>20.0</v>
      </c>
      <c r="CA16" s="294">
        <v>6.0</v>
      </c>
      <c r="CB16" s="295">
        <v>12.78688524590164</v>
      </c>
      <c r="CC16" s="296">
        <v>0.8</v>
      </c>
      <c r="CD16" s="297">
        <v>1.5</v>
      </c>
      <c r="CE16" s="29">
        <v>165.0</v>
      </c>
      <c r="CF16" s="29">
        <v>8.0</v>
      </c>
      <c r="CG16" s="294">
        <v>18.0</v>
      </c>
      <c r="CH16" s="295">
        <v>12.692307692307692</v>
      </c>
      <c r="CI16" s="296">
        <v>0.8</v>
      </c>
      <c r="CJ16" s="297">
        <v>1.6363636363636365</v>
      </c>
      <c r="CK16" s="28">
        <v>257.0</v>
      </c>
      <c r="CL16" s="28">
        <v>8.0</v>
      </c>
      <c r="CM16" s="299">
        <v>18.0</v>
      </c>
      <c r="CN16" s="303">
        <v>12.85</v>
      </c>
      <c r="CO16" s="304">
        <v>0.8</v>
      </c>
      <c r="CP16" s="305">
        <v>1.6363636363636365</v>
      </c>
      <c r="CQ16" s="28">
        <v>272.0</v>
      </c>
      <c r="CR16" s="28">
        <v>8.0</v>
      </c>
      <c r="CS16" s="299">
        <v>24.0</v>
      </c>
      <c r="CT16" s="303">
        <v>12.952380952380953</v>
      </c>
      <c r="CU16" s="304">
        <v>0.8</v>
      </c>
      <c r="CV16" s="305">
        <v>1.6</v>
      </c>
      <c r="CW16" s="28">
        <v>214.0</v>
      </c>
      <c r="CX16" s="28">
        <v>16.0</v>
      </c>
      <c r="CY16" s="299">
        <v>12.0</v>
      </c>
      <c r="CZ16" s="303">
        <v>13.375</v>
      </c>
      <c r="DA16" s="304">
        <v>0.8</v>
      </c>
      <c r="DB16" s="305">
        <v>1.5</v>
      </c>
      <c r="DD16" s="6" t="s">
        <v>212</v>
      </c>
    </row>
    <row r="17">
      <c r="A17" s="6" t="s">
        <v>1886</v>
      </c>
      <c r="B17" s="306">
        <v>14.291281005370262</v>
      </c>
      <c r="C17" s="307">
        <v>1.0</v>
      </c>
      <c r="D17" s="307">
        <v>0.9478821033562167</v>
      </c>
      <c r="E17" s="287">
        <v>228.6604960859242</v>
      </c>
      <c r="F17" s="287">
        <v>16.0</v>
      </c>
      <c r="G17" s="287">
        <v>15.166113653699467</v>
      </c>
      <c r="H17" s="287">
        <f>IF(ISBLANK(E17), "", COUNTA(CCD!K17, CCD!Q17, CCD!W17, CCD!AC17, CCD!AI17, CCD!AO17, CCD!AU17, CCD!BA17, CCD!BG17, CCD!BM17, CCD!BS17, CCD!BY17, CCD!CE17, CCD!CK17, CCD!CQ17, CCD!CW17))</f>
        <v>16</v>
      </c>
      <c r="I17" s="287">
        <f>IF(ISBLANK(F17), "", COUNTA(CCD!L17, CCD!R17, CCD!X17, CCD!AD17, CCD!AJ17, CCD!AP17, CCD!AV17, CCD!BB17, CCD!BH17, CCD!BN17, CCD!BT17, CCD!BZ17, CCD!CF17, CCD!CL17, CCD!CR17, CCD!CX17))</f>
        <v>16</v>
      </c>
      <c r="J17" s="287">
        <f>IF(ISBLANK(G17), "", COUNTA(CCD!M17, CCD!S17, CCD!Y17, CCD!AE17, CCD!AK17, CCD!AQ17, CCD!AW17, CCD!BC17, CCD!BI17, CCD!BO17, CCD!BU17, CCD!CA17, CCD!CG17, CCD!CM17, CCD!CS17, CCD!CY17))</f>
        <v>16</v>
      </c>
      <c r="K17" s="293">
        <v>292.0</v>
      </c>
      <c r="L17" s="29">
        <v>10.0</v>
      </c>
      <c r="M17" s="294">
        <v>11.0</v>
      </c>
      <c r="N17" s="295">
        <v>13.904761904761905</v>
      </c>
      <c r="O17" s="296">
        <v>1.0</v>
      </c>
      <c r="P17" s="297">
        <v>1.0</v>
      </c>
      <c r="Q17" s="293">
        <v>203.0</v>
      </c>
      <c r="R17" s="29">
        <v>10.0</v>
      </c>
      <c r="S17" s="294">
        <v>4.0</v>
      </c>
      <c r="T17" s="295">
        <v>14.417613636363637</v>
      </c>
      <c r="U17" s="296">
        <v>1.0</v>
      </c>
      <c r="V17" s="297">
        <v>1.0</v>
      </c>
      <c r="W17" s="293">
        <v>226.0</v>
      </c>
      <c r="X17" s="29">
        <v>25.0</v>
      </c>
      <c r="Y17" s="294">
        <v>4.0</v>
      </c>
      <c r="Z17" s="295">
        <v>14.125</v>
      </c>
      <c r="AA17" s="296">
        <v>1.0</v>
      </c>
      <c r="AB17" s="297">
        <v>1.0</v>
      </c>
      <c r="AC17" s="293">
        <v>226.0</v>
      </c>
      <c r="AD17" s="29">
        <v>20.0</v>
      </c>
      <c r="AE17" s="294">
        <v>7.0</v>
      </c>
      <c r="AF17" s="295">
        <v>14.125</v>
      </c>
      <c r="AG17" s="296">
        <v>1.0</v>
      </c>
      <c r="AH17" s="297">
        <v>0.875</v>
      </c>
      <c r="AI17" s="293">
        <v>263.0</v>
      </c>
      <c r="AJ17" s="29">
        <v>5.0</v>
      </c>
      <c r="AK17" s="294">
        <v>21.0</v>
      </c>
      <c r="AL17" s="295">
        <v>13.842105263157896</v>
      </c>
      <c r="AM17" s="296">
        <v>1.0</v>
      </c>
      <c r="AN17" s="297">
        <v>0.9130434782608695</v>
      </c>
      <c r="AO17" s="29">
        <v>278.0</v>
      </c>
      <c r="AP17" s="29">
        <v>10.0</v>
      </c>
      <c r="AQ17" s="294">
        <v>14.0</v>
      </c>
      <c r="AR17" s="295">
        <v>13.9</v>
      </c>
      <c r="AS17" s="296">
        <v>1.0</v>
      </c>
      <c r="AT17" s="297">
        <v>0.9333333333333333</v>
      </c>
      <c r="AU17" s="293">
        <v>235.0</v>
      </c>
      <c r="AV17" s="29">
        <v>5.0</v>
      </c>
      <c r="AW17" s="294">
        <v>18.0</v>
      </c>
      <c r="AX17" s="295">
        <v>14.6875</v>
      </c>
      <c r="AY17" s="296">
        <v>1.0</v>
      </c>
      <c r="AZ17" s="297">
        <v>0.9473684210526315</v>
      </c>
      <c r="BA17" s="293">
        <v>233.0</v>
      </c>
      <c r="BB17" s="29">
        <v>5.0</v>
      </c>
      <c r="BC17" s="294">
        <v>7.0</v>
      </c>
      <c r="BD17" s="295">
        <v>14.427244582043345</v>
      </c>
      <c r="BE17" s="296">
        <v>1.0</v>
      </c>
      <c r="BF17" s="297">
        <v>0.875</v>
      </c>
      <c r="BG17" s="293">
        <v>198.0</v>
      </c>
      <c r="BH17" s="29">
        <v>10.0</v>
      </c>
      <c r="BI17" s="294">
        <v>14.0</v>
      </c>
      <c r="BJ17" s="295">
        <v>14.943396226415095</v>
      </c>
      <c r="BK17" s="296">
        <v>1.0</v>
      </c>
      <c r="BL17" s="297">
        <v>0.9333333333333333</v>
      </c>
      <c r="BM17" s="29">
        <v>204.0</v>
      </c>
      <c r="BN17" s="29">
        <v>20.0</v>
      </c>
      <c r="BO17" s="294">
        <v>18.0</v>
      </c>
      <c r="BP17" s="295">
        <v>14.366197183098592</v>
      </c>
      <c r="BQ17" s="296">
        <v>1.0</v>
      </c>
      <c r="BR17" s="297">
        <v>0.9473684210526315</v>
      </c>
      <c r="BS17" s="29">
        <v>244.0</v>
      </c>
      <c r="BT17" s="29">
        <v>25.0</v>
      </c>
      <c r="BU17" s="294">
        <v>14.0</v>
      </c>
      <c r="BV17" s="295">
        <v>14.352941176470589</v>
      </c>
      <c r="BW17" s="296">
        <v>1.0</v>
      </c>
      <c r="BX17" s="297">
        <v>0.9333333333333333</v>
      </c>
      <c r="BY17" s="29">
        <v>215.0</v>
      </c>
      <c r="BZ17" s="29">
        <v>25.0</v>
      </c>
      <c r="CA17" s="294">
        <v>4.0</v>
      </c>
      <c r="CB17" s="295">
        <v>14.098360655737705</v>
      </c>
      <c r="CC17" s="296">
        <v>1.0</v>
      </c>
      <c r="CD17" s="297">
        <v>1.0</v>
      </c>
      <c r="CE17" s="29">
        <v>183.0</v>
      </c>
      <c r="CF17" s="29">
        <v>10.0</v>
      </c>
      <c r="CG17" s="294">
        <v>11.0</v>
      </c>
      <c r="CH17" s="295">
        <v>14.076923076923077</v>
      </c>
      <c r="CI17" s="296">
        <v>1.0</v>
      </c>
      <c r="CJ17" s="297">
        <v>1.0</v>
      </c>
      <c r="CK17" s="28">
        <v>284.0</v>
      </c>
      <c r="CL17" s="28">
        <v>10.0</v>
      </c>
      <c r="CM17" s="299">
        <v>11.0</v>
      </c>
      <c r="CN17" s="303">
        <v>14.2</v>
      </c>
      <c r="CO17" s="304">
        <v>1.0</v>
      </c>
      <c r="CP17" s="305">
        <v>1.0</v>
      </c>
      <c r="CQ17" s="28">
        <v>302.0</v>
      </c>
      <c r="CR17" s="28">
        <v>10.0</v>
      </c>
      <c r="CS17" s="299">
        <v>14.0</v>
      </c>
      <c r="CT17" s="303">
        <v>14.380952380952381</v>
      </c>
      <c r="CU17" s="304">
        <v>1.0</v>
      </c>
      <c r="CV17" s="305">
        <v>0.9333333333333333</v>
      </c>
      <c r="CW17" s="28">
        <v>237.0</v>
      </c>
      <c r="CX17" s="28">
        <v>20.0</v>
      </c>
      <c r="CY17" s="299">
        <v>7.0</v>
      </c>
      <c r="CZ17" s="303">
        <v>14.8125</v>
      </c>
      <c r="DA17" s="304">
        <v>1.0</v>
      </c>
      <c r="DB17" s="305">
        <v>0.875</v>
      </c>
      <c r="DD17" s="6" t="s">
        <v>212</v>
      </c>
    </row>
    <row r="18">
      <c r="A18" s="6" t="s">
        <v>1887</v>
      </c>
      <c r="B18" s="306">
        <v>12.422532509878904</v>
      </c>
      <c r="C18" s="307">
        <v>1.8424999999999996</v>
      </c>
      <c r="D18" s="307">
        <v>0.6871299883849941</v>
      </c>
      <c r="E18" s="287">
        <v>198.76052015806246</v>
      </c>
      <c r="F18" s="287">
        <v>29.479999999999993</v>
      </c>
      <c r="G18" s="287">
        <v>10.994079814159905</v>
      </c>
      <c r="H18" s="287">
        <f>IF(ISBLANK(E18), "", COUNTA(CCD!K18, CCD!Q18, CCD!W18, CCD!AC18, CCD!AI18, CCD!AO18, CCD!AU18, CCD!BA18, CCD!BG18, CCD!BM18, CCD!BS18, CCD!BY18, CCD!CE18, CCD!CK18, CCD!CQ18, CCD!CW18))</f>
        <v>16</v>
      </c>
      <c r="I18" s="287">
        <f>IF(ISBLANK(F18), "", COUNTA(CCD!L18, CCD!R18, CCD!X18, CCD!AD18, CCD!AJ18, CCD!AP18, CCD!AV18, CCD!BB18, CCD!BH18, CCD!BN18, CCD!BT18, CCD!BZ18, CCD!CF18, CCD!CL18, CCD!CR18, CCD!CX18))</f>
        <v>16</v>
      </c>
      <c r="J18" s="287">
        <f>IF(ISBLANK(G18), "", COUNTA(CCD!M18, CCD!S18, CCD!Y18, CCD!AE18, CCD!AK18, CCD!AQ18, CCD!AW18, CCD!BC18, CCD!BI18, CCD!BO18, CCD!BU18, CCD!CA18, CCD!CG18, CCD!CM18, CCD!CS18, CCD!CY18))</f>
        <v>16</v>
      </c>
      <c r="K18" s="293">
        <v>253.0</v>
      </c>
      <c r="L18" s="29">
        <v>19.0</v>
      </c>
      <c r="M18" s="294">
        <v>8.0</v>
      </c>
      <c r="N18" s="295">
        <v>12.047619047619047</v>
      </c>
      <c r="O18" s="296">
        <v>1.9</v>
      </c>
      <c r="P18" s="297">
        <v>0.7272727272727273</v>
      </c>
      <c r="Q18" s="293">
        <v>177.0</v>
      </c>
      <c r="R18" s="29">
        <v>19.0</v>
      </c>
      <c r="S18" s="294">
        <v>3.0</v>
      </c>
      <c r="T18" s="295">
        <v>12.571022727272727</v>
      </c>
      <c r="U18" s="296">
        <v>1.9</v>
      </c>
      <c r="V18" s="297">
        <v>0.75</v>
      </c>
      <c r="W18" s="293">
        <v>196.0</v>
      </c>
      <c r="X18" s="29">
        <v>33.0</v>
      </c>
      <c r="Y18" s="294">
        <v>3.0</v>
      </c>
      <c r="Z18" s="295">
        <v>12.25</v>
      </c>
      <c r="AA18" s="296">
        <v>1.32</v>
      </c>
      <c r="AB18" s="297">
        <v>0.75</v>
      </c>
      <c r="AC18" s="293">
        <v>196.0</v>
      </c>
      <c r="AD18" s="29">
        <v>38.0</v>
      </c>
      <c r="AE18" s="294">
        <v>5.0</v>
      </c>
      <c r="AF18" s="295">
        <v>12.25</v>
      </c>
      <c r="AG18" s="296">
        <v>1.9</v>
      </c>
      <c r="AH18" s="297">
        <v>0.625</v>
      </c>
      <c r="AI18" s="293">
        <v>229.0</v>
      </c>
      <c r="AJ18" s="29">
        <v>9.0</v>
      </c>
      <c r="AK18" s="294">
        <v>15.0</v>
      </c>
      <c r="AL18" s="295">
        <v>12.052631578947368</v>
      </c>
      <c r="AM18" s="296">
        <v>1.8</v>
      </c>
      <c r="AN18" s="297">
        <v>0.6521739130434783</v>
      </c>
      <c r="AO18" s="29">
        <v>242.0</v>
      </c>
      <c r="AP18" s="29">
        <v>19.0</v>
      </c>
      <c r="AQ18" s="294">
        <v>10.0</v>
      </c>
      <c r="AR18" s="295">
        <v>12.1</v>
      </c>
      <c r="AS18" s="296">
        <v>1.9</v>
      </c>
      <c r="AT18" s="297">
        <v>0.6666666666666666</v>
      </c>
      <c r="AU18" s="293">
        <v>204.0</v>
      </c>
      <c r="AV18" s="29">
        <v>9.0</v>
      </c>
      <c r="AW18" s="294">
        <v>13.0</v>
      </c>
      <c r="AX18" s="295">
        <v>12.75</v>
      </c>
      <c r="AY18" s="296">
        <v>1.8</v>
      </c>
      <c r="AZ18" s="297">
        <v>0.6842105263157895</v>
      </c>
      <c r="BA18" s="293">
        <v>203.0</v>
      </c>
      <c r="BB18" s="29">
        <v>9.0</v>
      </c>
      <c r="BC18" s="294">
        <v>5.0</v>
      </c>
      <c r="BD18" s="295">
        <v>12.56965944272446</v>
      </c>
      <c r="BE18" s="296">
        <v>1.8</v>
      </c>
      <c r="BF18" s="297">
        <v>0.625</v>
      </c>
      <c r="BG18" s="293">
        <v>172.0</v>
      </c>
      <c r="BH18" s="29">
        <v>19.0</v>
      </c>
      <c r="BI18" s="294">
        <v>10.0</v>
      </c>
      <c r="BJ18" s="295">
        <v>12.981132075471699</v>
      </c>
      <c r="BK18" s="296">
        <v>1.9</v>
      </c>
      <c r="BL18" s="297">
        <v>0.6666666666666666</v>
      </c>
      <c r="BM18" s="29">
        <v>177.0</v>
      </c>
      <c r="BN18" s="29">
        <v>38.0</v>
      </c>
      <c r="BO18" s="294">
        <v>13.0</v>
      </c>
      <c r="BP18" s="295">
        <v>12.464788732394366</v>
      </c>
      <c r="BQ18" s="296">
        <v>1.9</v>
      </c>
      <c r="BR18" s="297">
        <v>0.6842105263157895</v>
      </c>
      <c r="BS18" s="29">
        <v>213.0</v>
      </c>
      <c r="BT18" s="29">
        <v>47.0</v>
      </c>
      <c r="BU18" s="294">
        <v>10.0</v>
      </c>
      <c r="BV18" s="295">
        <v>12.529411764705882</v>
      </c>
      <c r="BW18" s="296">
        <v>1.88</v>
      </c>
      <c r="BX18" s="297">
        <v>0.6666666666666666</v>
      </c>
      <c r="BY18" s="29">
        <v>187.0</v>
      </c>
      <c r="BZ18" s="29">
        <v>47.0</v>
      </c>
      <c r="CA18" s="294">
        <v>3.0</v>
      </c>
      <c r="CB18" s="295">
        <v>12.262295081967213</v>
      </c>
      <c r="CC18" s="296">
        <v>1.88</v>
      </c>
      <c r="CD18" s="297">
        <v>0.75</v>
      </c>
      <c r="CE18" s="29">
        <v>159.0</v>
      </c>
      <c r="CF18" s="29">
        <v>19.0</v>
      </c>
      <c r="CG18" s="294">
        <v>8.0</v>
      </c>
      <c r="CH18" s="295">
        <v>12.23076923076923</v>
      </c>
      <c r="CI18" s="296">
        <v>1.9</v>
      </c>
      <c r="CJ18" s="297">
        <v>0.7272727272727273</v>
      </c>
      <c r="CK18" s="28">
        <v>247.0</v>
      </c>
      <c r="CL18" s="28">
        <v>19.0</v>
      </c>
      <c r="CM18" s="299">
        <v>8.0</v>
      </c>
      <c r="CN18" s="303">
        <v>12.35</v>
      </c>
      <c r="CO18" s="304">
        <v>1.9</v>
      </c>
      <c r="CP18" s="305">
        <v>0.7272727272727273</v>
      </c>
      <c r="CQ18" s="28">
        <v>262.0</v>
      </c>
      <c r="CR18" s="28">
        <v>19.0</v>
      </c>
      <c r="CS18" s="299">
        <v>10.0</v>
      </c>
      <c r="CT18" s="303">
        <v>12.476190476190476</v>
      </c>
      <c r="CU18" s="304">
        <v>1.9</v>
      </c>
      <c r="CV18" s="305">
        <v>0.6666666666666666</v>
      </c>
      <c r="CW18" s="28">
        <v>206.0</v>
      </c>
      <c r="CX18" s="28">
        <v>38.0</v>
      </c>
      <c r="CY18" s="299">
        <v>5.0</v>
      </c>
      <c r="CZ18" s="303">
        <v>12.875</v>
      </c>
      <c r="DA18" s="304">
        <v>1.9</v>
      </c>
      <c r="DB18" s="305">
        <v>0.625</v>
      </c>
      <c r="DD18" s="6" t="s">
        <v>212</v>
      </c>
    </row>
    <row r="19">
      <c r="A19" s="6" t="s">
        <v>1889</v>
      </c>
      <c r="B19" s="306">
        <v>16.38472964338002</v>
      </c>
      <c r="C19" s="307">
        <v>0.32249999999999995</v>
      </c>
      <c r="D19" s="307">
        <v>1.9908905632411065</v>
      </c>
      <c r="E19" s="287">
        <v>262.1556742940803</v>
      </c>
      <c r="F19" s="287">
        <v>5.159999999999999</v>
      </c>
      <c r="G19" s="287">
        <v>31.854249011857704</v>
      </c>
      <c r="H19" s="287">
        <f>IF(ISBLANK(E19), "", COUNTA(CCD!K19, CCD!Q19, CCD!W19, CCD!AC19, CCD!AI19, CCD!AO19, CCD!AU19, CCD!BA19, CCD!BG19, CCD!BM19, CCD!BS19, CCD!BY19, CCD!CE19, CCD!CK19, CCD!CQ19, CCD!CW19))</f>
        <v>16</v>
      </c>
      <c r="I19" s="287">
        <f>IF(ISBLANK(F19), "", COUNTA(CCD!L19, CCD!R19, CCD!X19, CCD!AD19, CCD!AJ19, CCD!AP19, CCD!AV19, CCD!BB19, CCD!BH19, CCD!BN19, CCD!BT19, CCD!BZ19, CCD!CF19, CCD!CL19, CCD!CR19, CCD!CX19))</f>
        <v>16</v>
      </c>
      <c r="J19" s="287">
        <f>IF(ISBLANK(G19), "", COUNTA(CCD!M19, CCD!S19, CCD!Y19, CCD!AE19, CCD!AK19, CCD!AQ19, CCD!AW19, CCD!BC19, CCD!BI19, CCD!BO19, CCD!BU19, CCD!CA19, CCD!CG19, CCD!CM19, CCD!CS19, CCD!CY19))</f>
        <v>16</v>
      </c>
      <c r="K19" s="293">
        <v>335.0</v>
      </c>
      <c r="L19" s="29">
        <v>3.0</v>
      </c>
      <c r="M19" s="294">
        <v>23.0</v>
      </c>
      <c r="N19" s="295">
        <v>15.952380952380953</v>
      </c>
      <c r="O19" s="296">
        <v>0.3</v>
      </c>
      <c r="P19" s="297">
        <v>2.090909090909091</v>
      </c>
      <c r="Q19" s="293">
        <v>233.0</v>
      </c>
      <c r="R19" s="29">
        <v>3.0</v>
      </c>
      <c r="S19" s="294">
        <v>8.0</v>
      </c>
      <c r="T19" s="295">
        <v>16.548295454545453</v>
      </c>
      <c r="U19" s="296">
        <v>0.3</v>
      </c>
      <c r="V19" s="297">
        <v>2.0</v>
      </c>
      <c r="W19" s="293">
        <v>259.0</v>
      </c>
      <c r="X19" s="29">
        <v>8.0</v>
      </c>
      <c r="Y19" s="294">
        <v>8.0</v>
      </c>
      <c r="Z19" s="295">
        <v>16.1875</v>
      </c>
      <c r="AA19" s="296">
        <v>0.32</v>
      </c>
      <c r="AB19" s="297">
        <v>2.0</v>
      </c>
      <c r="AC19" s="293">
        <v>259.0</v>
      </c>
      <c r="AD19" s="29">
        <v>6.0</v>
      </c>
      <c r="AE19" s="294">
        <v>15.0</v>
      </c>
      <c r="AF19" s="295">
        <v>16.1875</v>
      </c>
      <c r="AG19" s="296">
        <v>0.3</v>
      </c>
      <c r="AH19" s="297">
        <v>1.875</v>
      </c>
      <c r="AI19" s="293">
        <v>302.0</v>
      </c>
      <c r="AJ19" s="29">
        <v>2.0</v>
      </c>
      <c r="AK19" s="294">
        <v>45.0</v>
      </c>
      <c r="AL19" s="295">
        <v>15.894736842105264</v>
      </c>
      <c r="AM19" s="296">
        <v>0.4</v>
      </c>
      <c r="AN19" s="297">
        <v>1.9565217391304348</v>
      </c>
      <c r="AO19" s="29">
        <v>318.0</v>
      </c>
      <c r="AP19" s="29">
        <v>3.0</v>
      </c>
      <c r="AQ19" s="294">
        <v>30.0</v>
      </c>
      <c r="AR19" s="295">
        <v>15.9</v>
      </c>
      <c r="AS19" s="296">
        <v>0.3</v>
      </c>
      <c r="AT19" s="297">
        <v>2.0</v>
      </c>
      <c r="AU19" s="293">
        <v>270.0</v>
      </c>
      <c r="AV19" s="29">
        <v>2.0</v>
      </c>
      <c r="AW19" s="294">
        <v>38.0</v>
      </c>
      <c r="AX19" s="295">
        <v>16.875</v>
      </c>
      <c r="AY19" s="296">
        <v>0.4</v>
      </c>
      <c r="AZ19" s="297">
        <v>2.0</v>
      </c>
      <c r="BA19" s="293">
        <v>267.0</v>
      </c>
      <c r="BB19" s="29">
        <v>2.0</v>
      </c>
      <c r="BC19" s="294">
        <v>15.0</v>
      </c>
      <c r="BD19" s="295">
        <v>16.532507739938083</v>
      </c>
      <c r="BE19" s="296">
        <v>0.4</v>
      </c>
      <c r="BF19" s="297">
        <v>1.875</v>
      </c>
      <c r="BG19" s="293">
        <v>227.0</v>
      </c>
      <c r="BH19" s="29">
        <v>3.0</v>
      </c>
      <c r="BI19" s="294">
        <v>30.0</v>
      </c>
      <c r="BJ19" s="295">
        <v>17.132075471698112</v>
      </c>
      <c r="BK19" s="296">
        <v>0.3</v>
      </c>
      <c r="BL19" s="297">
        <v>2.0</v>
      </c>
      <c r="BM19" s="29">
        <v>233.0</v>
      </c>
      <c r="BN19" s="29">
        <v>6.0</v>
      </c>
      <c r="BO19" s="294">
        <v>38.0</v>
      </c>
      <c r="BP19" s="295">
        <v>16.408450704225352</v>
      </c>
      <c r="BQ19" s="296">
        <v>0.3</v>
      </c>
      <c r="BR19" s="297">
        <v>2.0</v>
      </c>
      <c r="BS19" s="29">
        <v>280.0</v>
      </c>
      <c r="BT19" s="29">
        <v>8.0</v>
      </c>
      <c r="BU19" s="308">
        <v>30.0</v>
      </c>
      <c r="BV19" s="295">
        <v>16.470588235294116</v>
      </c>
      <c r="BW19" s="301">
        <v>0.32</v>
      </c>
      <c r="BX19" s="302">
        <v>2.0</v>
      </c>
      <c r="BY19" s="29">
        <v>247.0</v>
      </c>
      <c r="BZ19" s="29">
        <v>8.0</v>
      </c>
      <c r="CA19" s="294">
        <v>8.0</v>
      </c>
      <c r="CB19" s="295">
        <v>16.19672131147541</v>
      </c>
      <c r="CC19" s="296">
        <v>0.32</v>
      </c>
      <c r="CD19" s="297">
        <v>2.0</v>
      </c>
      <c r="CE19" s="29">
        <v>210.0</v>
      </c>
      <c r="CF19" s="29">
        <v>3.0</v>
      </c>
      <c r="CG19" s="294">
        <v>23.0</v>
      </c>
      <c r="CH19" s="295">
        <v>16.153846153846153</v>
      </c>
      <c r="CI19" s="296">
        <v>0.3</v>
      </c>
      <c r="CJ19" s="297">
        <v>2.090909090909091</v>
      </c>
      <c r="CK19" s="28">
        <v>327.0</v>
      </c>
      <c r="CL19" s="28">
        <v>3.0</v>
      </c>
      <c r="CM19" s="299">
        <v>23.0</v>
      </c>
      <c r="CN19" s="303">
        <v>16.35</v>
      </c>
      <c r="CO19" s="304">
        <v>0.3</v>
      </c>
      <c r="CP19" s="305">
        <v>2.090909090909091</v>
      </c>
      <c r="CQ19" s="28">
        <v>345.0</v>
      </c>
      <c r="CR19" s="28">
        <v>3.0</v>
      </c>
      <c r="CS19" s="299">
        <v>30.0</v>
      </c>
      <c r="CT19" s="303">
        <v>16.428571428571427</v>
      </c>
      <c r="CU19" s="304">
        <v>0.3</v>
      </c>
      <c r="CV19" s="305">
        <v>2.0</v>
      </c>
      <c r="CW19" s="28">
        <v>271.0</v>
      </c>
      <c r="CX19" s="28">
        <v>6.0</v>
      </c>
      <c r="CY19" s="299">
        <v>15.0</v>
      </c>
      <c r="CZ19" s="303">
        <v>16.9375</v>
      </c>
      <c r="DA19" s="304">
        <v>0.3</v>
      </c>
      <c r="DB19" s="305">
        <v>1.875</v>
      </c>
      <c r="DD19" s="6" t="s">
        <v>212</v>
      </c>
    </row>
    <row r="20">
      <c r="A20" s="6" t="s">
        <v>1891</v>
      </c>
      <c r="B20" s="306">
        <v>15.26054820179582</v>
      </c>
      <c r="C20" s="307">
        <v>1.1606249999999998</v>
      </c>
      <c r="D20" s="307">
        <v>1.0430084598848899</v>
      </c>
      <c r="E20" s="287">
        <v>244.1687712287331</v>
      </c>
      <c r="F20" s="287">
        <v>18.569999999999997</v>
      </c>
      <c r="G20" s="287">
        <v>16.688135358158238</v>
      </c>
      <c r="H20" s="287">
        <f>IF(ISBLANK(E20), "", COUNTA(CCD!K20, CCD!Q20, CCD!W20, CCD!AC20, CCD!AI20, CCD!AO20, CCD!AU20, CCD!BA20, CCD!BG20, CCD!BM20, CCD!BS20, CCD!BY20, CCD!CE20, CCD!CK20, CCD!CQ20, CCD!CW20))</f>
        <v>16</v>
      </c>
      <c r="I20" s="287">
        <f>IF(ISBLANK(F20), "", COUNTA(CCD!L20, CCD!R20, CCD!X20, CCD!AD20, CCD!AJ20, CCD!AP20, CCD!AV20, CCD!BB20, CCD!BH20, CCD!BN20, CCD!BT20, CCD!BZ20, CCD!CF20, CCD!CL20, CCD!CR20, CCD!CX20))</f>
        <v>16</v>
      </c>
      <c r="J20" s="287">
        <f>IF(ISBLANK(G20), "", COUNTA(CCD!M20, CCD!S20, CCD!Y20, CCD!AE20, CCD!AK20, CCD!AQ20, CCD!AW20, CCD!BC20, CCD!BI20, CCD!BO20, CCD!BU20, CCD!CA20, CCD!CG20, CCD!CM20, CCD!CS20, CCD!CY20))</f>
        <v>16</v>
      </c>
      <c r="K20" s="293">
        <v>312.0</v>
      </c>
      <c r="L20" s="29">
        <v>12.0</v>
      </c>
      <c r="M20" s="294">
        <v>12.0</v>
      </c>
      <c r="N20" s="295">
        <v>14.857142857142858</v>
      </c>
      <c r="O20" s="296">
        <v>1.2</v>
      </c>
      <c r="P20" s="297">
        <v>1.0909090909090908</v>
      </c>
      <c r="Q20" s="293">
        <v>218.0</v>
      </c>
      <c r="R20" s="29">
        <v>12.0</v>
      </c>
      <c r="S20" s="294">
        <v>4.0</v>
      </c>
      <c r="T20" s="295">
        <v>15.482954545454545</v>
      </c>
      <c r="U20" s="296">
        <v>1.2</v>
      </c>
      <c r="V20" s="297">
        <v>1.0</v>
      </c>
      <c r="W20" s="293">
        <v>240.0</v>
      </c>
      <c r="X20" s="29">
        <v>20.0</v>
      </c>
      <c r="Y20" s="294">
        <v>4.0</v>
      </c>
      <c r="Z20" s="295">
        <v>15.0</v>
      </c>
      <c r="AA20" s="296">
        <v>0.8</v>
      </c>
      <c r="AB20" s="297">
        <v>1.0</v>
      </c>
      <c r="AC20" s="293">
        <v>241.0</v>
      </c>
      <c r="AD20" s="29">
        <v>23.0</v>
      </c>
      <c r="AE20" s="294">
        <v>8.0</v>
      </c>
      <c r="AF20" s="295">
        <v>15.0625</v>
      </c>
      <c r="AG20" s="296">
        <v>1.15</v>
      </c>
      <c r="AH20" s="297">
        <v>1.0</v>
      </c>
      <c r="AI20" s="293">
        <v>282.0</v>
      </c>
      <c r="AJ20" s="29">
        <v>6.0</v>
      </c>
      <c r="AK20" s="294">
        <v>24.0</v>
      </c>
      <c r="AL20" s="295">
        <v>14.842105263157896</v>
      </c>
      <c r="AM20" s="296">
        <v>1.2</v>
      </c>
      <c r="AN20" s="297">
        <v>1.0434782608695652</v>
      </c>
      <c r="AO20" s="29">
        <v>296.0</v>
      </c>
      <c r="AP20" s="29">
        <v>12.0</v>
      </c>
      <c r="AQ20" s="294">
        <v>16.0</v>
      </c>
      <c r="AR20" s="295">
        <v>14.8</v>
      </c>
      <c r="AS20" s="296">
        <v>1.2</v>
      </c>
      <c r="AT20" s="297">
        <v>1.0666666666666667</v>
      </c>
      <c r="AU20" s="293">
        <v>251.0</v>
      </c>
      <c r="AV20" s="29">
        <v>6.0</v>
      </c>
      <c r="AW20" s="294">
        <v>20.0</v>
      </c>
      <c r="AX20" s="295">
        <v>15.6875</v>
      </c>
      <c r="AY20" s="296">
        <v>1.2</v>
      </c>
      <c r="AZ20" s="297">
        <v>1.0526315789473684</v>
      </c>
      <c r="BA20" s="293">
        <v>248.0</v>
      </c>
      <c r="BB20" s="29">
        <v>6.0</v>
      </c>
      <c r="BC20" s="294">
        <v>8.0</v>
      </c>
      <c r="BD20" s="295">
        <v>15.356037151702788</v>
      </c>
      <c r="BE20" s="296">
        <v>1.2</v>
      </c>
      <c r="BF20" s="297">
        <v>1.0</v>
      </c>
      <c r="BG20" s="293">
        <v>212.0</v>
      </c>
      <c r="BH20" s="29">
        <v>12.0</v>
      </c>
      <c r="BI20" s="294">
        <v>16.0</v>
      </c>
      <c r="BJ20" s="295">
        <v>16.0</v>
      </c>
      <c r="BK20" s="296">
        <v>1.2</v>
      </c>
      <c r="BL20" s="297">
        <v>1.0666666666666667</v>
      </c>
      <c r="BM20" s="29">
        <v>217.0</v>
      </c>
      <c r="BN20" s="29">
        <v>23.0</v>
      </c>
      <c r="BO20" s="294">
        <v>20.0</v>
      </c>
      <c r="BP20" s="295">
        <v>15.281690140845072</v>
      </c>
      <c r="BQ20" s="296">
        <v>1.15</v>
      </c>
      <c r="BR20" s="297">
        <v>1.0526315789473684</v>
      </c>
      <c r="BS20" s="29">
        <v>260.0</v>
      </c>
      <c r="BT20" s="29">
        <v>29.0</v>
      </c>
      <c r="BU20" s="294">
        <v>16.0</v>
      </c>
      <c r="BV20" s="295">
        <v>15.294117647058824</v>
      </c>
      <c r="BW20" s="296">
        <v>1.16</v>
      </c>
      <c r="BX20" s="297">
        <v>1.0666666666666667</v>
      </c>
      <c r="BY20" s="29">
        <v>230.0</v>
      </c>
      <c r="BZ20" s="29">
        <v>29.0</v>
      </c>
      <c r="CA20" s="294">
        <v>4.0</v>
      </c>
      <c r="CB20" s="295">
        <v>15.081967213114755</v>
      </c>
      <c r="CC20" s="296">
        <v>1.16</v>
      </c>
      <c r="CD20" s="297">
        <v>1.0</v>
      </c>
      <c r="CE20" s="29">
        <v>196.0</v>
      </c>
      <c r="CF20" s="29">
        <v>12.0</v>
      </c>
      <c r="CG20" s="294">
        <v>12.0</v>
      </c>
      <c r="CH20" s="295">
        <v>15.076923076923077</v>
      </c>
      <c r="CI20" s="296">
        <v>1.2</v>
      </c>
      <c r="CJ20" s="297">
        <v>1.0909090909090908</v>
      </c>
      <c r="CK20" s="28">
        <v>304.0</v>
      </c>
      <c r="CL20" s="28">
        <v>12.0</v>
      </c>
      <c r="CM20" s="299">
        <v>12.0</v>
      </c>
      <c r="CN20" s="303">
        <v>15.2</v>
      </c>
      <c r="CO20" s="304">
        <v>1.2</v>
      </c>
      <c r="CP20" s="305">
        <v>1.0909090909090908</v>
      </c>
      <c r="CQ20" s="28">
        <v>322.0</v>
      </c>
      <c r="CR20" s="28">
        <v>12.0</v>
      </c>
      <c r="CS20" s="299">
        <v>16.0</v>
      </c>
      <c r="CT20" s="303">
        <v>15.333333333333334</v>
      </c>
      <c r="CU20" s="304">
        <v>1.2</v>
      </c>
      <c r="CV20" s="305">
        <v>1.0666666666666667</v>
      </c>
      <c r="CW20" s="28">
        <v>253.0</v>
      </c>
      <c r="CX20" s="28">
        <v>23.0</v>
      </c>
      <c r="CY20" s="299">
        <v>8.0</v>
      </c>
      <c r="CZ20" s="303">
        <v>15.8125</v>
      </c>
      <c r="DA20" s="304">
        <v>1.15</v>
      </c>
      <c r="DB20" s="305">
        <v>1.0</v>
      </c>
      <c r="DD20" s="6" t="s">
        <v>212</v>
      </c>
    </row>
    <row r="21">
      <c r="A21" s="6" t="s">
        <v>1892</v>
      </c>
      <c r="B21" s="306">
        <v>17.9968033681134</v>
      </c>
      <c r="C21" s="307">
        <v>0.583125</v>
      </c>
      <c r="D21" s="307">
        <v>1.3729239260453503</v>
      </c>
      <c r="E21" s="287">
        <v>287.9488538898144</v>
      </c>
      <c r="F21" s="287">
        <v>9.33</v>
      </c>
      <c r="G21" s="287">
        <v>21.966782816725605</v>
      </c>
      <c r="H21" s="287">
        <f>IF(ISBLANK(E21), "", COUNTA(CCD!K21, CCD!Q21, CCD!W21, CCD!AC21, CCD!AI21, CCD!AO21, CCD!AU21, CCD!BA21, CCD!BG21, CCD!BM21, CCD!BS21, CCD!BY21, CCD!CE21, CCD!CK21, CCD!CQ21, CCD!CW21))</f>
        <v>16</v>
      </c>
      <c r="I21" s="287">
        <f>IF(ISBLANK(F21), "", COUNTA(CCD!L21, CCD!R21, CCD!X21, CCD!AD21, CCD!AJ21, CCD!AP21, CCD!AV21, CCD!BB21, CCD!BH21, CCD!BN21, CCD!BT21, CCD!BZ21, CCD!CF21, CCD!CL21, CCD!CR21, CCD!CX21))</f>
        <v>16</v>
      </c>
      <c r="J21" s="287">
        <f>IF(ISBLANK(G21), "", COUNTA(CCD!M21, CCD!S21, CCD!Y21, CCD!AE21, CCD!AK21, CCD!AQ21, CCD!AW21, CCD!BC21, CCD!BI21, CCD!BO21, CCD!BU21, CCD!CA21, CCD!CG21, CCD!CM21, CCD!CS21, CCD!CY21))</f>
        <v>16</v>
      </c>
      <c r="K21" s="293">
        <v>368.0</v>
      </c>
      <c r="L21" s="29">
        <v>6.0</v>
      </c>
      <c r="M21" s="294">
        <v>16.0</v>
      </c>
      <c r="N21" s="295">
        <v>17.523809523809526</v>
      </c>
      <c r="O21" s="296">
        <v>0.6</v>
      </c>
      <c r="P21" s="297">
        <v>1.4545454545454546</v>
      </c>
      <c r="Q21" s="293">
        <v>256.0</v>
      </c>
      <c r="R21" s="29">
        <v>6.0</v>
      </c>
      <c r="S21" s="294">
        <v>5.0</v>
      </c>
      <c r="T21" s="295">
        <v>18.181818181818183</v>
      </c>
      <c r="U21" s="296">
        <v>0.6</v>
      </c>
      <c r="V21" s="297">
        <v>1.25</v>
      </c>
      <c r="W21" s="293">
        <v>284.0</v>
      </c>
      <c r="X21" s="29">
        <v>14.0</v>
      </c>
      <c r="Y21" s="294">
        <v>5.0</v>
      </c>
      <c r="Z21" s="295">
        <v>17.75</v>
      </c>
      <c r="AA21" s="296">
        <v>0.56</v>
      </c>
      <c r="AB21" s="297">
        <v>1.25</v>
      </c>
      <c r="AC21" s="293">
        <v>285.0</v>
      </c>
      <c r="AD21" s="29">
        <v>11.0</v>
      </c>
      <c r="AE21" s="294">
        <v>11.0</v>
      </c>
      <c r="AF21" s="295">
        <v>17.8125</v>
      </c>
      <c r="AG21" s="296">
        <v>0.55</v>
      </c>
      <c r="AH21" s="297">
        <v>1.375</v>
      </c>
      <c r="AI21" s="293">
        <v>331.0</v>
      </c>
      <c r="AJ21" s="29">
        <v>3.0</v>
      </c>
      <c r="AK21" s="294">
        <v>32.0</v>
      </c>
      <c r="AL21" s="295">
        <v>17.42105263157895</v>
      </c>
      <c r="AM21" s="296">
        <v>0.6</v>
      </c>
      <c r="AN21" s="297">
        <v>1.391304347826087</v>
      </c>
      <c r="AO21" s="29">
        <v>350.0</v>
      </c>
      <c r="AP21" s="29">
        <v>6.0</v>
      </c>
      <c r="AQ21" s="294">
        <v>21.0</v>
      </c>
      <c r="AR21" s="295">
        <v>17.5</v>
      </c>
      <c r="AS21" s="296">
        <v>0.6</v>
      </c>
      <c r="AT21" s="297">
        <v>1.4</v>
      </c>
      <c r="AU21" s="293">
        <v>296.0</v>
      </c>
      <c r="AV21" s="29">
        <v>3.0</v>
      </c>
      <c r="AW21" s="294">
        <v>26.0</v>
      </c>
      <c r="AX21" s="295">
        <v>18.5</v>
      </c>
      <c r="AY21" s="296">
        <v>0.6</v>
      </c>
      <c r="AZ21" s="297">
        <v>1.368421052631579</v>
      </c>
      <c r="BA21" s="293">
        <v>293.0</v>
      </c>
      <c r="BB21" s="29">
        <v>3.0</v>
      </c>
      <c r="BC21" s="294">
        <v>11.0</v>
      </c>
      <c r="BD21" s="295">
        <v>18.142414860681114</v>
      </c>
      <c r="BE21" s="296">
        <v>0.6</v>
      </c>
      <c r="BF21" s="297">
        <v>1.375</v>
      </c>
      <c r="BG21" s="293">
        <v>250.0</v>
      </c>
      <c r="BH21" s="29">
        <v>6.0</v>
      </c>
      <c r="BI21" s="294">
        <v>21.0</v>
      </c>
      <c r="BJ21" s="295">
        <v>18.867924528301888</v>
      </c>
      <c r="BK21" s="296">
        <v>0.6</v>
      </c>
      <c r="BL21" s="297">
        <v>1.4</v>
      </c>
      <c r="BM21" s="29">
        <v>256.0</v>
      </c>
      <c r="BN21" s="29">
        <v>11.0</v>
      </c>
      <c r="BO21" s="294">
        <v>26.0</v>
      </c>
      <c r="BP21" s="295">
        <v>18.028169014084508</v>
      </c>
      <c r="BQ21" s="296">
        <v>0.55</v>
      </c>
      <c r="BR21" s="297">
        <v>1.368421052631579</v>
      </c>
      <c r="BS21" s="29">
        <v>307.0</v>
      </c>
      <c r="BT21" s="29">
        <v>14.0</v>
      </c>
      <c r="BU21" s="294">
        <v>21.0</v>
      </c>
      <c r="BV21" s="295">
        <v>18.058823529411764</v>
      </c>
      <c r="BW21" s="296">
        <v>0.56</v>
      </c>
      <c r="BX21" s="297">
        <v>1.4</v>
      </c>
      <c r="BY21" s="29">
        <v>271.0</v>
      </c>
      <c r="BZ21" s="29">
        <v>14.0</v>
      </c>
      <c r="CA21" s="294">
        <v>5.0</v>
      </c>
      <c r="CB21" s="295">
        <v>17.770491803278688</v>
      </c>
      <c r="CC21" s="296">
        <v>0.56</v>
      </c>
      <c r="CD21" s="297">
        <v>1.25</v>
      </c>
      <c r="CE21" s="29">
        <v>231.0</v>
      </c>
      <c r="CF21" s="29">
        <v>6.0</v>
      </c>
      <c r="CG21" s="294">
        <v>16.0</v>
      </c>
      <c r="CH21" s="295">
        <v>17.76923076923077</v>
      </c>
      <c r="CI21" s="296">
        <v>0.6</v>
      </c>
      <c r="CJ21" s="297">
        <v>1.4545454545454546</v>
      </c>
      <c r="CK21" s="28">
        <v>359.0</v>
      </c>
      <c r="CL21" s="28">
        <v>6.0</v>
      </c>
      <c r="CM21" s="299">
        <v>16.0</v>
      </c>
      <c r="CN21" s="303">
        <v>17.95</v>
      </c>
      <c r="CO21" s="304">
        <v>0.6</v>
      </c>
      <c r="CP21" s="305">
        <v>1.4545454545454546</v>
      </c>
      <c r="CQ21" s="28">
        <v>379.0</v>
      </c>
      <c r="CR21" s="28">
        <v>6.0</v>
      </c>
      <c r="CS21" s="299">
        <v>21.0</v>
      </c>
      <c r="CT21" s="303">
        <v>18.047619047619047</v>
      </c>
      <c r="CU21" s="304">
        <v>0.6</v>
      </c>
      <c r="CV21" s="305">
        <v>1.4</v>
      </c>
      <c r="CW21" s="28">
        <v>298.0</v>
      </c>
      <c r="CX21" s="28">
        <v>11.0</v>
      </c>
      <c r="CY21" s="299">
        <v>11.0</v>
      </c>
      <c r="CZ21" s="303">
        <v>18.625</v>
      </c>
      <c r="DA21" s="304">
        <v>0.55</v>
      </c>
      <c r="DB21" s="305">
        <v>1.375</v>
      </c>
      <c r="DD21" s="6" t="s">
        <v>212</v>
      </c>
    </row>
    <row r="22">
      <c r="A22" s="6" t="s">
        <v>1893</v>
      </c>
      <c r="B22" s="306">
        <v>21.198600713953045</v>
      </c>
      <c r="C22" s="307">
        <v>0.9000000000000001</v>
      </c>
      <c r="D22" s="307">
        <v>0.7822563449136677</v>
      </c>
      <c r="E22" s="287">
        <v>339.1776114232487</v>
      </c>
      <c r="F22" s="287">
        <v>14.400000000000002</v>
      </c>
      <c r="G22" s="287">
        <v>12.516101518618683</v>
      </c>
      <c r="H22" s="287">
        <f>IF(ISBLANK(E22), "", COUNTA(CCD!K22, CCD!Q22, CCD!W22, CCD!AC22, CCD!AI22, CCD!AO22, CCD!AU22, CCD!BA22, CCD!BG22, CCD!BM22, CCD!BS22, CCD!BY22, CCD!CE22, CCD!CK22, CCD!CQ22, CCD!CW22))</f>
        <v>16</v>
      </c>
      <c r="I22" s="287">
        <f>IF(ISBLANK(F22), "", COUNTA(CCD!L22, CCD!R22, CCD!X22, CCD!AD22, CCD!AJ22, CCD!AP22, CCD!AV22, CCD!BB22, CCD!BH22, CCD!BN22, CCD!BT22, CCD!BZ22, CCD!CF22, CCD!CL22, CCD!CR22, CCD!CX22))</f>
        <v>16</v>
      </c>
      <c r="J22" s="287">
        <f>IF(ISBLANK(G22), "", COUNTA(CCD!M22, CCD!S22, CCD!Y22, CCD!AE22, CCD!AK22, CCD!AQ22, CCD!AW22, CCD!BC22, CCD!BI22, CCD!BO22, CCD!BU22, CCD!CA22, CCD!CG22, CCD!CM22, CCD!CS22, CCD!CY22))</f>
        <v>16</v>
      </c>
      <c r="K22" s="293">
        <v>433.0</v>
      </c>
      <c r="L22" s="29">
        <v>8.0</v>
      </c>
      <c r="M22" s="294">
        <v>9.0</v>
      </c>
      <c r="N22" s="295">
        <v>20.61904761904762</v>
      </c>
      <c r="O22" s="296">
        <v>0.8</v>
      </c>
      <c r="P22" s="297">
        <v>0.8181818181818182</v>
      </c>
      <c r="Q22" s="293">
        <v>302.0</v>
      </c>
      <c r="R22" s="29">
        <v>8.0</v>
      </c>
      <c r="S22" s="294">
        <v>3.0</v>
      </c>
      <c r="T22" s="295">
        <v>21.448863636363637</v>
      </c>
      <c r="U22" s="296">
        <v>0.8</v>
      </c>
      <c r="V22" s="297">
        <v>0.75</v>
      </c>
      <c r="W22" s="293">
        <v>335.0</v>
      </c>
      <c r="X22" s="29">
        <v>40.0</v>
      </c>
      <c r="Y22" s="294">
        <v>3.0</v>
      </c>
      <c r="Z22" s="295">
        <v>20.9375</v>
      </c>
      <c r="AA22" s="296">
        <v>1.6</v>
      </c>
      <c r="AB22" s="297">
        <v>0.75</v>
      </c>
      <c r="AC22" s="293">
        <v>335.0</v>
      </c>
      <c r="AD22" s="29">
        <v>16.0</v>
      </c>
      <c r="AE22" s="294">
        <v>6.0</v>
      </c>
      <c r="AF22" s="295">
        <v>20.9375</v>
      </c>
      <c r="AG22" s="296">
        <v>0.8</v>
      </c>
      <c r="AH22" s="297">
        <v>0.75</v>
      </c>
      <c r="AI22" s="293">
        <v>390.0</v>
      </c>
      <c r="AJ22" s="29">
        <v>4.0</v>
      </c>
      <c r="AK22" s="294">
        <v>18.0</v>
      </c>
      <c r="AL22" s="295">
        <v>20.526315789473685</v>
      </c>
      <c r="AM22" s="296">
        <v>0.8</v>
      </c>
      <c r="AN22" s="297">
        <v>0.782608695652174</v>
      </c>
      <c r="AO22" s="29">
        <v>412.0</v>
      </c>
      <c r="AP22" s="29">
        <v>8.0</v>
      </c>
      <c r="AQ22" s="294">
        <v>12.0</v>
      </c>
      <c r="AR22" s="295">
        <v>20.6</v>
      </c>
      <c r="AS22" s="296">
        <v>0.8</v>
      </c>
      <c r="AT22" s="297">
        <v>0.8</v>
      </c>
      <c r="AU22" s="293">
        <v>349.0</v>
      </c>
      <c r="AV22" s="29">
        <v>4.0</v>
      </c>
      <c r="AW22" s="294">
        <v>15.0</v>
      </c>
      <c r="AX22" s="295">
        <v>21.8125</v>
      </c>
      <c r="AY22" s="296">
        <v>0.8</v>
      </c>
      <c r="AZ22" s="297">
        <v>0.7894736842105263</v>
      </c>
      <c r="BA22" s="293">
        <v>345.0</v>
      </c>
      <c r="BB22" s="29">
        <v>4.0</v>
      </c>
      <c r="BC22" s="294">
        <v>6.0</v>
      </c>
      <c r="BD22" s="295">
        <v>21.362229102167184</v>
      </c>
      <c r="BE22" s="296">
        <v>0.8</v>
      </c>
      <c r="BF22" s="297">
        <v>0.75</v>
      </c>
      <c r="BG22" s="293">
        <v>293.0</v>
      </c>
      <c r="BH22" s="29">
        <v>8.0</v>
      </c>
      <c r="BI22" s="294">
        <v>12.0</v>
      </c>
      <c r="BJ22" s="295">
        <v>22.11320754716981</v>
      </c>
      <c r="BK22" s="296">
        <v>0.8</v>
      </c>
      <c r="BL22" s="297">
        <v>0.8</v>
      </c>
      <c r="BM22" s="29">
        <v>302.0</v>
      </c>
      <c r="BN22" s="29">
        <v>16.0</v>
      </c>
      <c r="BO22" s="294">
        <v>15.0</v>
      </c>
      <c r="BP22" s="295">
        <v>21.26760563380282</v>
      </c>
      <c r="BQ22" s="296">
        <v>0.8</v>
      </c>
      <c r="BR22" s="297">
        <v>0.7894736842105263</v>
      </c>
      <c r="BS22" s="29">
        <v>363.0</v>
      </c>
      <c r="BT22" s="29">
        <v>20.0</v>
      </c>
      <c r="BU22" s="294">
        <v>12.0</v>
      </c>
      <c r="BV22" s="295">
        <v>21.352941176470587</v>
      </c>
      <c r="BW22" s="296">
        <v>0.8</v>
      </c>
      <c r="BX22" s="297">
        <v>0.8</v>
      </c>
      <c r="BY22" s="29">
        <v>319.0</v>
      </c>
      <c r="BZ22" s="29">
        <v>40.0</v>
      </c>
      <c r="CA22" s="294">
        <v>3.0</v>
      </c>
      <c r="CB22" s="295">
        <v>20.918032786885245</v>
      </c>
      <c r="CC22" s="296">
        <v>1.6</v>
      </c>
      <c r="CD22" s="297">
        <v>0.75</v>
      </c>
      <c r="CE22" s="29">
        <v>271.0</v>
      </c>
      <c r="CF22" s="29">
        <v>8.0</v>
      </c>
      <c r="CG22" s="294">
        <v>9.0</v>
      </c>
      <c r="CH22" s="295">
        <v>20.846153846153847</v>
      </c>
      <c r="CI22" s="296">
        <v>0.8</v>
      </c>
      <c r="CJ22" s="297">
        <v>0.8181818181818182</v>
      </c>
      <c r="CK22" s="28">
        <v>423.0</v>
      </c>
      <c r="CL22" s="28">
        <v>8.0</v>
      </c>
      <c r="CM22" s="299">
        <v>9.0</v>
      </c>
      <c r="CN22" s="303">
        <v>21.15</v>
      </c>
      <c r="CO22" s="304">
        <v>0.8</v>
      </c>
      <c r="CP22" s="305">
        <v>0.8181818181818182</v>
      </c>
      <c r="CQ22" s="28">
        <v>447.0</v>
      </c>
      <c r="CR22" s="28">
        <v>8.0</v>
      </c>
      <c r="CS22" s="299">
        <v>12.0</v>
      </c>
      <c r="CT22" s="303">
        <v>21.285714285714285</v>
      </c>
      <c r="CU22" s="304">
        <v>0.8</v>
      </c>
      <c r="CV22" s="305">
        <v>0.8</v>
      </c>
      <c r="CW22" s="28">
        <v>352.0</v>
      </c>
      <c r="CX22" s="28">
        <v>16.0</v>
      </c>
      <c r="CY22" s="299">
        <v>6.0</v>
      </c>
      <c r="CZ22" s="303">
        <v>22.0</v>
      </c>
      <c r="DA22" s="304">
        <v>0.8</v>
      </c>
      <c r="DB22" s="305">
        <v>0.75</v>
      </c>
      <c r="DD22" s="6" t="s">
        <v>212</v>
      </c>
    </row>
    <row r="23" ht="1.5" customHeight="1">
      <c r="A23" s="6" t="s">
        <v>1898</v>
      </c>
      <c r="B23" s="306">
        <v>18.92284640836203</v>
      </c>
      <c r="C23" s="307">
        <v>1.7625000000000004</v>
      </c>
      <c r="D23" s="307">
        <v>0.5215042299424449</v>
      </c>
      <c r="E23" s="287">
        <v>302.7655425337925</v>
      </c>
      <c r="F23" s="287">
        <v>28.200000000000006</v>
      </c>
      <c r="G23" s="287">
        <v>8.344067679079119</v>
      </c>
      <c r="H23" s="287">
        <f>IF(ISBLANK(E23), "", COUNTA(CCD!K23, CCD!Q23, CCD!W23, CCD!AC23, CCD!AI23, CCD!AO23, CCD!AU23, CCD!BA23, CCD!BG23, CCD!BM23, CCD!BS23, CCD!BY23, CCD!CE23, CCD!CK23, CCD!CQ23, CCD!CW23))</f>
        <v>16</v>
      </c>
      <c r="I23" s="287">
        <f>IF(ISBLANK(F23), "", COUNTA(CCD!L23, CCD!R23, CCD!X23, CCD!AD23, CCD!AJ23, CCD!AP23, CCD!AV23, CCD!BB23, CCD!BH23, CCD!BN23, CCD!BT23, CCD!BZ23, CCD!CF23, CCD!CL23, CCD!CR23, CCD!CX23))</f>
        <v>16</v>
      </c>
      <c r="J23" s="287">
        <f>IF(ISBLANK(G23), "", COUNTA(CCD!M23, CCD!S23, CCD!Y23, CCD!AE23, CCD!AK23, CCD!AQ23, CCD!AW23, CCD!BC23, CCD!BI23, CCD!BO23, CCD!BU23, CCD!CA23, CCD!CG23, CCD!CM23, CCD!CS23, CCD!CY23))</f>
        <v>16</v>
      </c>
      <c r="K23" s="293">
        <v>387.0</v>
      </c>
      <c r="L23" s="29">
        <v>18.0</v>
      </c>
      <c r="M23" s="294">
        <v>6.0</v>
      </c>
      <c r="N23" s="295">
        <v>18.428571428571427</v>
      </c>
      <c r="O23" s="296">
        <v>1.8</v>
      </c>
      <c r="P23" s="297">
        <v>0.5454545454545454</v>
      </c>
      <c r="Q23" s="293">
        <v>269.0</v>
      </c>
      <c r="R23" s="29">
        <v>18.0</v>
      </c>
      <c r="S23" s="294">
        <v>2.0</v>
      </c>
      <c r="T23" s="309">
        <v>19.105113636363637</v>
      </c>
      <c r="U23" s="296">
        <v>1.8</v>
      </c>
      <c r="V23" s="297">
        <v>0.5</v>
      </c>
      <c r="W23" s="293">
        <v>299.0</v>
      </c>
      <c r="X23" s="29">
        <v>30.0</v>
      </c>
      <c r="Y23" s="294">
        <v>2.0</v>
      </c>
      <c r="Z23" s="309">
        <v>18.6875</v>
      </c>
      <c r="AA23" s="296">
        <v>1.2</v>
      </c>
      <c r="AB23" s="297">
        <v>0.5</v>
      </c>
      <c r="AC23" s="293">
        <v>300.0</v>
      </c>
      <c r="AD23" s="29">
        <v>36.0</v>
      </c>
      <c r="AE23" s="294">
        <v>4.0</v>
      </c>
      <c r="AF23" s="309">
        <v>18.75</v>
      </c>
      <c r="AG23" s="296">
        <v>1.8</v>
      </c>
      <c r="AH23" s="297">
        <v>0.5</v>
      </c>
      <c r="AI23" s="293">
        <v>348.0</v>
      </c>
      <c r="AJ23" s="29">
        <v>9.0</v>
      </c>
      <c r="AK23" s="294">
        <v>12.0</v>
      </c>
      <c r="AL23" s="309">
        <v>18.31578947368421</v>
      </c>
      <c r="AM23" s="310">
        <v>1.8</v>
      </c>
      <c r="AN23" s="311">
        <v>0.5217391304347826</v>
      </c>
      <c r="AO23" s="29">
        <v>368.0</v>
      </c>
      <c r="AP23" s="29">
        <v>18.0</v>
      </c>
      <c r="AQ23" s="294">
        <v>8.0</v>
      </c>
      <c r="AR23" s="309">
        <v>18.4</v>
      </c>
      <c r="AS23" s="310">
        <v>1.8</v>
      </c>
      <c r="AT23" s="311">
        <v>0.5333333333333333</v>
      </c>
      <c r="AU23" s="293">
        <v>312.0</v>
      </c>
      <c r="AV23" s="29">
        <v>9.0</v>
      </c>
      <c r="AW23" s="294">
        <v>10.0</v>
      </c>
      <c r="AX23" s="309">
        <v>19.5</v>
      </c>
      <c r="AY23" s="310">
        <v>1.8</v>
      </c>
      <c r="AZ23" s="311">
        <v>0.5263157894736842</v>
      </c>
      <c r="BA23" s="293">
        <v>308.0</v>
      </c>
      <c r="BB23" s="29">
        <v>9.0</v>
      </c>
      <c r="BC23" s="294">
        <v>4.0</v>
      </c>
      <c r="BD23" s="309">
        <v>19.071207430340557</v>
      </c>
      <c r="BE23" s="310">
        <v>1.8</v>
      </c>
      <c r="BF23" s="311">
        <v>0.5</v>
      </c>
      <c r="BG23" s="293">
        <v>262.0</v>
      </c>
      <c r="BH23" s="29">
        <v>18.0</v>
      </c>
      <c r="BI23" s="294">
        <v>8.0</v>
      </c>
      <c r="BJ23" s="309">
        <v>19.77358490566038</v>
      </c>
      <c r="BK23" s="310">
        <v>1.8</v>
      </c>
      <c r="BL23" s="311">
        <v>0.5333333333333333</v>
      </c>
      <c r="BM23" s="29">
        <v>269.0</v>
      </c>
      <c r="BN23" s="29">
        <v>36.0</v>
      </c>
      <c r="BO23" s="294">
        <v>10.0</v>
      </c>
      <c r="BP23" s="309">
        <v>18.943661971830988</v>
      </c>
      <c r="BQ23" s="296">
        <v>1.8</v>
      </c>
      <c r="BR23" s="297">
        <v>0.5263157894736842</v>
      </c>
      <c r="BS23" s="29">
        <v>324.0</v>
      </c>
      <c r="BT23" s="29">
        <v>45.0</v>
      </c>
      <c r="BU23" s="294">
        <v>8.0</v>
      </c>
      <c r="BV23" s="309">
        <v>19.058823529411764</v>
      </c>
      <c r="BW23" s="296">
        <v>1.8</v>
      </c>
      <c r="BX23" s="297">
        <v>0.5333333333333333</v>
      </c>
      <c r="BY23" s="29">
        <v>285.0</v>
      </c>
      <c r="BZ23" s="29">
        <v>45.0</v>
      </c>
      <c r="CA23" s="294">
        <v>2.0</v>
      </c>
      <c r="CB23" s="309">
        <v>18.688524590163933</v>
      </c>
      <c r="CC23" s="296">
        <v>1.8</v>
      </c>
      <c r="CD23" s="297">
        <v>0.5</v>
      </c>
      <c r="CE23" s="29">
        <v>242.0</v>
      </c>
      <c r="CF23" s="29">
        <v>18.0</v>
      </c>
      <c r="CG23" s="294">
        <v>6.0</v>
      </c>
      <c r="CH23" s="309">
        <v>18.615384615384617</v>
      </c>
      <c r="CI23" s="310">
        <v>1.8</v>
      </c>
      <c r="CJ23" s="311">
        <v>0.5454545454545454</v>
      </c>
      <c r="CK23" s="28">
        <v>377.0</v>
      </c>
      <c r="CL23" s="28">
        <v>18.0</v>
      </c>
      <c r="CM23" s="299">
        <v>6.0</v>
      </c>
      <c r="CN23" s="303">
        <v>18.85</v>
      </c>
      <c r="CO23" s="304">
        <v>1.8</v>
      </c>
      <c r="CP23" s="305">
        <v>0.5454545454545454</v>
      </c>
      <c r="CQ23" s="28">
        <v>398.0</v>
      </c>
      <c r="CR23" s="28">
        <v>18.0</v>
      </c>
      <c r="CS23" s="299">
        <v>8.0</v>
      </c>
      <c r="CT23" s="303">
        <v>18.952380952380953</v>
      </c>
      <c r="CU23" s="304">
        <v>1.8</v>
      </c>
      <c r="CV23" s="305">
        <v>0.5333333333333333</v>
      </c>
      <c r="CW23" s="28">
        <v>314.0</v>
      </c>
      <c r="CX23" s="28">
        <v>36.0</v>
      </c>
      <c r="CY23" s="299">
        <v>4.0</v>
      </c>
      <c r="CZ23" s="303">
        <v>19.625</v>
      </c>
      <c r="DA23" s="304">
        <v>1.8</v>
      </c>
      <c r="DB23" s="305">
        <v>0.5</v>
      </c>
      <c r="DD23" s="6" t="s">
        <v>212</v>
      </c>
    </row>
    <row r="24">
      <c r="A24" s="6" t="s">
        <v>1899</v>
      </c>
      <c r="B24" s="306">
        <v>19.864604673939606</v>
      </c>
      <c r="C24" s="307">
        <v>1.0</v>
      </c>
      <c r="D24" s="307">
        <v>0.9478821033562167</v>
      </c>
      <c r="E24" s="287">
        <v>317.8336747830337</v>
      </c>
      <c r="F24" s="287">
        <v>16.0</v>
      </c>
      <c r="G24" s="287">
        <v>15.166113653699467</v>
      </c>
      <c r="H24" s="287">
        <f>IF(ISBLANK(E24), "", COUNTA(CCD!K24, CCD!Q24, CCD!W24, CCD!AC24, CCD!AI24, CCD!AO24, CCD!AU24, CCD!BA24, CCD!BG24, CCD!BM24, CCD!BS24, CCD!BY24, CCD!CE24, CCD!CK24, CCD!CQ24, CCD!CW24))</f>
        <v>16</v>
      </c>
      <c r="I24" s="287">
        <f>IF(ISBLANK(F24), "", COUNTA(CCD!L24, CCD!R24, CCD!X24, CCD!AD24, CCD!AJ24, CCD!AP24, CCD!AV24, CCD!BB24, CCD!BH24, CCD!BN24, CCD!BT24, CCD!BZ24, CCD!CF24, CCD!CL24, CCD!CR24, CCD!CX24))</f>
        <v>16</v>
      </c>
      <c r="J24" s="287">
        <f>IF(ISBLANK(G24), "", COUNTA(CCD!M24, CCD!S24, CCD!Y24, CCD!AE24, CCD!AK24, CCD!AQ24, CCD!AW24, CCD!BC24, CCD!BI24, CCD!BO24, CCD!BU24, CCD!CA24, CCD!CG24, CCD!CM24, CCD!CS24, CCD!CY24))</f>
        <v>16</v>
      </c>
      <c r="K24" s="293">
        <v>406.0</v>
      </c>
      <c r="L24" s="29">
        <v>10.0</v>
      </c>
      <c r="M24" s="294">
        <v>11.0</v>
      </c>
      <c r="N24" s="295">
        <v>19.333333333333332</v>
      </c>
      <c r="O24" s="296">
        <v>1.0</v>
      </c>
      <c r="P24" s="297">
        <v>1.0</v>
      </c>
      <c r="Q24" s="293">
        <v>283.0</v>
      </c>
      <c r="R24" s="29">
        <v>10.0</v>
      </c>
      <c r="S24" s="294">
        <v>4.0</v>
      </c>
      <c r="T24" s="309">
        <v>20.099431818181817</v>
      </c>
      <c r="U24" s="296">
        <v>1.0</v>
      </c>
      <c r="V24" s="297">
        <v>1.0</v>
      </c>
      <c r="W24" s="293">
        <v>314.0</v>
      </c>
      <c r="X24" s="29">
        <v>25.0</v>
      </c>
      <c r="Y24" s="294">
        <v>4.0</v>
      </c>
      <c r="Z24" s="309">
        <v>19.625</v>
      </c>
      <c r="AA24" s="296">
        <v>1.0</v>
      </c>
      <c r="AB24" s="297">
        <v>1.0</v>
      </c>
      <c r="AC24" s="293">
        <v>314.0</v>
      </c>
      <c r="AD24" s="29">
        <v>20.0</v>
      </c>
      <c r="AE24" s="294">
        <v>7.0</v>
      </c>
      <c r="AF24" s="309">
        <v>19.625</v>
      </c>
      <c r="AG24" s="296">
        <v>1.0</v>
      </c>
      <c r="AH24" s="297">
        <v>0.875</v>
      </c>
      <c r="AI24" s="293">
        <v>366.0</v>
      </c>
      <c r="AJ24" s="29">
        <v>5.0</v>
      </c>
      <c r="AK24" s="294">
        <v>21.0</v>
      </c>
      <c r="AL24" s="309">
        <v>19.263157894736842</v>
      </c>
      <c r="AM24" s="310">
        <v>1.0</v>
      </c>
      <c r="AN24" s="311">
        <v>0.9130434782608695</v>
      </c>
      <c r="AO24" s="29">
        <v>386.0</v>
      </c>
      <c r="AP24" s="29">
        <v>10.0</v>
      </c>
      <c r="AQ24" s="294">
        <v>14.0</v>
      </c>
      <c r="AR24" s="309">
        <v>19.3</v>
      </c>
      <c r="AS24" s="310">
        <v>1.0</v>
      </c>
      <c r="AT24" s="311">
        <v>0.9333333333333333</v>
      </c>
      <c r="AU24" s="293">
        <v>327.0</v>
      </c>
      <c r="AV24" s="29">
        <v>5.0</v>
      </c>
      <c r="AW24" s="294">
        <v>18.0</v>
      </c>
      <c r="AX24" s="309">
        <v>20.4375</v>
      </c>
      <c r="AY24" s="310">
        <v>1.0</v>
      </c>
      <c r="AZ24" s="311">
        <v>0.9473684210526315</v>
      </c>
      <c r="BA24" s="293">
        <v>323.0</v>
      </c>
      <c r="BB24" s="29">
        <v>5.0</v>
      </c>
      <c r="BC24" s="294">
        <v>7.0</v>
      </c>
      <c r="BD24" s="309">
        <v>20.0</v>
      </c>
      <c r="BE24" s="310">
        <v>1.0</v>
      </c>
      <c r="BF24" s="311">
        <v>0.875</v>
      </c>
      <c r="BG24" s="293">
        <v>275.0</v>
      </c>
      <c r="BH24" s="29">
        <v>10.0</v>
      </c>
      <c r="BI24" s="294">
        <v>14.0</v>
      </c>
      <c r="BJ24" s="309">
        <v>20.754716981132077</v>
      </c>
      <c r="BK24" s="310">
        <v>1.0</v>
      </c>
      <c r="BL24" s="311">
        <v>0.9333333333333333</v>
      </c>
      <c r="BM24" s="29">
        <v>283.0</v>
      </c>
      <c r="BN24" s="29">
        <v>20.0</v>
      </c>
      <c r="BO24" s="294">
        <v>18.0</v>
      </c>
      <c r="BP24" s="309">
        <v>19.929577464788732</v>
      </c>
      <c r="BQ24" s="296">
        <v>1.0</v>
      </c>
      <c r="BR24" s="297">
        <v>0.9473684210526315</v>
      </c>
      <c r="BS24" s="29">
        <v>339.0</v>
      </c>
      <c r="BT24" s="29">
        <v>25.0</v>
      </c>
      <c r="BU24" s="294">
        <v>14.0</v>
      </c>
      <c r="BV24" s="309">
        <v>19.941176470588236</v>
      </c>
      <c r="BW24" s="296">
        <v>1.0</v>
      </c>
      <c r="BX24" s="297">
        <v>0.9333333333333333</v>
      </c>
      <c r="BY24" s="29">
        <v>299.0</v>
      </c>
      <c r="BZ24" s="29">
        <v>25.0</v>
      </c>
      <c r="CA24" s="294">
        <v>4.0</v>
      </c>
      <c r="CB24" s="309">
        <v>19.60655737704918</v>
      </c>
      <c r="CC24" s="296">
        <v>1.0</v>
      </c>
      <c r="CD24" s="297">
        <v>1.0</v>
      </c>
      <c r="CE24" s="29">
        <v>254.0</v>
      </c>
      <c r="CF24" s="29">
        <v>10.0</v>
      </c>
      <c r="CG24" s="294">
        <v>11.0</v>
      </c>
      <c r="CH24" s="309">
        <v>19.53846153846154</v>
      </c>
      <c r="CI24" s="310">
        <v>1.0</v>
      </c>
      <c r="CJ24" s="311">
        <v>1.0</v>
      </c>
      <c r="CK24" s="28">
        <v>397.0</v>
      </c>
      <c r="CL24" s="28">
        <v>10.0</v>
      </c>
      <c r="CM24" s="299">
        <v>11.0</v>
      </c>
      <c r="CN24" s="303">
        <v>19.85</v>
      </c>
      <c r="CO24" s="304">
        <v>1.0</v>
      </c>
      <c r="CP24" s="305">
        <v>1.0</v>
      </c>
      <c r="CQ24" s="28">
        <v>418.0</v>
      </c>
      <c r="CR24" s="28">
        <v>10.0</v>
      </c>
      <c r="CS24" s="299">
        <v>14.0</v>
      </c>
      <c r="CT24" s="303">
        <v>19.904761904761905</v>
      </c>
      <c r="CU24" s="304">
        <v>1.0</v>
      </c>
      <c r="CV24" s="305">
        <v>0.9333333333333333</v>
      </c>
      <c r="CW24" s="28">
        <v>330.0</v>
      </c>
      <c r="CX24" s="28">
        <v>20.0</v>
      </c>
      <c r="CY24" s="299">
        <v>7.0</v>
      </c>
      <c r="CZ24" s="303">
        <v>20.625</v>
      </c>
      <c r="DA24" s="304">
        <v>1.0</v>
      </c>
      <c r="DB24" s="305">
        <v>0.875</v>
      </c>
      <c r="DD24" s="6" t="s">
        <v>212</v>
      </c>
    </row>
    <row r="25">
      <c r="A25" s="6" t="s">
        <v>1900</v>
      </c>
      <c r="B25" s="86">
        <v>23.991517445510553</v>
      </c>
      <c r="C25" s="312">
        <v>0.7224999999999999</v>
      </c>
      <c r="D25" s="312">
        <v>1.3037605748561127</v>
      </c>
      <c r="E25" s="287">
        <v>383.86427912816885</v>
      </c>
      <c r="F25" s="287">
        <v>11.559999999999999</v>
      </c>
      <c r="G25" s="287">
        <v>20.860169197697804</v>
      </c>
      <c r="H25" s="287">
        <f>IF(ISBLANK(E25), "", COUNTA(CCD!K25, CCD!Q25, CCD!W25, CCD!AC25, CCD!AI25, CCD!AO25, CCD!AU25, CCD!BA25, CCD!BG25, CCD!BM25, CCD!BS25, CCD!BY25, CCD!CE25, CCD!CK25, CCD!CQ25, CCD!CW25))</f>
        <v>16</v>
      </c>
      <c r="I25" s="287">
        <f>IF(ISBLANK(F25), "", COUNTA(CCD!L25, CCD!R25, CCD!X25, CCD!AD25, CCD!AJ25, CCD!AP25, CCD!AV25, CCD!BB25, CCD!BH25, CCD!BN25, CCD!BT25, CCD!BZ25, CCD!CF25, CCD!CL25, CCD!CR25, CCD!CX25))</f>
        <v>16</v>
      </c>
      <c r="J25" s="287">
        <f>IF(ISBLANK(G25), "", COUNTA(CCD!M25, CCD!S25, CCD!Y25, CCD!AE25, CCD!AK25, CCD!AQ25, CCD!AW25, CCD!BC25, CCD!BI25, CCD!BO25, CCD!BU25, CCD!CA25, CCD!CG25, CCD!CM25, CCD!CS25, CCD!CY25))</f>
        <v>16</v>
      </c>
      <c r="K25" s="293">
        <v>489.0</v>
      </c>
      <c r="L25" s="29">
        <v>7.0</v>
      </c>
      <c r="M25" s="294">
        <v>15.0</v>
      </c>
      <c r="N25" s="309">
        <v>23.285714285714285</v>
      </c>
      <c r="O25" s="310">
        <v>0.7</v>
      </c>
      <c r="P25" s="311">
        <v>1.3636363636363635</v>
      </c>
      <c r="Q25" s="293">
        <v>343.0</v>
      </c>
      <c r="R25" s="29">
        <v>7.0</v>
      </c>
      <c r="S25" s="294">
        <v>5.0</v>
      </c>
      <c r="T25" s="309">
        <v>24.360795454545453</v>
      </c>
      <c r="U25" s="310">
        <v>0.7</v>
      </c>
      <c r="V25" s="311">
        <v>1.25</v>
      </c>
      <c r="W25" s="293">
        <v>378.0</v>
      </c>
      <c r="X25" s="29">
        <v>18.0</v>
      </c>
      <c r="Y25" s="294">
        <v>5.0</v>
      </c>
      <c r="Z25" s="309">
        <v>23.625</v>
      </c>
      <c r="AA25" s="310">
        <v>0.72</v>
      </c>
      <c r="AB25" s="311">
        <v>1.25</v>
      </c>
      <c r="AC25" s="293">
        <v>380.0</v>
      </c>
      <c r="AD25" s="29">
        <v>14.0</v>
      </c>
      <c r="AE25" s="294">
        <v>10.0</v>
      </c>
      <c r="AF25" s="309">
        <v>23.75</v>
      </c>
      <c r="AG25" s="310">
        <v>0.7</v>
      </c>
      <c r="AH25" s="311">
        <v>1.25</v>
      </c>
      <c r="AI25" s="293">
        <v>441.0</v>
      </c>
      <c r="AJ25" s="29">
        <v>4.0</v>
      </c>
      <c r="AK25" s="294">
        <v>30.0</v>
      </c>
      <c r="AL25" s="309">
        <v>23.210526315789473</v>
      </c>
      <c r="AM25" s="310">
        <v>0.8</v>
      </c>
      <c r="AN25" s="311">
        <v>1.3043478260869565</v>
      </c>
      <c r="AO25" s="29">
        <v>466.0</v>
      </c>
      <c r="AP25" s="29">
        <v>7.0</v>
      </c>
      <c r="AQ25" s="294">
        <v>20.0</v>
      </c>
      <c r="AR25" s="309">
        <v>23.3</v>
      </c>
      <c r="AS25" s="310">
        <v>0.7</v>
      </c>
      <c r="AT25" s="311">
        <v>1.3333333333333333</v>
      </c>
      <c r="AU25" s="293">
        <v>395.0</v>
      </c>
      <c r="AV25" s="29">
        <v>4.0</v>
      </c>
      <c r="AW25" s="294">
        <v>25.0</v>
      </c>
      <c r="AX25" s="309">
        <v>24.6875</v>
      </c>
      <c r="AY25" s="310">
        <v>0.8</v>
      </c>
      <c r="AZ25" s="311">
        <v>1.3157894736842106</v>
      </c>
      <c r="BA25" s="293">
        <v>391.0</v>
      </c>
      <c r="BB25" s="29">
        <v>4.0</v>
      </c>
      <c r="BC25" s="294">
        <v>10.0</v>
      </c>
      <c r="BD25" s="309">
        <v>24.210526315789476</v>
      </c>
      <c r="BE25" s="310">
        <v>0.8</v>
      </c>
      <c r="BF25" s="311">
        <v>1.25</v>
      </c>
      <c r="BG25" s="293">
        <v>332.0</v>
      </c>
      <c r="BH25" s="29">
        <v>7.0</v>
      </c>
      <c r="BI25" s="294">
        <v>20.0</v>
      </c>
      <c r="BJ25" s="309">
        <v>25.056603773584907</v>
      </c>
      <c r="BK25" s="310">
        <v>0.7</v>
      </c>
      <c r="BL25" s="311">
        <v>1.3333333333333333</v>
      </c>
      <c r="BM25" s="29">
        <v>341.0</v>
      </c>
      <c r="BN25" s="29">
        <v>14.0</v>
      </c>
      <c r="BO25" s="294">
        <v>25.0</v>
      </c>
      <c r="BP25" s="309">
        <v>24.014084507042256</v>
      </c>
      <c r="BQ25" s="310">
        <v>0.7</v>
      </c>
      <c r="BR25" s="311">
        <v>1.3157894736842106</v>
      </c>
      <c r="BS25" s="29">
        <v>411.0</v>
      </c>
      <c r="BT25" s="29">
        <v>18.0</v>
      </c>
      <c r="BU25" s="294">
        <v>20.0</v>
      </c>
      <c r="BV25" s="309">
        <v>24.176470588235293</v>
      </c>
      <c r="BW25" s="310">
        <v>0.72</v>
      </c>
      <c r="BX25" s="311">
        <v>1.3333333333333333</v>
      </c>
      <c r="BY25" s="29">
        <v>361.0</v>
      </c>
      <c r="BZ25" s="29">
        <v>18.0</v>
      </c>
      <c r="CA25" s="294">
        <v>5.0</v>
      </c>
      <c r="CB25" s="309">
        <v>23.672131147540984</v>
      </c>
      <c r="CC25" s="310">
        <v>0.72</v>
      </c>
      <c r="CD25" s="311">
        <v>1.25</v>
      </c>
      <c r="CE25" s="29">
        <v>308.0</v>
      </c>
      <c r="CF25" s="29">
        <v>7.0</v>
      </c>
      <c r="CG25" s="294">
        <v>15.0</v>
      </c>
      <c r="CH25" s="309">
        <v>23.692307692307693</v>
      </c>
      <c r="CI25" s="310">
        <v>0.7</v>
      </c>
      <c r="CJ25" s="311">
        <v>1.3636363636363635</v>
      </c>
      <c r="CK25" s="28">
        <v>478.0</v>
      </c>
      <c r="CL25" s="28">
        <v>7.0</v>
      </c>
      <c r="CM25" s="299">
        <v>15.0</v>
      </c>
      <c r="CN25" s="303">
        <v>23.9</v>
      </c>
      <c r="CO25" s="304">
        <v>0.7</v>
      </c>
      <c r="CP25" s="305">
        <v>1.3636363636363635</v>
      </c>
      <c r="CQ25" s="28">
        <v>505.0</v>
      </c>
      <c r="CR25" s="28">
        <v>7.0</v>
      </c>
      <c r="CS25" s="299">
        <v>20.0</v>
      </c>
      <c r="CT25" s="303">
        <v>24.047619047619047</v>
      </c>
      <c r="CU25" s="304">
        <v>0.7</v>
      </c>
      <c r="CV25" s="305">
        <v>1.3333333333333333</v>
      </c>
      <c r="CW25" s="28">
        <v>398.0</v>
      </c>
      <c r="CX25" s="28">
        <v>14.0</v>
      </c>
      <c r="CY25" s="299">
        <v>10.0</v>
      </c>
      <c r="CZ25" s="303">
        <v>24.875</v>
      </c>
      <c r="DA25" s="304">
        <v>0.7</v>
      </c>
      <c r="DB25" s="305">
        <v>1.25</v>
      </c>
      <c r="DD25" s="6" t="s">
        <v>212</v>
      </c>
    </row>
    <row r="26">
      <c r="A26" s="6" t="s">
        <v>1905</v>
      </c>
      <c r="B26" s="306">
        <v>22.145556240411757</v>
      </c>
      <c r="C26" s="307">
        <v>1.1100000000000003</v>
      </c>
      <c r="D26" s="307">
        <v>1.0</v>
      </c>
      <c r="E26" s="287">
        <v>354.3288998465881</v>
      </c>
      <c r="F26" s="287">
        <v>17.760000000000005</v>
      </c>
      <c r="G26" s="287">
        <v>16.0</v>
      </c>
      <c r="H26" s="287">
        <f>IF(ISBLANK(E26), "", COUNTA(CCD!K26, CCD!Q26, CCD!W26, CCD!AC26, CCD!AI26, CCD!AO26, CCD!AU26, CCD!BA26, CCD!BG26, CCD!BM26, CCD!BS26, CCD!BY26, CCD!CE26, CCD!CK26, CCD!CQ26, CCD!CW26))</f>
        <v>16</v>
      </c>
      <c r="I26" s="287">
        <f>IF(ISBLANK(F26), "", COUNTA(CCD!L26, CCD!R26, CCD!X26, CCD!AD26, CCD!AJ26, CCD!AP26, CCD!AV26, CCD!BB26, CCD!BH26, CCD!BN26, CCD!BT26, CCD!BZ26, CCD!CF26, CCD!CL26, CCD!CR26, CCD!CX26))</f>
        <v>16</v>
      </c>
      <c r="J26" s="287">
        <f>IF(ISBLANK(G26), "", COUNTA(CCD!M26, CCD!S26, CCD!Y26, CCD!AE26, CCD!AK26, CCD!AQ26, CCD!AW26, CCD!BC26, CCD!BI26, CCD!BO26, CCD!BU26, CCD!CA26, CCD!CG26, CCD!CM26, CCD!CS26, CCD!CY26))</f>
        <v>16</v>
      </c>
      <c r="K26" s="293">
        <v>451.0</v>
      </c>
      <c r="L26" s="29">
        <v>11.0</v>
      </c>
      <c r="M26" s="294">
        <v>11.0</v>
      </c>
      <c r="N26" s="295">
        <v>21.476190476190474</v>
      </c>
      <c r="O26" s="296">
        <v>1.1</v>
      </c>
      <c r="P26" s="297">
        <v>1.0</v>
      </c>
      <c r="Q26" s="293">
        <v>316.0</v>
      </c>
      <c r="R26" s="29">
        <v>11.0</v>
      </c>
      <c r="S26" s="294">
        <v>4.0</v>
      </c>
      <c r="T26" s="309">
        <v>22.443181818181817</v>
      </c>
      <c r="U26" s="296">
        <v>1.1</v>
      </c>
      <c r="V26" s="297">
        <v>1.0</v>
      </c>
      <c r="W26" s="293">
        <v>349.0</v>
      </c>
      <c r="X26" s="29">
        <v>23.0</v>
      </c>
      <c r="Y26" s="294">
        <v>4.0</v>
      </c>
      <c r="Z26" s="309">
        <v>21.8125</v>
      </c>
      <c r="AA26" s="296">
        <v>0.92</v>
      </c>
      <c r="AB26" s="297">
        <v>1.0</v>
      </c>
      <c r="AC26" s="293">
        <v>350.0</v>
      </c>
      <c r="AD26" s="29">
        <v>22.0</v>
      </c>
      <c r="AE26" s="294">
        <v>8.0</v>
      </c>
      <c r="AF26" s="309">
        <v>21.875</v>
      </c>
      <c r="AG26" s="296">
        <v>1.1</v>
      </c>
      <c r="AH26" s="297">
        <v>1.0</v>
      </c>
      <c r="AI26" s="293">
        <v>408.0</v>
      </c>
      <c r="AJ26" s="29">
        <v>6.0</v>
      </c>
      <c r="AK26" s="294">
        <v>23.0</v>
      </c>
      <c r="AL26" s="309">
        <v>21.473684210526315</v>
      </c>
      <c r="AM26" s="310">
        <v>1.2</v>
      </c>
      <c r="AN26" s="311">
        <v>1.0</v>
      </c>
      <c r="AO26" s="29">
        <v>431.0</v>
      </c>
      <c r="AP26" s="29">
        <v>11.0</v>
      </c>
      <c r="AQ26" s="294">
        <v>15.0</v>
      </c>
      <c r="AR26" s="309">
        <v>21.55</v>
      </c>
      <c r="AS26" s="310">
        <v>1.1</v>
      </c>
      <c r="AT26" s="311">
        <v>1.0</v>
      </c>
      <c r="AU26" s="293">
        <v>365.0</v>
      </c>
      <c r="AV26" s="29">
        <v>6.0</v>
      </c>
      <c r="AW26" s="294">
        <v>19.0</v>
      </c>
      <c r="AX26" s="309">
        <v>22.8125</v>
      </c>
      <c r="AY26" s="310">
        <v>1.2</v>
      </c>
      <c r="AZ26" s="311">
        <v>1.0</v>
      </c>
      <c r="BA26" s="293">
        <v>361.0</v>
      </c>
      <c r="BB26" s="29">
        <v>6.0</v>
      </c>
      <c r="BC26" s="294">
        <v>8.0</v>
      </c>
      <c r="BD26" s="309">
        <v>22.35294117647059</v>
      </c>
      <c r="BE26" s="310">
        <v>1.2</v>
      </c>
      <c r="BF26" s="311">
        <v>1.0</v>
      </c>
      <c r="BG26" s="293">
        <v>306.0</v>
      </c>
      <c r="BH26" s="29">
        <v>11.0</v>
      </c>
      <c r="BI26" s="294">
        <v>15.0</v>
      </c>
      <c r="BJ26" s="309">
        <v>23.09433962264151</v>
      </c>
      <c r="BK26" s="310">
        <v>1.1</v>
      </c>
      <c r="BL26" s="311">
        <v>1.0</v>
      </c>
      <c r="BM26" s="29">
        <v>315.0</v>
      </c>
      <c r="BN26" s="29">
        <v>22.0</v>
      </c>
      <c r="BO26" s="294">
        <v>19.0</v>
      </c>
      <c r="BP26" s="309">
        <v>22.183098591549296</v>
      </c>
      <c r="BQ26" s="296">
        <v>1.1</v>
      </c>
      <c r="BR26" s="297">
        <v>1.0</v>
      </c>
      <c r="BS26" s="29">
        <v>379.0</v>
      </c>
      <c r="BT26" s="29">
        <v>28.0</v>
      </c>
      <c r="BU26" s="294">
        <v>15.0</v>
      </c>
      <c r="BV26" s="309">
        <v>22.294117647058822</v>
      </c>
      <c r="BW26" s="296">
        <v>1.12</v>
      </c>
      <c r="BX26" s="297">
        <v>1.0</v>
      </c>
      <c r="BY26" s="29">
        <v>334.0</v>
      </c>
      <c r="BZ26" s="29">
        <v>28.0</v>
      </c>
      <c r="CA26" s="294">
        <v>4.0</v>
      </c>
      <c r="CB26" s="309">
        <v>21.901639344262296</v>
      </c>
      <c r="CC26" s="296">
        <v>1.12</v>
      </c>
      <c r="CD26" s="297">
        <v>1.0</v>
      </c>
      <c r="CE26" s="29">
        <v>283.0</v>
      </c>
      <c r="CF26" s="29">
        <v>11.0</v>
      </c>
      <c r="CG26" s="294">
        <v>11.0</v>
      </c>
      <c r="CH26" s="309">
        <v>21.76923076923077</v>
      </c>
      <c r="CI26" s="310">
        <v>1.1</v>
      </c>
      <c r="CJ26" s="311">
        <v>1.0</v>
      </c>
      <c r="CK26" s="28">
        <v>442.0</v>
      </c>
      <c r="CL26" s="28">
        <v>11.0</v>
      </c>
      <c r="CM26" s="299">
        <v>11.0</v>
      </c>
      <c r="CN26" s="303">
        <v>22.1</v>
      </c>
      <c r="CO26" s="304">
        <v>1.1</v>
      </c>
      <c r="CP26" s="305">
        <v>1.0</v>
      </c>
      <c r="CQ26" s="28">
        <v>466.0</v>
      </c>
      <c r="CR26" s="28">
        <v>11.0</v>
      </c>
      <c r="CS26" s="299">
        <v>15.0</v>
      </c>
      <c r="CT26" s="303">
        <v>22.19047619047619</v>
      </c>
      <c r="CU26" s="304">
        <v>1.1</v>
      </c>
      <c r="CV26" s="305">
        <v>1.0</v>
      </c>
      <c r="CW26" s="28">
        <v>368.0</v>
      </c>
      <c r="CX26" s="28">
        <v>22.0</v>
      </c>
      <c r="CY26" s="299">
        <v>8.0</v>
      </c>
      <c r="CZ26" s="303">
        <v>23.0</v>
      </c>
      <c r="DA26" s="304">
        <v>1.1</v>
      </c>
      <c r="DB26" s="305">
        <v>1.0</v>
      </c>
      <c r="DD26" s="6" t="s">
        <v>212</v>
      </c>
    </row>
    <row r="27">
      <c r="A27" s="6" t="s">
        <v>1906</v>
      </c>
      <c r="B27" s="306">
        <v>22.765673653831552</v>
      </c>
      <c r="C27" s="307">
        <v>0.32</v>
      </c>
      <c r="D27" s="307">
        <v>2.067018006148441</v>
      </c>
      <c r="E27" s="287">
        <v>136.5940419229893</v>
      </c>
      <c r="F27" s="287">
        <v>1.92</v>
      </c>
      <c r="G27" s="287">
        <v>12.402108036890645</v>
      </c>
      <c r="H27" s="287">
        <f>IF(ISBLANK(E27), "", COUNTA(CCD!K27, CCD!Q27, CCD!W27, CCD!AC27, CCD!AI27, CCD!AO27, CCD!AU27, CCD!BA27, CCD!BG27, CCD!BM27, CCD!BS27, CCD!BY27, CCD!CE27, CCD!CK27, CCD!CQ27, CCD!CW27))</f>
        <v>6</v>
      </c>
      <c r="I27" s="287">
        <f>IF(ISBLANK(F27), "", COUNTA(CCD!L27, CCD!R27, CCD!X27, CCD!AD27, CCD!AJ27, CCD!AP27, CCD!AV27, CCD!BB27, CCD!BH27, CCD!BN27, CCD!BT27, CCD!BZ27, CCD!CF27, CCD!CL27, CCD!CR27, CCD!CX27))</f>
        <v>6</v>
      </c>
      <c r="J27" s="287">
        <f>IF(ISBLANK(G27), "", COUNTA(CCD!M27, CCD!S27, CCD!Y27, CCD!AE27, CCD!AK27, CCD!AQ27, CCD!AW27, CCD!BC27, CCD!BI27, CCD!BO27, CCD!BU27, CCD!CA27, CCD!CG27, CCD!CM27, CCD!CS27, CCD!CY27))</f>
        <v>6</v>
      </c>
      <c r="K27" s="293">
        <v>466.0</v>
      </c>
      <c r="L27" s="29">
        <v>3.0</v>
      </c>
      <c r="M27" s="294">
        <v>24.0</v>
      </c>
      <c r="N27" s="309">
        <v>22.19047619047619</v>
      </c>
      <c r="O27" s="296">
        <v>0.3</v>
      </c>
      <c r="P27" s="297">
        <v>2.1818181818181817</v>
      </c>
      <c r="Q27" s="293">
        <v>326.0</v>
      </c>
      <c r="R27" s="29">
        <v>3.0</v>
      </c>
      <c r="S27" s="294">
        <v>8.0</v>
      </c>
      <c r="T27" s="309">
        <v>23.15340909090909</v>
      </c>
      <c r="U27" s="296">
        <v>0.3</v>
      </c>
      <c r="V27" s="297">
        <v>2.0</v>
      </c>
      <c r="W27" s="293">
        <v>360.0</v>
      </c>
      <c r="X27" s="29">
        <v>8.0</v>
      </c>
      <c r="Y27" s="294">
        <v>8.0</v>
      </c>
      <c r="Z27" s="309">
        <v>22.5</v>
      </c>
      <c r="AA27" s="296">
        <v>0.32</v>
      </c>
      <c r="AB27" s="297">
        <v>2.0</v>
      </c>
      <c r="AC27" s="293"/>
      <c r="AD27" s="29"/>
      <c r="AE27" s="294"/>
      <c r="AF27" s="309">
        <v>0.0</v>
      </c>
      <c r="AG27" s="296">
        <v>0.0</v>
      </c>
      <c r="AH27" s="297">
        <v>0.0</v>
      </c>
      <c r="AI27" s="293">
        <v>421.0</v>
      </c>
      <c r="AJ27" s="29">
        <v>2.0</v>
      </c>
      <c r="AK27" s="294">
        <v>48.0</v>
      </c>
      <c r="AL27" s="309">
        <v>22.157894736842106</v>
      </c>
      <c r="AM27" s="310">
        <v>0.4</v>
      </c>
      <c r="AN27" s="311">
        <v>2.0869565217391304</v>
      </c>
      <c r="AO27" s="29"/>
      <c r="AP27" s="29"/>
      <c r="AQ27" s="294"/>
      <c r="AR27" s="309">
        <v>0.0</v>
      </c>
      <c r="AS27" s="310">
        <v>0.0</v>
      </c>
      <c r="AT27" s="311">
        <v>0.0</v>
      </c>
      <c r="AU27" s="293"/>
      <c r="AV27" s="29"/>
      <c r="AW27" s="294"/>
      <c r="AX27" s="309">
        <v>0.0</v>
      </c>
      <c r="AY27" s="310">
        <v>0.0</v>
      </c>
      <c r="AZ27" s="311">
        <v>0.0</v>
      </c>
      <c r="BA27" s="293"/>
      <c r="BB27" s="29"/>
      <c r="BC27" s="294"/>
      <c r="BD27" s="309">
        <v>0.0</v>
      </c>
      <c r="BE27" s="310">
        <v>0.0</v>
      </c>
      <c r="BF27" s="311">
        <v>0.0</v>
      </c>
      <c r="BG27" s="293"/>
      <c r="BH27" s="29"/>
      <c r="BI27" s="294"/>
      <c r="BJ27" s="309">
        <v>0.0</v>
      </c>
      <c r="BK27" s="310">
        <v>0.0</v>
      </c>
      <c r="BL27" s="311">
        <v>0.0</v>
      </c>
      <c r="BM27" s="29"/>
      <c r="BN27" s="29"/>
      <c r="BO27" s="294"/>
      <c r="BP27" s="309">
        <v>0.0</v>
      </c>
      <c r="BQ27" s="296">
        <v>0.0</v>
      </c>
      <c r="BR27" s="297">
        <v>0.0</v>
      </c>
      <c r="BS27" s="29"/>
      <c r="BT27" s="29"/>
      <c r="BU27" s="294"/>
      <c r="BV27" s="309">
        <v>0.0</v>
      </c>
      <c r="BW27" s="296">
        <v>0.0</v>
      </c>
      <c r="BX27" s="297">
        <v>0.0</v>
      </c>
      <c r="BY27" s="29"/>
      <c r="BZ27" s="29"/>
      <c r="CA27" s="294"/>
      <c r="CB27" s="309">
        <v>0.0</v>
      </c>
      <c r="CC27" s="296">
        <v>0.0</v>
      </c>
      <c r="CD27" s="297">
        <v>0.0</v>
      </c>
      <c r="CE27" s="29"/>
      <c r="CF27" s="29"/>
      <c r="CG27" s="294"/>
      <c r="CH27" s="309">
        <v>0.0</v>
      </c>
      <c r="CI27" s="310">
        <v>0.0</v>
      </c>
      <c r="CJ27" s="311">
        <v>0.0</v>
      </c>
      <c r="CK27" s="28"/>
      <c r="CL27" s="28"/>
      <c r="CM27" s="299"/>
      <c r="CN27" s="303">
        <v>0.0</v>
      </c>
      <c r="CO27" s="304">
        <v>0.0</v>
      </c>
      <c r="CP27" s="305">
        <v>0.0</v>
      </c>
      <c r="CQ27" s="28">
        <v>481.0</v>
      </c>
      <c r="CR27" s="28">
        <v>3.0</v>
      </c>
      <c r="CS27" s="299">
        <v>32.0</v>
      </c>
      <c r="CT27" s="303">
        <v>22.904761904761905</v>
      </c>
      <c r="CU27" s="304">
        <v>0.3</v>
      </c>
      <c r="CV27" s="305">
        <v>2.1333333333333333</v>
      </c>
      <c r="CW27" s="28">
        <v>379.0</v>
      </c>
      <c r="CX27" s="28">
        <v>6.0</v>
      </c>
      <c r="CY27" s="299">
        <v>16.0</v>
      </c>
      <c r="CZ27" s="303">
        <v>23.6875</v>
      </c>
      <c r="DA27" s="304">
        <v>0.3</v>
      </c>
      <c r="DB27" s="305">
        <v>2.0</v>
      </c>
      <c r="DD27" s="6" t="s">
        <v>212</v>
      </c>
    </row>
    <row r="28">
      <c r="A28" s="6" t="s">
        <v>1907</v>
      </c>
      <c r="B28" s="306">
        <v>21.457357038794267</v>
      </c>
      <c r="C28" s="307">
        <v>1.5850000000000004</v>
      </c>
      <c r="D28" s="307">
        <v>0.5215042299424449</v>
      </c>
      <c r="E28" s="287">
        <v>343.3177126207083</v>
      </c>
      <c r="F28" s="287">
        <v>25.360000000000007</v>
      </c>
      <c r="G28" s="287">
        <v>8.344067679079119</v>
      </c>
      <c r="H28" s="287">
        <f>IF(ISBLANK(E28), "", COUNTA(CCD!K28, CCD!Q28, CCD!W28, CCD!AC28, CCD!AI28, CCD!AO28, CCD!AU28, CCD!BA28, CCD!BG28, CCD!BM28, CCD!BS28, CCD!BY28, CCD!CE28, CCD!CK28, CCD!CQ28, CCD!CW28))</f>
        <v>16</v>
      </c>
      <c r="I28" s="287">
        <f>IF(ISBLANK(F28), "", COUNTA(CCD!L28, CCD!R28, CCD!X28, CCD!AD28, CCD!AJ28, CCD!AP28, CCD!AV28, CCD!BB28, CCD!BH28, CCD!BN28, CCD!BT28, CCD!BZ28, CCD!CF28, CCD!CL28, CCD!CR28, CCD!CX28))</f>
        <v>16</v>
      </c>
      <c r="J28" s="287">
        <f>IF(ISBLANK(G28), "", COUNTA(CCD!M28, CCD!S28, CCD!Y28, CCD!AE28, CCD!AK28, CCD!AQ28, CCD!AW28, CCD!BC28, CCD!BI28, CCD!BO28, CCD!BU28, CCD!CA28, CCD!CG28, CCD!CM28, CCD!CS28, CCD!CY28))</f>
        <v>16</v>
      </c>
      <c r="K28" s="293">
        <v>438.0</v>
      </c>
      <c r="L28" s="29">
        <v>16.0</v>
      </c>
      <c r="M28" s="294">
        <v>6.0</v>
      </c>
      <c r="N28" s="309">
        <v>20.857142857142858</v>
      </c>
      <c r="O28" s="296">
        <v>1.6</v>
      </c>
      <c r="P28" s="297">
        <v>0.5454545454545454</v>
      </c>
      <c r="Q28" s="293">
        <v>306.0</v>
      </c>
      <c r="R28" s="29">
        <v>16.0</v>
      </c>
      <c r="S28" s="294">
        <v>2.0</v>
      </c>
      <c r="T28" s="309">
        <v>21.732954545454547</v>
      </c>
      <c r="U28" s="296">
        <v>1.6</v>
      </c>
      <c r="V28" s="297">
        <v>0.5</v>
      </c>
      <c r="W28" s="293">
        <v>338.0</v>
      </c>
      <c r="X28" s="29">
        <v>34.0</v>
      </c>
      <c r="Y28" s="294">
        <v>2.0</v>
      </c>
      <c r="Z28" s="309">
        <v>21.125</v>
      </c>
      <c r="AA28" s="296">
        <v>1.36</v>
      </c>
      <c r="AB28" s="297">
        <v>0.5</v>
      </c>
      <c r="AC28" s="293">
        <v>339.0</v>
      </c>
      <c r="AD28" s="29">
        <v>32.0</v>
      </c>
      <c r="AE28" s="294">
        <v>4.0</v>
      </c>
      <c r="AF28" s="309">
        <v>21.1875</v>
      </c>
      <c r="AG28" s="296">
        <v>1.6</v>
      </c>
      <c r="AH28" s="297">
        <v>0.5</v>
      </c>
      <c r="AI28" s="293">
        <v>395.0</v>
      </c>
      <c r="AJ28" s="29">
        <v>8.0</v>
      </c>
      <c r="AK28" s="294">
        <v>12.0</v>
      </c>
      <c r="AL28" s="309">
        <v>20.789473684210527</v>
      </c>
      <c r="AM28" s="310">
        <v>1.6</v>
      </c>
      <c r="AN28" s="311">
        <v>0.5217391304347826</v>
      </c>
      <c r="AO28" s="29">
        <v>417.0</v>
      </c>
      <c r="AP28" s="29">
        <v>16.0</v>
      </c>
      <c r="AQ28" s="294">
        <v>8.0</v>
      </c>
      <c r="AR28" s="309">
        <v>20.85</v>
      </c>
      <c r="AS28" s="310">
        <v>1.6</v>
      </c>
      <c r="AT28" s="311">
        <v>0.5333333333333333</v>
      </c>
      <c r="AU28" s="293">
        <v>353.0</v>
      </c>
      <c r="AV28" s="29">
        <v>8.0</v>
      </c>
      <c r="AW28" s="294">
        <v>10.0</v>
      </c>
      <c r="AX28" s="309">
        <v>22.0625</v>
      </c>
      <c r="AY28" s="310">
        <v>1.6</v>
      </c>
      <c r="AZ28" s="311">
        <v>0.5263157894736842</v>
      </c>
      <c r="BA28" s="293">
        <v>349.0</v>
      </c>
      <c r="BB28" s="29">
        <v>8.0</v>
      </c>
      <c r="BC28" s="294">
        <v>4.0</v>
      </c>
      <c r="BD28" s="309">
        <v>21.609907120743035</v>
      </c>
      <c r="BE28" s="310">
        <v>1.6</v>
      </c>
      <c r="BF28" s="311">
        <v>0.5</v>
      </c>
      <c r="BG28" s="293">
        <v>297.0</v>
      </c>
      <c r="BH28" s="29">
        <v>16.0</v>
      </c>
      <c r="BI28" s="294">
        <v>8.0</v>
      </c>
      <c r="BJ28" s="309">
        <v>22.41509433962264</v>
      </c>
      <c r="BK28" s="310">
        <v>1.6</v>
      </c>
      <c r="BL28" s="311">
        <v>0.5333333333333333</v>
      </c>
      <c r="BM28" s="29">
        <v>305.0</v>
      </c>
      <c r="BN28" s="29">
        <v>32.0</v>
      </c>
      <c r="BO28" s="294">
        <v>10.0</v>
      </c>
      <c r="BP28" s="309">
        <v>21.47887323943662</v>
      </c>
      <c r="BQ28" s="296">
        <v>1.6</v>
      </c>
      <c r="BR28" s="297">
        <v>0.5263157894736842</v>
      </c>
      <c r="BS28" s="29">
        <v>368.0</v>
      </c>
      <c r="BT28" s="29">
        <v>40.0</v>
      </c>
      <c r="BU28" s="294">
        <v>8.0</v>
      </c>
      <c r="BV28" s="309">
        <v>21.647058823529413</v>
      </c>
      <c r="BW28" s="296">
        <v>1.6</v>
      </c>
      <c r="BX28" s="297">
        <v>0.5333333333333333</v>
      </c>
      <c r="BY28" s="29">
        <v>325.0</v>
      </c>
      <c r="BZ28" s="29">
        <v>40.0</v>
      </c>
      <c r="CA28" s="294">
        <v>2.0</v>
      </c>
      <c r="CB28" s="309">
        <v>21.311475409836067</v>
      </c>
      <c r="CC28" s="296">
        <v>1.6</v>
      </c>
      <c r="CD28" s="297">
        <v>0.5</v>
      </c>
      <c r="CE28" s="29">
        <v>274.0</v>
      </c>
      <c r="CF28" s="29">
        <v>16.0</v>
      </c>
      <c r="CG28" s="294">
        <v>6.0</v>
      </c>
      <c r="CH28" s="309">
        <v>21.076923076923077</v>
      </c>
      <c r="CI28" s="310">
        <v>1.6</v>
      </c>
      <c r="CJ28" s="311">
        <v>0.5454545454545454</v>
      </c>
      <c r="CK28" s="28">
        <v>428.0</v>
      </c>
      <c r="CL28" s="28">
        <v>16.0</v>
      </c>
      <c r="CM28" s="299">
        <v>6.0</v>
      </c>
      <c r="CN28" s="303">
        <v>21.4</v>
      </c>
      <c r="CO28" s="304">
        <v>1.6</v>
      </c>
      <c r="CP28" s="305">
        <v>0.5454545454545454</v>
      </c>
      <c r="CQ28" s="28">
        <v>452.0</v>
      </c>
      <c r="CR28" s="28">
        <v>16.0</v>
      </c>
      <c r="CS28" s="299">
        <v>8.0</v>
      </c>
      <c r="CT28" s="303">
        <v>21.523809523809526</v>
      </c>
      <c r="CU28" s="304">
        <v>1.6</v>
      </c>
      <c r="CV28" s="305">
        <v>0.5333333333333333</v>
      </c>
      <c r="CW28" s="28">
        <v>356.0</v>
      </c>
      <c r="CX28" s="28">
        <v>32.0</v>
      </c>
      <c r="CY28" s="299">
        <v>4.0</v>
      </c>
      <c r="CZ28" s="303">
        <v>22.25</v>
      </c>
      <c r="DA28" s="304">
        <v>1.6</v>
      </c>
      <c r="DB28" s="305">
        <v>0.5</v>
      </c>
      <c r="DD28" s="6" t="s">
        <v>212</v>
      </c>
    </row>
    <row r="29">
      <c r="A29" s="6" t="s">
        <v>1909</v>
      </c>
      <c r="B29" s="306">
        <v>22.30617974861396</v>
      </c>
      <c r="C29" s="307">
        <v>1.265</v>
      </c>
      <c r="D29" s="307">
        <v>1.4703173034694774</v>
      </c>
      <c r="E29" s="287">
        <v>133.83707849168377</v>
      </c>
      <c r="F29" s="287">
        <v>7.59</v>
      </c>
      <c r="G29" s="287">
        <v>8.821903820816864</v>
      </c>
      <c r="H29" s="287">
        <f>IF(ISBLANK(E29), "", COUNTA(CCD!K29, CCD!Q29, CCD!W29, CCD!AC29, CCD!AI29, CCD!AO29, CCD!AU29, CCD!BA29, CCD!BG29, CCD!BM29, CCD!BS29, CCD!BY29, CCD!CE29, CCD!CK29, CCD!CQ29, CCD!CW29))</f>
        <v>6</v>
      </c>
      <c r="I29" s="287">
        <f>IF(ISBLANK(F29), "", COUNTA(CCD!L29, CCD!R29, CCD!X29, CCD!AD29, CCD!AJ29, CCD!AP29, CCD!AV29, CCD!BB29, CCD!BH29, CCD!BN29, CCD!BT29, CCD!BZ29, CCD!CF29, CCD!CL29, CCD!CR29, CCD!CX29))</f>
        <v>6</v>
      </c>
      <c r="J29" s="287">
        <f>IF(ISBLANK(G29), "", COUNTA(CCD!M29, CCD!S29, CCD!Y29, CCD!AE29, CCD!AK29, CCD!AQ29, CCD!AW29, CCD!BC29, CCD!BI29, CCD!BO29, CCD!BU29, CCD!CA29, CCD!CG29, CCD!CM29, CCD!CS29, CCD!CY29))</f>
        <v>6</v>
      </c>
      <c r="K29" s="293">
        <v>457.0</v>
      </c>
      <c r="L29" s="29">
        <v>13.0</v>
      </c>
      <c r="M29" s="294">
        <v>17.0</v>
      </c>
      <c r="N29" s="295">
        <v>21.761904761904763</v>
      </c>
      <c r="O29" s="296">
        <v>1.3</v>
      </c>
      <c r="P29" s="297">
        <v>1.5454545454545454</v>
      </c>
      <c r="Q29" s="293">
        <v>320.0</v>
      </c>
      <c r="R29" s="29">
        <v>13.0</v>
      </c>
      <c r="S29" s="294">
        <v>6.0</v>
      </c>
      <c r="T29" s="309">
        <v>22.727272727272727</v>
      </c>
      <c r="U29" s="296">
        <v>1.3</v>
      </c>
      <c r="V29" s="297">
        <v>1.5</v>
      </c>
      <c r="W29" s="293">
        <v>352.0</v>
      </c>
      <c r="X29" s="29">
        <v>31.0</v>
      </c>
      <c r="Y29" s="294">
        <v>6.0</v>
      </c>
      <c r="Z29" s="309">
        <v>22.0</v>
      </c>
      <c r="AA29" s="296">
        <v>1.24</v>
      </c>
      <c r="AB29" s="297">
        <v>1.5</v>
      </c>
      <c r="AC29" s="293"/>
      <c r="AD29" s="29"/>
      <c r="AE29" s="294"/>
      <c r="AF29" s="309">
        <v>0.0</v>
      </c>
      <c r="AG29" s="296">
        <v>0.0</v>
      </c>
      <c r="AH29" s="297">
        <v>0.0</v>
      </c>
      <c r="AI29" s="293">
        <v>412.0</v>
      </c>
      <c r="AJ29" s="29">
        <v>6.0</v>
      </c>
      <c r="AK29" s="294">
        <v>33.0</v>
      </c>
      <c r="AL29" s="309">
        <v>21.68421052631579</v>
      </c>
      <c r="AM29" s="310">
        <v>1.2</v>
      </c>
      <c r="AN29" s="311">
        <v>1.434782608695652</v>
      </c>
      <c r="AO29" s="29"/>
      <c r="AP29" s="29"/>
      <c r="AQ29" s="294"/>
      <c r="AR29" s="309">
        <v>0.0</v>
      </c>
      <c r="AS29" s="310">
        <v>0.0</v>
      </c>
      <c r="AT29" s="311">
        <v>0.0</v>
      </c>
      <c r="AU29" s="293"/>
      <c r="AV29" s="29"/>
      <c r="AW29" s="294"/>
      <c r="AX29" s="309">
        <v>0.0</v>
      </c>
      <c r="AY29" s="310">
        <v>0.0</v>
      </c>
      <c r="AZ29" s="311">
        <v>0.0</v>
      </c>
      <c r="BA29" s="293"/>
      <c r="BB29" s="29"/>
      <c r="BC29" s="294"/>
      <c r="BD29" s="309">
        <v>0.0</v>
      </c>
      <c r="BE29" s="310">
        <v>0.0</v>
      </c>
      <c r="BF29" s="311">
        <v>0.0</v>
      </c>
      <c r="BG29" s="293"/>
      <c r="BH29" s="29"/>
      <c r="BI29" s="294"/>
      <c r="BJ29" s="309">
        <v>0.0</v>
      </c>
      <c r="BK29" s="310">
        <v>0.0</v>
      </c>
      <c r="BL29" s="311">
        <v>0.0</v>
      </c>
      <c r="BM29" s="29"/>
      <c r="BN29" s="29"/>
      <c r="BO29" s="294"/>
      <c r="BP29" s="309">
        <v>0.0</v>
      </c>
      <c r="BQ29" s="296">
        <v>0.0</v>
      </c>
      <c r="BR29" s="297">
        <v>0.0</v>
      </c>
      <c r="BS29" s="29"/>
      <c r="BT29" s="29"/>
      <c r="BU29" s="294"/>
      <c r="BV29" s="309">
        <v>0.0</v>
      </c>
      <c r="BW29" s="296">
        <v>0.0</v>
      </c>
      <c r="BX29" s="297">
        <v>0.0</v>
      </c>
      <c r="BY29" s="29"/>
      <c r="BZ29" s="29"/>
      <c r="CA29" s="294"/>
      <c r="CB29" s="309">
        <v>0.0</v>
      </c>
      <c r="CC29" s="296">
        <v>0.0</v>
      </c>
      <c r="CD29" s="297">
        <v>0.0</v>
      </c>
      <c r="CE29" s="29"/>
      <c r="CF29" s="29"/>
      <c r="CG29" s="294"/>
      <c r="CH29" s="309">
        <v>0.0</v>
      </c>
      <c r="CI29" s="310">
        <v>0.0</v>
      </c>
      <c r="CJ29" s="311">
        <v>0.0</v>
      </c>
      <c r="CK29" s="28"/>
      <c r="CL29" s="28"/>
      <c r="CM29" s="299"/>
      <c r="CN29" s="303">
        <v>0.0</v>
      </c>
      <c r="CO29" s="304">
        <v>0.0</v>
      </c>
      <c r="CP29" s="305">
        <v>0.0</v>
      </c>
      <c r="CQ29" s="28">
        <v>472.0</v>
      </c>
      <c r="CR29" s="28">
        <v>13.0</v>
      </c>
      <c r="CS29" s="299">
        <v>22.0</v>
      </c>
      <c r="CT29" s="303">
        <v>22.476190476190474</v>
      </c>
      <c r="CU29" s="304">
        <v>1.3</v>
      </c>
      <c r="CV29" s="305">
        <v>1.4666666666666666</v>
      </c>
      <c r="CW29" s="28">
        <v>371.0</v>
      </c>
      <c r="CX29" s="28">
        <v>25.0</v>
      </c>
      <c r="CY29" s="299">
        <v>11.0</v>
      </c>
      <c r="CZ29" s="303">
        <v>23.1875</v>
      </c>
      <c r="DA29" s="304">
        <v>1.25</v>
      </c>
      <c r="DB29" s="305">
        <v>1.375</v>
      </c>
      <c r="DD29" s="6" t="s">
        <v>212</v>
      </c>
    </row>
    <row r="30">
      <c r="A30" s="6" t="s">
        <v>1910</v>
      </c>
      <c r="B30" s="306">
        <v>22.765673653831552</v>
      </c>
      <c r="C30" s="307">
        <v>1.265</v>
      </c>
      <c r="D30" s="307">
        <v>1.0</v>
      </c>
      <c r="E30" s="287">
        <v>136.5940419229893</v>
      </c>
      <c r="F30" s="287">
        <v>7.59</v>
      </c>
      <c r="G30" s="287">
        <v>6.0</v>
      </c>
      <c r="H30" s="287">
        <f>IF(ISBLANK(E30), "", COUNTA(CCD!K30, CCD!Q30, CCD!W30, CCD!AC30, CCD!AI30, CCD!AO30, CCD!AU30, CCD!BA30, CCD!BG30, CCD!BM30, CCD!BS30, CCD!BY30, CCD!CE30, CCD!CK30, CCD!CQ30, CCD!CW30))</f>
        <v>6</v>
      </c>
      <c r="I30" s="287">
        <f>IF(ISBLANK(F30), "", COUNTA(CCD!L30, CCD!R30, CCD!X30, CCD!AD30, CCD!AJ30, CCD!AP30, CCD!AV30, CCD!BB30, CCD!BH30, CCD!BN30, CCD!BT30, CCD!BZ30, CCD!CF30, CCD!CL30, CCD!CR30, CCD!CX30))</f>
        <v>6</v>
      </c>
      <c r="J30" s="287">
        <f>IF(ISBLANK(G30), "", COUNTA(CCD!M30, CCD!S30, CCD!Y30, CCD!AE30, CCD!AK30, CCD!AQ30, CCD!AW30, CCD!BC30, CCD!BI30, CCD!BO30, CCD!BU30, CCD!CA30, CCD!CG30, CCD!CM30, CCD!CS30, CCD!CY30))</f>
        <v>6</v>
      </c>
      <c r="K30" s="293">
        <v>466.0</v>
      </c>
      <c r="L30" s="29">
        <v>13.0</v>
      </c>
      <c r="M30" s="294">
        <v>11.0</v>
      </c>
      <c r="N30" s="295">
        <v>22.19047619047619</v>
      </c>
      <c r="O30" s="296">
        <v>1.3</v>
      </c>
      <c r="P30" s="297">
        <v>1.0</v>
      </c>
      <c r="Q30" s="293">
        <v>326.0</v>
      </c>
      <c r="R30" s="29">
        <v>13.0</v>
      </c>
      <c r="S30" s="294">
        <v>4.0</v>
      </c>
      <c r="T30" s="309">
        <v>23.15340909090909</v>
      </c>
      <c r="U30" s="296">
        <v>1.3</v>
      </c>
      <c r="V30" s="297">
        <v>1.0</v>
      </c>
      <c r="W30" s="293">
        <v>360.0</v>
      </c>
      <c r="X30" s="29">
        <v>31.0</v>
      </c>
      <c r="Y30" s="294">
        <v>4.0</v>
      </c>
      <c r="Z30" s="309">
        <v>22.5</v>
      </c>
      <c r="AA30" s="296">
        <v>1.24</v>
      </c>
      <c r="AB30" s="297">
        <v>1.0</v>
      </c>
      <c r="AC30" s="293"/>
      <c r="AD30" s="29"/>
      <c r="AE30" s="294"/>
      <c r="AF30" s="309">
        <v>0.0</v>
      </c>
      <c r="AG30" s="296">
        <v>0.0</v>
      </c>
      <c r="AH30" s="297">
        <v>0.0</v>
      </c>
      <c r="AI30" s="293">
        <v>421.0</v>
      </c>
      <c r="AJ30" s="29">
        <v>6.0</v>
      </c>
      <c r="AK30" s="294">
        <v>23.0</v>
      </c>
      <c r="AL30" s="309">
        <v>22.157894736842106</v>
      </c>
      <c r="AM30" s="310">
        <v>1.2</v>
      </c>
      <c r="AN30" s="311">
        <v>1.0</v>
      </c>
      <c r="AO30" s="29"/>
      <c r="AP30" s="29"/>
      <c r="AQ30" s="294"/>
      <c r="AR30" s="309">
        <v>0.0</v>
      </c>
      <c r="AS30" s="310">
        <v>0.0</v>
      </c>
      <c r="AT30" s="311">
        <v>0.0</v>
      </c>
      <c r="AU30" s="293"/>
      <c r="AV30" s="29"/>
      <c r="AW30" s="294"/>
      <c r="AX30" s="309">
        <v>0.0</v>
      </c>
      <c r="AY30" s="310">
        <v>0.0</v>
      </c>
      <c r="AZ30" s="311">
        <v>0.0</v>
      </c>
      <c r="BA30" s="293"/>
      <c r="BB30" s="29"/>
      <c r="BC30" s="294"/>
      <c r="BD30" s="309">
        <v>0.0</v>
      </c>
      <c r="BE30" s="310">
        <v>0.0</v>
      </c>
      <c r="BF30" s="311">
        <v>0.0</v>
      </c>
      <c r="BG30" s="293"/>
      <c r="BH30" s="29"/>
      <c r="BI30" s="294"/>
      <c r="BJ30" s="309">
        <v>0.0</v>
      </c>
      <c r="BK30" s="310">
        <v>0.0</v>
      </c>
      <c r="BL30" s="311">
        <v>0.0</v>
      </c>
      <c r="BM30" s="29"/>
      <c r="BN30" s="29"/>
      <c r="BO30" s="294"/>
      <c r="BP30" s="309">
        <v>0.0</v>
      </c>
      <c r="BQ30" s="296">
        <v>0.0</v>
      </c>
      <c r="BR30" s="297">
        <v>0.0</v>
      </c>
      <c r="BS30" s="29"/>
      <c r="BT30" s="29"/>
      <c r="BU30" s="294"/>
      <c r="BV30" s="309">
        <v>0.0</v>
      </c>
      <c r="BW30" s="296">
        <v>0.0</v>
      </c>
      <c r="BX30" s="297">
        <v>0.0</v>
      </c>
      <c r="BY30" s="29"/>
      <c r="BZ30" s="29"/>
      <c r="CA30" s="294"/>
      <c r="CB30" s="309">
        <v>0.0</v>
      </c>
      <c r="CC30" s="296">
        <v>0.0</v>
      </c>
      <c r="CD30" s="297">
        <v>0.0</v>
      </c>
      <c r="CE30" s="29"/>
      <c r="CF30" s="29"/>
      <c r="CG30" s="294"/>
      <c r="CH30" s="309">
        <v>0.0</v>
      </c>
      <c r="CI30" s="310">
        <v>0.0</v>
      </c>
      <c r="CJ30" s="311">
        <v>0.0</v>
      </c>
      <c r="CK30" s="28"/>
      <c r="CL30" s="28"/>
      <c r="CM30" s="299"/>
      <c r="CN30" s="303">
        <v>0.0</v>
      </c>
      <c r="CO30" s="304">
        <v>0.0</v>
      </c>
      <c r="CP30" s="305">
        <v>0.0</v>
      </c>
      <c r="CQ30" s="28">
        <v>481.0</v>
      </c>
      <c r="CR30" s="28">
        <v>13.0</v>
      </c>
      <c r="CS30" s="299">
        <v>15.0</v>
      </c>
      <c r="CT30" s="303">
        <v>22.904761904761905</v>
      </c>
      <c r="CU30" s="304">
        <v>1.3</v>
      </c>
      <c r="CV30" s="305">
        <v>1.0</v>
      </c>
      <c r="CW30" s="28">
        <v>379.0</v>
      </c>
      <c r="CX30" s="28">
        <v>25.0</v>
      </c>
      <c r="CY30" s="299">
        <v>8.0</v>
      </c>
      <c r="CZ30" s="303">
        <v>23.6875</v>
      </c>
      <c r="DA30" s="304">
        <v>1.25</v>
      </c>
      <c r="DB30" s="305">
        <v>1.0</v>
      </c>
      <c r="DD30" s="6" t="s">
        <v>212</v>
      </c>
    </row>
    <row r="31">
      <c r="A31" s="6" t="s">
        <v>1911</v>
      </c>
      <c r="B31" s="306">
        <v>24.441438819435167</v>
      </c>
      <c r="C31" s="307">
        <v>0.5225</v>
      </c>
      <c r="D31" s="307">
        <v>1.633676041016573</v>
      </c>
      <c r="E31" s="287">
        <v>391.06302111096267</v>
      </c>
      <c r="F31" s="287">
        <v>8.36</v>
      </c>
      <c r="G31" s="287">
        <v>26.138816656265167</v>
      </c>
      <c r="H31" s="287">
        <f>IF(ISBLANK(E31), "", COUNTA(CCD!K31, CCD!Q31, CCD!W31, CCD!AC31, CCD!AI31, CCD!AO31, CCD!AU31, CCD!BA31, CCD!BG31, CCD!BM31, CCD!BS31, CCD!BY31, CCD!CE31, CCD!CK31, CCD!CQ31, CCD!CW31))</f>
        <v>16</v>
      </c>
      <c r="I31" s="287">
        <f>IF(ISBLANK(F31), "", COUNTA(CCD!L31, CCD!R31, CCD!X31, CCD!AD31, CCD!AJ31, CCD!AP31, CCD!AV31, CCD!BB31, CCD!BH31, CCD!BN31, CCD!BT31, CCD!BZ31, CCD!CF31, CCD!CL31, CCD!CR31, CCD!CX31))</f>
        <v>16</v>
      </c>
      <c r="J31" s="287">
        <f>IF(ISBLANK(G31), "", COUNTA(CCD!M31, CCD!S31, CCD!Y31, CCD!AE31, CCD!AK31, CCD!AQ31, CCD!AW31, CCD!BC31, CCD!BI31, CCD!BO31, CCD!BU31, CCD!CA31, CCD!CG31, CCD!CM31, CCD!CS31, CCD!CY31))</f>
        <v>16</v>
      </c>
      <c r="K31" s="293">
        <v>499.0</v>
      </c>
      <c r="L31" s="29">
        <v>5.0</v>
      </c>
      <c r="M31" s="294">
        <v>19.0</v>
      </c>
      <c r="N31" s="295">
        <v>23.761904761904763</v>
      </c>
      <c r="O31" s="296">
        <v>0.5</v>
      </c>
      <c r="P31" s="297">
        <v>1.7272727272727273</v>
      </c>
      <c r="Q31" s="293">
        <v>349.0</v>
      </c>
      <c r="R31" s="29">
        <v>5.0</v>
      </c>
      <c r="S31" s="294">
        <v>6.0</v>
      </c>
      <c r="T31" s="309">
        <v>24.786931818181817</v>
      </c>
      <c r="U31" s="296">
        <v>0.5</v>
      </c>
      <c r="V31" s="297">
        <v>1.5</v>
      </c>
      <c r="W31" s="293">
        <v>384.0</v>
      </c>
      <c r="X31" s="29">
        <v>13.0</v>
      </c>
      <c r="Y31" s="294">
        <v>6.0</v>
      </c>
      <c r="Z31" s="309">
        <v>24.0</v>
      </c>
      <c r="AA31" s="296">
        <v>0.52</v>
      </c>
      <c r="AB31" s="297">
        <v>1.5</v>
      </c>
      <c r="AC31" s="293">
        <v>387.0</v>
      </c>
      <c r="AD31" s="29">
        <v>10.0</v>
      </c>
      <c r="AE31" s="294">
        <v>13.0</v>
      </c>
      <c r="AF31" s="309">
        <v>24.1875</v>
      </c>
      <c r="AG31" s="296">
        <v>0.5</v>
      </c>
      <c r="AH31" s="297">
        <v>1.625</v>
      </c>
      <c r="AI31" s="293">
        <v>450.0</v>
      </c>
      <c r="AJ31" s="29">
        <v>3.0</v>
      </c>
      <c r="AK31" s="294">
        <v>38.0</v>
      </c>
      <c r="AL31" s="309">
        <v>23.68421052631579</v>
      </c>
      <c r="AM31" s="310">
        <v>0.6</v>
      </c>
      <c r="AN31" s="311">
        <v>1.6521739130434783</v>
      </c>
      <c r="AO31" s="29">
        <v>475.0</v>
      </c>
      <c r="AP31" s="29">
        <v>5.0</v>
      </c>
      <c r="AQ31" s="294">
        <v>25.0</v>
      </c>
      <c r="AR31" s="309">
        <v>23.75</v>
      </c>
      <c r="AS31" s="310">
        <v>0.5</v>
      </c>
      <c r="AT31" s="311">
        <v>1.6666666666666667</v>
      </c>
      <c r="AU31" s="293">
        <v>403.0</v>
      </c>
      <c r="AV31" s="29">
        <v>3.0</v>
      </c>
      <c r="AW31" s="294">
        <v>31.0</v>
      </c>
      <c r="AX31" s="309">
        <v>25.1875</v>
      </c>
      <c r="AY31" s="310">
        <v>0.6</v>
      </c>
      <c r="AZ31" s="311">
        <v>1.631578947368421</v>
      </c>
      <c r="BA31" s="293">
        <v>399.0</v>
      </c>
      <c r="BB31" s="29">
        <v>3.0</v>
      </c>
      <c r="BC31" s="294">
        <v>13.0</v>
      </c>
      <c r="BD31" s="309">
        <v>24.705882352941178</v>
      </c>
      <c r="BE31" s="310">
        <v>0.6</v>
      </c>
      <c r="BF31" s="311">
        <v>1.625</v>
      </c>
      <c r="BG31" s="293">
        <v>338.0</v>
      </c>
      <c r="BH31" s="29">
        <v>5.0</v>
      </c>
      <c r="BI31" s="294">
        <v>25.0</v>
      </c>
      <c r="BJ31" s="309">
        <v>25.50943396226415</v>
      </c>
      <c r="BK31" s="310">
        <v>0.5</v>
      </c>
      <c r="BL31" s="311">
        <v>1.6666666666666667</v>
      </c>
      <c r="BM31" s="29">
        <v>348.0</v>
      </c>
      <c r="BN31" s="29">
        <v>10.0</v>
      </c>
      <c r="BO31" s="294">
        <v>31.0</v>
      </c>
      <c r="BP31" s="309">
        <v>24.507042253521128</v>
      </c>
      <c r="BQ31" s="296">
        <v>0.5</v>
      </c>
      <c r="BR31" s="297">
        <v>1.631578947368421</v>
      </c>
      <c r="BS31" s="29">
        <v>418.0</v>
      </c>
      <c r="BT31" s="29">
        <v>13.0</v>
      </c>
      <c r="BU31" s="294">
        <v>25.0</v>
      </c>
      <c r="BV31" s="309">
        <v>24.58823529411765</v>
      </c>
      <c r="BW31" s="296">
        <v>0.52</v>
      </c>
      <c r="BX31" s="297">
        <v>1.6666666666666667</v>
      </c>
      <c r="BY31" s="29">
        <v>368.0</v>
      </c>
      <c r="BZ31" s="29">
        <v>13.0</v>
      </c>
      <c r="CA31" s="294">
        <v>6.0</v>
      </c>
      <c r="CB31" s="309">
        <v>24.131147540983605</v>
      </c>
      <c r="CC31" s="296">
        <v>0.52</v>
      </c>
      <c r="CD31" s="297">
        <v>1.5</v>
      </c>
      <c r="CE31" s="29">
        <v>313.0</v>
      </c>
      <c r="CF31" s="29">
        <v>5.0</v>
      </c>
      <c r="CG31" s="294">
        <v>19.0</v>
      </c>
      <c r="CH31" s="309">
        <v>24.076923076923077</v>
      </c>
      <c r="CI31" s="310">
        <v>0.5</v>
      </c>
      <c r="CJ31" s="311">
        <v>1.7272727272727273</v>
      </c>
      <c r="CK31" s="28">
        <v>487.0</v>
      </c>
      <c r="CL31" s="28">
        <v>5.0</v>
      </c>
      <c r="CM31" s="299">
        <v>19.0</v>
      </c>
      <c r="CN31" s="303">
        <v>24.35</v>
      </c>
      <c r="CO31" s="304">
        <v>0.5</v>
      </c>
      <c r="CP31" s="305">
        <v>1.7272727272727273</v>
      </c>
      <c r="CQ31" s="28">
        <v>515.0</v>
      </c>
      <c r="CR31" s="28">
        <v>5.0</v>
      </c>
      <c r="CS31" s="299">
        <v>25.0</v>
      </c>
      <c r="CT31" s="303">
        <v>24.523809523809526</v>
      </c>
      <c r="CU31" s="304">
        <v>0.5</v>
      </c>
      <c r="CV31" s="305">
        <v>1.6666666666666667</v>
      </c>
      <c r="CW31" s="28">
        <v>405.0</v>
      </c>
      <c r="CX31" s="28">
        <v>10.0</v>
      </c>
      <c r="CY31" s="299">
        <v>13.0</v>
      </c>
      <c r="CZ31" s="303">
        <v>25.3125</v>
      </c>
      <c r="DA31" s="304">
        <v>0.5</v>
      </c>
      <c r="DB31" s="305">
        <v>1.625</v>
      </c>
      <c r="DD31" s="6" t="s">
        <v>212</v>
      </c>
    </row>
    <row r="32">
      <c r="A32" s="6" t="s">
        <v>1912</v>
      </c>
      <c r="B32" s="306">
        <v>23.857103696741856</v>
      </c>
      <c r="C32" s="307">
        <v>1.3333333333333333</v>
      </c>
      <c r="D32" s="307">
        <v>0.6951855511638122</v>
      </c>
      <c r="E32" s="287">
        <v>143.14262218045113</v>
      </c>
      <c r="F32" s="287">
        <v>8.0</v>
      </c>
      <c r="G32" s="287">
        <v>4.171113306982873</v>
      </c>
      <c r="H32" s="287">
        <f>IF(ISBLANK(E32), "", COUNTA(CCD!K32, CCD!Q32, CCD!W32, CCD!AC32, CCD!AI32, CCD!AO32, CCD!AU32, CCD!BA32, CCD!BG32, CCD!BM32, CCD!BS32, CCD!BY32, CCD!CE32, CCD!CK32, CCD!CQ32, CCD!CW32))</f>
        <v>6</v>
      </c>
      <c r="I32" s="287">
        <f>IF(ISBLANK(F32), "", COUNTA(CCD!L32, CCD!R32, CCD!X32, CCD!AD32, CCD!AJ32, CCD!AP32, CCD!AV32, CCD!BB32, CCD!BH32, CCD!BN32, CCD!BT32, CCD!BZ32, CCD!CF32, CCD!CL32, CCD!CR32, CCD!CX32))</f>
        <v>6</v>
      </c>
      <c r="J32" s="287">
        <f>IF(ISBLANK(G32), "", COUNTA(CCD!M32, CCD!S32, CCD!Y32, CCD!AE32, CCD!AK32, CCD!AQ32, CCD!AW32, CCD!BC32, CCD!BI32, CCD!BO32, CCD!BU32, CCD!CA32, CCD!CG32, CCD!CM32, CCD!CS32, CCD!CY32))</f>
        <v>6</v>
      </c>
      <c r="K32" s="293">
        <v>489.0</v>
      </c>
      <c r="L32" s="29">
        <v>14.0</v>
      </c>
      <c r="M32" s="294">
        <v>8.0</v>
      </c>
      <c r="N32" s="295">
        <v>23.285714285714285</v>
      </c>
      <c r="O32" s="296">
        <v>1.4</v>
      </c>
      <c r="P32" s="297">
        <v>0.7272727272727273</v>
      </c>
      <c r="Q32" s="293">
        <v>341.0</v>
      </c>
      <c r="R32" s="29">
        <v>14.0</v>
      </c>
      <c r="S32" s="294">
        <v>3.0</v>
      </c>
      <c r="T32" s="309">
        <v>24.21875</v>
      </c>
      <c r="U32" s="296">
        <v>1.4</v>
      </c>
      <c r="V32" s="297">
        <v>0.75</v>
      </c>
      <c r="W32" s="293">
        <v>377.0</v>
      </c>
      <c r="X32" s="29">
        <v>25.0</v>
      </c>
      <c r="Y32" s="294">
        <v>3.0</v>
      </c>
      <c r="Z32" s="309">
        <v>23.5625</v>
      </c>
      <c r="AA32" s="296">
        <v>1.0</v>
      </c>
      <c r="AB32" s="297">
        <v>0.75</v>
      </c>
      <c r="AC32" s="293"/>
      <c r="AD32" s="29"/>
      <c r="AE32" s="294"/>
      <c r="AF32" s="309">
        <v>0.0</v>
      </c>
      <c r="AG32" s="296">
        <v>0.0</v>
      </c>
      <c r="AH32" s="297">
        <v>0.0</v>
      </c>
      <c r="AI32" s="293">
        <v>442.0</v>
      </c>
      <c r="AJ32" s="29">
        <v>7.0</v>
      </c>
      <c r="AK32" s="294">
        <v>15.0</v>
      </c>
      <c r="AL32" s="309">
        <v>23.263157894736842</v>
      </c>
      <c r="AM32" s="310">
        <v>1.4</v>
      </c>
      <c r="AN32" s="311">
        <v>0.6521739130434783</v>
      </c>
      <c r="AO32" s="29"/>
      <c r="AP32" s="29"/>
      <c r="AQ32" s="294"/>
      <c r="AR32" s="309">
        <v>0.0</v>
      </c>
      <c r="AS32" s="310">
        <v>0.0</v>
      </c>
      <c r="AT32" s="311">
        <v>0.0</v>
      </c>
      <c r="AU32" s="293"/>
      <c r="AV32" s="29"/>
      <c r="AW32" s="294"/>
      <c r="AX32" s="309">
        <v>0.0</v>
      </c>
      <c r="AY32" s="310">
        <v>0.0</v>
      </c>
      <c r="AZ32" s="311">
        <v>0.0</v>
      </c>
      <c r="BA32" s="293"/>
      <c r="BB32" s="29"/>
      <c r="BC32" s="294"/>
      <c r="BD32" s="309">
        <v>0.0</v>
      </c>
      <c r="BE32" s="310">
        <v>0.0</v>
      </c>
      <c r="BF32" s="311">
        <v>0.0</v>
      </c>
      <c r="BG32" s="293"/>
      <c r="BH32" s="29"/>
      <c r="BI32" s="294"/>
      <c r="BJ32" s="309">
        <v>0.0</v>
      </c>
      <c r="BK32" s="310">
        <v>0.0</v>
      </c>
      <c r="BL32" s="311">
        <v>0.0</v>
      </c>
      <c r="BM32" s="29"/>
      <c r="BN32" s="29"/>
      <c r="BO32" s="294"/>
      <c r="BP32" s="309">
        <v>0.0</v>
      </c>
      <c r="BQ32" s="296">
        <v>0.0</v>
      </c>
      <c r="BR32" s="297">
        <v>0.0</v>
      </c>
      <c r="BS32" s="29"/>
      <c r="BT32" s="29"/>
      <c r="BU32" s="294"/>
      <c r="BV32" s="309">
        <v>0.0</v>
      </c>
      <c r="BW32" s="296">
        <v>0.0</v>
      </c>
      <c r="BX32" s="297">
        <v>0.0</v>
      </c>
      <c r="BY32" s="29"/>
      <c r="BZ32" s="29"/>
      <c r="CA32" s="294"/>
      <c r="CB32" s="309">
        <v>0.0</v>
      </c>
      <c r="CC32" s="296">
        <v>0.0</v>
      </c>
      <c r="CD32" s="297">
        <v>0.0</v>
      </c>
      <c r="CE32" s="29"/>
      <c r="CF32" s="29"/>
      <c r="CG32" s="294"/>
      <c r="CH32" s="309">
        <v>0.0</v>
      </c>
      <c r="CI32" s="310">
        <v>0.0</v>
      </c>
      <c r="CJ32" s="311">
        <v>0.0</v>
      </c>
      <c r="CK32" s="28"/>
      <c r="CL32" s="28"/>
      <c r="CM32" s="299"/>
      <c r="CN32" s="303">
        <v>0.0</v>
      </c>
      <c r="CO32" s="304">
        <v>0.0</v>
      </c>
      <c r="CP32" s="305">
        <v>0.0</v>
      </c>
      <c r="CQ32" s="28">
        <v>504.0</v>
      </c>
      <c r="CR32" s="28">
        <v>14.0</v>
      </c>
      <c r="CS32" s="299">
        <v>10.0</v>
      </c>
      <c r="CT32" s="303">
        <v>24.0</v>
      </c>
      <c r="CU32" s="304">
        <v>1.4</v>
      </c>
      <c r="CV32" s="305">
        <v>0.6666666666666666</v>
      </c>
      <c r="CW32" s="28">
        <v>397.0</v>
      </c>
      <c r="CX32" s="28">
        <v>28.0</v>
      </c>
      <c r="CY32" s="299">
        <v>5.0</v>
      </c>
      <c r="CZ32" s="303">
        <v>24.8125</v>
      </c>
      <c r="DA32" s="304">
        <v>1.4</v>
      </c>
      <c r="DB32" s="305">
        <v>0.625</v>
      </c>
      <c r="DD32" s="6" t="s">
        <v>212</v>
      </c>
    </row>
    <row r="33">
      <c r="A33" s="6" t="s">
        <v>1913</v>
      </c>
      <c r="B33" s="306">
        <v>25.8336300030379</v>
      </c>
      <c r="C33" s="307">
        <v>0.7200000000000001</v>
      </c>
      <c r="D33" s="307">
        <v>1.0335090030742204</v>
      </c>
      <c r="E33" s="287">
        <v>155.0017800182274</v>
      </c>
      <c r="F33" s="287">
        <v>4.32</v>
      </c>
      <c r="G33" s="287">
        <v>6.201054018445323</v>
      </c>
      <c r="H33" s="287">
        <f>IF(ISBLANK(E33), "", COUNTA(CCD!K33, CCD!Q33, CCD!W33, CCD!AC33, CCD!AI33, CCD!AO33, CCD!AU33, CCD!BA33, CCD!BG33, CCD!BM33, CCD!BS33, CCD!BY33, CCD!CE33, CCD!CK33, CCD!CQ33, CCD!CW33))</f>
        <v>6</v>
      </c>
      <c r="I33" s="287">
        <f>IF(ISBLANK(F33), "", COUNTA(CCD!L33, CCD!R33, CCD!X33, CCD!AD33, CCD!AJ33, CCD!AP33, CCD!AV33, CCD!BB33, CCD!BH33, CCD!BN33, CCD!BT33, CCD!BZ33, CCD!CF33, CCD!CL33, CCD!CR33, CCD!CX33))</f>
        <v>6</v>
      </c>
      <c r="J33" s="287">
        <f>IF(ISBLANK(G33), "", COUNTA(CCD!M33, CCD!S33, CCD!Y33, CCD!AE33, CCD!AK33, CCD!AQ33, CCD!AW33, CCD!BC33, CCD!BI33, CCD!BO33, CCD!BU33, CCD!CA33, CCD!CG33, CCD!CM33, CCD!CS33, CCD!CY33))</f>
        <v>6</v>
      </c>
      <c r="K33" s="293">
        <v>529.0</v>
      </c>
      <c r="L33" s="29">
        <v>7.0</v>
      </c>
      <c r="M33" s="294">
        <v>12.0</v>
      </c>
      <c r="N33" s="295">
        <v>25.19047619047619</v>
      </c>
      <c r="O33" s="296">
        <v>0.7</v>
      </c>
      <c r="P33" s="297">
        <v>1.0909090909090908</v>
      </c>
      <c r="Q33" s="293">
        <v>370.0</v>
      </c>
      <c r="R33" s="29">
        <v>7.0</v>
      </c>
      <c r="S33" s="294">
        <v>4.0</v>
      </c>
      <c r="T33" s="309">
        <v>26.27840909090909</v>
      </c>
      <c r="U33" s="296">
        <v>0.7</v>
      </c>
      <c r="V33" s="297">
        <v>1.0</v>
      </c>
      <c r="W33" s="293">
        <v>408.0</v>
      </c>
      <c r="X33" s="29">
        <v>18.0</v>
      </c>
      <c r="Y33" s="294">
        <v>4.0</v>
      </c>
      <c r="Z33" s="309">
        <v>25.5</v>
      </c>
      <c r="AA33" s="296">
        <v>0.72</v>
      </c>
      <c r="AB33" s="297">
        <v>1.0</v>
      </c>
      <c r="AC33" s="293"/>
      <c r="AD33" s="29"/>
      <c r="AE33" s="294"/>
      <c r="AF33" s="309">
        <v>0.0</v>
      </c>
      <c r="AG33" s="296">
        <v>0.0</v>
      </c>
      <c r="AH33" s="297">
        <v>0.0</v>
      </c>
      <c r="AI33" s="293">
        <v>478.0</v>
      </c>
      <c r="AJ33" s="29">
        <v>4.0</v>
      </c>
      <c r="AK33" s="294">
        <v>24.0</v>
      </c>
      <c r="AL33" s="309">
        <v>25.157894736842106</v>
      </c>
      <c r="AM33" s="310">
        <v>0.8</v>
      </c>
      <c r="AN33" s="311">
        <v>1.0434782608695652</v>
      </c>
      <c r="AO33" s="29"/>
      <c r="AP33" s="29"/>
      <c r="AQ33" s="294"/>
      <c r="AR33" s="309">
        <v>0.0</v>
      </c>
      <c r="AS33" s="310">
        <v>0.0</v>
      </c>
      <c r="AT33" s="311">
        <v>0.0</v>
      </c>
      <c r="AU33" s="293"/>
      <c r="AV33" s="29"/>
      <c r="AW33" s="294"/>
      <c r="AX33" s="309">
        <v>0.0</v>
      </c>
      <c r="AY33" s="310">
        <v>0.0</v>
      </c>
      <c r="AZ33" s="311">
        <v>0.0</v>
      </c>
      <c r="BA33" s="293"/>
      <c r="BB33" s="29"/>
      <c r="BC33" s="294"/>
      <c r="BD33" s="309">
        <v>0.0</v>
      </c>
      <c r="BE33" s="310">
        <v>0.0</v>
      </c>
      <c r="BF33" s="311">
        <v>0.0</v>
      </c>
      <c r="BG33" s="293"/>
      <c r="BH33" s="29"/>
      <c r="BI33" s="294"/>
      <c r="BJ33" s="309">
        <v>0.0</v>
      </c>
      <c r="BK33" s="310">
        <v>0.0</v>
      </c>
      <c r="BL33" s="311">
        <v>0.0</v>
      </c>
      <c r="BM33" s="29"/>
      <c r="BN33" s="29"/>
      <c r="BO33" s="294"/>
      <c r="BP33" s="309">
        <v>0.0</v>
      </c>
      <c r="BQ33" s="296">
        <v>0.0</v>
      </c>
      <c r="BR33" s="297">
        <v>0.0</v>
      </c>
      <c r="BS33" s="29"/>
      <c r="BT33" s="29"/>
      <c r="BU33" s="294"/>
      <c r="BV33" s="309">
        <v>0.0</v>
      </c>
      <c r="BW33" s="296">
        <v>0.0</v>
      </c>
      <c r="BX33" s="297">
        <v>0.0</v>
      </c>
      <c r="BY33" s="29"/>
      <c r="BZ33" s="29"/>
      <c r="CA33" s="294"/>
      <c r="CB33" s="309">
        <v>0.0</v>
      </c>
      <c r="CC33" s="296">
        <v>0.0</v>
      </c>
      <c r="CD33" s="297">
        <v>0.0</v>
      </c>
      <c r="CE33" s="29"/>
      <c r="CF33" s="29"/>
      <c r="CG33" s="294"/>
      <c r="CH33" s="309">
        <v>0.0</v>
      </c>
      <c r="CI33" s="310">
        <v>0.0</v>
      </c>
      <c r="CJ33" s="311">
        <v>0.0</v>
      </c>
      <c r="CK33" s="28"/>
      <c r="CL33" s="28"/>
      <c r="CM33" s="299"/>
      <c r="CN33" s="303">
        <v>0.0</v>
      </c>
      <c r="CO33" s="304">
        <v>0.0</v>
      </c>
      <c r="CP33" s="305">
        <v>0.0</v>
      </c>
      <c r="CQ33" s="28">
        <v>546.0</v>
      </c>
      <c r="CR33" s="28">
        <v>7.0</v>
      </c>
      <c r="CS33" s="299">
        <v>16.0</v>
      </c>
      <c r="CT33" s="303">
        <v>26.0</v>
      </c>
      <c r="CU33" s="304">
        <v>0.7</v>
      </c>
      <c r="CV33" s="305">
        <v>1.0666666666666667</v>
      </c>
      <c r="CW33" s="28">
        <v>430.0</v>
      </c>
      <c r="CX33" s="28">
        <v>14.0</v>
      </c>
      <c r="CY33" s="299">
        <v>8.0</v>
      </c>
      <c r="CZ33" s="303">
        <v>26.875</v>
      </c>
      <c r="DA33" s="304">
        <v>0.7</v>
      </c>
      <c r="DB33" s="305">
        <v>1.0</v>
      </c>
      <c r="DD33" s="6" t="s">
        <v>212</v>
      </c>
    </row>
    <row r="34">
      <c r="A34" s="6" t="s">
        <v>1914</v>
      </c>
      <c r="B34" s="306">
        <v>26.25168152388547</v>
      </c>
      <c r="C34" s="307">
        <v>0.7999999999999999</v>
      </c>
      <c r="D34" s="307">
        <v>1.2119400527009223</v>
      </c>
      <c r="E34" s="287">
        <v>157.51008914331283</v>
      </c>
      <c r="F34" s="287">
        <v>4.8</v>
      </c>
      <c r="G34" s="287">
        <v>7.271640316205533</v>
      </c>
      <c r="H34" s="287">
        <f>IF(ISBLANK(E34), "", COUNTA(CCD!K34, CCD!Q34, CCD!W34, CCD!AC34, CCD!AI34, CCD!AO34, CCD!AU34, CCD!BA34, CCD!BG34, CCD!BM34, CCD!BS34, CCD!BY34, CCD!CE34, CCD!CK34, CCD!CQ34, CCD!CW34))</f>
        <v>6</v>
      </c>
      <c r="I34" s="287">
        <f>IF(ISBLANK(F34), "", COUNTA(CCD!L34, CCD!R34, CCD!X34, CCD!AD34, CCD!AJ34, CCD!AP34, CCD!AV34, CCD!BB34, CCD!BH34, CCD!BN34, CCD!BT34, CCD!BZ34, CCD!CF34, CCD!CL34, CCD!CR34, CCD!CX34))</f>
        <v>6</v>
      </c>
      <c r="J34" s="287">
        <f>IF(ISBLANK(G34), "", COUNTA(CCD!M34, CCD!S34, CCD!Y34, CCD!AE34, CCD!AK34, CCD!AQ34, CCD!AW34, CCD!BC34, CCD!BI34, CCD!BO34, CCD!BU34, CCD!CA34, CCD!CG34, CCD!CM34, CCD!CS34, CCD!CY34))</f>
        <v>6</v>
      </c>
      <c r="K34" s="293">
        <v>537.0</v>
      </c>
      <c r="L34" s="29">
        <v>8.0</v>
      </c>
      <c r="M34" s="294">
        <v>14.0</v>
      </c>
      <c r="N34" s="295">
        <v>25.571428571428573</v>
      </c>
      <c r="O34" s="296">
        <v>0.8</v>
      </c>
      <c r="P34" s="297">
        <v>1.2727272727272727</v>
      </c>
      <c r="Q34" s="293">
        <v>375.0</v>
      </c>
      <c r="R34" s="29">
        <v>8.0</v>
      </c>
      <c r="S34" s="294">
        <v>5.0</v>
      </c>
      <c r="T34" s="309">
        <v>26.633522727272727</v>
      </c>
      <c r="U34" s="296">
        <v>0.8</v>
      </c>
      <c r="V34" s="297">
        <v>1.25</v>
      </c>
      <c r="W34" s="293">
        <v>415.0</v>
      </c>
      <c r="X34" s="29">
        <v>20.0</v>
      </c>
      <c r="Y34" s="294">
        <v>5.0</v>
      </c>
      <c r="Z34" s="309">
        <v>25.9375</v>
      </c>
      <c r="AA34" s="296">
        <v>0.8</v>
      </c>
      <c r="AB34" s="297">
        <v>1.25</v>
      </c>
      <c r="AC34" s="293"/>
      <c r="AD34" s="29"/>
      <c r="AE34" s="294"/>
      <c r="AF34" s="309">
        <v>0.0</v>
      </c>
      <c r="AG34" s="296">
        <v>0.0</v>
      </c>
      <c r="AH34" s="297">
        <v>0.0</v>
      </c>
      <c r="AI34" s="293">
        <v>486.0</v>
      </c>
      <c r="AJ34" s="29">
        <v>4.0</v>
      </c>
      <c r="AK34" s="294">
        <v>27.0</v>
      </c>
      <c r="AL34" s="309">
        <v>25.57894736842105</v>
      </c>
      <c r="AM34" s="310">
        <v>0.8</v>
      </c>
      <c r="AN34" s="311">
        <v>1.173913043478261</v>
      </c>
      <c r="AO34" s="29"/>
      <c r="AP34" s="29"/>
      <c r="AQ34" s="294"/>
      <c r="AR34" s="309">
        <v>0.0</v>
      </c>
      <c r="AS34" s="310">
        <v>0.0</v>
      </c>
      <c r="AT34" s="311">
        <v>0.0</v>
      </c>
      <c r="AU34" s="293"/>
      <c r="AV34" s="29"/>
      <c r="AW34" s="294"/>
      <c r="AX34" s="309">
        <v>0.0</v>
      </c>
      <c r="AY34" s="310">
        <v>0.0</v>
      </c>
      <c r="AZ34" s="311">
        <v>0.0</v>
      </c>
      <c r="BA34" s="293"/>
      <c r="BB34" s="29"/>
      <c r="BC34" s="294"/>
      <c r="BD34" s="309">
        <v>0.0</v>
      </c>
      <c r="BE34" s="310">
        <v>0.0</v>
      </c>
      <c r="BF34" s="311">
        <v>0.0</v>
      </c>
      <c r="BG34" s="293"/>
      <c r="BH34" s="29"/>
      <c r="BI34" s="294"/>
      <c r="BJ34" s="309">
        <v>0.0</v>
      </c>
      <c r="BK34" s="310">
        <v>0.0</v>
      </c>
      <c r="BL34" s="311">
        <v>0.0</v>
      </c>
      <c r="BM34" s="29"/>
      <c r="BN34" s="29"/>
      <c r="BO34" s="294"/>
      <c r="BP34" s="309">
        <v>0.0</v>
      </c>
      <c r="BQ34" s="296">
        <v>0.0</v>
      </c>
      <c r="BR34" s="297">
        <v>0.0</v>
      </c>
      <c r="BS34" s="29"/>
      <c r="BT34" s="29"/>
      <c r="BU34" s="294"/>
      <c r="BV34" s="309">
        <v>0.0</v>
      </c>
      <c r="BW34" s="296">
        <v>0.0</v>
      </c>
      <c r="BX34" s="297">
        <v>0.0</v>
      </c>
      <c r="BY34" s="29"/>
      <c r="BZ34" s="29"/>
      <c r="CA34" s="294"/>
      <c r="CB34" s="309">
        <v>0.0</v>
      </c>
      <c r="CC34" s="296">
        <v>0.0</v>
      </c>
      <c r="CD34" s="297">
        <v>0.0</v>
      </c>
      <c r="CE34" s="29"/>
      <c r="CF34" s="29"/>
      <c r="CG34" s="294"/>
      <c r="CH34" s="309">
        <v>0.0</v>
      </c>
      <c r="CI34" s="310">
        <v>0.0</v>
      </c>
      <c r="CJ34" s="311">
        <v>0.0</v>
      </c>
      <c r="CK34" s="28"/>
      <c r="CL34" s="28"/>
      <c r="CM34" s="299"/>
      <c r="CN34" s="303">
        <v>0.0</v>
      </c>
      <c r="CO34" s="304">
        <v>0.0</v>
      </c>
      <c r="CP34" s="305">
        <v>0.0</v>
      </c>
      <c r="CQ34" s="28">
        <v>556.0</v>
      </c>
      <c r="CR34" s="28">
        <v>8.0</v>
      </c>
      <c r="CS34" s="299">
        <v>18.0</v>
      </c>
      <c r="CT34" s="303">
        <v>26.476190476190474</v>
      </c>
      <c r="CU34" s="304">
        <v>0.8</v>
      </c>
      <c r="CV34" s="305">
        <v>1.2</v>
      </c>
      <c r="CW34" s="28">
        <v>437.0</v>
      </c>
      <c r="CX34" s="28">
        <v>16.0</v>
      </c>
      <c r="CY34" s="299">
        <v>9.0</v>
      </c>
      <c r="CZ34" s="303">
        <v>27.3125</v>
      </c>
      <c r="DA34" s="304">
        <v>0.8</v>
      </c>
      <c r="DB34" s="305">
        <v>1.125</v>
      </c>
      <c r="DD34" s="6" t="s">
        <v>212</v>
      </c>
    </row>
    <row r="35">
      <c r="A35" s="6" t="s">
        <v>1915</v>
      </c>
      <c r="B35" s="306">
        <v>25.814646101456376</v>
      </c>
      <c r="C35" s="307">
        <v>1.7625000000000004</v>
      </c>
      <c r="D35" s="307">
        <v>0.5215042299424449</v>
      </c>
      <c r="E35" s="287">
        <v>413.034337623302</v>
      </c>
      <c r="F35" s="287">
        <v>28.200000000000006</v>
      </c>
      <c r="G35" s="287">
        <v>8.344067679079119</v>
      </c>
      <c r="H35" s="287">
        <f>IF(ISBLANK(E35), "", COUNTA(CCD!K35, CCD!Q35, CCD!W35, CCD!AC35, CCD!AI35, CCD!AO35, CCD!AU35, CCD!BA35, CCD!BG35, CCD!BM35, CCD!BS35, CCD!BY35, CCD!CE35, CCD!CK35, CCD!CQ35, CCD!CW35))</f>
        <v>16</v>
      </c>
      <c r="I35" s="287">
        <f>IF(ISBLANK(F35), "", COUNTA(CCD!L35, CCD!R35, CCD!X35, CCD!AD35, CCD!AJ35, CCD!AP35, CCD!AV35, CCD!BB35, CCD!BH35, CCD!BN35, CCD!BT35, CCD!BZ35, CCD!CF35, CCD!CL35, CCD!CR35, CCD!CX35))</f>
        <v>16</v>
      </c>
      <c r="J35" s="287">
        <f>IF(ISBLANK(G35), "", COUNTA(CCD!M35, CCD!S35, CCD!Y35, CCD!AE35, CCD!AK35, CCD!AQ35, CCD!AW35, CCD!BC35, CCD!BI35, CCD!BO35, CCD!BU35, CCD!CA35, CCD!CG35, CCD!CM35, CCD!CS35, CCD!CY35))</f>
        <v>16</v>
      </c>
      <c r="K35" s="293">
        <v>526.0</v>
      </c>
      <c r="L35" s="29">
        <v>18.0</v>
      </c>
      <c r="M35" s="294">
        <v>6.0</v>
      </c>
      <c r="N35" s="295">
        <v>25.047619047619047</v>
      </c>
      <c r="O35" s="296">
        <v>1.8</v>
      </c>
      <c r="P35" s="297">
        <v>0.5454545454545454</v>
      </c>
      <c r="Q35" s="293">
        <v>368.0</v>
      </c>
      <c r="R35" s="29">
        <v>18.0</v>
      </c>
      <c r="S35" s="294">
        <v>2.0</v>
      </c>
      <c r="T35" s="309">
        <v>26.136363636363637</v>
      </c>
      <c r="U35" s="296">
        <v>1.8</v>
      </c>
      <c r="V35" s="297">
        <v>0.5</v>
      </c>
      <c r="W35" s="293">
        <v>407.0</v>
      </c>
      <c r="X35" s="29">
        <v>30.0</v>
      </c>
      <c r="Y35" s="294">
        <v>2.0</v>
      </c>
      <c r="Z35" s="309">
        <v>25.4375</v>
      </c>
      <c r="AA35" s="296">
        <v>1.2</v>
      </c>
      <c r="AB35" s="297">
        <v>0.5</v>
      </c>
      <c r="AC35" s="293">
        <v>408.0</v>
      </c>
      <c r="AD35" s="29">
        <v>36.0</v>
      </c>
      <c r="AE35" s="294">
        <v>4.0</v>
      </c>
      <c r="AF35" s="309">
        <v>25.5</v>
      </c>
      <c r="AG35" s="296">
        <v>1.8</v>
      </c>
      <c r="AH35" s="297">
        <v>0.5</v>
      </c>
      <c r="AI35" s="293">
        <v>476.0</v>
      </c>
      <c r="AJ35" s="29">
        <v>9.0</v>
      </c>
      <c r="AK35" s="294">
        <v>12.0</v>
      </c>
      <c r="AL35" s="309">
        <v>25.05263157894737</v>
      </c>
      <c r="AM35" s="310">
        <v>1.8</v>
      </c>
      <c r="AN35" s="311">
        <v>0.5217391304347826</v>
      </c>
      <c r="AO35" s="29">
        <v>502.0</v>
      </c>
      <c r="AP35" s="29">
        <v>18.0</v>
      </c>
      <c r="AQ35" s="294">
        <v>8.0</v>
      </c>
      <c r="AR35" s="309">
        <v>25.1</v>
      </c>
      <c r="AS35" s="310">
        <v>1.8</v>
      </c>
      <c r="AT35" s="311">
        <v>0.5333333333333333</v>
      </c>
      <c r="AU35" s="293">
        <v>425.0</v>
      </c>
      <c r="AV35" s="29">
        <v>9.0</v>
      </c>
      <c r="AW35" s="294">
        <v>10.0</v>
      </c>
      <c r="AX35" s="309">
        <v>26.5625</v>
      </c>
      <c r="AY35" s="310">
        <v>1.8</v>
      </c>
      <c r="AZ35" s="311">
        <v>0.5263157894736842</v>
      </c>
      <c r="BA35" s="293">
        <v>421.0</v>
      </c>
      <c r="BB35" s="29">
        <v>9.0</v>
      </c>
      <c r="BC35" s="294">
        <v>4.0</v>
      </c>
      <c r="BD35" s="309">
        <v>26.06811145510836</v>
      </c>
      <c r="BE35" s="310">
        <v>1.8</v>
      </c>
      <c r="BF35" s="311">
        <v>0.5</v>
      </c>
      <c r="BG35" s="293">
        <v>358.0</v>
      </c>
      <c r="BH35" s="29">
        <v>18.0</v>
      </c>
      <c r="BI35" s="294">
        <v>8.0</v>
      </c>
      <c r="BJ35" s="309">
        <v>27.0188679245283</v>
      </c>
      <c r="BK35" s="310">
        <v>1.8</v>
      </c>
      <c r="BL35" s="311">
        <v>0.5333333333333333</v>
      </c>
      <c r="BM35" s="29">
        <v>367.0</v>
      </c>
      <c r="BN35" s="29">
        <v>36.0</v>
      </c>
      <c r="BO35" s="294">
        <v>10.0</v>
      </c>
      <c r="BP35" s="309">
        <v>25.845070422535212</v>
      </c>
      <c r="BQ35" s="296">
        <v>1.8</v>
      </c>
      <c r="BR35" s="297">
        <v>0.5263157894736842</v>
      </c>
      <c r="BS35" s="29">
        <v>441.0</v>
      </c>
      <c r="BT35" s="29">
        <v>45.0</v>
      </c>
      <c r="BU35" s="294">
        <v>8.0</v>
      </c>
      <c r="BV35" s="309">
        <v>25.941176470588236</v>
      </c>
      <c r="BW35" s="296">
        <v>1.8</v>
      </c>
      <c r="BX35" s="297">
        <v>0.5333333333333333</v>
      </c>
      <c r="BY35" s="29">
        <v>389.0</v>
      </c>
      <c r="BZ35" s="29">
        <v>45.0</v>
      </c>
      <c r="CA35" s="294">
        <v>2.0</v>
      </c>
      <c r="CB35" s="309">
        <v>25.508196721311474</v>
      </c>
      <c r="CC35" s="296">
        <v>1.8</v>
      </c>
      <c r="CD35" s="297">
        <v>0.5</v>
      </c>
      <c r="CE35" s="29">
        <v>331.0</v>
      </c>
      <c r="CF35" s="29">
        <v>18.0</v>
      </c>
      <c r="CG35" s="294">
        <v>6.0</v>
      </c>
      <c r="CH35" s="309">
        <v>25.46153846153846</v>
      </c>
      <c r="CI35" s="310">
        <v>1.8</v>
      </c>
      <c r="CJ35" s="311">
        <v>0.5454545454545454</v>
      </c>
      <c r="CK35" s="28">
        <v>514.0</v>
      </c>
      <c r="CL35" s="28">
        <v>18.0</v>
      </c>
      <c r="CM35" s="299">
        <v>6.0</v>
      </c>
      <c r="CN35" s="303">
        <v>25.7</v>
      </c>
      <c r="CO35" s="304">
        <v>1.8</v>
      </c>
      <c r="CP35" s="305">
        <v>0.5454545454545454</v>
      </c>
      <c r="CQ35" s="28">
        <v>544.0</v>
      </c>
      <c r="CR35" s="28">
        <v>18.0</v>
      </c>
      <c r="CS35" s="299">
        <v>8.0</v>
      </c>
      <c r="CT35" s="303">
        <v>25.904761904761905</v>
      </c>
      <c r="CU35" s="304">
        <v>1.8</v>
      </c>
      <c r="CV35" s="305">
        <v>0.5333333333333333</v>
      </c>
      <c r="CW35" s="28">
        <v>428.0</v>
      </c>
      <c r="CX35" s="28">
        <v>36.0</v>
      </c>
      <c r="CY35" s="299">
        <v>4.0</v>
      </c>
      <c r="CZ35" s="303">
        <v>26.75</v>
      </c>
      <c r="DA35" s="304">
        <v>1.8</v>
      </c>
      <c r="DB35" s="305">
        <v>0.5</v>
      </c>
      <c r="DD35" s="6" t="s">
        <v>212</v>
      </c>
    </row>
    <row r="36">
      <c r="A36" s="6" t="s">
        <v>1917</v>
      </c>
      <c r="B36" s="306">
        <v>28.225822443014994</v>
      </c>
      <c r="C36" s="307">
        <v>1.0</v>
      </c>
      <c r="D36" s="307">
        <v>0.9635071033562167</v>
      </c>
      <c r="E36" s="287">
        <v>451.6131590882399</v>
      </c>
      <c r="F36" s="287">
        <v>16.0</v>
      </c>
      <c r="G36" s="287">
        <v>15.416113653699467</v>
      </c>
      <c r="H36" s="287">
        <f>IF(ISBLANK(E36), "", COUNTA(CCD!K36, CCD!Q36, CCD!W36, CCD!AC36, CCD!AI36, CCD!AO36, CCD!AU36, CCD!BA36, CCD!BG36, CCD!BM36, CCD!BS36, CCD!BY36, CCD!CE36, CCD!CK36, CCD!CQ36, CCD!CW36))</f>
        <v>16</v>
      </c>
      <c r="I36" s="287">
        <f>IF(ISBLANK(F36), "", COUNTA(CCD!L36, CCD!R36, CCD!X36, CCD!AD36, CCD!AJ36, CCD!AP36, CCD!AV36, CCD!BB36, CCD!BH36, CCD!BN36, CCD!BT36, CCD!BZ36, CCD!CF36, CCD!CL36, CCD!CR36, CCD!CX36))</f>
        <v>16</v>
      </c>
      <c r="J36" s="287">
        <f>IF(ISBLANK(G36), "", COUNTA(CCD!M36, CCD!S36, CCD!Y36, CCD!AE36, CCD!AK36, CCD!AQ36, CCD!AW36, CCD!BC36, CCD!BI36, CCD!BO36, CCD!BU36, CCD!CA36, CCD!CG36, CCD!CM36, CCD!CS36, CCD!CY36))</f>
        <v>16</v>
      </c>
      <c r="K36" s="293">
        <v>575.0</v>
      </c>
      <c r="L36" s="29">
        <v>10.0</v>
      </c>
      <c r="M36" s="294">
        <v>11.0</v>
      </c>
      <c r="N36" s="295">
        <v>27.38095238095238</v>
      </c>
      <c r="O36" s="296">
        <v>1.0</v>
      </c>
      <c r="P36" s="297">
        <v>1.0</v>
      </c>
      <c r="Q36" s="293">
        <v>403.0</v>
      </c>
      <c r="R36" s="29">
        <v>10.0</v>
      </c>
      <c r="S36" s="294">
        <v>4.0</v>
      </c>
      <c r="T36" s="309">
        <v>28.62215909090909</v>
      </c>
      <c r="U36" s="296">
        <v>1.0</v>
      </c>
      <c r="V36" s="297">
        <v>1.0</v>
      </c>
      <c r="W36" s="293">
        <v>445.0</v>
      </c>
      <c r="X36" s="29">
        <v>25.0</v>
      </c>
      <c r="Y36" s="294">
        <v>4.0</v>
      </c>
      <c r="Z36" s="309">
        <v>27.8125</v>
      </c>
      <c r="AA36" s="296">
        <v>1.0</v>
      </c>
      <c r="AB36" s="297">
        <v>1.0</v>
      </c>
      <c r="AC36" s="293">
        <v>446.0</v>
      </c>
      <c r="AD36" s="29">
        <v>20.0</v>
      </c>
      <c r="AE36" s="294">
        <v>7.0</v>
      </c>
      <c r="AF36" s="309">
        <v>27.875</v>
      </c>
      <c r="AG36" s="296">
        <v>1.0</v>
      </c>
      <c r="AH36" s="297">
        <v>0.875</v>
      </c>
      <c r="AI36" s="293">
        <v>520.0</v>
      </c>
      <c r="AJ36" s="29">
        <v>5.0</v>
      </c>
      <c r="AK36" s="294">
        <v>21.0</v>
      </c>
      <c r="AL36" s="309">
        <v>27.36842105263158</v>
      </c>
      <c r="AM36" s="310">
        <v>1.0</v>
      </c>
      <c r="AN36" s="311">
        <v>0.9130434782608695</v>
      </c>
      <c r="AO36" s="29">
        <v>549.0</v>
      </c>
      <c r="AP36" s="29">
        <v>10.0</v>
      </c>
      <c r="AQ36" s="294">
        <v>14.0</v>
      </c>
      <c r="AR36" s="309">
        <v>27.45</v>
      </c>
      <c r="AS36" s="310">
        <v>1.0</v>
      </c>
      <c r="AT36" s="311">
        <v>0.9333333333333333</v>
      </c>
      <c r="AU36" s="293">
        <v>465.0</v>
      </c>
      <c r="AV36" s="29">
        <v>5.0</v>
      </c>
      <c r="AW36" s="294">
        <v>18.0</v>
      </c>
      <c r="AX36" s="309">
        <v>29.0625</v>
      </c>
      <c r="AY36" s="310">
        <v>1.0</v>
      </c>
      <c r="AZ36" s="311">
        <v>0.9473684210526315</v>
      </c>
      <c r="BA36" s="293">
        <v>459.0</v>
      </c>
      <c r="BB36" s="29">
        <v>5.0</v>
      </c>
      <c r="BC36" s="294">
        <v>7.0</v>
      </c>
      <c r="BD36" s="309">
        <v>28.42105263157895</v>
      </c>
      <c r="BE36" s="310">
        <v>1.0</v>
      </c>
      <c r="BF36" s="311">
        <v>0.875</v>
      </c>
      <c r="BG36" s="293">
        <v>391.0</v>
      </c>
      <c r="BH36" s="29">
        <v>10.0</v>
      </c>
      <c r="BI36" s="294">
        <v>14.0</v>
      </c>
      <c r="BJ36" s="309">
        <v>29.50943396226415</v>
      </c>
      <c r="BK36" s="310">
        <v>1.0</v>
      </c>
      <c r="BL36" s="311">
        <v>0.9333333333333333</v>
      </c>
      <c r="BM36" s="29">
        <v>402.0</v>
      </c>
      <c r="BN36" s="29">
        <v>20.0</v>
      </c>
      <c r="BO36" s="294">
        <v>18.0</v>
      </c>
      <c r="BP36" s="309">
        <v>28.30985915492958</v>
      </c>
      <c r="BQ36" s="296">
        <v>1.0</v>
      </c>
      <c r="BR36" s="297">
        <v>0.9473684210526315</v>
      </c>
      <c r="BS36" s="29">
        <v>482.0</v>
      </c>
      <c r="BT36" s="29">
        <v>25.0</v>
      </c>
      <c r="BU36" s="294">
        <v>14.0</v>
      </c>
      <c r="BV36" s="309">
        <v>28.352941176470587</v>
      </c>
      <c r="BW36" s="296">
        <v>1.0</v>
      </c>
      <c r="BX36" s="297">
        <v>0.9333333333333333</v>
      </c>
      <c r="BY36" s="29">
        <v>425.0</v>
      </c>
      <c r="BZ36" s="29">
        <v>25.0</v>
      </c>
      <c r="CA36" s="294">
        <v>5.0</v>
      </c>
      <c r="CB36" s="309">
        <v>27.868852459016395</v>
      </c>
      <c r="CC36" s="296">
        <v>1.0</v>
      </c>
      <c r="CD36" s="297">
        <v>1.25</v>
      </c>
      <c r="CE36" s="29">
        <v>362.0</v>
      </c>
      <c r="CF36" s="29">
        <v>10.0</v>
      </c>
      <c r="CG36" s="294">
        <v>11.0</v>
      </c>
      <c r="CH36" s="309">
        <v>27.846153846153847</v>
      </c>
      <c r="CI36" s="310">
        <v>1.0</v>
      </c>
      <c r="CJ36" s="311">
        <v>1.0</v>
      </c>
      <c r="CK36" s="28">
        <v>563.0</v>
      </c>
      <c r="CL36" s="28">
        <v>10.0</v>
      </c>
      <c r="CM36" s="299">
        <v>11.0</v>
      </c>
      <c r="CN36" s="303">
        <v>28.15</v>
      </c>
      <c r="CO36" s="304">
        <v>1.0</v>
      </c>
      <c r="CP36" s="305">
        <v>1.0</v>
      </c>
      <c r="CQ36" s="28">
        <v>595.0</v>
      </c>
      <c r="CR36" s="28">
        <v>10.0</v>
      </c>
      <c r="CS36" s="299">
        <v>14.0</v>
      </c>
      <c r="CT36" s="303">
        <v>28.333333333333332</v>
      </c>
      <c r="CU36" s="304">
        <v>1.0</v>
      </c>
      <c r="CV36" s="305">
        <v>0.9333333333333333</v>
      </c>
      <c r="CW36" s="28">
        <v>468.0</v>
      </c>
      <c r="CX36" s="28">
        <v>20.0</v>
      </c>
      <c r="CY36" s="299">
        <v>7.0</v>
      </c>
      <c r="CZ36" s="303">
        <v>29.25</v>
      </c>
      <c r="DA36" s="304">
        <v>1.0</v>
      </c>
      <c r="DB36" s="305">
        <v>0.875</v>
      </c>
      <c r="DD36" s="6" t="s">
        <v>212</v>
      </c>
    </row>
    <row r="37">
      <c r="A37" s="6" t="s">
        <v>1918</v>
      </c>
      <c r="B37" s="306">
        <v>30.54876181932103</v>
      </c>
      <c r="C37" s="307">
        <v>0.8533333333333334</v>
      </c>
      <c r="D37" s="307">
        <v>1.2119400527009223</v>
      </c>
      <c r="E37" s="287">
        <v>183.29257091592618</v>
      </c>
      <c r="F37" s="287">
        <v>5.12</v>
      </c>
      <c r="G37" s="287">
        <v>7.271640316205533</v>
      </c>
      <c r="H37" s="287">
        <f>IF(ISBLANK(E37), "", COUNTA(CCD!K37, CCD!Q37, CCD!W37, CCD!AC37, CCD!AI37, CCD!AO37, CCD!AU37, CCD!BA37, CCD!BG37, CCD!BM37, CCD!BS37, CCD!BY37, CCD!CE37, CCD!CK37, CCD!CQ37, CCD!CW37))</f>
        <v>6</v>
      </c>
      <c r="I37" s="287">
        <f>IF(ISBLANK(F37), "", COUNTA(CCD!L37, CCD!R37, CCD!X37, CCD!AD37, CCD!AJ37, CCD!AP37, CCD!AV37, CCD!BB37, CCD!BH37, CCD!BN37, CCD!BT37, CCD!BZ37, CCD!CF37, CCD!CL37, CCD!CR37, CCD!CX37))</f>
        <v>6</v>
      </c>
      <c r="J37" s="287">
        <f>IF(ISBLANK(G37), "", COUNTA(CCD!M37, CCD!S37, CCD!Y37, CCD!AE37, CCD!AK37, CCD!AQ37, CCD!AW37, CCD!BC37, CCD!BI37, CCD!BO37, CCD!BU37, CCD!CA37, CCD!CG37, CCD!CM37, CCD!CS37, CCD!CY37))</f>
        <v>6</v>
      </c>
      <c r="K37" s="293">
        <v>626.0</v>
      </c>
      <c r="L37" s="29">
        <v>7.0</v>
      </c>
      <c r="M37" s="294">
        <v>14.0</v>
      </c>
      <c r="N37" s="295">
        <v>29.80952380952381</v>
      </c>
      <c r="O37" s="296">
        <v>0.7</v>
      </c>
      <c r="P37" s="297">
        <v>1.2727272727272727</v>
      </c>
      <c r="Q37" s="293">
        <v>437.0</v>
      </c>
      <c r="R37" s="29">
        <v>7.0</v>
      </c>
      <c r="S37" s="294">
        <v>5.0</v>
      </c>
      <c r="T37" s="309">
        <v>31.036931818181817</v>
      </c>
      <c r="U37" s="296">
        <v>0.7</v>
      </c>
      <c r="V37" s="297">
        <v>1.25</v>
      </c>
      <c r="W37" s="293">
        <v>483.0</v>
      </c>
      <c r="X37" s="29">
        <v>38.0</v>
      </c>
      <c r="Y37" s="294">
        <v>5.0</v>
      </c>
      <c r="Z37" s="309">
        <v>30.1875</v>
      </c>
      <c r="AA37" s="296">
        <v>1.52</v>
      </c>
      <c r="AB37" s="297">
        <v>1.25</v>
      </c>
      <c r="AC37" s="293"/>
      <c r="AD37" s="29"/>
      <c r="AE37" s="294"/>
      <c r="AF37" s="309">
        <v>0.0</v>
      </c>
      <c r="AG37" s="296">
        <v>0.0</v>
      </c>
      <c r="AH37" s="297">
        <v>0.0</v>
      </c>
      <c r="AI37" s="293">
        <v>564.0</v>
      </c>
      <c r="AJ37" s="29">
        <v>4.0</v>
      </c>
      <c r="AK37" s="294">
        <v>27.0</v>
      </c>
      <c r="AL37" s="309">
        <v>29.68421052631579</v>
      </c>
      <c r="AM37" s="310">
        <v>0.8</v>
      </c>
      <c r="AN37" s="311">
        <v>1.173913043478261</v>
      </c>
      <c r="AO37" s="29"/>
      <c r="AP37" s="29"/>
      <c r="AQ37" s="294"/>
      <c r="AR37" s="309">
        <v>0.0</v>
      </c>
      <c r="AS37" s="310">
        <v>0.0</v>
      </c>
      <c r="AT37" s="311">
        <v>0.0</v>
      </c>
      <c r="AU37" s="293"/>
      <c r="AV37" s="29"/>
      <c r="AW37" s="294"/>
      <c r="AX37" s="309">
        <v>0.0</v>
      </c>
      <c r="AY37" s="310">
        <v>0.0</v>
      </c>
      <c r="AZ37" s="311">
        <v>0.0</v>
      </c>
      <c r="BA37" s="293"/>
      <c r="BB37" s="29"/>
      <c r="BC37" s="294"/>
      <c r="BD37" s="309">
        <v>0.0</v>
      </c>
      <c r="BE37" s="310">
        <v>0.0</v>
      </c>
      <c r="BF37" s="311">
        <v>0.0</v>
      </c>
      <c r="BG37" s="293"/>
      <c r="BH37" s="29"/>
      <c r="BI37" s="294"/>
      <c r="BJ37" s="309">
        <v>0.0</v>
      </c>
      <c r="BK37" s="310">
        <v>0.0</v>
      </c>
      <c r="BL37" s="311">
        <v>0.0</v>
      </c>
      <c r="BM37" s="29"/>
      <c r="BN37" s="29"/>
      <c r="BO37" s="294"/>
      <c r="BP37" s="309">
        <v>0.0</v>
      </c>
      <c r="BQ37" s="296">
        <v>0.0</v>
      </c>
      <c r="BR37" s="297">
        <v>0.0</v>
      </c>
      <c r="BS37" s="29"/>
      <c r="BT37" s="29"/>
      <c r="BU37" s="294"/>
      <c r="BV37" s="309">
        <v>0.0</v>
      </c>
      <c r="BW37" s="296">
        <v>0.0</v>
      </c>
      <c r="BX37" s="297">
        <v>0.0</v>
      </c>
      <c r="BY37" s="29"/>
      <c r="BZ37" s="29"/>
      <c r="CA37" s="294"/>
      <c r="CB37" s="309">
        <v>0.0</v>
      </c>
      <c r="CC37" s="296">
        <v>0.0</v>
      </c>
      <c r="CD37" s="297">
        <v>0.0</v>
      </c>
      <c r="CE37" s="29"/>
      <c r="CF37" s="29"/>
      <c r="CG37" s="294"/>
      <c r="CH37" s="309">
        <v>0.0</v>
      </c>
      <c r="CI37" s="310">
        <v>0.0</v>
      </c>
      <c r="CJ37" s="311">
        <v>0.0</v>
      </c>
      <c r="CK37" s="28"/>
      <c r="CL37" s="28"/>
      <c r="CM37" s="299"/>
      <c r="CN37" s="303">
        <v>0.0</v>
      </c>
      <c r="CO37" s="304">
        <v>0.0</v>
      </c>
      <c r="CP37" s="305">
        <v>0.0</v>
      </c>
      <c r="CQ37" s="28">
        <v>646.0</v>
      </c>
      <c r="CR37" s="28">
        <v>7.0</v>
      </c>
      <c r="CS37" s="299">
        <v>18.0</v>
      </c>
      <c r="CT37" s="303">
        <v>30.761904761904763</v>
      </c>
      <c r="CU37" s="304">
        <v>0.7</v>
      </c>
      <c r="CV37" s="305">
        <v>1.2</v>
      </c>
      <c r="CW37" s="28">
        <v>509.0</v>
      </c>
      <c r="CX37" s="28">
        <v>14.0</v>
      </c>
      <c r="CY37" s="299">
        <v>9.0</v>
      </c>
      <c r="CZ37" s="303">
        <v>31.8125</v>
      </c>
      <c r="DA37" s="304">
        <v>0.7</v>
      </c>
      <c r="DB37" s="305">
        <v>1.125</v>
      </c>
      <c r="DD37" s="6" t="s">
        <v>212</v>
      </c>
    </row>
    <row r="38">
      <c r="A38" s="6" t="s">
        <v>1919</v>
      </c>
      <c r="B38" s="313">
        <v>27.96552935368725</v>
      </c>
      <c r="C38" s="314">
        <v>1.14</v>
      </c>
      <c r="D38" s="314">
        <v>1.0</v>
      </c>
      <c r="E38" s="287">
        <v>167.7931761221235</v>
      </c>
      <c r="F38" s="287">
        <v>6.84</v>
      </c>
      <c r="G38" s="287">
        <v>6.0</v>
      </c>
      <c r="H38" s="287">
        <f>IF(ISBLANK(E38), "", COUNTA(CCD!K38, CCD!Q38, CCD!W38, CCD!AC38, CCD!AI38, CCD!AO38, CCD!AU38, CCD!BA38, CCD!BG38, CCD!BM38, CCD!BS38, CCD!BY38, CCD!CE38, CCD!CK38, CCD!CQ38, CCD!CW38))</f>
        <v>6</v>
      </c>
      <c r="I38" s="287">
        <f>IF(ISBLANK(F38), "", COUNTA(CCD!L38, CCD!R38, CCD!X38, CCD!AD38, CCD!AJ38, CCD!AP38, CCD!AV38, CCD!BB38, CCD!BH38, CCD!BN38, CCD!BT38, CCD!BZ38, CCD!CF38, CCD!CL38, CCD!CR38, CCD!CX38))</f>
        <v>6</v>
      </c>
      <c r="J38" s="287">
        <f>IF(ISBLANK(G38), "", COUNTA(CCD!M38, CCD!S38, CCD!Y38, CCD!AE38, CCD!AK38, CCD!AQ38, CCD!AW38, CCD!BC38, CCD!BI38, CCD!BO38, CCD!BU38, CCD!CA38, CCD!CG38, CCD!CM38, CCD!CS38, CCD!CY38))</f>
        <v>6</v>
      </c>
      <c r="K38" s="293">
        <v>574.0</v>
      </c>
      <c r="L38" s="29">
        <v>12.0</v>
      </c>
      <c r="M38" s="294">
        <v>11.0</v>
      </c>
      <c r="N38" s="309">
        <v>27.333333333333332</v>
      </c>
      <c r="O38" s="310">
        <v>1.2</v>
      </c>
      <c r="P38" s="311">
        <v>1.0</v>
      </c>
      <c r="Q38" s="293">
        <v>400.0</v>
      </c>
      <c r="R38" s="29">
        <v>12.0</v>
      </c>
      <c r="S38" s="294">
        <v>4.0</v>
      </c>
      <c r="T38" s="309">
        <v>28.40909090909091</v>
      </c>
      <c r="U38" s="310">
        <v>1.2</v>
      </c>
      <c r="V38" s="311">
        <v>1.0</v>
      </c>
      <c r="W38" s="293">
        <v>442.0</v>
      </c>
      <c r="X38" s="29">
        <v>21.0</v>
      </c>
      <c r="Y38" s="294">
        <v>4.0</v>
      </c>
      <c r="Z38" s="309">
        <v>27.625</v>
      </c>
      <c r="AA38" s="310">
        <v>0.84</v>
      </c>
      <c r="AB38" s="311">
        <v>1.0</v>
      </c>
      <c r="AC38" s="315"/>
      <c r="AD38" s="32"/>
      <c r="AE38" s="316"/>
      <c r="AF38" s="309">
        <v>0.0</v>
      </c>
      <c r="AG38" s="310">
        <v>0.0</v>
      </c>
      <c r="AH38" s="311">
        <v>0.0</v>
      </c>
      <c r="AI38" s="293">
        <v>516.0</v>
      </c>
      <c r="AJ38" s="29">
        <v>6.0</v>
      </c>
      <c r="AK38" s="294">
        <v>23.0</v>
      </c>
      <c r="AL38" s="309">
        <v>27.157894736842106</v>
      </c>
      <c r="AM38" s="310">
        <v>1.2</v>
      </c>
      <c r="AN38" s="311">
        <v>1.0</v>
      </c>
      <c r="AO38" s="32"/>
      <c r="AP38" s="32"/>
      <c r="AQ38" s="316"/>
      <c r="AR38" s="309">
        <v>0.0</v>
      </c>
      <c r="AS38" s="310">
        <v>0.0</v>
      </c>
      <c r="AT38" s="311">
        <v>0.0</v>
      </c>
      <c r="AU38" s="315"/>
      <c r="AV38" s="32"/>
      <c r="AW38" s="316"/>
      <c r="AX38" s="309">
        <v>0.0</v>
      </c>
      <c r="AY38" s="310">
        <v>0.0</v>
      </c>
      <c r="AZ38" s="311">
        <v>0.0</v>
      </c>
      <c r="BA38" s="315"/>
      <c r="BB38" s="32"/>
      <c r="BC38" s="316"/>
      <c r="BD38" s="309">
        <v>0.0</v>
      </c>
      <c r="BE38" s="310">
        <v>0.0</v>
      </c>
      <c r="BF38" s="311">
        <v>0.0</v>
      </c>
      <c r="BG38" s="315"/>
      <c r="BH38" s="32"/>
      <c r="BI38" s="316"/>
      <c r="BJ38" s="309">
        <v>0.0</v>
      </c>
      <c r="BK38" s="310">
        <v>0.0</v>
      </c>
      <c r="BL38" s="311">
        <v>0.0</v>
      </c>
      <c r="BM38" s="32"/>
      <c r="BN38" s="32"/>
      <c r="BO38" s="316"/>
      <c r="BP38" s="309">
        <v>0.0</v>
      </c>
      <c r="BQ38" s="310">
        <v>0.0</v>
      </c>
      <c r="BR38" s="311">
        <v>0.0</v>
      </c>
      <c r="BS38" s="32"/>
      <c r="BT38" s="32"/>
      <c r="BU38" s="316"/>
      <c r="BV38" s="309">
        <v>0.0</v>
      </c>
      <c r="BW38" s="310">
        <v>0.0</v>
      </c>
      <c r="BX38" s="311">
        <v>0.0</v>
      </c>
      <c r="BY38" s="32"/>
      <c r="BZ38" s="32"/>
      <c r="CA38" s="316"/>
      <c r="CB38" s="309">
        <v>0.0</v>
      </c>
      <c r="CC38" s="310">
        <v>0.0</v>
      </c>
      <c r="CD38" s="311">
        <v>0.0</v>
      </c>
      <c r="CE38" s="32"/>
      <c r="CF38" s="32"/>
      <c r="CG38" s="316"/>
      <c r="CH38" s="309">
        <v>0.0</v>
      </c>
      <c r="CI38" s="310">
        <v>0.0</v>
      </c>
      <c r="CJ38" s="311">
        <v>0.0</v>
      </c>
      <c r="CK38" s="31"/>
      <c r="CL38" s="31"/>
      <c r="CM38" s="317"/>
      <c r="CN38" s="303">
        <v>0.0</v>
      </c>
      <c r="CO38" s="304">
        <v>0.0</v>
      </c>
      <c r="CP38" s="305">
        <v>0.0</v>
      </c>
      <c r="CQ38" s="28">
        <v>591.0</v>
      </c>
      <c r="CR38" s="28">
        <v>12.0</v>
      </c>
      <c r="CS38" s="299">
        <v>15.0</v>
      </c>
      <c r="CT38" s="303">
        <v>28.142857142857142</v>
      </c>
      <c r="CU38" s="304">
        <v>1.2</v>
      </c>
      <c r="CV38" s="305">
        <v>1.0</v>
      </c>
      <c r="CW38" s="28">
        <v>466.0</v>
      </c>
      <c r="CX38" s="28">
        <v>24.0</v>
      </c>
      <c r="CY38" s="299">
        <v>8.0</v>
      </c>
      <c r="CZ38" s="303">
        <v>29.125</v>
      </c>
      <c r="DA38" s="304">
        <v>1.2</v>
      </c>
      <c r="DB38" s="305">
        <v>1.0</v>
      </c>
    </row>
    <row r="39">
      <c r="A39" s="6" t="s">
        <v>1920</v>
      </c>
      <c r="B39" s="306">
        <v>28.82614205969469</v>
      </c>
      <c r="C39" s="307">
        <v>0.32</v>
      </c>
      <c r="D39" s="307">
        <v>2.128606719367589</v>
      </c>
      <c r="E39" s="287">
        <v>172.95685235816813</v>
      </c>
      <c r="F39" s="287">
        <v>1.92</v>
      </c>
      <c r="G39" s="287">
        <v>12.771640316205534</v>
      </c>
      <c r="H39" s="287">
        <f>IF(ISBLANK(E39), "", COUNTA(CCD!K39, CCD!Q39, CCD!W39, CCD!AC39, CCD!AI39, CCD!AO39, CCD!AU39, CCD!BA39, CCD!BG39, CCD!BM39, CCD!BS39, CCD!BY39, CCD!CE39, CCD!CK39, CCD!CQ39, CCD!CW39))</f>
        <v>6</v>
      </c>
      <c r="I39" s="287">
        <f>IF(ISBLANK(F39), "", COUNTA(CCD!L39, CCD!R39, CCD!X39, CCD!AD39, CCD!AJ39, CCD!AP39, CCD!AV39, CCD!BB39, CCD!BH39, CCD!BN39, CCD!BT39, CCD!BZ39, CCD!CF39, CCD!CL39, CCD!CR39, CCD!CX39))</f>
        <v>6</v>
      </c>
      <c r="J39" s="287">
        <f>IF(ISBLANK(G39), "", COUNTA(CCD!M39, CCD!S39, CCD!Y39, CCD!AE39, CCD!AK39, CCD!AQ39, CCD!AW39, CCD!BC39, CCD!BI39, CCD!BO39, CCD!BU39, CCD!CA39, CCD!CG39, CCD!CM39, CCD!CS39, CCD!CY39))</f>
        <v>6</v>
      </c>
      <c r="K39" s="293">
        <v>591.0</v>
      </c>
      <c r="L39" s="29">
        <v>3.0</v>
      </c>
      <c r="M39" s="294">
        <v>25.0</v>
      </c>
      <c r="N39" s="309">
        <v>28.142857142857142</v>
      </c>
      <c r="O39" s="310">
        <v>0.3</v>
      </c>
      <c r="P39" s="311">
        <v>2.272727272727273</v>
      </c>
      <c r="Q39" s="293">
        <v>412.0</v>
      </c>
      <c r="R39" s="29">
        <v>3.0</v>
      </c>
      <c r="S39" s="294">
        <v>8.0</v>
      </c>
      <c r="T39" s="309">
        <v>29.261363636363637</v>
      </c>
      <c r="U39" s="310">
        <v>0.3</v>
      </c>
      <c r="V39" s="311">
        <v>2.0</v>
      </c>
      <c r="W39" s="293">
        <v>456.0</v>
      </c>
      <c r="X39" s="29">
        <v>8.0</v>
      </c>
      <c r="Y39" s="294">
        <v>8.0</v>
      </c>
      <c r="Z39" s="309">
        <v>28.5</v>
      </c>
      <c r="AA39" s="310">
        <v>0.32</v>
      </c>
      <c r="AB39" s="311">
        <v>2.0</v>
      </c>
      <c r="AC39" s="315"/>
      <c r="AD39" s="32"/>
      <c r="AE39" s="316"/>
      <c r="AF39" s="309">
        <v>0.0</v>
      </c>
      <c r="AG39" s="310">
        <v>0.0</v>
      </c>
      <c r="AH39" s="311">
        <v>0.0</v>
      </c>
      <c r="AI39" s="293">
        <v>533.0</v>
      </c>
      <c r="AJ39" s="29">
        <v>2.0</v>
      </c>
      <c r="AK39" s="294">
        <v>50.0</v>
      </c>
      <c r="AL39" s="309">
        <v>28.05263157894737</v>
      </c>
      <c r="AM39" s="310">
        <v>0.4</v>
      </c>
      <c r="AN39" s="311">
        <v>2.1739130434782608</v>
      </c>
      <c r="AO39" s="32"/>
      <c r="AP39" s="32"/>
      <c r="AQ39" s="316"/>
      <c r="AR39" s="309">
        <v>0.0</v>
      </c>
      <c r="AS39" s="310">
        <v>0.0</v>
      </c>
      <c r="AT39" s="311">
        <v>0.0</v>
      </c>
      <c r="AU39" s="315"/>
      <c r="AV39" s="32"/>
      <c r="AW39" s="316"/>
      <c r="AX39" s="309">
        <v>0.0</v>
      </c>
      <c r="AY39" s="310">
        <v>0.0</v>
      </c>
      <c r="AZ39" s="311">
        <v>0.0</v>
      </c>
      <c r="BA39" s="315"/>
      <c r="BB39" s="32"/>
      <c r="BC39" s="316"/>
      <c r="BD39" s="309">
        <v>0.0</v>
      </c>
      <c r="BE39" s="310">
        <v>0.0</v>
      </c>
      <c r="BF39" s="311">
        <v>0.0</v>
      </c>
      <c r="BG39" s="315"/>
      <c r="BH39" s="32"/>
      <c r="BI39" s="316"/>
      <c r="BJ39" s="309">
        <v>0.0</v>
      </c>
      <c r="BK39" s="310">
        <v>0.0</v>
      </c>
      <c r="BL39" s="311">
        <v>0.0</v>
      </c>
      <c r="BM39" s="32"/>
      <c r="BN39" s="32"/>
      <c r="BO39" s="316"/>
      <c r="BP39" s="309">
        <v>0.0</v>
      </c>
      <c r="BQ39" s="310">
        <v>0.0</v>
      </c>
      <c r="BR39" s="311">
        <v>0.0</v>
      </c>
      <c r="BS39" s="32"/>
      <c r="BT39" s="32"/>
      <c r="BU39" s="316"/>
      <c r="BV39" s="309">
        <v>0.0</v>
      </c>
      <c r="BW39" s="310">
        <v>0.0</v>
      </c>
      <c r="BX39" s="311">
        <v>0.0</v>
      </c>
      <c r="BY39" s="32"/>
      <c r="BZ39" s="32"/>
      <c r="CA39" s="316"/>
      <c r="CB39" s="309">
        <v>0.0</v>
      </c>
      <c r="CC39" s="310">
        <v>0.0</v>
      </c>
      <c r="CD39" s="311">
        <v>0.0</v>
      </c>
      <c r="CE39" s="32"/>
      <c r="CF39" s="32"/>
      <c r="CG39" s="316"/>
      <c r="CH39" s="309">
        <v>0.0</v>
      </c>
      <c r="CI39" s="310">
        <v>0.0</v>
      </c>
      <c r="CJ39" s="311">
        <v>0.0</v>
      </c>
      <c r="CK39" s="31"/>
      <c r="CL39" s="31"/>
      <c r="CM39" s="317"/>
      <c r="CN39" s="303">
        <v>0.0</v>
      </c>
      <c r="CO39" s="304">
        <v>0.0</v>
      </c>
      <c r="CP39" s="305">
        <v>0.0</v>
      </c>
      <c r="CQ39" s="28">
        <v>609.0</v>
      </c>
      <c r="CR39" s="28">
        <v>3.0</v>
      </c>
      <c r="CS39" s="299">
        <v>33.0</v>
      </c>
      <c r="CT39" s="303">
        <v>29.0</v>
      </c>
      <c r="CU39" s="304">
        <v>0.3</v>
      </c>
      <c r="CV39" s="305">
        <v>2.2</v>
      </c>
      <c r="CW39" s="28">
        <v>480.0</v>
      </c>
      <c r="CX39" s="28">
        <v>6.0</v>
      </c>
      <c r="CY39" s="299">
        <v>17.0</v>
      </c>
      <c r="CZ39" s="303">
        <v>30.0</v>
      </c>
      <c r="DA39" s="304">
        <v>0.3</v>
      </c>
      <c r="DB39" s="305">
        <v>2.125</v>
      </c>
      <c r="DD39" s="6" t="s">
        <v>212</v>
      </c>
    </row>
    <row r="40">
      <c r="A40" s="6" t="s">
        <v>1921</v>
      </c>
      <c r="B40" s="306">
        <v>31.053073515611967</v>
      </c>
      <c r="C40" s="307">
        <v>0.20000000000000004</v>
      </c>
      <c r="D40" s="307">
        <v>2.5123947931835513</v>
      </c>
      <c r="E40" s="287">
        <v>496.84917624979147</v>
      </c>
      <c r="F40" s="287">
        <v>3.2000000000000006</v>
      </c>
      <c r="G40" s="287">
        <v>40.19831669093682</v>
      </c>
      <c r="H40" s="287">
        <f>IF(ISBLANK(E40), "", COUNTA(CCD!K40, CCD!Q40, CCD!W40, CCD!AC40, CCD!AI40, CCD!AO40, CCD!AU40, CCD!BA40, CCD!BG40, CCD!BM40, CCD!BS40, CCD!BY40, CCD!CE40, CCD!CK40, CCD!CQ40, CCD!CW40))</f>
        <v>16</v>
      </c>
      <c r="I40" s="287">
        <f>IF(ISBLANK(F40), "", COUNTA(CCD!L40, CCD!R40, CCD!X40, CCD!AD40, CCD!AJ40, CCD!AP40, CCD!AV40, CCD!BB40, CCD!BH40, CCD!BN40, CCD!BT40, CCD!BZ40, CCD!CF40, CCD!CL40, CCD!CR40, CCD!CX40))</f>
        <v>16</v>
      </c>
      <c r="J40" s="287">
        <f>IF(ISBLANK(G40), "", COUNTA(CCD!M40, CCD!S40, CCD!Y40, CCD!AE40, CCD!AK40, CCD!AQ40, CCD!AW40, CCD!BC40, CCD!BI40, CCD!BO40, CCD!BU40, CCD!CA40, CCD!CG40, CCD!CM40, CCD!CS40, CCD!CY40))</f>
        <v>16</v>
      </c>
      <c r="K40" s="293">
        <v>634.0</v>
      </c>
      <c r="L40" s="29">
        <v>2.0</v>
      </c>
      <c r="M40" s="294">
        <v>29.0</v>
      </c>
      <c r="N40" s="295">
        <v>30.19047619047619</v>
      </c>
      <c r="O40" s="296">
        <v>0.2</v>
      </c>
      <c r="P40" s="297">
        <v>2.6363636363636362</v>
      </c>
      <c r="Q40" s="293">
        <v>442.0</v>
      </c>
      <c r="R40" s="29">
        <v>2.0</v>
      </c>
      <c r="S40" s="294">
        <v>10.0</v>
      </c>
      <c r="T40" s="295">
        <v>31.392045454545453</v>
      </c>
      <c r="U40" s="296">
        <v>0.2</v>
      </c>
      <c r="V40" s="297">
        <v>2.5</v>
      </c>
      <c r="W40" s="293">
        <v>490.0</v>
      </c>
      <c r="X40" s="29">
        <v>5.0</v>
      </c>
      <c r="Y40" s="294">
        <v>10.0</v>
      </c>
      <c r="Z40" s="295">
        <v>30.625</v>
      </c>
      <c r="AA40" s="296">
        <v>0.2</v>
      </c>
      <c r="AB40" s="297">
        <v>2.5</v>
      </c>
      <c r="AC40" s="293">
        <v>491.0</v>
      </c>
      <c r="AD40" s="29">
        <v>4.0</v>
      </c>
      <c r="AE40" s="294">
        <v>19.0</v>
      </c>
      <c r="AF40" s="295">
        <v>30.6875</v>
      </c>
      <c r="AG40" s="296">
        <v>0.2</v>
      </c>
      <c r="AH40" s="297">
        <v>2.375</v>
      </c>
      <c r="AI40" s="293">
        <v>572.0</v>
      </c>
      <c r="AJ40" s="29">
        <v>1.0</v>
      </c>
      <c r="AK40" s="294">
        <v>57.0</v>
      </c>
      <c r="AL40" s="295">
        <v>30.105263157894736</v>
      </c>
      <c r="AM40" s="296">
        <v>0.2</v>
      </c>
      <c r="AN40" s="297">
        <v>2.4782608695652173</v>
      </c>
      <c r="AO40" s="29">
        <v>604.0</v>
      </c>
      <c r="AP40" s="29">
        <v>2.0</v>
      </c>
      <c r="AQ40" s="294">
        <v>38.0</v>
      </c>
      <c r="AR40" s="295">
        <v>30.2</v>
      </c>
      <c r="AS40" s="296">
        <v>0.2</v>
      </c>
      <c r="AT40" s="297">
        <v>2.533333333333333</v>
      </c>
      <c r="AU40" s="293">
        <v>511.0</v>
      </c>
      <c r="AV40" s="29">
        <v>1.0</v>
      </c>
      <c r="AW40" s="294">
        <v>48.0</v>
      </c>
      <c r="AX40" s="295">
        <v>31.9375</v>
      </c>
      <c r="AY40" s="296">
        <v>0.2</v>
      </c>
      <c r="AZ40" s="297">
        <v>2.526315789473684</v>
      </c>
      <c r="BA40" s="293">
        <v>506.0</v>
      </c>
      <c r="BB40" s="29">
        <v>1.0</v>
      </c>
      <c r="BC40" s="294">
        <v>19.0</v>
      </c>
      <c r="BD40" s="295">
        <v>31.331269349845204</v>
      </c>
      <c r="BE40" s="296">
        <v>0.2</v>
      </c>
      <c r="BF40" s="297">
        <v>2.375</v>
      </c>
      <c r="BG40" s="293">
        <v>429.0</v>
      </c>
      <c r="BH40" s="29">
        <v>2.0</v>
      </c>
      <c r="BI40" s="294">
        <v>38.0</v>
      </c>
      <c r="BJ40" s="295">
        <v>32.37735849056604</v>
      </c>
      <c r="BK40" s="296">
        <v>0.2</v>
      </c>
      <c r="BL40" s="297">
        <v>2.533333333333333</v>
      </c>
      <c r="BM40" s="29">
        <v>442.0</v>
      </c>
      <c r="BN40" s="29">
        <v>4.0</v>
      </c>
      <c r="BO40" s="294">
        <v>48.0</v>
      </c>
      <c r="BP40" s="295">
        <v>31.126760563380284</v>
      </c>
      <c r="BQ40" s="296">
        <v>0.2</v>
      </c>
      <c r="BR40" s="297">
        <v>2.526315789473684</v>
      </c>
      <c r="BS40" s="29">
        <v>532.0</v>
      </c>
      <c r="BT40" s="29">
        <v>5.0</v>
      </c>
      <c r="BU40" s="294">
        <v>38.0</v>
      </c>
      <c r="BV40" s="295">
        <v>31.294117647058822</v>
      </c>
      <c r="BW40" s="296">
        <v>0.2</v>
      </c>
      <c r="BX40" s="297">
        <v>2.533333333333333</v>
      </c>
      <c r="BY40" s="29">
        <v>468.0</v>
      </c>
      <c r="BZ40" s="29">
        <v>5.0</v>
      </c>
      <c r="CA40" s="294">
        <v>10.0</v>
      </c>
      <c r="CB40" s="295">
        <v>30.688524590163933</v>
      </c>
      <c r="CC40" s="296">
        <v>0.2</v>
      </c>
      <c r="CD40" s="297">
        <v>2.5</v>
      </c>
      <c r="CE40" s="29">
        <v>398.0</v>
      </c>
      <c r="CF40" s="29">
        <v>2.0</v>
      </c>
      <c r="CG40" s="294">
        <v>29.0</v>
      </c>
      <c r="CH40" s="295">
        <v>30.615384615384617</v>
      </c>
      <c r="CI40" s="296">
        <v>0.2</v>
      </c>
      <c r="CJ40" s="297">
        <v>2.6363636363636362</v>
      </c>
      <c r="CK40" s="29">
        <v>618.0</v>
      </c>
      <c r="CL40" s="29">
        <v>2.0</v>
      </c>
      <c r="CM40" s="294">
        <v>29.0</v>
      </c>
      <c r="CN40" s="295">
        <v>30.9</v>
      </c>
      <c r="CO40" s="296">
        <v>0.2</v>
      </c>
      <c r="CP40" s="297">
        <v>2.6363636363636362</v>
      </c>
      <c r="CQ40" s="29">
        <v>655.0</v>
      </c>
      <c r="CR40" s="29">
        <v>2.0</v>
      </c>
      <c r="CS40" s="294">
        <v>38.0</v>
      </c>
      <c r="CT40" s="295">
        <v>31.19047619047619</v>
      </c>
      <c r="CU40" s="296">
        <v>0.2</v>
      </c>
      <c r="CV40" s="297">
        <v>2.533333333333333</v>
      </c>
      <c r="CW40" s="29">
        <v>515.0</v>
      </c>
      <c r="CX40" s="29">
        <v>4.0</v>
      </c>
      <c r="CY40" s="294">
        <v>19.0</v>
      </c>
      <c r="CZ40" s="295">
        <v>32.1875</v>
      </c>
      <c r="DA40" s="296">
        <v>0.2</v>
      </c>
      <c r="DB40" s="297">
        <v>2.375</v>
      </c>
      <c r="DD40" s="6" t="s">
        <v>212</v>
      </c>
    </row>
    <row r="41">
      <c r="A41" s="6" t="s">
        <v>1927</v>
      </c>
      <c r="B41" s="313">
        <v>32.81367125199362</v>
      </c>
      <c r="C41" s="314">
        <v>0.39999999999999997</v>
      </c>
      <c r="D41" s="314">
        <v>1.4703173034694774</v>
      </c>
      <c r="E41" s="287">
        <v>196.88202751196172</v>
      </c>
      <c r="F41" s="287">
        <v>2.4</v>
      </c>
      <c r="G41" s="287">
        <v>8.821903820816864</v>
      </c>
      <c r="H41" s="287">
        <f>IF(ISBLANK(E41), "", COUNTA(CCD!K41, CCD!Q41, CCD!W41, CCD!AC41, CCD!AI41, CCD!AO41, CCD!AU41, CCD!BA41, CCD!BG41, CCD!BM41, CCD!BS41, CCD!BY41, CCD!CE41, CCD!CK41, CCD!CQ41, CCD!CW41))</f>
        <v>6</v>
      </c>
      <c r="I41" s="287">
        <f>IF(ISBLANK(F41), "", COUNTA(CCD!L41, CCD!R41, CCD!X41, CCD!AD41, CCD!AJ41, CCD!AP41, CCD!AV41, CCD!BB41, CCD!BH41, CCD!BN41, CCD!BT41, CCD!BZ41, CCD!CF41, CCD!CL41, CCD!CR41, CCD!CX41))</f>
        <v>6</v>
      </c>
      <c r="J41" s="287">
        <f>IF(ISBLANK(G41), "", COUNTA(CCD!M41, CCD!S41, CCD!Y41, CCD!AE41, CCD!AK41, CCD!AQ41, CCD!AW41, CCD!BC41, CCD!BI41, CCD!BO41, CCD!BU41, CCD!CA41, CCD!CG41, CCD!CM41, CCD!CS41, CCD!CY41))</f>
        <v>6</v>
      </c>
      <c r="K41" s="293">
        <v>672.0</v>
      </c>
      <c r="L41" s="29">
        <v>4.0</v>
      </c>
      <c r="M41" s="294">
        <v>17.0</v>
      </c>
      <c r="N41" s="309">
        <v>32.0</v>
      </c>
      <c r="O41" s="310">
        <v>0.4</v>
      </c>
      <c r="P41" s="311">
        <v>1.5454545454545454</v>
      </c>
      <c r="Q41" s="293">
        <v>469.0</v>
      </c>
      <c r="R41" s="29">
        <v>4.0</v>
      </c>
      <c r="S41" s="294">
        <v>6.0</v>
      </c>
      <c r="T41" s="309">
        <v>33.30965909090909</v>
      </c>
      <c r="U41" s="310">
        <v>0.4</v>
      </c>
      <c r="V41" s="311">
        <v>1.5</v>
      </c>
      <c r="W41" s="293">
        <v>520.0</v>
      </c>
      <c r="X41" s="29">
        <v>10.0</v>
      </c>
      <c r="Y41" s="294">
        <v>6.0</v>
      </c>
      <c r="Z41" s="309">
        <v>32.5</v>
      </c>
      <c r="AA41" s="310">
        <v>0.4</v>
      </c>
      <c r="AB41" s="311">
        <v>1.5</v>
      </c>
      <c r="AC41" s="315"/>
      <c r="AD41" s="32"/>
      <c r="AE41" s="316"/>
      <c r="AF41" s="309">
        <v>0.0</v>
      </c>
      <c r="AG41" s="310">
        <v>0.0</v>
      </c>
      <c r="AH41" s="311">
        <v>0.0</v>
      </c>
      <c r="AI41" s="293">
        <v>607.0</v>
      </c>
      <c r="AJ41" s="29">
        <v>2.0</v>
      </c>
      <c r="AK41" s="294">
        <v>33.0</v>
      </c>
      <c r="AL41" s="309">
        <v>31.94736842105263</v>
      </c>
      <c r="AM41" s="310">
        <v>0.4</v>
      </c>
      <c r="AN41" s="311">
        <v>1.434782608695652</v>
      </c>
      <c r="AO41" s="32"/>
      <c r="AP41" s="32"/>
      <c r="AQ41" s="316"/>
      <c r="AR41" s="309">
        <v>0.0</v>
      </c>
      <c r="AS41" s="310">
        <v>0.0</v>
      </c>
      <c r="AT41" s="311">
        <v>0.0</v>
      </c>
      <c r="AU41" s="315"/>
      <c r="AV41" s="32"/>
      <c r="AW41" s="316"/>
      <c r="AX41" s="309">
        <v>0.0</v>
      </c>
      <c r="AY41" s="310">
        <v>0.0</v>
      </c>
      <c r="AZ41" s="311">
        <v>0.0</v>
      </c>
      <c r="BA41" s="315"/>
      <c r="BB41" s="32"/>
      <c r="BC41" s="316"/>
      <c r="BD41" s="309">
        <v>0.0</v>
      </c>
      <c r="BE41" s="310">
        <v>0.0</v>
      </c>
      <c r="BF41" s="311">
        <v>0.0</v>
      </c>
      <c r="BG41" s="315"/>
      <c r="BH41" s="32"/>
      <c r="BI41" s="316"/>
      <c r="BJ41" s="309">
        <v>0.0</v>
      </c>
      <c r="BK41" s="310">
        <v>0.0</v>
      </c>
      <c r="BL41" s="311">
        <v>0.0</v>
      </c>
      <c r="BM41" s="32"/>
      <c r="BN41" s="32"/>
      <c r="BO41" s="316"/>
      <c r="BP41" s="309">
        <v>0.0</v>
      </c>
      <c r="BQ41" s="310">
        <v>0.0</v>
      </c>
      <c r="BR41" s="311">
        <v>0.0</v>
      </c>
      <c r="BS41" s="32"/>
      <c r="BT41" s="32"/>
      <c r="BU41" s="316"/>
      <c r="BV41" s="309">
        <v>0.0</v>
      </c>
      <c r="BW41" s="310">
        <v>0.0</v>
      </c>
      <c r="BX41" s="311">
        <v>0.0</v>
      </c>
      <c r="BY41" s="32"/>
      <c r="BZ41" s="32"/>
      <c r="CA41" s="316"/>
      <c r="CB41" s="309">
        <v>0.0</v>
      </c>
      <c r="CC41" s="310">
        <v>0.0</v>
      </c>
      <c r="CD41" s="311">
        <v>0.0</v>
      </c>
      <c r="CE41" s="32"/>
      <c r="CF41" s="32"/>
      <c r="CG41" s="316"/>
      <c r="CH41" s="309">
        <v>0.0</v>
      </c>
      <c r="CI41" s="310">
        <v>0.0</v>
      </c>
      <c r="CJ41" s="311">
        <v>0.0</v>
      </c>
      <c r="CK41" s="31"/>
      <c r="CL41" s="31"/>
      <c r="CM41" s="317"/>
      <c r="CN41" s="303">
        <v>0.0</v>
      </c>
      <c r="CO41" s="304">
        <v>0.0</v>
      </c>
      <c r="CP41" s="305">
        <v>0.0</v>
      </c>
      <c r="CQ41" s="28">
        <v>693.0</v>
      </c>
      <c r="CR41" s="28">
        <v>4.0</v>
      </c>
      <c r="CS41" s="299">
        <v>22.0</v>
      </c>
      <c r="CT41" s="303">
        <v>33.0</v>
      </c>
      <c r="CU41" s="304">
        <v>0.4</v>
      </c>
      <c r="CV41" s="305">
        <v>1.4666666666666666</v>
      </c>
      <c r="CW41" s="28">
        <v>546.0</v>
      </c>
      <c r="CX41" s="28">
        <v>8.0</v>
      </c>
      <c r="CY41" s="299">
        <v>11.0</v>
      </c>
      <c r="CZ41" s="303">
        <v>34.125</v>
      </c>
      <c r="DA41" s="304">
        <v>0.4</v>
      </c>
      <c r="DB41" s="305">
        <v>1.375</v>
      </c>
      <c r="DD41" s="6" t="s">
        <v>212</v>
      </c>
    </row>
    <row r="42">
      <c r="A42" s="6" t="s">
        <v>1928</v>
      </c>
      <c r="B42" s="306">
        <v>30.126029875877933</v>
      </c>
      <c r="C42" s="307">
        <v>0.7925000000000002</v>
      </c>
      <c r="D42" s="307">
        <v>1.208634218327439</v>
      </c>
      <c r="E42" s="287">
        <v>482.0164780140469</v>
      </c>
      <c r="F42" s="287">
        <v>12.680000000000003</v>
      </c>
      <c r="G42" s="287">
        <v>19.338147493239024</v>
      </c>
      <c r="H42" s="287">
        <f>IF(ISBLANK(E42), "", COUNTA(CCD!K42, CCD!Q42, CCD!W42, CCD!AC42, CCD!AI42, CCD!AO42, CCD!AU42, CCD!BA42, CCD!BG42, CCD!BM42, CCD!BS42, CCD!BY42, CCD!CE42, CCD!CK42, CCD!CQ42, CCD!CW42))</f>
        <v>16</v>
      </c>
      <c r="I42" s="287">
        <f>IF(ISBLANK(F42), "", COUNTA(CCD!L42, CCD!R42, CCD!X42, CCD!AD42, CCD!AJ42, CCD!AP42, CCD!AV42, CCD!BB42, CCD!BH42, CCD!BN42, CCD!BT42, CCD!BZ42, CCD!CF42, CCD!CL42, CCD!CR42, CCD!CX42))</f>
        <v>16</v>
      </c>
      <c r="J42" s="287">
        <f>IF(ISBLANK(G42), "", COUNTA(CCD!M42, CCD!S42, CCD!Y42, CCD!AE42, CCD!AK42, CCD!AQ42, CCD!AW42, CCD!BC42, CCD!BI42, CCD!BO42, CCD!BU42, CCD!CA42, CCD!CG42, CCD!CM42, CCD!CS42, CCD!CY42))</f>
        <v>16</v>
      </c>
      <c r="K42" s="293">
        <v>615.0</v>
      </c>
      <c r="L42" s="29">
        <v>8.0</v>
      </c>
      <c r="M42" s="294">
        <v>14.0</v>
      </c>
      <c r="N42" s="295">
        <v>29.285714285714285</v>
      </c>
      <c r="O42" s="296">
        <v>0.8</v>
      </c>
      <c r="P42" s="297">
        <v>1.2727272727272727</v>
      </c>
      <c r="Q42" s="293">
        <v>428.0</v>
      </c>
      <c r="R42" s="29">
        <v>8.0</v>
      </c>
      <c r="S42" s="294">
        <v>5.0</v>
      </c>
      <c r="T42" s="309">
        <v>30.397727272727273</v>
      </c>
      <c r="U42" s="296">
        <v>0.8</v>
      </c>
      <c r="V42" s="297">
        <v>1.25</v>
      </c>
      <c r="W42" s="293">
        <v>476.0</v>
      </c>
      <c r="X42" s="29">
        <v>17.0</v>
      </c>
      <c r="Y42" s="294">
        <v>5.0</v>
      </c>
      <c r="Z42" s="309">
        <v>29.75</v>
      </c>
      <c r="AA42" s="296">
        <v>0.68</v>
      </c>
      <c r="AB42" s="297">
        <v>1.25</v>
      </c>
      <c r="AC42" s="293">
        <v>476.0</v>
      </c>
      <c r="AD42" s="29">
        <v>16.0</v>
      </c>
      <c r="AE42" s="294">
        <v>9.0</v>
      </c>
      <c r="AF42" s="309">
        <v>29.75</v>
      </c>
      <c r="AG42" s="296">
        <v>0.8</v>
      </c>
      <c r="AH42" s="297">
        <v>1.125</v>
      </c>
      <c r="AI42" s="293">
        <v>555.0</v>
      </c>
      <c r="AJ42" s="29">
        <v>4.0</v>
      </c>
      <c r="AK42" s="294">
        <v>27.0</v>
      </c>
      <c r="AL42" s="309">
        <v>29.210526315789473</v>
      </c>
      <c r="AM42" s="310">
        <v>0.8</v>
      </c>
      <c r="AN42" s="311">
        <v>1.173913043478261</v>
      </c>
      <c r="AO42" s="29">
        <v>586.0</v>
      </c>
      <c r="AP42" s="29">
        <v>8.0</v>
      </c>
      <c r="AQ42" s="294">
        <v>18.0</v>
      </c>
      <c r="AR42" s="309">
        <v>29.3</v>
      </c>
      <c r="AS42" s="310">
        <v>0.8</v>
      </c>
      <c r="AT42" s="311">
        <v>1.2</v>
      </c>
      <c r="AU42" s="293">
        <v>496.0</v>
      </c>
      <c r="AV42" s="29">
        <v>4.0</v>
      </c>
      <c r="AW42" s="294">
        <v>23.0</v>
      </c>
      <c r="AX42" s="309">
        <v>31.0</v>
      </c>
      <c r="AY42" s="310">
        <v>0.8</v>
      </c>
      <c r="AZ42" s="311">
        <v>1.2105263157894737</v>
      </c>
      <c r="BA42" s="293">
        <v>490.0</v>
      </c>
      <c r="BB42" s="29">
        <v>4.0</v>
      </c>
      <c r="BC42" s="294">
        <v>9.0</v>
      </c>
      <c r="BD42" s="309">
        <v>30.340557275541798</v>
      </c>
      <c r="BE42" s="310">
        <v>0.8</v>
      </c>
      <c r="BF42" s="311">
        <v>1.125</v>
      </c>
      <c r="BG42" s="293">
        <v>417.0</v>
      </c>
      <c r="BH42" s="29">
        <v>8.0</v>
      </c>
      <c r="BI42" s="294">
        <v>18.0</v>
      </c>
      <c r="BJ42" s="309">
        <v>31.471698113207548</v>
      </c>
      <c r="BK42" s="310">
        <v>0.8</v>
      </c>
      <c r="BL42" s="311">
        <v>1.2</v>
      </c>
      <c r="BM42" s="29">
        <v>428.0</v>
      </c>
      <c r="BN42" s="29">
        <v>16.0</v>
      </c>
      <c r="BO42" s="294">
        <v>23.0</v>
      </c>
      <c r="BP42" s="309">
        <v>30.140845070422536</v>
      </c>
      <c r="BQ42" s="296">
        <v>0.8</v>
      </c>
      <c r="BR42" s="297">
        <v>1.2105263157894737</v>
      </c>
      <c r="BS42" s="29">
        <v>516.0</v>
      </c>
      <c r="BT42" s="29">
        <v>20.0</v>
      </c>
      <c r="BU42" s="294">
        <v>18.0</v>
      </c>
      <c r="BV42" s="309">
        <v>30.352941176470587</v>
      </c>
      <c r="BW42" s="296">
        <v>0.8</v>
      </c>
      <c r="BX42" s="297">
        <v>1.2</v>
      </c>
      <c r="BY42" s="29">
        <v>455.0</v>
      </c>
      <c r="BZ42" s="29">
        <v>20.0</v>
      </c>
      <c r="CA42" s="294">
        <v>5.0</v>
      </c>
      <c r="CB42" s="309">
        <v>29.83606557377049</v>
      </c>
      <c r="CC42" s="296">
        <v>0.8</v>
      </c>
      <c r="CD42" s="297">
        <v>1.25</v>
      </c>
      <c r="CE42" s="29">
        <v>386.0</v>
      </c>
      <c r="CF42" s="29">
        <v>8.0</v>
      </c>
      <c r="CG42" s="294">
        <v>14.0</v>
      </c>
      <c r="CH42" s="309">
        <v>29.692307692307693</v>
      </c>
      <c r="CI42" s="310">
        <v>0.8</v>
      </c>
      <c r="CJ42" s="311">
        <v>1.2727272727272727</v>
      </c>
      <c r="CK42" s="28">
        <v>600.0</v>
      </c>
      <c r="CL42" s="28">
        <v>8.0</v>
      </c>
      <c r="CM42" s="299">
        <v>14.0</v>
      </c>
      <c r="CN42" s="303">
        <v>30.0</v>
      </c>
      <c r="CO42" s="304">
        <v>0.8</v>
      </c>
      <c r="CP42" s="305">
        <v>1.2727272727272727</v>
      </c>
      <c r="CQ42" s="28">
        <v>635.0</v>
      </c>
      <c r="CR42" s="28">
        <v>8.0</v>
      </c>
      <c r="CS42" s="299">
        <v>18.0</v>
      </c>
      <c r="CT42" s="303">
        <v>30.238095238095237</v>
      </c>
      <c r="CU42" s="304">
        <v>0.8</v>
      </c>
      <c r="CV42" s="305">
        <v>1.2</v>
      </c>
      <c r="CW42" s="28">
        <v>500.0</v>
      </c>
      <c r="CX42" s="28">
        <v>16.0</v>
      </c>
      <c r="CY42" s="299">
        <v>9.0</v>
      </c>
      <c r="CZ42" s="303">
        <v>31.25</v>
      </c>
      <c r="DA42" s="304">
        <v>0.8</v>
      </c>
      <c r="DB42" s="305">
        <v>1.125</v>
      </c>
      <c r="DD42" s="6" t="s">
        <v>212</v>
      </c>
    </row>
    <row r="43">
      <c r="A43" s="6" t="s">
        <v>1929</v>
      </c>
      <c r="B43" s="306">
        <v>32.61459994683679</v>
      </c>
      <c r="C43" s="307">
        <v>1.5199999999999998</v>
      </c>
      <c r="D43" s="307">
        <v>0.7751317523056653</v>
      </c>
      <c r="E43" s="287">
        <v>195.68759968102074</v>
      </c>
      <c r="F43" s="287">
        <v>9.12</v>
      </c>
      <c r="G43" s="287">
        <v>4.650790513833992</v>
      </c>
      <c r="H43" s="287">
        <f>IF(ISBLANK(E43), "", COUNTA(CCD!K43, CCD!Q43, CCD!W43, CCD!AC43, CCD!AI43, CCD!AO43, CCD!AU43, CCD!BA43, CCD!BG43, CCD!BM43, CCD!BS43, CCD!BY43, CCD!CE43, CCD!CK43, CCD!CQ43, CCD!CW43))</f>
        <v>6</v>
      </c>
      <c r="I43" s="287">
        <f>IF(ISBLANK(F43), "", COUNTA(CCD!L43, CCD!R43, CCD!X43, CCD!AD43, CCD!AJ43, CCD!AP43, CCD!AV43, CCD!BB43, CCD!BH43, CCD!BN43, CCD!BT43, CCD!BZ43, CCD!CF43, CCD!CL43, CCD!CR43, CCD!CX43))</f>
        <v>6</v>
      </c>
      <c r="J43" s="287">
        <f>IF(ISBLANK(G43), "", COUNTA(CCD!M43, CCD!S43, CCD!Y43, CCD!AE43, CCD!AK43, CCD!AQ43, CCD!AW43, CCD!BC43, CCD!BI43, CCD!BO43, CCD!BU43, CCD!CA43, CCD!CG43, CCD!CM43, CCD!CS43, CCD!CY43))</f>
        <v>6</v>
      </c>
      <c r="K43" s="293">
        <v>668.0</v>
      </c>
      <c r="L43" s="29">
        <v>16.0</v>
      </c>
      <c r="M43" s="294">
        <v>9.0</v>
      </c>
      <c r="N43" s="295">
        <v>31.80952380952381</v>
      </c>
      <c r="O43" s="296">
        <v>1.6</v>
      </c>
      <c r="P43" s="297">
        <v>0.8181818181818182</v>
      </c>
      <c r="Q43" s="293">
        <v>466.0</v>
      </c>
      <c r="R43" s="29">
        <v>16.0</v>
      </c>
      <c r="S43" s="294">
        <v>3.0</v>
      </c>
      <c r="T43" s="309">
        <v>33.09659090909091</v>
      </c>
      <c r="U43" s="296">
        <v>1.6</v>
      </c>
      <c r="V43" s="297">
        <v>0.75</v>
      </c>
      <c r="W43" s="293">
        <v>516.0</v>
      </c>
      <c r="X43" s="29">
        <v>28.0</v>
      </c>
      <c r="Y43" s="294">
        <v>3.0</v>
      </c>
      <c r="Z43" s="309">
        <v>32.25</v>
      </c>
      <c r="AA43" s="296">
        <v>1.12</v>
      </c>
      <c r="AB43" s="297">
        <v>0.75</v>
      </c>
      <c r="AC43" s="293"/>
      <c r="AD43" s="29"/>
      <c r="AE43" s="294"/>
      <c r="AF43" s="309">
        <v>0.0</v>
      </c>
      <c r="AG43" s="296">
        <v>0.0</v>
      </c>
      <c r="AH43" s="297">
        <v>0.0</v>
      </c>
      <c r="AI43" s="293">
        <v>603.0</v>
      </c>
      <c r="AJ43" s="29">
        <v>8.0</v>
      </c>
      <c r="AK43" s="294">
        <v>18.0</v>
      </c>
      <c r="AL43" s="309">
        <v>31.736842105263158</v>
      </c>
      <c r="AM43" s="310">
        <v>1.6</v>
      </c>
      <c r="AN43" s="311">
        <v>0.782608695652174</v>
      </c>
      <c r="AO43" s="29"/>
      <c r="AP43" s="29"/>
      <c r="AQ43" s="294"/>
      <c r="AR43" s="309">
        <v>0.0</v>
      </c>
      <c r="AS43" s="310">
        <v>0.0</v>
      </c>
      <c r="AT43" s="311">
        <v>0.0</v>
      </c>
      <c r="AU43" s="293"/>
      <c r="AV43" s="29"/>
      <c r="AW43" s="294"/>
      <c r="AX43" s="309">
        <v>0.0</v>
      </c>
      <c r="AY43" s="310">
        <v>0.0</v>
      </c>
      <c r="AZ43" s="311">
        <v>0.0</v>
      </c>
      <c r="BA43" s="293"/>
      <c r="BB43" s="29"/>
      <c r="BC43" s="294"/>
      <c r="BD43" s="309">
        <v>0.0</v>
      </c>
      <c r="BE43" s="310">
        <v>0.0</v>
      </c>
      <c r="BF43" s="311">
        <v>0.0</v>
      </c>
      <c r="BG43" s="293"/>
      <c r="BH43" s="29"/>
      <c r="BI43" s="294"/>
      <c r="BJ43" s="309">
        <v>0.0</v>
      </c>
      <c r="BK43" s="310">
        <v>0.0</v>
      </c>
      <c r="BL43" s="311">
        <v>0.0</v>
      </c>
      <c r="BM43" s="29"/>
      <c r="BN43" s="29"/>
      <c r="BO43" s="294"/>
      <c r="BP43" s="309">
        <v>0.0</v>
      </c>
      <c r="BQ43" s="296">
        <v>0.0</v>
      </c>
      <c r="BR43" s="297">
        <v>0.0</v>
      </c>
      <c r="BS43" s="29"/>
      <c r="BT43" s="29"/>
      <c r="BU43" s="294"/>
      <c r="BV43" s="309">
        <v>0.0</v>
      </c>
      <c r="BW43" s="296">
        <v>0.0</v>
      </c>
      <c r="BX43" s="297">
        <v>0.0</v>
      </c>
      <c r="BY43" s="29"/>
      <c r="BZ43" s="29"/>
      <c r="CA43" s="294"/>
      <c r="CB43" s="309">
        <v>0.0</v>
      </c>
      <c r="CC43" s="296">
        <v>0.0</v>
      </c>
      <c r="CD43" s="297">
        <v>0.0</v>
      </c>
      <c r="CE43" s="29"/>
      <c r="CF43" s="29"/>
      <c r="CG43" s="294"/>
      <c r="CH43" s="309">
        <v>0.0</v>
      </c>
      <c r="CI43" s="310">
        <v>0.0</v>
      </c>
      <c r="CJ43" s="311">
        <v>0.0</v>
      </c>
      <c r="CK43" s="28"/>
      <c r="CL43" s="28"/>
      <c r="CM43" s="299"/>
      <c r="CN43" s="303">
        <v>0.0</v>
      </c>
      <c r="CO43" s="304">
        <v>0.0</v>
      </c>
      <c r="CP43" s="305">
        <v>0.0</v>
      </c>
      <c r="CQ43" s="28">
        <v>690.0</v>
      </c>
      <c r="CR43" s="28">
        <v>16.0</v>
      </c>
      <c r="CS43" s="299">
        <v>12.0</v>
      </c>
      <c r="CT43" s="303">
        <v>32.857142857142854</v>
      </c>
      <c r="CU43" s="304">
        <v>1.6</v>
      </c>
      <c r="CV43" s="305">
        <v>0.8</v>
      </c>
      <c r="CW43" s="28">
        <v>543.0</v>
      </c>
      <c r="CX43" s="28">
        <v>32.0</v>
      </c>
      <c r="CY43" s="299">
        <v>6.0</v>
      </c>
      <c r="CZ43" s="303">
        <v>33.9375</v>
      </c>
      <c r="DA43" s="304">
        <v>1.6</v>
      </c>
      <c r="DB43" s="305">
        <v>0.75</v>
      </c>
      <c r="DD43" s="6"/>
    </row>
    <row r="44">
      <c r="A44" s="6" t="s">
        <v>1930</v>
      </c>
      <c r="B44" s="313">
        <v>35.67768497949419</v>
      </c>
      <c r="C44" s="314">
        <v>1.0</v>
      </c>
      <c r="D44" s="314">
        <v>1.2119400527009223</v>
      </c>
      <c r="E44" s="287">
        <v>214.06610987696513</v>
      </c>
      <c r="F44" s="287">
        <v>6.0</v>
      </c>
      <c r="G44" s="287">
        <v>7.271640316205533</v>
      </c>
      <c r="H44" s="287">
        <f>IF(ISBLANK(E44), "", COUNTA(CCD!K44, CCD!Q44, CCD!W44, CCD!AC44, CCD!AI44, CCD!AO44, CCD!AU44, CCD!BA44, CCD!BG44, CCD!BM44, CCD!BS44, CCD!BY44, CCD!CE44, CCD!CK44, CCD!CQ44, CCD!CW44))</f>
        <v>6</v>
      </c>
      <c r="I44" s="287">
        <f>IF(ISBLANK(F44), "", COUNTA(CCD!L44, CCD!R44, CCD!X44, CCD!AD44, CCD!AJ44, CCD!AP44, CCD!AV44, CCD!BB44, CCD!BH44, CCD!BN44, CCD!BT44, CCD!BZ44, CCD!CF44, CCD!CL44, CCD!CR44, CCD!CX44))</f>
        <v>6</v>
      </c>
      <c r="J44" s="287">
        <f>IF(ISBLANK(G44), "", COUNTA(CCD!M44, CCD!S44, CCD!Y44, CCD!AE44, CCD!AK44, CCD!AQ44, CCD!AW44, CCD!BC44, CCD!BI44, CCD!BO44, CCD!BU44, CCD!CA44, CCD!CG44, CCD!CM44, CCD!CS44, CCD!CY44))</f>
        <v>6</v>
      </c>
      <c r="K44" s="293">
        <v>731.0</v>
      </c>
      <c r="L44" s="29">
        <v>10.0</v>
      </c>
      <c r="M44" s="294">
        <v>14.0</v>
      </c>
      <c r="N44" s="309">
        <v>34.80952380952381</v>
      </c>
      <c r="O44" s="310">
        <v>1.0</v>
      </c>
      <c r="P44" s="311">
        <v>1.2727272727272727</v>
      </c>
      <c r="Q44" s="293">
        <v>511.0</v>
      </c>
      <c r="R44" s="29">
        <v>10.0</v>
      </c>
      <c r="S44" s="294">
        <v>5.0</v>
      </c>
      <c r="T44" s="309">
        <v>36.29261363636363</v>
      </c>
      <c r="U44" s="310">
        <v>1.0</v>
      </c>
      <c r="V44" s="311">
        <v>1.25</v>
      </c>
      <c r="W44" s="293">
        <v>564.0</v>
      </c>
      <c r="X44" s="29">
        <v>25.0</v>
      </c>
      <c r="Y44" s="294">
        <v>5.0</v>
      </c>
      <c r="Z44" s="309">
        <v>35.25</v>
      </c>
      <c r="AA44" s="310">
        <v>1.0</v>
      </c>
      <c r="AB44" s="311">
        <v>1.25</v>
      </c>
      <c r="AC44" s="315"/>
      <c r="AD44" s="32"/>
      <c r="AE44" s="316"/>
      <c r="AF44" s="309">
        <v>0.0</v>
      </c>
      <c r="AG44" s="310">
        <v>0.0</v>
      </c>
      <c r="AH44" s="311">
        <v>0.0</v>
      </c>
      <c r="AI44" s="293">
        <v>659.0</v>
      </c>
      <c r="AJ44" s="29">
        <v>5.0</v>
      </c>
      <c r="AK44" s="294">
        <v>27.0</v>
      </c>
      <c r="AL44" s="309">
        <v>34.68421052631579</v>
      </c>
      <c r="AM44" s="310">
        <v>1.0</v>
      </c>
      <c r="AN44" s="311">
        <v>1.173913043478261</v>
      </c>
      <c r="AO44" s="32"/>
      <c r="AP44" s="32"/>
      <c r="AQ44" s="316"/>
      <c r="AR44" s="309">
        <v>0.0</v>
      </c>
      <c r="AS44" s="310">
        <v>0.0</v>
      </c>
      <c r="AT44" s="311">
        <v>0.0</v>
      </c>
      <c r="AU44" s="315"/>
      <c r="AV44" s="32"/>
      <c r="AW44" s="316"/>
      <c r="AX44" s="309">
        <v>0.0</v>
      </c>
      <c r="AY44" s="310">
        <v>0.0</v>
      </c>
      <c r="AZ44" s="311">
        <v>0.0</v>
      </c>
      <c r="BA44" s="315"/>
      <c r="BB44" s="32"/>
      <c r="BC44" s="316"/>
      <c r="BD44" s="309">
        <v>0.0</v>
      </c>
      <c r="BE44" s="310">
        <v>0.0</v>
      </c>
      <c r="BF44" s="311">
        <v>0.0</v>
      </c>
      <c r="BG44" s="315"/>
      <c r="BH44" s="32"/>
      <c r="BI44" s="316"/>
      <c r="BJ44" s="309">
        <v>0.0</v>
      </c>
      <c r="BK44" s="310">
        <v>0.0</v>
      </c>
      <c r="BL44" s="311">
        <v>0.0</v>
      </c>
      <c r="BM44" s="32"/>
      <c r="BN44" s="32"/>
      <c r="BO44" s="316"/>
      <c r="BP44" s="309">
        <v>0.0</v>
      </c>
      <c r="BQ44" s="310">
        <v>0.0</v>
      </c>
      <c r="BR44" s="311">
        <v>0.0</v>
      </c>
      <c r="BS44" s="32"/>
      <c r="BT44" s="32"/>
      <c r="BU44" s="316"/>
      <c r="BV44" s="309">
        <v>0.0</v>
      </c>
      <c r="BW44" s="310">
        <v>0.0</v>
      </c>
      <c r="BX44" s="311">
        <v>0.0</v>
      </c>
      <c r="BY44" s="32"/>
      <c r="BZ44" s="32"/>
      <c r="CA44" s="316"/>
      <c r="CB44" s="309">
        <v>0.0</v>
      </c>
      <c r="CC44" s="310">
        <v>0.0</v>
      </c>
      <c r="CD44" s="311">
        <v>0.0</v>
      </c>
      <c r="CE44" s="32"/>
      <c r="CF44" s="32"/>
      <c r="CG44" s="316"/>
      <c r="CH44" s="309">
        <v>0.0</v>
      </c>
      <c r="CI44" s="310">
        <v>0.0</v>
      </c>
      <c r="CJ44" s="311">
        <v>0.0</v>
      </c>
      <c r="CK44" s="31"/>
      <c r="CL44" s="31"/>
      <c r="CM44" s="317"/>
      <c r="CN44" s="303">
        <v>0.0</v>
      </c>
      <c r="CO44" s="304">
        <v>0.0</v>
      </c>
      <c r="CP44" s="305">
        <v>0.0</v>
      </c>
      <c r="CQ44" s="28">
        <v>754.0</v>
      </c>
      <c r="CR44" s="28">
        <v>10.0</v>
      </c>
      <c r="CS44" s="299">
        <v>18.0</v>
      </c>
      <c r="CT44" s="303">
        <v>35.904761904761905</v>
      </c>
      <c r="CU44" s="304">
        <v>1.0</v>
      </c>
      <c r="CV44" s="305">
        <v>1.2</v>
      </c>
      <c r="CW44" s="28">
        <v>594.0</v>
      </c>
      <c r="CX44" s="28">
        <v>20.0</v>
      </c>
      <c r="CY44" s="299">
        <v>9.0</v>
      </c>
      <c r="CZ44" s="303">
        <v>37.125</v>
      </c>
      <c r="DA44" s="304">
        <v>1.0</v>
      </c>
      <c r="DB44" s="305">
        <v>1.125</v>
      </c>
      <c r="DD44" s="6" t="s">
        <v>212</v>
      </c>
    </row>
    <row r="45">
      <c r="A45" s="6" t="s">
        <v>1931</v>
      </c>
      <c r="B45" s="86">
        <v>33.78483466393814</v>
      </c>
      <c r="C45" s="312">
        <v>0.7831250000000001</v>
      </c>
      <c r="D45" s="312">
        <v>1.8252648047985578</v>
      </c>
      <c r="E45" s="287">
        <v>540.5573546230103</v>
      </c>
      <c r="F45" s="287">
        <v>12.530000000000001</v>
      </c>
      <c r="G45" s="287">
        <v>29.204236876776925</v>
      </c>
      <c r="H45" s="287">
        <f>IF(ISBLANK(E45), "", COUNTA(CCD!K45, CCD!Q45, CCD!W45, CCD!AC45, CCD!AI45, CCD!AO45, CCD!AU45, CCD!BA45, CCD!BG45, CCD!BM45, CCD!BS45, CCD!BY45, CCD!CE45, CCD!CK45, CCD!CQ45, CCD!CW45))</f>
        <v>16</v>
      </c>
      <c r="I45" s="287">
        <f>IF(ISBLANK(F45), "", COUNTA(CCD!L45, CCD!R45, CCD!X45, CCD!AD45, CCD!AJ45, CCD!AP45, CCD!AV45, CCD!BB45, CCD!BH45, CCD!BN45, CCD!BT45, CCD!BZ45, CCD!CF45, CCD!CL45, CCD!CR45, CCD!CX45))</f>
        <v>16</v>
      </c>
      <c r="J45" s="287">
        <f>IF(ISBLANK(G45), "", COUNTA(CCD!M45, CCD!S45, CCD!Y45, CCD!AE45, CCD!AK45, CCD!AQ45, CCD!AW45, CCD!BC45, CCD!BI45, CCD!BO45, CCD!BU45, CCD!CA45, CCD!CG45, CCD!CM45, CCD!CS45, CCD!CY45))</f>
        <v>16</v>
      </c>
      <c r="K45" s="293">
        <v>689.0</v>
      </c>
      <c r="L45" s="29">
        <v>8.0</v>
      </c>
      <c r="M45" s="294">
        <v>21.0</v>
      </c>
      <c r="N45" s="309">
        <v>32.80952380952381</v>
      </c>
      <c r="O45" s="310">
        <v>0.8</v>
      </c>
      <c r="P45" s="311">
        <v>1.9090909090909092</v>
      </c>
      <c r="Q45" s="293">
        <v>481.0</v>
      </c>
      <c r="R45" s="29">
        <v>8.0</v>
      </c>
      <c r="S45" s="294">
        <v>7.0</v>
      </c>
      <c r="T45" s="309">
        <v>34.16193181818182</v>
      </c>
      <c r="U45" s="310">
        <v>0.8</v>
      </c>
      <c r="V45" s="311">
        <v>1.75</v>
      </c>
      <c r="W45" s="293">
        <v>533.0</v>
      </c>
      <c r="X45" s="29">
        <v>19.0</v>
      </c>
      <c r="Y45" s="294">
        <v>7.0</v>
      </c>
      <c r="Z45" s="309">
        <v>33.3125</v>
      </c>
      <c r="AA45" s="310">
        <v>0.76</v>
      </c>
      <c r="AB45" s="311">
        <v>1.75</v>
      </c>
      <c r="AC45" s="293">
        <v>535.0</v>
      </c>
      <c r="AD45" s="29">
        <v>15.0</v>
      </c>
      <c r="AE45" s="294">
        <v>14.0</v>
      </c>
      <c r="AF45" s="309">
        <v>33.4375</v>
      </c>
      <c r="AG45" s="310">
        <v>0.75</v>
      </c>
      <c r="AH45" s="311">
        <v>1.75</v>
      </c>
      <c r="AI45" s="293">
        <v>622.0</v>
      </c>
      <c r="AJ45" s="29">
        <v>4.0</v>
      </c>
      <c r="AK45" s="294">
        <v>42.0</v>
      </c>
      <c r="AL45" s="309">
        <v>32.73684210526316</v>
      </c>
      <c r="AM45" s="310">
        <v>0.8</v>
      </c>
      <c r="AN45" s="311">
        <v>1.826086956521739</v>
      </c>
      <c r="AO45" s="29">
        <v>657.0</v>
      </c>
      <c r="AP45" s="29">
        <v>8.0</v>
      </c>
      <c r="AQ45" s="294">
        <v>28.0</v>
      </c>
      <c r="AR45" s="309">
        <v>32.85</v>
      </c>
      <c r="AS45" s="310">
        <v>0.8</v>
      </c>
      <c r="AT45" s="311">
        <v>1.8666666666666667</v>
      </c>
      <c r="AU45" s="293">
        <v>557.0</v>
      </c>
      <c r="AV45" s="29">
        <v>4.0</v>
      </c>
      <c r="AW45" s="294">
        <v>35.0</v>
      </c>
      <c r="AX45" s="309">
        <v>34.8125</v>
      </c>
      <c r="AY45" s="310">
        <v>0.8</v>
      </c>
      <c r="AZ45" s="311">
        <v>1.8421052631578947</v>
      </c>
      <c r="BA45" s="293">
        <v>550.0</v>
      </c>
      <c r="BB45" s="29">
        <v>4.0</v>
      </c>
      <c r="BC45" s="294">
        <v>14.0</v>
      </c>
      <c r="BD45" s="309">
        <v>34.05572755417957</v>
      </c>
      <c r="BE45" s="310">
        <v>0.8</v>
      </c>
      <c r="BF45" s="311">
        <v>1.75</v>
      </c>
      <c r="BG45" s="293">
        <v>467.0</v>
      </c>
      <c r="BH45" s="29">
        <v>8.0</v>
      </c>
      <c r="BI45" s="294">
        <v>28.0</v>
      </c>
      <c r="BJ45" s="309">
        <v>35.24528301886792</v>
      </c>
      <c r="BK45" s="310">
        <v>0.8</v>
      </c>
      <c r="BL45" s="311">
        <v>1.8666666666666667</v>
      </c>
      <c r="BM45" s="29">
        <v>482.0</v>
      </c>
      <c r="BN45" s="29">
        <v>15.0</v>
      </c>
      <c r="BO45" s="294">
        <v>35.0</v>
      </c>
      <c r="BP45" s="309">
        <v>33.943661971830984</v>
      </c>
      <c r="BQ45" s="310">
        <v>0.75</v>
      </c>
      <c r="BR45" s="311">
        <v>1.8421052631578947</v>
      </c>
      <c r="BS45" s="29">
        <v>578.0</v>
      </c>
      <c r="BT45" s="29">
        <v>19.0</v>
      </c>
      <c r="BU45" s="294">
        <v>28.0</v>
      </c>
      <c r="BV45" s="309">
        <v>34.0</v>
      </c>
      <c r="BW45" s="310">
        <v>0.76</v>
      </c>
      <c r="BX45" s="311">
        <v>1.8666666666666667</v>
      </c>
      <c r="BY45" s="29">
        <v>509.0</v>
      </c>
      <c r="BZ45" s="29">
        <v>19.0</v>
      </c>
      <c r="CA45" s="294">
        <v>7.0</v>
      </c>
      <c r="CB45" s="309">
        <v>33.377049180327866</v>
      </c>
      <c r="CC45" s="310">
        <v>0.76</v>
      </c>
      <c r="CD45" s="311">
        <v>1.75</v>
      </c>
      <c r="CE45" s="29">
        <v>433.0</v>
      </c>
      <c r="CF45" s="29">
        <v>8.0</v>
      </c>
      <c r="CG45" s="294">
        <v>21.0</v>
      </c>
      <c r="CH45" s="309">
        <v>33.30769230769231</v>
      </c>
      <c r="CI45" s="310">
        <v>0.8</v>
      </c>
      <c r="CJ45" s="311">
        <v>1.9090909090909092</v>
      </c>
      <c r="CK45" s="28">
        <v>673.0</v>
      </c>
      <c r="CL45" s="28">
        <v>8.0</v>
      </c>
      <c r="CM45" s="299">
        <v>21.0</v>
      </c>
      <c r="CN45" s="303">
        <v>33.65</v>
      </c>
      <c r="CO45" s="304">
        <v>0.8</v>
      </c>
      <c r="CP45" s="305">
        <v>1.9090909090909092</v>
      </c>
      <c r="CQ45" s="28">
        <v>711.0</v>
      </c>
      <c r="CR45" s="28">
        <v>8.0</v>
      </c>
      <c r="CS45" s="299">
        <v>28.0</v>
      </c>
      <c r="CT45" s="303">
        <v>33.857142857142854</v>
      </c>
      <c r="CU45" s="304">
        <v>0.8</v>
      </c>
      <c r="CV45" s="305">
        <v>1.8666666666666667</v>
      </c>
      <c r="CW45" s="28">
        <v>560.0</v>
      </c>
      <c r="CX45" s="28">
        <v>15.0</v>
      </c>
      <c r="CY45" s="299">
        <v>14.0</v>
      </c>
      <c r="CZ45" s="303">
        <v>35.0</v>
      </c>
      <c r="DA45" s="304">
        <v>0.75</v>
      </c>
      <c r="DB45" s="305">
        <v>1.75</v>
      </c>
      <c r="DD45" s="6" t="s">
        <v>212</v>
      </c>
    </row>
    <row r="46">
      <c r="A46" s="6" t="s">
        <v>1932</v>
      </c>
      <c r="B46" s="86">
        <v>36.62960788173991</v>
      </c>
      <c r="C46" s="312">
        <v>2.15</v>
      </c>
      <c r="D46" s="312">
        <v>0.6871299883849941</v>
      </c>
      <c r="E46" s="287">
        <v>586.0737261078385</v>
      </c>
      <c r="F46" s="287">
        <v>34.4</v>
      </c>
      <c r="G46" s="287">
        <v>10.994079814159905</v>
      </c>
      <c r="H46" s="287">
        <f>IF(ISBLANK(E46), "", COUNTA(CCD!K46, CCD!Q46, CCD!W46, CCD!AC46, CCD!AI46, CCD!AO46, CCD!AU46, CCD!BA46, CCD!BG46, CCD!BM46, CCD!BS46, CCD!BY46, CCD!CE46, CCD!CK46, CCD!CQ46, CCD!CW46))</f>
        <v>16</v>
      </c>
      <c r="I46" s="287">
        <f>IF(ISBLANK(F46), "", COUNTA(CCD!L46, CCD!R46, CCD!X46, CCD!AD46, CCD!AJ46, CCD!AP46, CCD!AV46, CCD!BB46, CCD!BH46, CCD!BN46, CCD!BT46, CCD!BZ46, CCD!CF46, CCD!CL46, CCD!CR46, CCD!CX46))</f>
        <v>16</v>
      </c>
      <c r="J46" s="287">
        <f>IF(ISBLANK(G46), "", COUNTA(CCD!M46, CCD!S46, CCD!Y46, CCD!AE46, CCD!AK46, CCD!AQ46, CCD!AW46, CCD!BC46, CCD!BI46, CCD!BO46, CCD!BU46, CCD!CA46, CCD!CG46, CCD!CM46, CCD!CS46, CCD!CY46))</f>
        <v>16</v>
      </c>
      <c r="K46" s="293">
        <v>747.0</v>
      </c>
      <c r="L46" s="29">
        <v>22.0</v>
      </c>
      <c r="M46" s="294">
        <v>8.0</v>
      </c>
      <c r="N46" s="309">
        <v>35.57142857142857</v>
      </c>
      <c r="O46" s="310">
        <v>2.2</v>
      </c>
      <c r="P46" s="311">
        <v>0.7272727272727273</v>
      </c>
      <c r="Q46" s="293">
        <v>522.0</v>
      </c>
      <c r="R46" s="29">
        <v>22.0</v>
      </c>
      <c r="S46" s="294">
        <v>3.0</v>
      </c>
      <c r="T46" s="309">
        <v>37.07386363636363</v>
      </c>
      <c r="U46" s="310">
        <v>2.2</v>
      </c>
      <c r="V46" s="311">
        <v>0.75</v>
      </c>
      <c r="W46" s="293">
        <v>577.0</v>
      </c>
      <c r="X46" s="29">
        <v>35.0</v>
      </c>
      <c r="Y46" s="294">
        <v>3.0</v>
      </c>
      <c r="Z46" s="309">
        <v>36.0625</v>
      </c>
      <c r="AA46" s="310">
        <v>1.4</v>
      </c>
      <c r="AB46" s="311">
        <v>0.75</v>
      </c>
      <c r="AC46" s="293">
        <v>580.0</v>
      </c>
      <c r="AD46" s="29">
        <v>44.0</v>
      </c>
      <c r="AE46" s="294">
        <v>5.0</v>
      </c>
      <c r="AF46" s="309">
        <v>36.25</v>
      </c>
      <c r="AG46" s="310">
        <v>2.2</v>
      </c>
      <c r="AH46" s="311">
        <v>0.625</v>
      </c>
      <c r="AI46" s="293">
        <v>675.0</v>
      </c>
      <c r="AJ46" s="29">
        <v>11.0</v>
      </c>
      <c r="AK46" s="294">
        <v>15.0</v>
      </c>
      <c r="AL46" s="309">
        <v>35.526315789473685</v>
      </c>
      <c r="AM46" s="310">
        <v>2.2</v>
      </c>
      <c r="AN46" s="311">
        <v>0.6521739130434783</v>
      </c>
      <c r="AO46" s="29">
        <v>712.0</v>
      </c>
      <c r="AP46" s="29">
        <v>22.0</v>
      </c>
      <c r="AQ46" s="294">
        <v>10.0</v>
      </c>
      <c r="AR46" s="309">
        <v>35.6</v>
      </c>
      <c r="AS46" s="310">
        <v>2.2</v>
      </c>
      <c r="AT46" s="311">
        <v>0.6666666666666666</v>
      </c>
      <c r="AU46" s="293">
        <v>604.0</v>
      </c>
      <c r="AV46" s="29">
        <v>11.0</v>
      </c>
      <c r="AW46" s="294">
        <v>13.0</v>
      </c>
      <c r="AX46" s="309">
        <v>37.75</v>
      </c>
      <c r="AY46" s="310">
        <v>2.2</v>
      </c>
      <c r="AZ46" s="311">
        <v>0.6842105263157895</v>
      </c>
      <c r="BA46" s="293">
        <v>597.0</v>
      </c>
      <c r="BB46" s="29">
        <v>11.0</v>
      </c>
      <c r="BC46" s="294">
        <v>5.0</v>
      </c>
      <c r="BD46" s="309">
        <v>36.965944272445824</v>
      </c>
      <c r="BE46" s="310">
        <v>2.2</v>
      </c>
      <c r="BF46" s="311">
        <v>0.625</v>
      </c>
      <c r="BG46" s="293">
        <v>507.0</v>
      </c>
      <c r="BH46" s="29">
        <v>22.0</v>
      </c>
      <c r="BI46" s="294">
        <v>10.0</v>
      </c>
      <c r="BJ46" s="309">
        <v>38.264150943396224</v>
      </c>
      <c r="BK46" s="310">
        <v>2.2</v>
      </c>
      <c r="BL46" s="311">
        <v>0.6666666666666666</v>
      </c>
      <c r="BM46" s="29">
        <v>522.0</v>
      </c>
      <c r="BN46" s="29">
        <v>44.0</v>
      </c>
      <c r="BO46" s="294">
        <v>13.0</v>
      </c>
      <c r="BP46" s="309">
        <v>36.760563380281695</v>
      </c>
      <c r="BQ46" s="310">
        <v>2.2</v>
      </c>
      <c r="BR46" s="311">
        <v>0.6842105263157895</v>
      </c>
      <c r="BS46" s="29">
        <v>626.0</v>
      </c>
      <c r="BT46" s="29">
        <v>55.0</v>
      </c>
      <c r="BU46" s="294">
        <v>10.0</v>
      </c>
      <c r="BV46" s="309">
        <v>36.8235294117647</v>
      </c>
      <c r="BW46" s="310">
        <v>2.2</v>
      </c>
      <c r="BX46" s="311">
        <v>0.6666666666666666</v>
      </c>
      <c r="BY46" s="29">
        <v>552.0</v>
      </c>
      <c r="BZ46" s="29">
        <v>55.0</v>
      </c>
      <c r="CA46" s="294">
        <v>3.0</v>
      </c>
      <c r="CB46" s="309">
        <v>36.19672131147541</v>
      </c>
      <c r="CC46" s="310">
        <v>2.2</v>
      </c>
      <c r="CD46" s="311">
        <v>0.75</v>
      </c>
      <c r="CE46" s="29">
        <v>469.0</v>
      </c>
      <c r="CF46" s="29">
        <v>22.0</v>
      </c>
      <c r="CG46" s="294">
        <v>8.0</v>
      </c>
      <c r="CH46" s="309">
        <v>36.07692307692308</v>
      </c>
      <c r="CI46" s="310">
        <v>2.2</v>
      </c>
      <c r="CJ46" s="311">
        <v>0.7272727272727273</v>
      </c>
      <c r="CK46" s="28">
        <v>730.0</v>
      </c>
      <c r="CL46" s="28">
        <v>22.0</v>
      </c>
      <c r="CM46" s="299">
        <v>8.0</v>
      </c>
      <c r="CN46" s="303">
        <v>36.5</v>
      </c>
      <c r="CO46" s="304">
        <v>2.2</v>
      </c>
      <c r="CP46" s="305">
        <v>0.7272727272727273</v>
      </c>
      <c r="CQ46" s="28">
        <v>771.0</v>
      </c>
      <c r="CR46" s="28">
        <v>22.0</v>
      </c>
      <c r="CS46" s="299">
        <v>10.0</v>
      </c>
      <c r="CT46" s="303">
        <v>36.714285714285715</v>
      </c>
      <c r="CU46" s="304">
        <v>2.2</v>
      </c>
      <c r="CV46" s="305">
        <v>0.6666666666666666</v>
      </c>
      <c r="CW46" s="28">
        <v>607.0</v>
      </c>
      <c r="CX46" s="28">
        <v>44.0</v>
      </c>
      <c r="CY46" s="299">
        <v>5.0</v>
      </c>
      <c r="CZ46" s="303">
        <v>37.9375</v>
      </c>
      <c r="DA46" s="304">
        <v>2.2</v>
      </c>
      <c r="DB46" s="305">
        <v>0.625</v>
      </c>
      <c r="DD46" s="6" t="s">
        <v>212</v>
      </c>
    </row>
    <row r="47">
      <c r="A47" s="6" t="s">
        <v>1935</v>
      </c>
      <c r="B47" s="86">
        <v>38.4574596677679</v>
      </c>
      <c r="C47" s="312">
        <v>0.7831250000000001</v>
      </c>
      <c r="D47" s="312">
        <v>1.3037605748561127</v>
      </c>
      <c r="E47" s="287">
        <v>615.3193546842864</v>
      </c>
      <c r="F47" s="287">
        <v>12.530000000000001</v>
      </c>
      <c r="G47" s="287">
        <v>20.860169197697804</v>
      </c>
      <c r="H47" s="287">
        <f>IF(ISBLANK(E47), "", COUNTA(CCD!K47, CCD!Q47, CCD!W47, CCD!AC47, CCD!AI47, CCD!AO47, CCD!AU47, CCD!BA47, CCD!BG47, CCD!BM47, CCD!BS47, CCD!BY47, CCD!CE47, CCD!CK47, CCD!CQ47, CCD!CW47))</f>
        <v>16</v>
      </c>
      <c r="I47" s="287">
        <f>IF(ISBLANK(F47), "", COUNTA(CCD!L47, CCD!R47, CCD!X47, CCD!AD47, CCD!AJ47, CCD!AP47, CCD!AV47, CCD!BB47, CCD!BH47, CCD!BN47, CCD!BT47, CCD!BZ47, CCD!CF47, CCD!CL47, CCD!CR47, CCD!CX47))</f>
        <v>16</v>
      </c>
      <c r="J47" s="287">
        <f>IF(ISBLANK(G47), "", COUNTA(CCD!M47, CCD!S47, CCD!Y47, CCD!AE47, CCD!AK47, CCD!AQ47, CCD!AW47, CCD!BC47, CCD!BI47, CCD!BO47, CCD!BU47, CCD!CA47, CCD!CG47, CCD!CM47, CCD!CS47, CCD!CY47))</f>
        <v>16</v>
      </c>
      <c r="K47" s="293">
        <v>784.0</v>
      </c>
      <c r="L47" s="29">
        <v>8.0</v>
      </c>
      <c r="M47" s="294">
        <v>15.0</v>
      </c>
      <c r="N47" s="309">
        <v>37.333333333333336</v>
      </c>
      <c r="O47" s="310">
        <v>0.8</v>
      </c>
      <c r="P47" s="311">
        <v>1.3636363636363635</v>
      </c>
      <c r="Q47" s="293">
        <v>548.0</v>
      </c>
      <c r="R47" s="29">
        <v>8.0</v>
      </c>
      <c r="S47" s="294">
        <v>5.0</v>
      </c>
      <c r="T47" s="309">
        <v>38.92045454545455</v>
      </c>
      <c r="U47" s="310">
        <v>0.8</v>
      </c>
      <c r="V47" s="311">
        <v>1.25</v>
      </c>
      <c r="W47" s="293">
        <v>605.0</v>
      </c>
      <c r="X47" s="29">
        <v>19.0</v>
      </c>
      <c r="Y47" s="294">
        <v>5.0</v>
      </c>
      <c r="Z47" s="309">
        <v>37.8125</v>
      </c>
      <c r="AA47" s="310">
        <v>0.76</v>
      </c>
      <c r="AB47" s="311">
        <v>1.25</v>
      </c>
      <c r="AC47" s="293">
        <v>609.0</v>
      </c>
      <c r="AD47" s="29">
        <v>15.0</v>
      </c>
      <c r="AE47" s="294">
        <v>10.0</v>
      </c>
      <c r="AF47" s="309">
        <v>38.0625</v>
      </c>
      <c r="AG47" s="310">
        <v>0.75</v>
      </c>
      <c r="AH47" s="311">
        <v>1.25</v>
      </c>
      <c r="AI47" s="293">
        <v>709.0</v>
      </c>
      <c r="AJ47" s="29">
        <v>4.0</v>
      </c>
      <c r="AK47" s="294">
        <v>30.0</v>
      </c>
      <c r="AL47" s="309">
        <v>37.31578947368421</v>
      </c>
      <c r="AM47" s="310">
        <v>0.8</v>
      </c>
      <c r="AN47" s="311">
        <v>1.3043478260869565</v>
      </c>
      <c r="AO47" s="29">
        <v>748.0</v>
      </c>
      <c r="AP47" s="29">
        <v>8.0</v>
      </c>
      <c r="AQ47" s="294">
        <v>20.0</v>
      </c>
      <c r="AR47" s="309">
        <v>37.4</v>
      </c>
      <c r="AS47" s="310">
        <v>0.8</v>
      </c>
      <c r="AT47" s="311">
        <v>1.3333333333333333</v>
      </c>
      <c r="AU47" s="293">
        <v>634.0</v>
      </c>
      <c r="AV47" s="29">
        <v>4.0</v>
      </c>
      <c r="AW47" s="294">
        <v>25.0</v>
      </c>
      <c r="AX47" s="309">
        <v>39.625</v>
      </c>
      <c r="AY47" s="310">
        <v>0.8</v>
      </c>
      <c r="AZ47" s="311">
        <v>1.3157894736842106</v>
      </c>
      <c r="BA47" s="293">
        <v>626.0</v>
      </c>
      <c r="BB47" s="29">
        <v>4.0</v>
      </c>
      <c r="BC47" s="294">
        <v>10.0</v>
      </c>
      <c r="BD47" s="309">
        <v>38.76160990712074</v>
      </c>
      <c r="BE47" s="310">
        <v>0.8</v>
      </c>
      <c r="BF47" s="311">
        <v>1.25</v>
      </c>
      <c r="BG47" s="293">
        <v>532.0</v>
      </c>
      <c r="BH47" s="29">
        <v>8.0</v>
      </c>
      <c r="BI47" s="294">
        <v>20.0</v>
      </c>
      <c r="BJ47" s="309">
        <v>40.15094339622642</v>
      </c>
      <c r="BK47" s="310">
        <v>0.8</v>
      </c>
      <c r="BL47" s="311">
        <v>1.3333333333333333</v>
      </c>
      <c r="BM47" s="29">
        <v>548.0</v>
      </c>
      <c r="BN47" s="29">
        <v>15.0</v>
      </c>
      <c r="BO47" s="294">
        <v>25.0</v>
      </c>
      <c r="BP47" s="309">
        <v>38.59154929577465</v>
      </c>
      <c r="BQ47" s="310">
        <v>0.75</v>
      </c>
      <c r="BR47" s="311">
        <v>1.3157894736842106</v>
      </c>
      <c r="BS47" s="29">
        <v>658.0</v>
      </c>
      <c r="BT47" s="29">
        <v>19.0</v>
      </c>
      <c r="BU47" s="294">
        <v>20.0</v>
      </c>
      <c r="BV47" s="309">
        <v>38.705882352941174</v>
      </c>
      <c r="BW47" s="310">
        <v>0.76</v>
      </c>
      <c r="BX47" s="311">
        <v>1.3333333333333333</v>
      </c>
      <c r="BY47" s="29">
        <v>580.0</v>
      </c>
      <c r="BZ47" s="29">
        <v>19.0</v>
      </c>
      <c r="CA47" s="294">
        <v>5.0</v>
      </c>
      <c r="CB47" s="309">
        <v>38.032786885245905</v>
      </c>
      <c r="CC47" s="310">
        <v>0.76</v>
      </c>
      <c r="CD47" s="311">
        <v>1.25</v>
      </c>
      <c r="CE47" s="29">
        <v>493.0</v>
      </c>
      <c r="CF47" s="29">
        <v>8.0</v>
      </c>
      <c r="CG47" s="294">
        <v>15.0</v>
      </c>
      <c r="CH47" s="309">
        <v>37.92307692307692</v>
      </c>
      <c r="CI47" s="310">
        <v>0.8</v>
      </c>
      <c r="CJ47" s="311">
        <v>1.3636363636363635</v>
      </c>
      <c r="CK47" s="28">
        <v>766.0</v>
      </c>
      <c r="CL47" s="28">
        <v>8.0</v>
      </c>
      <c r="CM47" s="299">
        <v>15.0</v>
      </c>
      <c r="CN47" s="303">
        <v>38.3</v>
      </c>
      <c r="CO47" s="304">
        <v>0.8</v>
      </c>
      <c r="CP47" s="305">
        <v>1.3636363636363635</v>
      </c>
      <c r="CQ47" s="28">
        <v>810.0</v>
      </c>
      <c r="CR47" s="28">
        <v>8.0</v>
      </c>
      <c r="CS47" s="299">
        <v>20.0</v>
      </c>
      <c r="CT47" s="303">
        <v>38.57142857142857</v>
      </c>
      <c r="CU47" s="304">
        <v>0.8</v>
      </c>
      <c r="CV47" s="305">
        <v>1.3333333333333333</v>
      </c>
      <c r="CW47" s="28">
        <v>637.0</v>
      </c>
      <c r="CX47" s="28">
        <v>15.0</v>
      </c>
      <c r="CY47" s="299">
        <v>10.0</v>
      </c>
      <c r="CZ47" s="303">
        <v>39.8125</v>
      </c>
      <c r="DA47" s="304">
        <v>0.75</v>
      </c>
      <c r="DB47" s="305">
        <v>1.25</v>
      </c>
      <c r="DD47" s="6" t="s">
        <v>212</v>
      </c>
    </row>
    <row r="48">
      <c r="A48" s="6" t="s">
        <v>1938</v>
      </c>
      <c r="B48" s="313">
        <v>38.87556011240222</v>
      </c>
      <c r="C48" s="314">
        <v>1.0533333333333335</v>
      </c>
      <c r="D48" s="314">
        <v>1.2119400527009223</v>
      </c>
      <c r="E48" s="287">
        <v>233.2533606744133</v>
      </c>
      <c r="F48" s="287">
        <v>6.32</v>
      </c>
      <c r="G48" s="287">
        <v>7.271640316205533</v>
      </c>
      <c r="H48" s="287">
        <f>IF(ISBLANK(E48), "", COUNTA(CCD!K48, CCD!Q48, CCD!W48, CCD!AC48, CCD!AI48, CCD!AO48, CCD!AU48, CCD!BA48, CCD!BG48, CCD!BM48, CCD!BS48, CCD!BY48, CCD!CE48, CCD!CK48, CCD!CQ48, CCD!CW48))</f>
        <v>6</v>
      </c>
      <c r="I48" s="287">
        <f>IF(ISBLANK(F48), "", COUNTA(CCD!L48, CCD!R48, CCD!X48, CCD!AD48, CCD!AJ48, CCD!AP48, CCD!AV48, CCD!BB48, CCD!BH48, CCD!BN48, CCD!BT48, CCD!BZ48, CCD!CF48, CCD!CL48, CCD!CR48, CCD!CX48))</f>
        <v>6</v>
      </c>
      <c r="J48" s="287">
        <f>IF(ISBLANK(G48), "", COUNTA(CCD!M48, CCD!S48, CCD!Y48, CCD!AE48, CCD!AK48, CCD!AQ48, CCD!AW48, CCD!BC48, CCD!BI48, CCD!BO48, CCD!BU48, CCD!CA48, CCD!CG48, CCD!CM48, CCD!CS48, CCD!CY48))</f>
        <v>6</v>
      </c>
      <c r="K48" s="293">
        <v>796.0</v>
      </c>
      <c r="L48" s="29">
        <v>11.0</v>
      </c>
      <c r="M48" s="294">
        <v>14.0</v>
      </c>
      <c r="N48" s="309">
        <v>37.904761904761905</v>
      </c>
      <c r="O48" s="310">
        <v>1.1</v>
      </c>
      <c r="P48" s="311">
        <v>1.2727272727272727</v>
      </c>
      <c r="Q48" s="293">
        <v>556.0</v>
      </c>
      <c r="R48" s="29">
        <v>11.0</v>
      </c>
      <c r="S48" s="294">
        <v>5.0</v>
      </c>
      <c r="T48" s="309">
        <v>39.48863636363637</v>
      </c>
      <c r="U48" s="310">
        <v>1.1</v>
      </c>
      <c r="V48" s="311">
        <v>1.25</v>
      </c>
      <c r="W48" s="293">
        <v>615.0</v>
      </c>
      <c r="X48" s="29">
        <v>18.0</v>
      </c>
      <c r="Y48" s="294">
        <v>5.0</v>
      </c>
      <c r="Z48" s="309">
        <v>38.4375</v>
      </c>
      <c r="AA48" s="310">
        <v>0.72</v>
      </c>
      <c r="AB48" s="311">
        <v>1.25</v>
      </c>
      <c r="AC48" s="315"/>
      <c r="AD48" s="32"/>
      <c r="AE48" s="316"/>
      <c r="AF48" s="309">
        <v>0.0</v>
      </c>
      <c r="AG48" s="310">
        <v>0.0</v>
      </c>
      <c r="AH48" s="311">
        <v>0.0</v>
      </c>
      <c r="AI48" s="293">
        <v>719.0</v>
      </c>
      <c r="AJ48" s="29">
        <v>6.0</v>
      </c>
      <c r="AK48" s="294">
        <v>27.0</v>
      </c>
      <c r="AL48" s="309">
        <v>37.8421052631579</v>
      </c>
      <c r="AM48" s="310">
        <v>1.2</v>
      </c>
      <c r="AN48" s="311">
        <v>1.173913043478261</v>
      </c>
      <c r="AO48" s="32"/>
      <c r="AP48" s="32"/>
      <c r="AQ48" s="316"/>
      <c r="AR48" s="309">
        <v>0.0</v>
      </c>
      <c r="AS48" s="310">
        <v>0.0</v>
      </c>
      <c r="AT48" s="311">
        <v>0.0</v>
      </c>
      <c r="AU48" s="315"/>
      <c r="AV48" s="32"/>
      <c r="AW48" s="316"/>
      <c r="AX48" s="309">
        <v>0.0</v>
      </c>
      <c r="AY48" s="310">
        <v>0.0</v>
      </c>
      <c r="AZ48" s="311">
        <v>0.0</v>
      </c>
      <c r="BA48" s="315"/>
      <c r="BB48" s="32"/>
      <c r="BC48" s="316"/>
      <c r="BD48" s="309">
        <v>0.0</v>
      </c>
      <c r="BE48" s="310">
        <v>0.0</v>
      </c>
      <c r="BF48" s="311">
        <v>0.0</v>
      </c>
      <c r="BG48" s="315"/>
      <c r="BH48" s="32"/>
      <c r="BI48" s="316"/>
      <c r="BJ48" s="309">
        <v>0.0</v>
      </c>
      <c r="BK48" s="310">
        <v>0.0</v>
      </c>
      <c r="BL48" s="311">
        <v>0.0</v>
      </c>
      <c r="BM48" s="32"/>
      <c r="BN48" s="32"/>
      <c r="BO48" s="316"/>
      <c r="BP48" s="309">
        <v>0.0</v>
      </c>
      <c r="BQ48" s="310">
        <v>0.0</v>
      </c>
      <c r="BR48" s="311">
        <v>0.0</v>
      </c>
      <c r="BS48" s="32"/>
      <c r="BT48" s="32"/>
      <c r="BU48" s="316"/>
      <c r="BV48" s="309">
        <v>0.0</v>
      </c>
      <c r="BW48" s="310">
        <v>0.0</v>
      </c>
      <c r="BX48" s="311">
        <v>0.0</v>
      </c>
      <c r="BY48" s="32"/>
      <c r="BZ48" s="32"/>
      <c r="CA48" s="316"/>
      <c r="CB48" s="309">
        <v>0.0</v>
      </c>
      <c r="CC48" s="310">
        <v>0.0</v>
      </c>
      <c r="CD48" s="311">
        <v>0.0</v>
      </c>
      <c r="CE48" s="32"/>
      <c r="CF48" s="32"/>
      <c r="CG48" s="316"/>
      <c r="CH48" s="309">
        <v>0.0</v>
      </c>
      <c r="CI48" s="310">
        <v>0.0</v>
      </c>
      <c r="CJ48" s="311">
        <v>0.0</v>
      </c>
      <c r="CK48" s="32"/>
      <c r="CL48" s="32"/>
      <c r="CM48" s="316"/>
      <c r="CN48" s="309">
        <v>0.0</v>
      </c>
      <c r="CO48" s="310">
        <v>0.0</v>
      </c>
      <c r="CP48" s="311">
        <v>0.0</v>
      </c>
      <c r="CQ48" s="29">
        <v>822.0</v>
      </c>
      <c r="CR48" s="29">
        <v>11.0</v>
      </c>
      <c r="CS48" s="294">
        <v>18.0</v>
      </c>
      <c r="CT48" s="309">
        <v>39.142857142857146</v>
      </c>
      <c r="CU48" s="310">
        <v>1.1</v>
      </c>
      <c r="CV48" s="311">
        <v>1.2</v>
      </c>
      <c r="CW48" s="29">
        <v>647.0</v>
      </c>
      <c r="CX48" s="29">
        <v>22.0</v>
      </c>
      <c r="CY48" s="294">
        <v>9.0</v>
      </c>
      <c r="CZ48" s="309">
        <v>40.4375</v>
      </c>
      <c r="DA48" s="310">
        <v>1.1</v>
      </c>
      <c r="DB48" s="311">
        <v>1.125</v>
      </c>
      <c r="DD48" s="6" t="s">
        <v>212</v>
      </c>
    </row>
    <row r="49">
      <c r="A49" s="6" t="s">
        <v>1939</v>
      </c>
      <c r="B49" s="313">
        <v>40.42077732209311</v>
      </c>
      <c r="C49" s="314">
        <v>0.52</v>
      </c>
      <c r="D49" s="314">
        <v>1.6118522178304788</v>
      </c>
      <c r="E49" s="287">
        <v>242.52466393255867</v>
      </c>
      <c r="F49" s="287">
        <v>3.12</v>
      </c>
      <c r="G49" s="287">
        <v>9.671113306982873</v>
      </c>
      <c r="H49" s="287">
        <f>IF(ISBLANK(E49), "", COUNTA(CCD!K49, CCD!Q49, CCD!W49, CCD!AC49, CCD!AI49, CCD!AO49, CCD!AU49, CCD!BA49, CCD!BG49, CCD!BM49, CCD!BS49, CCD!BY49, CCD!CE49, CCD!CK49, CCD!CQ49, CCD!CW49))</f>
        <v>6</v>
      </c>
      <c r="I49" s="287">
        <f>IF(ISBLANK(F49), "", COUNTA(CCD!L49, CCD!R49, CCD!X49, CCD!AD49, CCD!AJ49, CCD!AP49, CCD!AV49, CCD!BB49, CCD!BH49, CCD!BN49, CCD!BT49, CCD!BZ49, CCD!CF49, CCD!CL49, CCD!CR49, CCD!CX49))</f>
        <v>6</v>
      </c>
      <c r="J49" s="287">
        <f>IF(ISBLANK(G49), "", COUNTA(CCD!M49, CCD!S49, CCD!Y49, CCD!AE49, CCD!AK49, CCD!AQ49, CCD!AW49, CCD!BC49, CCD!BI49, CCD!BO49, CCD!BU49, CCD!CA49, CCD!CG49, CCD!CM49, CCD!CS49, CCD!CY49))</f>
        <v>6</v>
      </c>
      <c r="K49" s="293">
        <v>828.0</v>
      </c>
      <c r="L49" s="29">
        <v>5.0</v>
      </c>
      <c r="M49" s="294">
        <v>19.0</v>
      </c>
      <c r="N49" s="309">
        <v>39.42857142857143</v>
      </c>
      <c r="O49" s="310">
        <v>0.5</v>
      </c>
      <c r="P49" s="311">
        <v>1.7272727272727273</v>
      </c>
      <c r="Q49" s="293">
        <v>578.0</v>
      </c>
      <c r="R49" s="29">
        <v>5.0</v>
      </c>
      <c r="S49" s="294">
        <v>6.0</v>
      </c>
      <c r="T49" s="309">
        <v>41.05113636363637</v>
      </c>
      <c r="U49" s="310">
        <v>0.5</v>
      </c>
      <c r="V49" s="311">
        <v>1.5</v>
      </c>
      <c r="W49" s="293">
        <v>640.0</v>
      </c>
      <c r="X49" s="29">
        <v>13.0</v>
      </c>
      <c r="Y49" s="294">
        <v>6.0</v>
      </c>
      <c r="Z49" s="309">
        <v>40.0</v>
      </c>
      <c r="AA49" s="310">
        <v>0.52</v>
      </c>
      <c r="AB49" s="311">
        <v>1.5</v>
      </c>
      <c r="AC49" s="315"/>
      <c r="AD49" s="32"/>
      <c r="AE49" s="316"/>
      <c r="AF49" s="309">
        <v>0.0</v>
      </c>
      <c r="AG49" s="310">
        <v>0.0</v>
      </c>
      <c r="AH49" s="311">
        <v>0.0</v>
      </c>
      <c r="AI49" s="293">
        <v>747.0</v>
      </c>
      <c r="AJ49" s="29">
        <v>3.0</v>
      </c>
      <c r="AK49" s="294">
        <v>38.0</v>
      </c>
      <c r="AL49" s="309">
        <v>39.31578947368421</v>
      </c>
      <c r="AM49" s="310">
        <v>0.6</v>
      </c>
      <c r="AN49" s="311">
        <v>1.6521739130434783</v>
      </c>
      <c r="AO49" s="32"/>
      <c r="AP49" s="32"/>
      <c r="AQ49" s="316"/>
      <c r="AR49" s="309">
        <v>0.0</v>
      </c>
      <c r="AS49" s="310">
        <v>0.0</v>
      </c>
      <c r="AT49" s="311">
        <v>0.0</v>
      </c>
      <c r="AU49" s="315"/>
      <c r="AV49" s="32"/>
      <c r="AW49" s="316"/>
      <c r="AX49" s="309">
        <v>0.0</v>
      </c>
      <c r="AY49" s="310">
        <v>0.0</v>
      </c>
      <c r="AZ49" s="311">
        <v>0.0</v>
      </c>
      <c r="BA49" s="315"/>
      <c r="BB49" s="32"/>
      <c r="BC49" s="316"/>
      <c r="BD49" s="309">
        <v>0.0</v>
      </c>
      <c r="BE49" s="310">
        <v>0.0</v>
      </c>
      <c r="BF49" s="311">
        <v>0.0</v>
      </c>
      <c r="BG49" s="315"/>
      <c r="BH49" s="32"/>
      <c r="BI49" s="316"/>
      <c r="BJ49" s="309">
        <v>0.0</v>
      </c>
      <c r="BK49" s="310">
        <v>0.0</v>
      </c>
      <c r="BL49" s="311">
        <v>0.0</v>
      </c>
      <c r="BM49" s="32"/>
      <c r="BN49" s="32"/>
      <c r="BO49" s="316"/>
      <c r="BP49" s="309">
        <v>0.0</v>
      </c>
      <c r="BQ49" s="310">
        <v>0.0</v>
      </c>
      <c r="BR49" s="311">
        <v>0.0</v>
      </c>
      <c r="BS49" s="32"/>
      <c r="BT49" s="32"/>
      <c r="BU49" s="316"/>
      <c r="BV49" s="309">
        <v>0.0</v>
      </c>
      <c r="BW49" s="310">
        <v>0.0</v>
      </c>
      <c r="BX49" s="311">
        <v>0.0</v>
      </c>
      <c r="BY49" s="32"/>
      <c r="BZ49" s="32"/>
      <c r="CA49" s="316"/>
      <c r="CB49" s="309">
        <v>0.0</v>
      </c>
      <c r="CC49" s="310">
        <v>0.0</v>
      </c>
      <c r="CD49" s="311">
        <v>0.0</v>
      </c>
      <c r="CE49" s="32"/>
      <c r="CF49" s="32"/>
      <c r="CG49" s="316"/>
      <c r="CH49" s="309">
        <v>0.0</v>
      </c>
      <c r="CI49" s="310">
        <v>0.0</v>
      </c>
      <c r="CJ49" s="311">
        <v>0.0</v>
      </c>
      <c r="CK49" s="32"/>
      <c r="CL49" s="32"/>
      <c r="CM49" s="316"/>
      <c r="CN49" s="309">
        <v>0.0</v>
      </c>
      <c r="CO49" s="310">
        <v>0.0</v>
      </c>
      <c r="CP49" s="311">
        <v>0.0</v>
      </c>
      <c r="CQ49" s="29">
        <v>854.0</v>
      </c>
      <c r="CR49" s="29">
        <v>5.0</v>
      </c>
      <c r="CS49" s="294">
        <v>25.0</v>
      </c>
      <c r="CT49" s="309">
        <v>40.666666666666664</v>
      </c>
      <c r="CU49" s="310">
        <v>0.5</v>
      </c>
      <c r="CV49" s="311">
        <v>1.6666666666666667</v>
      </c>
      <c r="CW49" s="29">
        <v>673.0</v>
      </c>
      <c r="CX49" s="29">
        <v>10.0</v>
      </c>
      <c r="CY49" s="294">
        <v>13.0</v>
      </c>
      <c r="CZ49" s="309">
        <v>42.0625</v>
      </c>
      <c r="DA49" s="310">
        <v>0.5</v>
      </c>
      <c r="DB49" s="311">
        <v>1.625</v>
      </c>
      <c r="DD49" s="6" t="s">
        <v>212</v>
      </c>
    </row>
    <row r="50">
      <c r="A50" s="6" t="s">
        <v>1940</v>
      </c>
      <c r="B50" s="313">
        <v>40.90550120566568</v>
      </c>
      <c r="C50" s="314">
        <v>1.6866666666666668</v>
      </c>
      <c r="D50" s="314">
        <v>1.1547211242863418</v>
      </c>
      <c r="E50" s="287">
        <v>245.4330072339941</v>
      </c>
      <c r="F50" s="287">
        <v>10.120000000000001</v>
      </c>
      <c r="G50" s="287">
        <v>6.92832674571805</v>
      </c>
      <c r="H50" s="287">
        <f>IF(ISBLANK(E50), "", COUNTA(CCD!K50, CCD!Q50, CCD!W50, CCD!AC50, CCD!AI50, CCD!AO50, CCD!AU50, CCD!BA50, CCD!BG50, CCD!BM50, CCD!BS50, CCD!BY50, CCD!CE50, CCD!CK50, CCD!CQ50, CCD!CW50))</f>
        <v>6</v>
      </c>
      <c r="I50" s="287">
        <f>IF(ISBLANK(F50), "", COUNTA(CCD!L50, CCD!R50, CCD!X50, CCD!AD50, CCD!AJ50, CCD!AP50, CCD!AV50, CCD!BB50, CCD!BH50, CCD!BN50, CCD!BT50, CCD!BZ50, CCD!CF50, CCD!CL50, CCD!CR50, CCD!CX50))</f>
        <v>6</v>
      </c>
      <c r="J50" s="287">
        <f>IF(ISBLANK(G50), "", COUNTA(CCD!M50, CCD!S50, CCD!Y50, CCD!AE50, CCD!AK50, CCD!AQ50, CCD!AW50, CCD!BC50, CCD!BI50, CCD!BO50, CCD!BU50, CCD!CA50, CCD!CG50, CCD!CM50, CCD!CS50, CCD!CY50))</f>
        <v>6</v>
      </c>
      <c r="K50" s="293">
        <v>838.0</v>
      </c>
      <c r="L50" s="29">
        <v>12.0</v>
      </c>
      <c r="M50" s="294">
        <v>20.0</v>
      </c>
      <c r="N50" s="309">
        <v>39.904761904761905</v>
      </c>
      <c r="O50" s="310">
        <v>1.2</v>
      </c>
      <c r="P50" s="311">
        <v>1.8181818181818181</v>
      </c>
      <c r="Q50" s="293">
        <v>585.0</v>
      </c>
      <c r="R50" s="29">
        <v>20.0</v>
      </c>
      <c r="S50" s="294">
        <v>4.0</v>
      </c>
      <c r="T50" s="309">
        <v>41.54829545454545</v>
      </c>
      <c r="U50" s="310">
        <v>2.0</v>
      </c>
      <c r="V50" s="311">
        <v>1.0</v>
      </c>
      <c r="W50" s="293">
        <v>647.0</v>
      </c>
      <c r="X50" s="29">
        <v>23.0</v>
      </c>
      <c r="Y50" s="294">
        <v>4.0</v>
      </c>
      <c r="Z50" s="309">
        <v>40.4375</v>
      </c>
      <c r="AA50" s="310">
        <v>0.92</v>
      </c>
      <c r="AB50" s="311">
        <v>1.0</v>
      </c>
      <c r="AC50" s="315"/>
      <c r="AD50" s="32"/>
      <c r="AE50" s="316"/>
      <c r="AF50" s="309">
        <v>0.0</v>
      </c>
      <c r="AG50" s="310">
        <v>0.0</v>
      </c>
      <c r="AH50" s="311">
        <v>0.0</v>
      </c>
      <c r="AI50" s="293">
        <v>756.0</v>
      </c>
      <c r="AJ50" s="29">
        <v>10.0</v>
      </c>
      <c r="AK50" s="294">
        <v>24.0</v>
      </c>
      <c r="AL50" s="309">
        <v>39.78947368421053</v>
      </c>
      <c r="AM50" s="310">
        <v>2.0</v>
      </c>
      <c r="AN50" s="311">
        <v>1.0434782608695652</v>
      </c>
      <c r="AO50" s="32"/>
      <c r="AP50" s="32"/>
      <c r="AQ50" s="316"/>
      <c r="AR50" s="309">
        <v>0.0</v>
      </c>
      <c r="AS50" s="310">
        <v>0.0</v>
      </c>
      <c r="AT50" s="311">
        <v>0.0</v>
      </c>
      <c r="AU50" s="315"/>
      <c r="AV50" s="32"/>
      <c r="AW50" s="316"/>
      <c r="AX50" s="309">
        <v>0.0</v>
      </c>
      <c r="AY50" s="310">
        <v>0.0</v>
      </c>
      <c r="AZ50" s="311">
        <v>0.0</v>
      </c>
      <c r="BA50" s="315"/>
      <c r="BB50" s="32"/>
      <c r="BC50" s="316"/>
      <c r="BD50" s="309">
        <v>0.0</v>
      </c>
      <c r="BE50" s="310">
        <v>0.0</v>
      </c>
      <c r="BF50" s="311">
        <v>0.0</v>
      </c>
      <c r="BG50" s="315"/>
      <c r="BH50" s="32"/>
      <c r="BI50" s="316"/>
      <c r="BJ50" s="309">
        <v>0.0</v>
      </c>
      <c r="BK50" s="310">
        <v>0.0</v>
      </c>
      <c r="BL50" s="311">
        <v>0.0</v>
      </c>
      <c r="BM50" s="32"/>
      <c r="BN50" s="32"/>
      <c r="BO50" s="316"/>
      <c r="BP50" s="309">
        <v>0.0</v>
      </c>
      <c r="BQ50" s="310">
        <v>0.0</v>
      </c>
      <c r="BR50" s="311">
        <v>0.0</v>
      </c>
      <c r="BS50" s="32"/>
      <c r="BT50" s="32"/>
      <c r="BU50" s="316"/>
      <c r="BV50" s="309">
        <v>0.0</v>
      </c>
      <c r="BW50" s="310">
        <v>0.0</v>
      </c>
      <c r="BX50" s="311">
        <v>0.0</v>
      </c>
      <c r="BY50" s="32"/>
      <c r="BZ50" s="32"/>
      <c r="CA50" s="316"/>
      <c r="CB50" s="309">
        <v>0.0</v>
      </c>
      <c r="CC50" s="310">
        <v>0.0</v>
      </c>
      <c r="CD50" s="311">
        <v>0.0</v>
      </c>
      <c r="CE50" s="32"/>
      <c r="CF50" s="32"/>
      <c r="CG50" s="316"/>
      <c r="CH50" s="309">
        <v>0.0</v>
      </c>
      <c r="CI50" s="310">
        <v>0.0</v>
      </c>
      <c r="CJ50" s="311">
        <v>0.0</v>
      </c>
      <c r="CK50" s="31"/>
      <c r="CL50" s="31"/>
      <c r="CM50" s="317"/>
      <c r="CN50" s="303">
        <v>0.0</v>
      </c>
      <c r="CO50" s="304">
        <v>0.0</v>
      </c>
      <c r="CP50" s="305">
        <v>0.0</v>
      </c>
      <c r="CQ50" s="28">
        <v>865.0</v>
      </c>
      <c r="CR50" s="28">
        <v>20.0</v>
      </c>
      <c r="CS50" s="299">
        <v>16.0</v>
      </c>
      <c r="CT50" s="303">
        <v>41.19047619047619</v>
      </c>
      <c r="CU50" s="304">
        <v>2.0</v>
      </c>
      <c r="CV50" s="305">
        <v>1.0666666666666667</v>
      </c>
      <c r="CW50" s="28">
        <v>681.0</v>
      </c>
      <c r="CX50" s="28">
        <v>40.0</v>
      </c>
      <c r="CY50" s="299">
        <v>8.0</v>
      </c>
      <c r="CZ50" s="303">
        <v>42.5625</v>
      </c>
      <c r="DA50" s="304">
        <v>2.0</v>
      </c>
      <c r="DB50" s="305">
        <v>1.0</v>
      </c>
      <c r="DD50" s="6" t="s">
        <v>212</v>
      </c>
    </row>
    <row r="51">
      <c r="A51" s="6" t="s">
        <v>1942</v>
      </c>
      <c r="B51" s="306">
        <v>42.56774037366143</v>
      </c>
      <c r="C51" s="307">
        <v>0.785</v>
      </c>
      <c r="D51" s="307">
        <v>1.4703173034694774</v>
      </c>
      <c r="E51" s="287">
        <v>255.40644224196856</v>
      </c>
      <c r="F51" s="287">
        <v>4.71</v>
      </c>
      <c r="G51" s="287">
        <v>8.821903820816864</v>
      </c>
      <c r="H51" s="287">
        <f>IF(ISBLANK(E51), "", COUNTA(CCD!K51, CCD!Q51, CCD!W51, CCD!AC51, CCD!AI51, CCD!AO51, CCD!AU51, CCD!BA51, CCD!BG51, CCD!BM51, CCD!BS51, CCD!BY51, CCD!CE51, CCD!CK51, CCD!CQ51, CCD!CW51))</f>
        <v>6</v>
      </c>
      <c r="I51" s="287">
        <f>IF(ISBLANK(F51), "", COUNTA(CCD!L51, CCD!R51, CCD!X51, CCD!AD51, CCD!AJ51, CCD!AP51, CCD!AV51, CCD!BB51, CCD!BH51, CCD!BN51, CCD!BT51, CCD!BZ51, CCD!CF51, CCD!CL51, CCD!CR51, CCD!CX51))</f>
        <v>6</v>
      </c>
      <c r="J51" s="287">
        <f>IF(ISBLANK(G51), "", COUNTA(CCD!M51, CCD!S51, CCD!Y51, CCD!AE51, CCD!AK51, CCD!AQ51, CCD!AW51, CCD!BC51, CCD!BI51, CCD!BO51, CCD!BU51, CCD!CA51, CCD!CG51, CCD!CM51, CCD!CS51, CCD!CY51))</f>
        <v>6</v>
      </c>
      <c r="K51" s="293">
        <v>873.0</v>
      </c>
      <c r="L51" s="29">
        <v>8.0</v>
      </c>
      <c r="M51" s="294">
        <v>17.0</v>
      </c>
      <c r="N51" s="295">
        <v>41.57142857142857</v>
      </c>
      <c r="O51" s="296">
        <v>0.8</v>
      </c>
      <c r="P51" s="297">
        <v>1.5454545454545454</v>
      </c>
      <c r="Q51" s="293">
        <v>608.0</v>
      </c>
      <c r="R51" s="29">
        <v>8.0</v>
      </c>
      <c r="S51" s="294">
        <v>6.0</v>
      </c>
      <c r="T51" s="295">
        <v>43.18181818181818</v>
      </c>
      <c r="U51" s="296">
        <v>0.8</v>
      </c>
      <c r="V51" s="297">
        <v>1.5</v>
      </c>
      <c r="W51" s="293">
        <v>674.0</v>
      </c>
      <c r="X51" s="29">
        <v>19.0</v>
      </c>
      <c r="Y51" s="294">
        <v>6.0</v>
      </c>
      <c r="Z51" s="295">
        <v>42.125</v>
      </c>
      <c r="AA51" s="296">
        <v>0.76</v>
      </c>
      <c r="AB51" s="297">
        <v>1.5</v>
      </c>
      <c r="AC51" s="293"/>
      <c r="AD51" s="29"/>
      <c r="AE51" s="294"/>
      <c r="AF51" s="295">
        <v>0.0</v>
      </c>
      <c r="AG51" s="296">
        <v>0.0</v>
      </c>
      <c r="AH51" s="297">
        <v>0.0</v>
      </c>
      <c r="AI51" s="293">
        <v>787.0</v>
      </c>
      <c r="AJ51" s="29">
        <v>4.0</v>
      </c>
      <c r="AK51" s="294">
        <v>33.0</v>
      </c>
      <c r="AL51" s="295">
        <v>41.421052631578945</v>
      </c>
      <c r="AM51" s="296">
        <v>0.8</v>
      </c>
      <c r="AN51" s="297">
        <v>1.434782608695652</v>
      </c>
      <c r="AO51" s="29"/>
      <c r="AP51" s="29"/>
      <c r="AQ51" s="294"/>
      <c r="AR51" s="295">
        <v>0.0</v>
      </c>
      <c r="AS51" s="296">
        <v>0.0</v>
      </c>
      <c r="AT51" s="297">
        <v>0.0</v>
      </c>
      <c r="AU51" s="293"/>
      <c r="AV51" s="29"/>
      <c r="AW51" s="294"/>
      <c r="AX51" s="295">
        <v>0.0</v>
      </c>
      <c r="AY51" s="296">
        <v>0.0</v>
      </c>
      <c r="AZ51" s="297">
        <v>0.0</v>
      </c>
      <c r="BA51" s="293"/>
      <c r="BB51" s="29"/>
      <c r="BC51" s="294"/>
      <c r="BD51" s="295">
        <v>0.0</v>
      </c>
      <c r="BE51" s="296">
        <v>0.0</v>
      </c>
      <c r="BF51" s="297">
        <v>0.0</v>
      </c>
      <c r="BG51" s="293"/>
      <c r="BH51" s="29"/>
      <c r="BI51" s="294"/>
      <c r="BJ51" s="295">
        <v>0.0</v>
      </c>
      <c r="BK51" s="296">
        <v>0.0</v>
      </c>
      <c r="BL51" s="297">
        <v>0.0</v>
      </c>
      <c r="BM51" s="29"/>
      <c r="BN51" s="29"/>
      <c r="BO51" s="294"/>
      <c r="BP51" s="295">
        <v>0.0</v>
      </c>
      <c r="BQ51" s="296">
        <v>0.0</v>
      </c>
      <c r="BR51" s="297">
        <v>0.0</v>
      </c>
      <c r="BS51" s="29"/>
      <c r="BT51" s="29"/>
      <c r="BU51" s="294"/>
      <c r="BV51" s="295">
        <v>0.0</v>
      </c>
      <c r="BW51" s="296">
        <v>0.0</v>
      </c>
      <c r="BX51" s="297">
        <v>0.0</v>
      </c>
      <c r="BY51" s="29"/>
      <c r="BZ51" s="29"/>
      <c r="CA51" s="294"/>
      <c r="CB51" s="295">
        <v>0.0</v>
      </c>
      <c r="CC51" s="296">
        <v>0.0</v>
      </c>
      <c r="CD51" s="297">
        <v>0.0</v>
      </c>
      <c r="CE51" s="29"/>
      <c r="CF51" s="29"/>
      <c r="CG51" s="294"/>
      <c r="CH51" s="295">
        <v>0.0</v>
      </c>
      <c r="CI51" s="296">
        <v>0.0</v>
      </c>
      <c r="CJ51" s="297">
        <v>0.0</v>
      </c>
      <c r="CK51" s="31"/>
      <c r="CL51" s="31"/>
      <c r="CM51" s="317"/>
      <c r="CN51" s="303">
        <v>0.0</v>
      </c>
      <c r="CO51" s="304">
        <v>0.0</v>
      </c>
      <c r="CP51" s="305">
        <v>0.0</v>
      </c>
      <c r="CQ51" s="28">
        <v>900.0</v>
      </c>
      <c r="CR51" s="28">
        <v>8.0</v>
      </c>
      <c r="CS51" s="299">
        <v>22.0</v>
      </c>
      <c r="CT51" s="303">
        <v>42.857142857142854</v>
      </c>
      <c r="CU51" s="304">
        <v>0.8</v>
      </c>
      <c r="CV51" s="305">
        <v>1.4666666666666666</v>
      </c>
      <c r="CW51" s="28">
        <v>708.0</v>
      </c>
      <c r="CX51" s="28">
        <v>15.0</v>
      </c>
      <c r="CY51" s="299">
        <v>11.0</v>
      </c>
      <c r="CZ51" s="303">
        <v>44.25</v>
      </c>
      <c r="DA51" s="304">
        <v>0.75</v>
      </c>
      <c r="DB51" s="305">
        <v>1.375</v>
      </c>
      <c r="DD51" s="6" t="s">
        <v>212</v>
      </c>
    </row>
    <row r="52">
      <c r="A52" s="6" t="s">
        <v>1943</v>
      </c>
      <c r="B52" s="306">
        <v>42.6560814916078</v>
      </c>
      <c r="C52" s="307">
        <v>1.7400000000000002</v>
      </c>
      <c r="D52" s="307">
        <v>0.6951855511638122</v>
      </c>
      <c r="E52" s="287">
        <v>255.93648894964682</v>
      </c>
      <c r="F52" s="287">
        <v>10.440000000000001</v>
      </c>
      <c r="G52" s="287">
        <v>4.171113306982873</v>
      </c>
      <c r="H52" s="287">
        <f>IF(ISBLANK(E52), "", COUNTA(CCD!K52, CCD!Q52, CCD!W52, CCD!AC52, CCD!AI52, CCD!AO52, CCD!AU52, CCD!BA52, CCD!BG52, CCD!BM52, CCD!BS52, CCD!BY52, CCD!CE52, CCD!CK52, CCD!CQ52, CCD!CW52))</f>
        <v>6</v>
      </c>
      <c r="I52" s="287">
        <f>IF(ISBLANK(F52), "", COUNTA(CCD!L52, CCD!R52, CCD!X52, CCD!AD52, CCD!AJ52, CCD!AP52, CCD!AV52, CCD!BB52, CCD!BH52, CCD!BN52, CCD!BT52, CCD!BZ52, CCD!CF52, CCD!CL52, CCD!CR52, CCD!CX52))</f>
        <v>6</v>
      </c>
      <c r="J52" s="287">
        <f>IF(ISBLANK(G52), "", COUNTA(CCD!M52, CCD!S52, CCD!Y52, CCD!AE52, CCD!AK52, CCD!AQ52, CCD!AW52, CCD!BC52, CCD!BI52, CCD!BO52, CCD!BU52, CCD!CA52, CCD!CG52, CCD!CM52, CCD!CS52, CCD!CY52))</f>
        <v>6</v>
      </c>
      <c r="K52" s="293">
        <v>874.0</v>
      </c>
      <c r="L52" s="29">
        <v>18.0</v>
      </c>
      <c r="M52" s="294">
        <v>8.0</v>
      </c>
      <c r="N52" s="295">
        <v>41.61904761904762</v>
      </c>
      <c r="O52" s="296">
        <v>1.8</v>
      </c>
      <c r="P52" s="297">
        <v>0.7272727272727273</v>
      </c>
      <c r="Q52" s="293">
        <v>610.0</v>
      </c>
      <c r="R52" s="29">
        <v>18.0</v>
      </c>
      <c r="S52" s="294">
        <v>3.0</v>
      </c>
      <c r="T52" s="295">
        <v>43.32386363636363</v>
      </c>
      <c r="U52" s="296">
        <v>1.8</v>
      </c>
      <c r="V52" s="297">
        <v>0.75</v>
      </c>
      <c r="W52" s="293">
        <v>675.0</v>
      </c>
      <c r="X52" s="29">
        <v>36.0</v>
      </c>
      <c r="Y52" s="294">
        <v>3.0</v>
      </c>
      <c r="Z52" s="295">
        <v>42.1875</v>
      </c>
      <c r="AA52" s="296">
        <v>1.44</v>
      </c>
      <c r="AB52" s="297">
        <v>0.75</v>
      </c>
      <c r="AC52" s="293"/>
      <c r="AD52" s="29"/>
      <c r="AE52" s="294"/>
      <c r="AF52" s="295">
        <v>0.0</v>
      </c>
      <c r="AG52" s="296">
        <v>0.0</v>
      </c>
      <c r="AH52" s="297">
        <v>0.0</v>
      </c>
      <c r="AI52" s="293">
        <v>789.0</v>
      </c>
      <c r="AJ52" s="29">
        <v>9.0</v>
      </c>
      <c r="AK52" s="294">
        <v>15.0</v>
      </c>
      <c r="AL52" s="295">
        <v>41.526315789473685</v>
      </c>
      <c r="AM52" s="296">
        <v>1.8</v>
      </c>
      <c r="AN52" s="297">
        <v>0.6521739130434783</v>
      </c>
      <c r="AO52" s="29"/>
      <c r="AP52" s="29"/>
      <c r="AQ52" s="294"/>
      <c r="AR52" s="295">
        <v>0.0</v>
      </c>
      <c r="AS52" s="296">
        <v>0.0</v>
      </c>
      <c r="AT52" s="297">
        <v>0.0</v>
      </c>
      <c r="AU52" s="293"/>
      <c r="AV52" s="29"/>
      <c r="AW52" s="294"/>
      <c r="AX52" s="295">
        <v>0.0</v>
      </c>
      <c r="AY52" s="296">
        <v>0.0</v>
      </c>
      <c r="AZ52" s="297">
        <v>0.0</v>
      </c>
      <c r="BA52" s="293"/>
      <c r="BB52" s="29"/>
      <c r="BC52" s="294"/>
      <c r="BD52" s="295">
        <v>0.0</v>
      </c>
      <c r="BE52" s="296">
        <v>0.0</v>
      </c>
      <c r="BF52" s="297">
        <v>0.0</v>
      </c>
      <c r="BG52" s="293"/>
      <c r="BH52" s="29"/>
      <c r="BI52" s="294"/>
      <c r="BJ52" s="295">
        <v>0.0</v>
      </c>
      <c r="BK52" s="296">
        <v>0.0</v>
      </c>
      <c r="BL52" s="297">
        <v>0.0</v>
      </c>
      <c r="BM52" s="29"/>
      <c r="BN52" s="29"/>
      <c r="BO52" s="294"/>
      <c r="BP52" s="295">
        <v>0.0</v>
      </c>
      <c r="BQ52" s="296">
        <v>0.0</v>
      </c>
      <c r="BR52" s="297">
        <v>0.0</v>
      </c>
      <c r="BS52" s="29"/>
      <c r="BT52" s="29"/>
      <c r="BU52" s="294"/>
      <c r="BV52" s="295">
        <v>0.0</v>
      </c>
      <c r="BW52" s="296">
        <v>0.0</v>
      </c>
      <c r="BX52" s="297">
        <v>0.0</v>
      </c>
      <c r="BY52" s="29"/>
      <c r="BZ52" s="29"/>
      <c r="CA52" s="294"/>
      <c r="CB52" s="295">
        <v>0.0</v>
      </c>
      <c r="CC52" s="296">
        <v>0.0</v>
      </c>
      <c r="CD52" s="297">
        <v>0.0</v>
      </c>
      <c r="CE52" s="29"/>
      <c r="CF52" s="29"/>
      <c r="CG52" s="294"/>
      <c r="CH52" s="295">
        <v>0.0</v>
      </c>
      <c r="CI52" s="296">
        <v>0.0</v>
      </c>
      <c r="CJ52" s="297">
        <v>0.0</v>
      </c>
      <c r="CK52" s="31"/>
      <c r="CL52" s="31"/>
      <c r="CM52" s="317"/>
      <c r="CN52" s="303">
        <v>0.0</v>
      </c>
      <c r="CO52" s="304">
        <v>0.0</v>
      </c>
      <c r="CP52" s="305">
        <v>0.0</v>
      </c>
      <c r="CQ52" s="28">
        <v>901.0</v>
      </c>
      <c r="CR52" s="28">
        <v>18.0</v>
      </c>
      <c r="CS52" s="299">
        <v>10.0</v>
      </c>
      <c r="CT52" s="303">
        <v>42.904761904761905</v>
      </c>
      <c r="CU52" s="304">
        <v>1.8</v>
      </c>
      <c r="CV52" s="305">
        <v>0.6666666666666666</v>
      </c>
      <c r="CW52" s="28">
        <v>710.0</v>
      </c>
      <c r="CX52" s="28">
        <v>36.0</v>
      </c>
      <c r="CY52" s="299">
        <v>5.0</v>
      </c>
      <c r="CZ52" s="303">
        <v>44.375</v>
      </c>
      <c r="DA52" s="304">
        <v>1.8</v>
      </c>
      <c r="DB52" s="305">
        <v>0.625</v>
      </c>
      <c r="DD52" s="6" t="s">
        <v>212</v>
      </c>
    </row>
    <row r="53">
      <c r="A53" s="6" t="s">
        <v>1944</v>
      </c>
      <c r="B53" s="313">
        <v>43.50850730044809</v>
      </c>
      <c r="C53" s="314">
        <v>0.92</v>
      </c>
      <c r="D53" s="314">
        <v>1.2918862538427756</v>
      </c>
      <c r="E53" s="287">
        <v>261.0510438026885</v>
      </c>
      <c r="F53" s="287">
        <v>5.5200000000000005</v>
      </c>
      <c r="G53" s="287">
        <v>7.751317523056653</v>
      </c>
      <c r="H53" s="287">
        <f>IF(ISBLANK(E53), "", COUNTA(CCD!K53, CCD!Q53, CCD!W53, CCD!AC53, CCD!AI53, CCD!AO53, CCD!AU53, CCD!BA53, CCD!BG53, CCD!BM53, CCD!BS53, CCD!BY53, CCD!CE53, CCD!CK53, CCD!CQ53, CCD!CW53))</f>
        <v>6</v>
      </c>
      <c r="I53" s="287">
        <f>IF(ISBLANK(F53), "", COUNTA(CCD!L53, CCD!R53, CCD!X53, CCD!AD53, CCD!AJ53, CCD!AP53, CCD!AV53, CCD!BB53, CCD!BH53, CCD!BN53, CCD!BT53, CCD!BZ53, CCD!CF53, CCD!CL53, CCD!CR53, CCD!CX53))</f>
        <v>6</v>
      </c>
      <c r="J53" s="287">
        <f>IF(ISBLANK(G53), "", COUNTA(CCD!M53, CCD!S53, CCD!Y53, CCD!AE53, CCD!AK53, CCD!AQ53, CCD!AW53, CCD!BC53, CCD!BI53, CCD!BO53, CCD!BU53, CCD!CA53, CCD!CG53, CCD!CM53, CCD!CS53, CCD!CY53))</f>
        <v>6</v>
      </c>
      <c r="K53" s="293">
        <v>891.0</v>
      </c>
      <c r="L53" s="29">
        <v>9.0</v>
      </c>
      <c r="M53" s="294">
        <v>15.0</v>
      </c>
      <c r="N53" s="309">
        <v>42.42857142857143</v>
      </c>
      <c r="O53" s="310">
        <v>0.9</v>
      </c>
      <c r="P53" s="311">
        <v>1.3636363636363635</v>
      </c>
      <c r="Q53" s="293">
        <v>623.0</v>
      </c>
      <c r="R53" s="29">
        <v>9.0</v>
      </c>
      <c r="S53" s="294">
        <v>5.0</v>
      </c>
      <c r="T53" s="309">
        <v>44.24715909090909</v>
      </c>
      <c r="U53" s="310">
        <v>0.9</v>
      </c>
      <c r="V53" s="311">
        <v>1.25</v>
      </c>
      <c r="W53" s="293">
        <v>688.0</v>
      </c>
      <c r="X53" s="29">
        <v>23.0</v>
      </c>
      <c r="Y53" s="294">
        <v>5.0</v>
      </c>
      <c r="Z53" s="309">
        <v>43.0</v>
      </c>
      <c r="AA53" s="310">
        <v>0.92</v>
      </c>
      <c r="AB53" s="311">
        <v>1.25</v>
      </c>
      <c r="AC53" s="315"/>
      <c r="AD53" s="32"/>
      <c r="AE53" s="316"/>
      <c r="AF53" s="309">
        <v>0.0</v>
      </c>
      <c r="AG53" s="310">
        <v>0.0</v>
      </c>
      <c r="AH53" s="311">
        <v>0.0</v>
      </c>
      <c r="AI53" s="293">
        <v>804.0</v>
      </c>
      <c r="AJ53" s="29">
        <v>5.0</v>
      </c>
      <c r="AK53" s="294">
        <v>30.0</v>
      </c>
      <c r="AL53" s="309">
        <v>42.31578947368421</v>
      </c>
      <c r="AM53" s="310">
        <v>1.0</v>
      </c>
      <c r="AN53" s="311">
        <v>1.3043478260869565</v>
      </c>
      <c r="AO53" s="32"/>
      <c r="AP53" s="32"/>
      <c r="AQ53" s="316"/>
      <c r="AR53" s="309">
        <v>0.0</v>
      </c>
      <c r="AS53" s="310">
        <v>0.0</v>
      </c>
      <c r="AT53" s="311">
        <v>0.0</v>
      </c>
      <c r="AU53" s="315"/>
      <c r="AV53" s="32"/>
      <c r="AW53" s="316"/>
      <c r="AX53" s="309">
        <v>0.0</v>
      </c>
      <c r="AY53" s="310">
        <v>0.0</v>
      </c>
      <c r="AZ53" s="311">
        <v>0.0</v>
      </c>
      <c r="BA53" s="315"/>
      <c r="BB53" s="32"/>
      <c r="BC53" s="316"/>
      <c r="BD53" s="309">
        <v>0.0</v>
      </c>
      <c r="BE53" s="310">
        <v>0.0</v>
      </c>
      <c r="BF53" s="311">
        <v>0.0</v>
      </c>
      <c r="BG53" s="315"/>
      <c r="BH53" s="32"/>
      <c r="BI53" s="316"/>
      <c r="BJ53" s="309">
        <v>0.0</v>
      </c>
      <c r="BK53" s="310">
        <v>0.0</v>
      </c>
      <c r="BL53" s="311">
        <v>0.0</v>
      </c>
      <c r="BM53" s="32"/>
      <c r="BN53" s="32"/>
      <c r="BO53" s="316"/>
      <c r="BP53" s="309">
        <v>0.0</v>
      </c>
      <c r="BQ53" s="310">
        <v>0.0</v>
      </c>
      <c r="BR53" s="311">
        <v>0.0</v>
      </c>
      <c r="BS53" s="32"/>
      <c r="BT53" s="32"/>
      <c r="BU53" s="316"/>
      <c r="BV53" s="309">
        <v>0.0</v>
      </c>
      <c r="BW53" s="310">
        <v>0.0</v>
      </c>
      <c r="BX53" s="311">
        <v>0.0</v>
      </c>
      <c r="BY53" s="32"/>
      <c r="BZ53" s="32"/>
      <c r="CA53" s="316"/>
      <c r="CB53" s="309">
        <v>0.0</v>
      </c>
      <c r="CC53" s="310">
        <v>0.0</v>
      </c>
      <c r="CD53" s="311">
        <v>0.0</v>
      </c>
      <c r="CE53" s="32"/>
      <c r="CF53" s="32"/>
      <c r="CG53" s="316"/>
      <c r="CH53" s="309">
        <v>0.0</v>
      </c>
      <c r="CI53" s="310">
        <v>0.0</v>
      </c>
      <c r="CJ53" s="311">
        <v>0.0</v>
      </c>
      <c r="CK53" s="31"/>
      <c r="CL53" s="31"/>
      <c r="CM53" s="317"/>
      <c r="CN53" s="303">
        <v>0.0</v>
      </c>
      <c r="CO53" s="304">
        <v>0.0</v>
      </c>
      <c r="CP53" s="305">
        <v>0.0</v>
      </c>
      <c r="CQ53" s="28">
        <v>920.0</v>
      </c>
      <c r="CR53" s="28">
        <v>9.0</v>
      </c>
      <c r="CS53" s="299">
        <v>20.0</v>
      </c>
      <c r="CT53" s="303">
        <v>43.80952380952381</v>
      </c>
      <c r="CU53" s="304">
        <v>0.9</v>
      </c>
      <c r="CV53" s="305">
        <v>1.3333333333333333</v>
      </c>
      <c r="CW53" s="28">
        <v>724.0</v>
      </c>
      <c r="CX53" s="28">
        <v>18.0</v>
      </c>
      <c r="CY53" s="299">
        <v>10.0</v>
      </c>
      <c r="CZ53" s="303">
        <v>45.25</v>
      </c>
      <c r="DA53" s="304">
        <v>0.9</v>
      </c>
      <c r="DB53" s="305">
        <v>1.25</v>
      </c>
      <c r="DD53" s="6" t="s">
        <v>212</v>
      </c>
    </row>
    <row r="54">
      <c r="A54" s="6" t="s">
        <v>1945</v>
      </c>
      <c r="B54" s="313">
        <v>43.95613857085897</v>
      </c>
      <c r="C54" s="314">
        <v>0.275</v>
      </c>
      <c r="D54" s="314">
        <v>2.1005270092226613</v>
      </c>
      <c r="E54" s="287">
        <v>175.82455428343587</v>
      </c>
      <c r="F54" s="287">
        <v>1.1</v>
      </c>
      <c r="G54" s="287">
        <v>8.402108036890645</v>
      </c>
      <c r="H54" s="287">
        <f>IF(ISBLANK(E54), "", COUNTA(CCD!K54, CCD!Q54, CCD!W54, CCD!AC54, CCD!AI54, CCD!AO54, CCD!AU54, CCD!BA54, CCD!BG54, CCD!BM54, CCD!BS54, CCD!BY54, CCD!CE54, CCD!CK54, CCD!CQ54, CCD!CW54))</f>
        <v>4</v>
      </c>
      <c r="I54" s="287">
        <f>IF(ISBLANK(F54), "", COUNTA(CCD!L54, CCD!R54, CCD!X54, CCD!AD54, CCD!AJ54, CCD!AP54, CCD!AV54, CCD!BB54, CCD!BH54, CCD!BN54, CCD!BT54, CCD!BZ54, CCD!CF54, CCD!CL54, CCD!CR54, CCD!CX54))</f>
        <v>4</v>
      </c>
      <c r="J54" s="287">
        <f>IF(ISBLANK(G54), "", COUNTA(CCD!M54, CCD!S54, CCD!Y54, CCD!AE54, CCD!AK54, CCD!AQ54, CCD!AW54, CCD!BC54, CCD!BI54, CCD!BO54, CCD!BU54, CCD!CA54, CCD!CG54, CCD!CM54, CCD!CS54, CCD!CY54))</f>
        <v>4</v>
      </c>
      <c r="K54" s="293">
        <v>907.0</v>
      </c>
      <c r="L54" s="29">
        <v>3.0</v>
      </c>
      <c r="M54" s="294">
        <v>24.0</v>
      </c>
      <c r="N54" s="309">
        <v>43.19047619047619</v>
      </c>
      <c r="O54" s="310">
        <v>0.3</v>
      </c>
      <c r="P54" s="311">
        <v>2.1818181818181817</v>
      </c>
      <c r="Q54" s="293">
        <v>633.0</v>
      </c>
      <c r="R54" s="29">
        <v>3.0</v>
      </c>
      <c r="S54" s="294">
        <v>8.0</v>
      </c>
      <c r="T54" s="309">
        <v>44.95738636363637</v>
      </c>
      <c r="U54" s="310">
        <v>0.3</v>
      </c>
      <c r="V54" s="311">
        <v>2.0</v>
      </c>
      <c r="W54" s="315"/>
      <c r="X54" s="32"/>
      <c r="Y54" s="316"/>
      <c r="Z54" s="309">
        <v>0.0</v>
      </c>
      <c r="AA54" s="310">
        <v>0.0</v>
      </c>
      <c r="AB54" s="311">
        <v>0.0</v>
      </c>
      <c r="AC54" s="315"/>
      <c r="AD54" s="32"/>
      <c r="AE54" s="316"/>
      <c r="AF54" s="309">
        <v>0.0</v>
      </c>
      <c r="AG54" s="310">
        <v>0.0</v>
      </c>
      <c r="AH54" s="311">
        <v>0.0</v>
      </c>
      <c r="AI54" s="293">
        <v>819.0</v>
      </c>
      <c r="AJ54" s="29">
        <v>1.0</v>
      </c>
      <c r="AK54" s="294">
        <v>48.0</v>
      </c>
      <c r="AL54" s="309">
        <v>43.10526315789474</v>
      </c>
      <c r="AM54" s="310">
        <v>0.2</v>
      </c>
      <c r="AN54" s="311">
        <v>2.0869565217391304</v>
      </c>
      <c r="AO54" s="32"/>
      <c r="AP54" s="32"/>
      <c r="AQ54" s="316"/>
      <c r="AR54" s="309">
        <v>0.0</v>
      </c>
      <c r="AS54" s="310">
        <v>0.0</v>
      </c>
      <c r="AT54" s="311">
        <v>0.0</v>
      </c>
      <c r="AU54" s="315"/>
      <c r="AV54" s="32"/>
      <c r="AW54" s="316"/>
      <c r="AX54" s="309">
        <v>0.0</v>
      </c>
      <c r="AY54" s="310">
        <v>0.0</v>
      </c>
      <c r="AZ54" s="311">
        <v>0.0</v>
      </c>
      <c r="BA54" s="315"/>
      <c r="BB54" s="32"/>
      <c r="BC54" s="316"/>
      <c r="BD54" s="309">
        <v>0.0</v>
      </c>
      <c r="BE54" s="310">
        <v>0.0</v>
      </c>
      <c r="BF54" s="311">
        <v>0.0</v>
      </c>
      <c r="BG54" s="315"/>
      <c r="BH54" s="32"/>
      <c r="BI54" s="316"/>
      <c r="BJ54" s="309">
        <v>0.0</v>
      </c>
      <c r="BK54" s="310">
        <v>0.0</v>
      </c>
      <c r="BL54" s="311">
        <v>0.0</v>
      </c>
      <c r="BM54" s="32"/>
      <c r="BN54" s="32"/>
      <c r="BO54" s="316"/>
      <c r="BP54" s="309">
        <v>0.0</v>
      </c>
      <c r="BQ54" s="310">
        <v>0.0</v>
      </c>
      <c r="BR54" s="311">
        <v>0.0</v>
      </c>
      <c r="BS54" s="32"/>
      <c r="BT54" s="32"/>
      <c r="BU54" s="316"/>
      <c r="BV54" s="309">
        <v>0.0</v>
      </c>
      <c r="BW54" s="310">
        <v>0.0</v>
      </c>
      <c r="BX54" s="311">
        <v>0.0</v>
      </c>
      <c r="BY54" s="32"/>
      <c r="BZ54" s="32"/>
      <c r="CA54" s="316"/>
      <c r="CB54" s="309">
        <v>0.0</v>
      </c>
      <c r="CC54" s="310">
        <v>0.0</v>
      </c>
      <c r="CD54" s="311">
        <v>0.0</v>
      </c>
      <c r="CE54" s="32"/>
      <c r="CF54" s="32"/>
      <c r="CG54" s="316"/>
      <c r="CH54" s="309">
        <v>0.0</v>
      </c>
      <c r="CI54" s="310">
        <v>0.0</v>
      </c>
      <c r="CJ54" s="311">
        <v>0.0</v>
      </c>
      <c r="CK54" s="31"/>
      <c r="CL54" s="31"/>
      <c r="CM54" s="317"/>
      <c r="CN54" s="303">
        <v>0.0</v>
      </c>
      <c r="CO54" s="304">
        <v>0.0</v>
      </c>
      <c r="CP54" s="305">
        <v>0.0</v>
      </c>
      <c r="CQ54" s="28">
        <v>936.0</v>
      </c>
      <c r="CR54" s="28">
        <v>3.0</v>
      </c>
      <c r="CS54" s="299">
        <v>32.0</v>
      </c>
      <c r="CT54" s="303">
        <v>44.57142857142857</v>
      </c>
      <c r="CU54" s="304">
        <v>0.3</v>
      </c>
      <c r="CV54" s="305">
        <v>2.1333333333333333</v>
      </c>
      <c r="CW54" s="31"/>
      <c r="CX54" s="31"/>
      <c r="CY54" s="317"/>
      <c r="CZ54" s="303">
        <v>0.0</v>
      </c>
      <c r="DA54" s="304">
        <v>0.0</v>
      </c>
      <c r="DB54" s="305">
        <v>0.0</v>
      </c>
      <c r="DD54" s="6" t="s">
        <v>212</v>
      </c>
    </row>
    <row r="55">
      <c r="A55" s="6" t="s">
        <v>1947</v>
      </c>
      <c r="B55" s="313">
        <v>45.592698602567026</v>
      </c>
      <c r="C55" s="314">
        <v>0.785</v>
      </c>
      <c r="D55" s="314">
        <v>1.2119400527009223</v>
      </c>
      <c r="E55" s="287">
        <v>273.55619161540216</v>
      </c>
      <c r="F55" s="287">
        <v>4.71</v>
      </c>
      <c r="G55" s="287">
        <v>7.271640316205533</v>
      </c>
      <c r="H55" s="287">
        <f>IF(ISBLANK(E55), "", COUNTA(CCD!K55, CCD!Q55, CCD!W55, CCD!AC55, CCD!AI55, CCD!AO55, CCD!AU55, CCD!BA55, CCD!BG55, CCD!BM55, CCD!BS55, CCD!BY55, CCD!CE55, CCD!CK55, CCD!CQ55, CCD!CW55))</f>
        <v>6</v>
      </c>
      <c r="I55" s="287">
        <f>IF(ISBLANK(F55), "", COUNTA(CCD!L55, CCD!R55, CCD!X55, CCD!AD55, CCD!AJ55, CCD!AP55, CCD!AV55, CCD!BB55, CCD!BH55, CCD!BN55, CCD!BT55, CCD!BZ55, CCD!CF55, CCD!CL55, CCD!CR55, CCD!CX55))</f>
        <v>6</v>
      </c>
      <c r="J55" s="287">
        <f>IF(ISBLANK(G55), "", COUNTA(CCD!M55, CCD!S55, CCD!Y55, CCD!AE55, CCD!AK55, CCD!AQ55, CCD!AW55, CCD!BC55, CCD!BI55, CCD!BO55, CCD!BU55, CCD!CA55, CCD!CG55, CCD!CM55, CCD!CS55, CCD!CY55))</f>
        <v>6</v>
      </c>
      <c r="K55" s="293">
        <v>934.0</v>
      </c>
      <c r="L55" s="29">
        <v>8.0</v>
      </c>
      <c r="M55" s="294">
        <v>14.0</v>
      </c>
      <c r="N55" s="309">
        <v>44.476190476190474</v>
      </c>
      <c r="O55" s="310">
        <v>0.8</v>
      </c>
      <c r="P55" s="311">
        <v>1.2727272727272727</v>
      </c>
      <c r="Q55" s="293">
        <v>652.0</v>
      </c>
      <c r="R55" s="29">
        <v>8.0</v>
      </c>
      <c r="S55" s="294">
        <v>5.0</v>
      </c>
      <c r="T55" s="309">
        <v>46.30681818181818</v>
      </c>
      <c r="U55" s="310">
        <v>0.8</v>
      </c>
      <c r="V55" s="311">
        <v>1.25</v>
      </c>
      <c r="W55" s="293">
        <v>721.0</v>
      </c>
      <c r="X55" s="29">
        <v>19.0</v>
      </c>
      <c r="Y55" s="294">
        <v>5.0</v>
      </c>
      <c r="Z55" s="309">
        <v>45.0625</v>
      </c>
      <c r="AA55" s="310">
        <v>0.76</v>
      </c>
      <c r="AB55" s="311">
        <v>1.25</v>
      </c>
      <c r="AC55" s="315"/>
      <c r="AD55" s="32"/>
      <c r="AE55" s="316"/>
      <c r="AF55" s="309">
        <v>0.0</v>
      </c>
      <c r="AG55" s="310">
        <v>0.0</v>
      </c>
      <c r="AH55" s="311">
        <v>0.0</v>
      </c>
      <c r="AI55" s="293">
        <v>843.0</v>
      </c>
      <c r="AJ55" s="29">
        <v>4.0</v>
      </c>
      <c r="AK55" s="294">
        <v>27.0</v>
      </c>
      <c r="AL55" s="309">
        <v>44.36842105263158</v>
      </c>
      <c r="AM55" s="310">
        <v>0.8</v>
      </c>
      <c r="AN55" s="311">
        <v>1.173913043478261</v>
      </c>
      <c r="AO55" s="32"/>
      <c r="AP55" s="32"/>
      <c r="AQ55" s="316"/>
      <c r="AR55" s="309">
        <v>0.0</v>
      </c>
      <c r="AS55" s="310">
        <v>0.0</v>
      </c>
      <c r="AT55" s="311">
        <v>0.0</v>
      </c>
      <c r="AU55" s="315"/>
      <c r="AV55" s="32"/>
      <c r="AW55" s="316"/>
      <c r="AX55" s="309">
        <v>0.0</v>
      </c>
      <c r="AY55" s="310">
        <v>0.0</v>
      </c>
      <c r="AZ55" s="311">
        <v>0.0</v>
      </c>
      <c r="BA55" s="315"/>
      <c r="BB55" s="32"/>
      <c r="BC55" s="316"/>
      <c r="BD55" s="309">
        <v>0.0</v>
      </c>
      <c r="BE55" s="310">
        <v>0.0</v>
      </c>
      <c r="BF55" s="311">
        <v>0.0</v>
      </c>
      <c r="BG55" s="315"/>
      <c r="BH55" s="32"/>
      <c r="BI55" s="316"/>
      <c r="BJ55" s="309">
        <v>0.0</v>
      </c>
      <c r="BK55" s="310">
        <v>0.0</v>
      </c>
      <c r="BL55" s="311">
        <v>0.0</v>
      </c>
      <c r="BM55" s="32"/>
      <c r="BN55" s="32"/>
      <c r="BO55" s="316"/>
      <c r="BP55" s="309">
        <v>0.0</v>
      </c>
      <c r="BQ55" s="310">
        <v>0.0</v>
      </c>
      <c r="BR55" s="311">
        <v>0.0</v>
      </c>
      <c r="BS55" s="32"/>
      <c r="BT55" s="32"/>
      <c r="BU55" s="316"/>
      <c r="BV55" s="309">
        <v>0.0</v>
      </c>
      <c r="BW55" s="310">
        <v>0.0</v>
      </c>
      <c r="BX55" s="311">
        <v>0.0</v>
      </c>
      <c r="BY55" s="32"/>
      <c r="BZ55" s="32"/>
      <c r="CA55" s="316"/>
      <c r="CB55" s="309">
        <v>0.0</v>
      </c>
      <c r="CC55" s="310">
        <v>0.0</v>
      </c>
      <c r="CD55" s="311">
        <v>0.0</v>
      </c>
      <c r="CE55" s="32"/>
      <c r="CF55" s="32"/>
      <c r="CG55" s="316"/>
      <c r="CH55" s="309">
        <v>0.0</v>
      </c>
      <c r="CI55" s="310">
        <v>0.0</v>
      </c>
      <c r="CJ55" s="311">
        <v>0.0</v>
      </c>
      <c r="CK55" s="31"/>
      <c r="CL55" s="31"/>
      <c r="CM55" s="317"/>
      <c r="CN55" s="303">
        <v>0.0</v>
      </c>
      <c r="CO55" s="304">
        <v>0.0</v>
      </c>
      <c r="CP55" s="305">
        <v>0.0</v>
      </c>
      <c r="CQ55" s="28">
        <v>964.0</v>
      </c>
      <c r="CR55" s="28">
        <v>8.0</v>
      </c>
      <c r="CS55" s="299">
        <v>18.0</v>
      </c>
      <c r="CT55" s="303">
        <v>45.904761904761905</v>
      </c>
      <c r="CU55" s="304">
        <v>0.8</v>
      </c>
      <c r="CV55" s="305">
        <v>1.2</v>
      </c>
      <c r="CW55" s="28">
        <v>759.0</v>
      </c>
      <c r="CX55" s="28">
        <v>15.0</v>
      </c>
      <c r="CY55" s="299">
        <v>9.0</v>
      </c>
      <c r="CZ55" s="303">
        <v>47.4375</v>
      </c>
      <c r="DA55" s="304">
        <v>0.75</v>
      </c>
      <c r="DB55" s="305">
        <v>1.125</v>
      </c>
      <c r="DD55" s="6" t="s">
        <v>212</v>
      </c>
    </row>
    <row r="56">
      <c r="A56" s="6" t="s">
        <v>1948</v>
      </c>
      <c r="B56" s="313">
        <v>42.94811484202932</v>
      </c>
      <c r="C56" s="314">
        <v>2.02</v>
      </c>
      <c r="D56" s="314">
        <v>0.3199659639877031</v>
      </c>
      <c r="E56" s="287">
        <v>257.6886890521759</v>
      </c>
      <c r="F56" s="287">
        <v>12.120000000000001</v>
      </c>
      <c r="G56" s="287">
        <v>1.9197957839262185</v>
      </c>
      <c r="H56" s="287">
        <f>IF(ISBLANK(E56), "", COUNTA(CCD!K56, CCD!Q56, CCD!W56, CCD!AC56, CCD!AI56, CCD!AO56, CCD!AU56, CCD!BA56, CCD!BG56, CCD!BM56, CCD!BS56, CCD!BY56, CCD!CE56, CCD!CK56, CCD!CQ56, CCD!CW56))</f>
        <v>6</v>
      </c>
      <c r="I56" s="287">
        <f>IF(ISBLANK(F56), "", COUNTA(CCD!L56, CCD!R56, CCD!X56, CCD!AD56, CCD!AJ56, CCD!AP56, CCD!AV56, CCD!BB56, CCD!BH56, CCD!BN56, CCD!BT56, CCD!BZ56, CCD!CF56, CCD!CL56, CCD!CR56, CCD!CX56))</f>
        <v>6</v>
      </c>
      <c r="J56" s="287">
        <f>IF(ISBLANK(G56), "", COUNTA(CCD!M56, CCD!S56, CCD!Y56, CCD!AE56, CCD!AK56, CCD!AQ56, CCD!AW56, CCD!BC56, CCD!BI56, CCD!BO56, CCD!BU56, CCD!CA56, CCD!CG56, CCD!CM56, CCD!CS56, CCD!CY56))</f>
        <v>6</v>
      </c>
      <c r="K56" s="293">
        <v>880.0</v>
      </c>
      <c r="L56" s="29">
        <v>21.0</v>
      </c>
      <c r="M56" s="294">
        <v>4.0</v>
      </c>
      <c r="N56" s="309">
        <v>41.904761904761905</v>
      </c>
      <c r="O56" s="310">
        <v>2.1</v>
      </c>
      <c r="P56" s="311">
        <v>0.36363636363636365</v>
      </c>
      <c r="Q56" s="293">
        <v>615.0</v>
      </c>
      <c r="R56" s="29">
        <v>21.0</v>
      </c>
      <c r="S56" s="294">
        <v>1.0</v>
      </c>
      <c r="T56" s="309">
        <v>43.67897727272727</v>
      </c>
      <c r="U56" s="310">
        <v>2.1</v>
      </c>
      <c r="V56" s="311">
        <v>0.25</v>
      </c>
      <c r="W56" s="293">
        <v>679.0</v>
      </c>
      <c r="X56" s="29">
        <v>38.0</v>
      </c>
      <c r="Y56" s="294">
        <v>1.0</v>
      </c>
      <c r="Z56" s="309">
        <v>42.4375</v>
      </c>
      <c r="AA56" s="310">
        <v>1.52</v>
      </c>
      <c r="AB56" s="311">
        <v>0.25</v>
      </c>
      <c r="AC56" s="315"/>
      <c r="AD56" s="32"/>
      <c r="AE56" s="316"/>
      <c r="AF56" s="309">
        <v>0.0</v>
      </c>
      <c r="AG56" s="310">
        <v>0.0</v>
      </c>
      <c r="AH56" s="311">
        <v>0.0</v>
      </c>
      <c r="AI56" s="293">
        <v>794.0</v>
      </c>
      <c r="AJ56" s="29">
        <v>11.0</v>
      </c>
      <c r="AK56" s="294">
        <v>8.0</v>
      </c>
      <c r="AL56" s="309">
        <v>41.78947368421053</v>
      </c>
      <c r="AM56" s="310">
        <v>2.2</v>
      </c>
      <c r="AN56" s="311">
        <v>0.34782608695652173</v>
      </c>
      <c r="AO56" s="32"/>
      <c r="AP56" s="32"/>
      <c r="AQ56" s="316"/>
      <c r="AR56" s="309">
        <v>0.0</v>
      </c>
      <c r="AS56" s="310">
        <v>0.0</v>
      </c>
      <c r="AT56" s="311">
        <v>0.0</v>
      </c>
      <c r="AU56" s="315"/>
      <c r="AV56" s="32"/>
      <c r="AW56" s="316"/>
      <c r="AX56" s="309">
        <v>0.0</v>
      </c>
      <c r="AY56" s="310">
        <v>0.0</v>
      </c>
      <c r="AZ56" s="311">
        <v>0.0</v>
      </c>
      <c r="BA56" s="315"/>
      <c r="BB56" s="32"/>
      <c r="BC56" s="316"/>
      <c r="BD56" s="309">
        <v>0.0</v>
      </c>
      <c r="BE56" s="310">
        <v>0.0</v>
      </c>
      <c r="BF56" s="311">
        <v>0.0</v>
      </c>
      <c r="BG56" s="315"/>
      <c r="BH56" s="32"/>
      <c r="BI56" s="316"/>
      <c r="BJ56" s="309">
        <v>0.0</v>
      </c>
      <c r="BK56" s="310">
        <v>0.0</v>
      </c>
      <c r="BL56" s="311">
        <v>0.0</v>
      </c>
      <c r="BM56" s="32"/>
      <c r="BN56" s="32"/>
      <c r="BO56" s="316"/>
      <c r="BP56" s="309">
        <v>0.0</v>
      </c>
      <c r="BQ56" s="310">
        <v>0.0</v>
      </c>
      <c r="BR56" s="311">
        <v>0.0</v>
      </c>
      <c r="BS56" s="32"/>
      <c r="BT56" s="32"/>
      <c r="BU56" s="316"/>
      <c r="BV56" s="309">
        <v>0.0</v>
      </c>
      <c r="BW56" s="310">
        <v>0.0</v>
      </c>
      <c r="BX56" s="311">
        <v>0.0</v>
      </c>
      <c r="BY56" s="32"/>
      <c r="BZ56" s="32"/>
      <c r="CA56" s="316"/>
      <c r="CB56" s="309">
        <v>0.0</v>
      </c>
      <c r="CC56" s="310">
        <v>0.0</v>
      </c>
      <c r="CD56" s="311">
        <v>0.0</v>
      </c>
      <c r="CE56" s="32"/>
      <c r="CF56" s="32"/>
      <c r="CG56" s="316"/>
      <c r="CH56" s="309">
        <v>0.0</v>
      </c>
      <c r="CI56" s="310">
        <v>0.0</v>
      </c>
      <c r="CJ56" s="311">
        <v>0.0</v>
      </c>
      <c r="CK56" s="31"/>
      <c r="CL56" s="31"/>
      <c r="CM56" s="317"/>
      <c r="CN56" s="303">
        <v>0.0</v>
      </c>
      <c r="CO56" s="304">
        <v>0.0</v>
      </c>
      <c r="CP56" s="305">
        <v>0.0</v>
      </c>
      <c r="CQ56" s="28">
        <v>907.0</v>
      </c>
      <c r="CR56" s="28">
        <v>21.0</v>
      </c>
      <c r="CS56" s="299">
        <v>5.0</v>
      </c>
      <c r="CT56" s="303">
        <v>43.19047619047619</v>
      </c>
      <c r="CU56" s="304">
        <v>2.1</v>
      </c>
      <c r="CV56" s="305">
        <v>0.3333333333333333</v>
      </c>
      <c r="CW56" s="28">
        <v>715.0</v>
      </c>
      <c r="CX56" s="28">
        <v>42.0</v>
      </c>
      <c r="CY56" s="299">
        <v>3.0</v>
      </c>
      <c r="CZ56" s="303">
        <v>44.6875</v>
      </c>
      <c r="DA56" s="304">
        <v>2.1</v>
      </c>
      <c r="DB56" s="305">
        <v>0.375</v>
      </c>
      <c r="DD56" s="6" t="s">
        <v>212</v>
      </c>
    </row>
    <row r="57">
      <c r="A57" s="6" t="s">
        <v>1950</v>
      </c>
      <c r="B57" s="313">
        <v>44.18409660514923</v>
      </c>
      <c r="C57" s="314">
        <v>0.9333333333333332</v>
      </c>
      <c r="D57" s="314">
        <v>1.0</v>
      </c>
      <c r="E57" s="287">
        <v>132.5522898154477</v>
      </c>
      <c r="F57" s="287">
        <v>2.8</v>
      </c>
      <c r="G57" s="287">
        <v>3.0</v>
      </c>
      <c r="H57" s="287">
        <f>IF(ISBLANK(E57), "", COUNTA(CCD!K57, CCD!Q57, CCD!W57, CCD!AC57, CCD!AI57, CCD!AO57, CCD!AU57, CCD!BA57, CCD!BG57, CCD!BM57, CCD!BS57, CCD!BY57, CCD!CE57, CCD!CK57, CCD!CQ57, CCD!CW57))</f>
        <v>3</v>
      </c>
      <c r="I57" s="287">
        <f>IF(ISBLANK(F57), "", COUNTA(CCD!L57, CCD!R57, CCD!X57, CCD!AD57, CCD!AJ57, CCD!AP57, CCD!AV57, CCD!BB57, CCD!BH57, CCD!BN57, CCD!BT57, CCD!BZ57, CCD!CF57, CCD!CL57, CCD!CR57, CCD!CX57))</f>
        <v>3</v>
      </c>
      <c r="J57" s="287">
        <f>IF(ISBLANK(G57), "", COUNTA(CCD!M57, CCD!S57, CCD!Y57, CCD!AE57, CCD!AK57, CCD!AQ57, CCD!AW57, CCD!BC57, CCD!BI57, CCD!BO57, CCD!BU57, CCD!CA57, CCD!CG57, CCD!CM57, CCD!CS57, CCD!CY57))</f>
        <v>3</v>
      </c>
      <c r="K57" s="293">
        <v>915.0</v>
      </c>
      <c r="L57" s="29">
        <v>9.0</v>
      </c>
      <c r="M57" s="294">
        <v>11.0</v>
      </c>
      <c r="N57" s="309">
        <v>43.57142857142857</v>
      </c>
      <c r="O57" s="310">
        <v>0.9</v>
      </c>
      <c r="P57" s="311">
        <v>1.0</v>
      </c>
      <c r="Q57" s="293">
        <v>640.0</v>
      </c>
      <c r="R57" s="29">
        <v>9.0</v>
      </c>
      <c r="S57" s="294">
        <v>4.0</v>
      </c>
      <c r="T57" s="309">
        <v>45.45454545454545</v>
      </c>
      <c r="U57" s="310">
        <v>0.9</v>
      </c>
      <c r="V57" s="311">
        <v>1.0</v>
      </c>
      <c r="W57" s="315"/>
      <c r="X57" s="32"/>
      <c r="Y57" s="316"/>
      <c r="Z57" s="309">
        <v>0.0</v>
      </c>
      <c r="AA57" s="310">
        <v>0.0</v>
      </c>
      <c r="AB57" s="311">
        <v>0.0</v>
      </c>
      <c r="AC57" s="315"/>
      <c r="AD57" s="32"/>
      <c r="AE57" s="316"/>
      <c r="AF57" s="309">
        <v>0.0</v>
      </c>
      <c r="AG57" s="310">
        <v>0.0</v>
      </c>
      <c r="AH57" s="311">
        <v>0.0</v>
      </c>
      <c r="AI57" s="293">
        <v>827.0</v>
      </c>
      <c r="AJ57" s="29">
        <v>5.0</v>
      </c>
      <c r="AK57" s="294">
        <v>23.0</v>
      </c>
      <c r="AL57" s="309">
        <v>43.526315789473685</v>
      </c>
      <c r="AM57" s="310">
        <v>1.0</v>
      </c>
      <c r="AN57" s="311">
        <v>1.0</v>
      </c>
      <c r="AO57" s="32"/>
      <c r="AP57" s="32"/>
      <c r="AQ57" s="316"/>
      <c r="AR57" s="309">
        <v>0.0</v>
      </c>
      <c r="AS57" s="310">
        <v>0.0</v>
      </c>
      <c r="AT57" s="311">
        <v>0.0</v>
      </c>
      <c r="AU57" s="315"/>
      <c r="AV57" s="32"/>
      <c r="AW57" s="316"/>
      <c r="AX57" s="309">
        <v>0.0</v>
      </c>
      <c r="AY57" s="310">
        <v>0.0</v>
      </c>
      <c r="AZ57" s="311">
        <v>0.0</v>
      </c>
      <c r="BA57" s="315"/>
      <c r="BB57" s="32"/>
      <c r="BC57" s="316"/>
      <c r="BD57" s="309">
        <v>0.0</v>
      </c>
      <c r="BE57" s="310">
        <v>0.0</v>
      </c>
      <c r="BF57" s="311">
        <v>0.0</v>
      </c>
      <c r="BG57" s="315"/>
      <c r="BH57" s="32"/>
      <c r="BI57" s="316"/>
      <c r="BJ57" s="309">
        <v>0.0</v>
      </c>
      <c r="BK57" s="310">
        <v>0.0</v>
      </c>
      <c r="BL57" s="311">
        <v>0.0</v>
      </c>
      <c r="BM57" s="32"/>
      <c r="BN57" s="32"/>
      <c r="BO57" s="316"/>
      <c r="BP57" s="309">
        <v>0.0</v>
      </c>
      <c r="BQ57" s="310">
        <v>0.0</v>
      </c>
      <c r="BR57" s="311">
        <v>0.0</v>
      </c>
      <c r="BS57" s="32"/>
      <c r="BT57" s="32"/>
      <c r="BU57" s="316"/>
      <c r="BV57" s="309">
        <v>0.0</v>
      </c>
      <c r="BW57" s="310">
        <v>0.0</v>
      </c>
      <c r="BX57" s="311">
        <v>0.0</v>
      </c>
      <c r="BY57" s="32"/>
      <c r="BZ57" s="32"/>
      <c r="CA57" s="316"/>
      <c r="CB57" s="309">
        <v>0.0</v>
      </c>
      <c r="CC57" s="310">
        <v>0.0</v>
      </c>
      <c r="CD57" s="311">
        <v>0.0</v>
      </c>
      <c r="CE57" s="32"/>
      <c r="CF57" s="32"/>
      <c r="CG57" s="316"/>
      <c r="CH57" s="309">
        <v>0.0</v>
      </c>
      <c r="CI57" s="310">
        <v>0.0</v>
      </c>
      <c r="CJ57" s="311">
        <v>0.0</v>
      </c>
      <c r="CK57" s="31"/>
      <c r="CL57" s="31"/>
      <c r="CM57" s="317"/>
      <c r="CN57" s="303">
        <v>0.0</v>
      </c>
      <c r="CO57" s="304">
        <v>0.0</v>
      </c>
      <c r="CP57" s="305">
        <v>0.0</v>
      </c>
      <c r="CQ57" s="28"/>
      <c r="CR57" s="28"/>
      <c r="CS57" s="299"/>
      <c r="CT57" s="303">
        <v>0.0</v>
      </c>
      <c r="CU57" s="304">
        <v>0.0</v>
      </c>
      <c r="CV57" s="305">
        <v>0.0</v>
      </c>
      <c r="CW57" s="31"/>
      <c r="CX57" s="31"/>
      <c r="CY57" s="317"/>
      <c r="CZ57" s="303">
        <v>0.0</v>
      </c>
      <c r="DA57" s="304">
        <v>0.0</v>
      </c>
      <c r="DB57" s="305">
        <v>0.0</v>
      </c>
    </row>
    <row r="58">
      <c r="A58" s="6" t="s">
        <v>1951</v>
      </c>
      <c r="B58" s="313">
        <v>47.665218918508394</v>
      </c>
      <c r="C58" s="314">
        <v>1.5333333333333332</v>
      </c>
      <c r="D58" s="314">
        <v>1.783596837944664</v>
      </c>
      <c r="E58" s="287">
        <v>142.99565675552518</v>
      </c>
      <c r="F58" s="287">
        <v>4.6</v>
      </c>
      <c r="G58" s="287">
        <v>5.350790513833992</v>
      </c>
      <c r="H58" s="287">
        <f>IF(ISBLANK(E58), "", COUNTA(CCD!K58, CCD!Q58, CCD!W58, CCD!AC58, CCD!AI58, CCD!AO58, CCD!AU58, CCD!BA58, CCD!BG58, CCD!BM58, CCD!BS58, CCD!BY58, CCD!CE58, CCD!CK58, CCD!CQ58, CCD!CW58))</f>
        <v>3</v>
      </c>
      <c r="I58" s="287">
        <f>IF(ISBLANK(F58), "", COUNTA(CCD!L58, CCD!R58, CCD!X58, CCD!AD58, CCD!AJ58, CCD!AP58, CCD!AV58, CCD!BB58, CCD!BH58, CCD!BN58, CCD!BT58, CCD!BZ58, CCD!CF58, CCD!CL58, CCD!CR58, CCD!CX58))</f>
        <v>3</v>
      </c>
      <c r="J58" s="287">
        <f>IF(ISBLANK(G58), "", COUNTA(CCD!M58, CCD!S58, CCD!Y58, CCD!AE58, CCD!AK58, CCD!AQ58, CCD!AW58, CCD!BC58, CCD!BI58, CCD!BO58, CCD!BU58, CCD!CA58, CCD!CG58, CCD!CM58, CCD!CS58, CCD!CY58))</f>
        <v>3</v>
      </c>
      <c r="K58" s="293">
        <v>989.0</v>
      </c>
      <c r="L58" s="29">
        <v>15.0</v>
      </c>
      <c r="M58" s="294">
        <v>20.0</v>
      </c>
      <c r="N58" s="309">
        <v>47.095238095238095</v>
      </c>
      <c r="O58" s="310">
        <v>1.5</v>
      </c>
      <c r="P58" s="311">
        <v>1.8181818181818181</v>
      </c>
      <c r="Q58" s="293">
        <v>690.0</v>
      </c>
      <c r="R58" s="29">
        <v>15.0</v>
      </c>
      <c r="S58" s="294">
        <v>7.0</v>
      </c>
      <c r="T58" s="309">
        <v>49.00568181818182</v>
      </c>
      <c r="U58" s="310">
        <v>1.5</v>
      </c>
      <c r="V58" s="311">
        <v>1.75</v>
      </c>
      <c r="W58" s="315"/>
      <c r="X58" s="32"/>
      <c r="Y58" s="316"/>
      <c r="Z58" s="309">
        <v>0.0</v>
      </c>
      <c r="AA58" s="310">
        <v>0.0</v>
      </c>
      <c r="AB58" s="311">
        <v>0.0</v>
      </c>
      <c r="AC58" s="315"/>
      <c r="AD58" s="32"/>
      <c r="AE58" s="316"/>
      <c r="AF58" s="309">
        <v>0.0</v>
      </c>
      <c r="AG58" s="310">
        <v>0.0</v>
      </c>
      <c r="AH58" s="311">
        <v>0.0</v>
      </c>
      <c r="AI58" s="293">
        <v>891.0</v>
      </c>
      <c r="AJ58" s="29">
        <v>8.0</v>
      </c>
      <c r="AK58" s="294">
        <v>41.0</v>
      </c>
      <c r="AL58" s="309">
        <v>46.89473684210526</v>
      </c>
      <c r="AM58" s="310">
        <v>1.6</v>
      </c>
      <c r="AN58" s="311">
        <v>1.7826086956521738</v>
      </c>
      <c r="AO58" s="32"/>
      <c r="AP58" s="32"/>
      <c r="AQ58" s="316"/>
      <c r="AR58" s="309">
        <v>0.0</v>
      </c>
      <c r="AS58" s="310">
        <v>0.0</v>
      </c>
      <c r="AT58" s="311">
        <v>0.0</v>
      </c>
      <c r="AU58" s="315"/>
      <c r="AV58" s="32"/>
      <c r="AW58" s="316"/>
      <c r="AX58" s="309">
        <v>0.0</v>
      </c>
      <c r="AY58" s="310">
        <v>0.0</v>
      </c>
      <c r="AZ58" s="311">
        <v>0.0</v>
      </c>
      <c r="BA58" s="315"/>
      <c r="BB58" s="32"/>
      <c r="BC58" s="316"/>
      <c r="BD58" s="309">
        <v>0.0</v>
      </c>
      <c r="BE58" s="310">
        <v>0.0</v>
      </c>
      <c r="BF58" s="311">
        <v>0.0</v>
      </c>
      <c r="BG58" s="315"/>
      <c r="BH58" s="32"/>
      <c r="BI58" s="316"/>
      <c r="BJ58" s="309">
        <v>0.0</v>
      </c>
      <c r="BK58" s="310">
        <v>0.0</v>
      </c>
      <c r="BL58" s="311">
        <v>0.0</v>
      </c>
      <c r="BM58" s="32"/>
      <c r="BN58" s="32"/>
      <c r="BO58" s="316"/>
      <c r="BP58" s="309">
        <v>0.0</v>
      </c>
      <c r="BQ58" s="310">
        <v>0.0</v>
      </c>
      <c r="BR58" s="311">
        <v>0.0</v>
      </c>
      <c r="BS58" s="32"/>
      <c r="BT58" s="32"/>
      <c r="BU58" s="316"/>
      <c r="BV58" s="309">
        <v>0.0</v>
      </c>
      <c r="BW58" s="310">
        <v>0.0</v>
      </c>
      <c r="BX58" s="311">
        <v>0.0</v>
      </c>
      <c r="BY58" s="32"/>
      <c r="BZ58" s="32"/>
      <c r="CA58" s="316"/>
      <c r="CB58" s="309">
        <v>0.0</v>
      </c>
      <c r="CC58" s="310">
        <v>0.0</v>
      </c>
      <c r="CD58" s="311">
        <v>0.0</v>
      </c>
      <c r="CE58" s="32"/>
      <c r="CF58" s="32"/>
      <c r="CG58" s="316"/>
      <c r="CH58" s="309">
        <v>0.0</v>
      </c>
      <c r="CI58" s="310">
        <v>0.0</v>
      </c>
      <c r="CJ58" s="311">
        <v>0.0</v>
      </c>
      <c r="CK58" s="31"/>
      <c r="CL58" s="31"/>
      <c r="CM58" s="317"/>
      <c r="CN58" s="303">
        <v>0.0</v>
      </c>
      <c r="CO58" s="304">
        <v>0.0</v>
      </c>
      <c r="CP58" s="305">
        <v>0.0</v>
      </c>
      <c r="CQ58" s="31"/>
      <c r="CR58" s="31"/>
      <c r="CS58" s="317"/>
      <c r="CT58" s="303">
        <v>0.0</v>
      </c>
      <c r="CU58" s="304">
        <v>0.0</v>
      </c>
      <c r="CV58" s="305">
        <v>0.0</v>
      </c>
      <c r="CW58" s="31"/>
      <c r="CX58" s="31"/>
      <c r="CY58" s="317"/>
      <c r="CZ58" s="303">
        <v>0.0</v>
      </c>
      <c r="DA58" s="304">
        <v>0.0</v>
      </c>
      <c r="DB58" s="305">
        <v>0.0</v>
      </c>
      <c r="DD58" s="6" t="s">
        <v>212</v>
      </c>
    </row>
    <row r="59">
      <c r="A59" s="6" t="s">
        <v>1958</v>
      </c>
      <c r="B59" s="313">
        <v>48.15536473760158</v>
      </c>
      <c r="C59" s="314">
        <v>0.8000000000000002</v>
      </c>
      <c r="D59" s="314">
        <v>1.6264822134387353</v>
      </c>
      <c r="E59" s="287">
        <v>144.46609421280473</v>
      </c>
      <c r="F59" s="287">
        <v>2.4000000000000004</v>
      </c>
      <c r="G59" s="287">
        <v>4.879446640316206</v>
      </c>
      <c r="H59" s="287">
        <f>IF(ISBLANK(E59), "", COUNTA(CCD!K59, CCD!Q59, CCD!W59, CCD!AC59, CCD!AI59, CCD!AO59, CCD!AU59, CCD!BA59, CCD!BG59, CCD!BM59, CCD!BS59, CCD!BY59, CCD!CE59, CCD!CK59, CCD!CQ59, CCD!CW59))</f>
        <v>3</v>
      </c>
      <c r="I59" s="287">
        <f>IF(ISBLANK(F59), "", COUNTA(CCD!L59, CCD!R59, CCD!X59, CCD!AD59, CCD!AJ59, CCD!AP59, CCD!AV59, CCD!BB59, CCD!BH59, CCD!BN59, CCD!BT59, CCD!BZ59, CCD!CF59, CCD!CL59, CCD!CR59, CCD!CX59))</f>
        <v>3</v>
      </c>
      <c r="J59" s="287">
        <f>IF(ISBLANK(G59), "", COUNTA(CCD!M59, CCD!S59, CCD!Y59, CCD!AE59, CCD!AK59, CCD!AQ59, CCD!AW59, CCD!BC59, CCD!BI59, CCD!BO59, CCD!BU59, CCD!CA59, CCD!CG59, CCD!CM59, CCD!CS59, CCD!CY59))</f>
        <v>3</v>
      </c>
      <c r="K59" s="293">
        <v>998.0</v>
      </c>
      <c r="L59" s="29">
        <v>8.0</v>
      </c>
      <c r="M59" s="294">
        <v>19.0</v>
      </c>
      <c r="N59" s="309">
        <v>47.523809523809526</v>
      </c>
      <c r="O59" s="310">
        <v>0.8</v>
      </c>
      <c r="P59" s="311">
        <v>1.7272727272727273</v>
      </c>
      <c r="Q59" s="293">
        <v>698.0</v>
      </c>
      <c r="R59" s="29">
        <v>8.0</v>
      </c>
      <c r="S59" s="294">
        <v>6.0</v>
      </c>
      <c r="T59" s="309">
        <v>49.57386363636363</v>
      </c>
      <c r="U59" s="310">
        <v>0.8</v>
      </c>
      <c r="V59" s="311">
        <v>1.5</v>
      </c>
      <c r="W59" s="315"/>
      <c r="X59" s="32"/>
      <c r="Y59" s="316"/>
      <c r="Z59" s="309">
        <v>0.0</v>
      </c>
      <c r="AA59" s="310">
        <v>0.0</v>
      </c>
      <c r="AB59" s="311">
        <v>0.0</v>
      </c>
      <c r="AC59" s="315"/>
      <c r="AD59" s="32"/>
      <c r="AE59" s="316"/>
      <c r="AF59" s="309">
        <v>0.0</v>
      </c>
      <c r="AG59" s="310">
        <v>0.0</v>
      </c>
      <c r="AH59" s="311">
        <v>0.0</v>
      </c>
      <c r="AI59" s="293">
        <v>900.0</v>
      </c>
      <c r="AJ59" s="29">
        <v>4.0</v>
      </c>
      <c r="AK59" s="294">
        <v>38.0</v>
      </c>
      <c r="AL59" s="309">
        <v>47.36842105263158</v>
      </c>
      <c r="AM59" s="310">
        <v>0.8</v>
      </c>
      <c r="AN59" s="311">
        <v>1.6521739130434783</v>
      </c>
      <c r="AO59" s="32"/>
      <c r="AP59" s="32"/>
      <c r="AQ59" s="316"/>
      <c r="AR59" s="309">
        <v>0.0</v>
      </c>
      <c r="AS59" s="310">
        <v>0.0</v>
      </c>
      <c r="AT59" s="311">
        <v>0.0</v>
      </c>
      <c r="AU59" s="315"/>
      <c r="AV59" s="32"/>
      <c r="AW59" s="316"/>
      <c r="AX59" s="309">
        <v>0.0</v>
      </c>
      <c r="AY59" s="310">
        <v>0.0</v>
      </c>
      <c r="AZ59" s="311">
        <v>0.0</v>
      </c>
      <c r="BA59" s="315"/>
      <c r="BB59" s="32"/>
      <c r="BC59" s="316"/>
      <c r="BD59" s="309">
        <v>0.0</v>
      </c>
      <c r="BE59" s="310">
        <v>0.0</v>
      </c>
      <c r="BF59" s="311">
        <v>0.0</v>
      </c>
      <c r="BG59" s="315"/>
      <c r="BH59" s="32"/>
      <c r="BI59" s="316"/>
      <c r="BJ59" s="309">
        <v>0.0</v>
      </c>
      <c r="BK59" s="310">
        <v>0.0</v>
      </c>
      <c r="BL59" s="311">
        <v>0.0</v>
      </c>
      <c r="BM59" s="32"/>
      <c r="BN59" s="32"/>
      <c r="BO59" s="316"/>
      <c r="BP59" s="309">
        <v>0.0</v>
      </c>
      <c r="BQ59" s="310">
        <v>0.0</v>
      </c>
      <c r="BR59" s="311">
        <v>0.0</v>
      </c>
      <c r="BS59" s="32"/>
      <c r="BT59" s="32"/>
      <c r="BU59" s="316"/>
      <c r="BV59" s="309">
        <v>0.0</v>
      </c>
      <c r="BW59" s="310">
        <v>0.0</v>
      </c>
      <c r="BX59" s="311">
        <v>0.0</v>
      </c>
      <c r="BY59" s="32"/>
      <c r="BZ59" s="32"/>
      <c r="CA59" s="316"/>
      <c r="CB59" s="309">
        <v>0.0</v>
      </c>
      <c r="CC59" s="310">
        <v>0.0</v>
      </c>
      <c r="CD59" s="311">
        <v>0.0</v>
      </c>
      <c r="CE59" s="32"/>
      <c r="CF59" s="32"/>
      <c r="CG59" s="316"/>
      <c r="CH59" s="309">
        <v>0.0</v>
      </c>
      <c r="CI59" s="310">
        <v>0.0</v>
      </c>
      <c r="CJ59" s="311">
        <v>0.0</v>
      </c>
      <c r="CK59" s="31"/>
      <c r="CL59" s="31"/>
      <c r="CM59" s="317"/>
      <c r="CN59" s="303">
        <v>0.0</v>
      </c>
      <c r="CO59" s="304">
        <v>0.0</v>
      </c>
      <c r="CP59" s="305">
        <v>0.0</v>
      </c>
      <c r="CQ59" s="31"/>
      <c r="CR59" s="31"/>
      <c r="CS59" s="317"/>
      <c r="CT59" s="303">
        <v>0.0</v>
      </c>
      <c r="CU59" s="304">
        <v>0.0</v>
      </c>
      <c r="CV59" s="305">
        <v>0.0</v>
      </c>
      <c r="CW59" s="31"/>
      <c r="CX59" s="31"/>
      <c r="CY59" s="317"/>
      <c r="CZ59" s="303">
        <v>0.0</v>
      </c>
      <c r="DA59" s="304">
        <v>0.0</v>
      </c>
      <c r="DB59" s="305">
        <v>0.0</v>
      </c>
      <c r="DD59" s="6" t="s">
        <v>212</v>
      </c>
    </row>
    <row r="60">
      <c r="A60" s="6" t="s">
        <v>1959</v>
      </c>
      <c r="B60" s="306">
        <v>46.06608851674641</v>
      </c>
      <c r="C60" s="307">
        <v>2.325</v>
      </c>
      <c r="D60" s="307">
        <v>1.3128293807641633</v>
      </c>
      <c r="E60" s="287">
        <v>184.26435406698565</v>
      </c>
      <c r="F60" s="287">
        <v>9.3</v>
      </c>
      <c r="G60" s="287">
        <v>5.251317523056653</v>
      </c>
      <c r="H60" s="287">
        <f>IF(ISBLANK(E60), "", COUNTA(CCD!K60, CCD!Q60, CCD!W60, CCD!AC60, CCD!AI60, CCD!AO60, CCD!AU60, CCD!BA60, CCD!BG60, CCD!BM60, CCD!BS60, CCD!BY60, CCD!CE60, CCD!CK60, CCD!CQ60, CCD!CW60))</f>
        <v>4</v>
      </c>
      <c r="I60" s="287">
        <f>IF(ISBLANK(F60), "", COUNTA(CCD!L60, CCD!R60, CCD!X60, CCD!AD60, CCD!AJ60, CCD!AP60, CCD!AV60, CCD!BB60, CCD!BH60, CCD!BN60, CCD!BT60, CCD!BZ60, CCD!CF60, CCD!CL60, CCD!CR60, CCD!CX60))</f>
        <v>4</v>
      </c>
      <c r="J60" s="287">
        <f>IF(ISBLANK(G60), "", COUNTA(CCD!M60, CCD!S60, CCD!Y60, CCD!AE60, CCD!AK60, CCD!AQ60, CCD!AW60, CCD!BC60, CCD!BI60, CCD!BO60, CCD!BU60, CCD!CA60, CCD!CG60, CCD!CM60, CCD!CS60, CCD!CY60))</f>
        <v>4</v>
      </c>
      <c r="K60" s="293">
        <v>951.0</v>
      </c>
      <c r="L60" s="29">
        <v>23.0</v>
      </c>
      <c r="M60" s="294">
        <v>15.0</v>
      </c>
      <c r="N60" s="309">
        <v>45.285714285714285</v>
      </c>
      <c r="O60" s="310">
        <v>2.3</v>
      </c>
      <c r="P60" s="311">
        <v>1.3636363636363635</v>
      </c>
      <c r="Q60" s="293">
        <v>664.0</v>
      </c>
      <c r="R60" s="29">
        <v>23.0</v>
      </c>
      <c r="S60" s="294">
        <v>5.0</v>
      </c>
      <c r="T60" s="309">
        <v>47.15909090909091</v>
      </c>
      <c r="U60" s="310">
        <v>2.3</v>
      </c>
      <c r="V60" s="311">
        <v>1.25</v>
      </c>
      <c r="W60" s="315"/>
      <c r="X60" s="32"/>
      <c r="Y60" s="316"/>
      <c r="Z60" s="309">
        <v>0.0</v>
      </c>
      <c r="AA60" s="310">
        <v>0.0</v>
      </c>
      <c r="AB60" s="311">
        <v>0.0</v>
      </c>
      <c r="AC60" s="315"/>
      <c r="AD60" s="32"/>
      <c r="AE60" s="316"/>
      <c r="AF60" s="309">
        <v>0.0</v>
      </c>
      <c r="AG60" s="310">
        <v>0.0</v>
      </c>
      <c r="AH60" s="311">
        <v>0.0</v>
      </c>
      <c r="AI60" s="293">
        <v>857.0</v>
      </c>
      <c r="AJ60" s="29">
        <v>12.0</v>
      </c>
      <c r="AK60" s="294">
        <v>30.0</v>
      </c>
      <c r="AL60" s="309">
        <v>45.10526315789474</v>
      </c>
      <c r="AM60" s="310">
        <v>2.4</v>
      </c>
      <c r="AN60" s="311">
        <v>1.3043478260869565</v>
      </c>
      <c r="AO60" s="32"/>
      <c r="AP60" s="32"/>
      <c r="AQ60" s="316"/>
      <c r="AR60" s="309">
        <v>0.0</v>
      </c>
      <c r="AS60" s="310">
        <v>0.0</v>
      </c>
      <c r="AT60" s="311">
        <v>0.0</v>
      </c>
      <c r="AU60" s="315"/>
      <c r="AV60" s="32"/>
      <c r="AW60" s="316"/>
      <c r="AX60" s="309">
        <v>0.0</v>
      </c>
      <c r="AY60" s="310">
        <v>0.0</v>
      </c>
      <c r="AZ60" s="311">
        <v>0.0</v>
      </c>
      <c r="BA60" s="315"/>
      <c r="BB60" s="32"/>
      <c r="BC60" s="316"/>
      <c r="BD60" s="309">
        <v>0.0</v>
      </c>
      <c r="BE60" s="310">
        <v>0.0</v>
      </c>
      <c r="BF60" s="311">
        <v>0.0</v>
      </c>
      <c r="BG60" s="315"/>
      <c r="BH60" s="32"/>
      <c r="BI60" s="316"/>
      <c r="BJ60" s="309">
        <v>0.0</v>
      </c>
      <c r="BK60" s="310">
        <v>0.0</v>
      </c>
      <c r="BL60" s="311">
        <v>0.0</v>
      </c>
      <c r="BM60" s="32"/>
      <c r="BN60" s="32"/>
      <c r="BO60" s="316"/>
      <c r="BP60" s="309">
        <v>0.0</v>
      </c>
      <c r="BQ60" s="310">
        <v>0.0</v>
      </c>
      <c r="BR60" s="311">
        <v>0.0</v>
      </c>
      <c r="BS60" s="32"/>
      <c r="BT60" s="32"/>
      <c r="BU60" s="316"/>
      <c r="BV60" s="309">
        <v>0.0</v>
      </c>
      <c r="BW60" s="310">
        <v>0.0</v>
      </c>
      <c r="BX60" s="311">
        <v>0.0</v>
      </c>
      <c r="BY60" s="32"/>
      <c r="BZ60" s="32"/>
      <c r="CA60" s="316"/>
      <c r="CB60" s="309">
        <v>0.0</v>
      </c>
      <c r="CC60" s="310">
        <v>0.0</v>
      </c>
      <c r="CD60" s="311">
        <v>0.0</v>
      </c>
      <c r="CE60" s="32"/>
      <c r="CF60" s="32"/>
      <c r="CG60" s="316"/>
      <c r="CH60" s="309">
        <v>0.0</v>
      </c>
      <c r="CI60" s="310">
        <v>0.0</v>
      </c>
      <c r="CJ60" s="311">
        <v>0.0</v>
      </c>
      <c r="CK60" s="31"/>
      <c r="CL60" s="31"/>
      <c r="CM60" s="317"/>
      <c r="CN60" s="303">
        <v>0.0</v>
      </c>
      <c r="CO60" s="304">
        <v>0.0</v>
      </c>
      <c r="CP60" s="305">
        <v>0.0</v>
      </c>
      <c r="CQ60" s="28">
        <v>981.0</v>
      </c>
      <c r="CR60" s="28">
        <v>23.0</v>
      </c>
      <c r="CS60" s="299">
        <v>20.0</v>
      </c>
      <c r="CT60" s="303">
        <v>46.714285714285715</v>
      </c>
      <c r="CU60" s="304">
        <v>2.3</v>
      </c>
      <c r="CV60" s="305">
        <v>1.3333333333333333</v>
      </c>
      <c r="CW60" s="31"/>
      <c r="CX60" s="31"/>
      <c r="CY60" s="317"/>
      <c r="CZ60" s="303">
        <v>0.0</v>
      </c>
      <c r="DA60" s="304">
        <v>0.0</v>
      </c>
      <c r="DB60" s="305">
        <v>0.0</v>
      </c>
      <c r="DD60" s="6" t="s">
        <v>212</v>
      </c>
    </row>
    <row r="61">
      <c r="A61" s="6" t="s">
        <v>1961</v>
      </c>
      <c r="B61" s="313">
        <v>47.452530473912056</v>
      </c>
      <c r="C61" s="314">
        <v>0.525</v>
      </c>
      <c r="D61" s="314">
        <v>2.0118577075098814</v>
      </c>
      <c r="E61" s="287">
        <v>189.81012189564822</v>
      </c>
      <c r="F61" s="287">
        <v>2.1</v>
      </c>
      <c r="G61" s="287">
        <v>8.047430830039525</v>
      </c>
      <c r="H61" s="287">
        <f>IF(ISBLANK(E61), "", COUNTA(CCD!K61, CCD!Q61, CCD!W61, CCD!AC61, CCD!AI61, CCD!AO61, CCD!AU61, CCD!BA61, CCD!BG61, CCD!BM61, CCD!BS61, CCD!BY61, CCD!CE61, CCD!CK61, CCD!CQ61, CCD!CW61))</f>
        <v>4</v>
      </c>
      <c r="I61" s="287">
        <f>IF(ISBLANK(F61), "", COUNTA(CCD!L61, CCD!R61, CCD!X61, CCD!AD61, CCD!AJ61, CCD!AP61, CCD!AV61, CCD!BB61, CCD!BH61, CCD!BN61, CCD!BT61, CCD!BZ61, CCD!CF61, CCD!CL61, CCD!CR61, CCD!CX61))</f>
        <v>4</v>
      </c>
      <c r="J61" s="287">
        <f>IF(ISBLANK(G61), "", COUNTA(CCD!M61, CCD!S61, CCD!Y61, CCD!AE61, CCD!AK61, CCD!AQ61, CCD!AW61, CCD!BC61, CCD!BI61, CCD!BO61, CCD!BU61, CCD!CA61, CCD!CG61, CCD!CM61, CCD!CS61, CCD!CY61))</f>
        <v>4</v>
      </c>
      <c r="K61" s="293">
        <v>980.0</v>
      </c>
      <c r="L61" s="29">
        <v>5.0</v>
      </c>
      <c r="M61" s="294">
        <v>23.0</v>
      </c>
      <c r="N61" s="309">
        <v>46.666666666666664</v>
      </c>
      <c r="O61" s="310">
        <v>0.5</v>
      </c>
      <c r="P61" s="311">
        <v>2.090909090909091</v>
      </c>
      <c r="Q61" s="293">
        <v>684.0</v>
      </c>
      <c r="R61" s="29">
        <v>5.0</v>
      </c>
      <c r="S61" s="294">
        <v>8.0</v>
      </c>
      <c r="T61" s="309">
        <v>48.57954545454545</v>
      </c>
      <c r="U61" s="310">
        <v>0.5</v>
      </c>
      <c r="V61" s="311">
        <v>2.0</v>
      </c>
      <c r="W61" s="315"/>
      <c r="X61" s="32"/>
      <c r="Y61" s="316"/>
      <c r="Z61" s="309">
        <v>0.0</v>
      </c>
      <c r="AA61" s="310">
        <v>0.0</v>
      </c>
      <c r="AB61" s="311">
        <v>0.0</v>
      </c>
      <c r="AC61" s="315"/>
      <c r="AD61" s="32"/>
      <c r="AE61" s="316"/>
      <c r="AF61" s="309">
        <v>0.0</v>
      </c>
      <c r="AG61" s="310">
        <v>0.0</v>
      </c>
      <c r="AH61" s="311">
        <v>0.0</v>
      </c>
      <c r="AI61" s="293">
        <v>882.0</v>
      </c>
      <c r="AJ61" s="29">
        <v>3.0</v>
      </c>
      <c r="AK61" s="294">
        <v>45.0</v>
      </c>
      <c r="AL61" s="309">
        <v>46.421052631578945</v>
      </c>
      <c r="AM61" s="310">
        <v>0.6</v>
      </c>
      <c r="AN61" s="311">
        <v>1.9565217391304348</v>
      </c>
      <c r="AO61" s="32"/>
      <c r="AP61" s="32"/>
      <c r="AQ61" s="316"/>
      <c r="AR61" s="309">
        <v>0.0</v>
      </c>
      <c r="AS61" s="310">
        <v>0.0</v>
      </c>
      <c r="AT61" s="311">
        <v>0.0</v>
      </c>
      <c r="AU61" s="315"/>
      <c r="AV61" s="32"/>
      <c r="AW61" s="316"/>
      <c r="AX61" s="309">
        <v>0.0</v>
      </c>
      <c r="AY61" s="310">
        <v>0.0</v>
      </c>
      <c r="AZ61" s="311">
        <v>0.0</v>
      </c>
      <c r="BA61" s="315"/>
      <c r="BB61" s="32"/>
      <c r="BC61" s="316"/>
      <c r="BD61" s="309">
        <v>0.0</v>
      </c>
      <c r="BE61" s="310">
        <v>0.0</v>
      </c>
      <c r="BF61" s="311">
        <v>0.0</v>
      </c>
      <c r="BG61" s="315"/>
      <c r="BH61" s="32"/>
      <c r="BI61" s="316"/>
      <c r="BJ61" s="309">
        <v>0.0</v>
      </c>
      <c r="BK61" s="310">
        <v>0.0</v>
      </c>
      <c r="BL61" s="311">
        <v>0.0</v>
      </c>
      <c r="BM61" s="32"/>
      <c r="BN61" s="32"/>
      <c r="BO61" s="316"/>
      <c r="BP61" s="309">
        <v>0.0</v>
      </c>
      <c r="BQ61" s="310">
        <v>0.0</v>
      </c>
      <c r="BR61" s="311">
        <v>0.0</v>
      </c>
      <c r="BS61" s="32"/>
      <c r="BT61" s="32"/>
      <c r="BU61" s="316"/>
      <c r="BV61" s="309">
        <v>0.0</v>
      </c>
      <c r="BW61" s="310">
        <v>0.0</v>
      </c>
      <c r="BX61" s="311">
        <v>0.0</v>
      </c>
      <c r="BY61" s="32"/>
      <c r="BZ61" s="32"/>
      <c r="CA61" s="316"/>
      <c r="CB61" s="309">
        <v>0.0</v>
      </c>
      <c r="CC61" s="310">
        <v>0.0</v>
      </c>
      <c r="CD61" s="311">
        <v>0.0</v>
      </c>
      <c r="CE61" s="32"/>
      <c r="CF61" s="32"/>
      <c r="CG61" s="316"/>
      <c r="CH61" s="309">
        <v>0.0</v>
      </c>
      <c r="CI61" s="310">
        <v>0.0</v>
      </c>
      <c r="CJ61" s="311">
        <v>0.0</v>
      </c>
      <c r="CK61" s="31"/>
      <c r="CL61" s="31"/>
      <c r="CM61" s="317"/>
      <c r="CN61" s="303">
        <v>0.0</v>
      </c>
      <c r="CO61" s="304">
        <v>0.0</v>
      </c>
      <c r="CP61" s="305">
        <v>0.0</v>
      </c>
      <c r="CQ61" s="28">
        <v>1011.0</v>
      </c>
      <c r="CR61" s="28">
        <v>5.0</v>
      </c>
      <c r="CS61" s="299">
        <v>30.0</v>
      </c>
      <c r="CT61" s="303">
        <v>48.142857142857146</v>
      </c>
      <c r="CU61" s="304">
        <v>0.5</v>
      </c>
      <c r="CV61" s="305">
        <v>2.0</v>
      </c>
      <c r="CW61" s="31"/>
      <c r="CX61" s="31"/>
      <c r="CY61" s="317"/>
      <c r="CZ61" s="303">
        <v>0.0</v>
      </c>
      <c r="DA61" s="304">
        <v>0.0</v>
      </c>
      <c r="DB61" s="305">
        <v>0.0</v>
      </c>
      <c r="DD61" s="6" t="s">
        <v>212</v>
      </c>
    </row>
    <row r="62">
      <c r="A62" s="6" t="s">
        <v>1963</v>
      </c>
      <c r="B62" s="313">
        <v>46.51723413647756</v>
      </c>
      <c r="C62" s="314">
        <v>0.2</v>
      </c>
      <c r="D62" s="314">
        <v>2.6256587615283267</v>
      </c>
      <c r="E62" s="287">
        <v>186.06893654591025</v>
      </c>
      <c r="F62" s="287">
        <v>0.8</v>
      </c>
      <c r="G62" s="287">
        <v>10.502635046113307</v>
      </c>
      <c r="H62" s="287">
        <f>IF(ISBLANK(E62), "", COUNTA(CCD!K62, CCD!Q62, CCD!W62, CCD!AC62, CCD!AI62, CCD!AO62, CCD!AU62, CCD!BA62, CCD!BG62, CCD!BM62, CCD!BS62, CCD!BY62, CCD!CE62, CCD!CK62, CCD!CQ62, CCD!CW62))</f>
        <v>4</v>
      </c>
      <c r="I62" s="287">
        <f>IF(ISBLANK(F62), "", COUNTA(CCD!L62, CCD!R62, CCD!X62, CCD!AD62, CCD!AJ62, CCD!AP62, CCD!AV62, CCD!BB62, CCD!BH62, CCD!BN62, CCD!BT62, CCD!BZ62, CCD!CF62, CCD!CL62, CCD!CR62, CCD!CX62))</f>
        <v>4</v>
      </c>
      <c r="J62" s="287">
        <f>IF(ISBLANK(G62), "", COUNTA(CCD!M62, CCD!S62, CCD!Y62, CCD!AE62, CCD!AK62, CCD!AQ62, CCD!AW62, CCD!BC62, CCD!BI62, CCD!BO62, CCD!BU62, CCD!CA62, CCD!CG62, CCD!CM62, CCD!CS62, CCD!CY62))</f>
        <v>4</v>
      </c>
      <c r="K62" s="293">
        <v>961.0</v>
      </c>
      <c r="L62" s="29">
        <v>2.0</v>
      </c>
      <c r="M62" s="294">
        <v>30.0</v>
      </c>
      <c r="N62" s="309">
        <v>45.76190476190476</v>
      </c>
      <c r="O62" s="310">
        <v>0.2</v>
      </c>
      <c r="P62" s="311">
        <v>2.727272727272727</v>
      </c>
      <c r="Q62" s="293">
        <v>670.0</v>
      </c>
      <c r="R62" s="29">
        <v>2.0</v>
      </c>
      <c r="S62" s="294">
        <v>10.0</v>
      </c>
      <c r="T62" s="309">
        <v>47.58522727272727</v>
      </c>
      <c r="U62" s="310">
        <v>0.2</v>
      </c>
      <c r="V62" s="311">
        <v>2.5</v>
      </c>
      <c r="W62" s="315"/>
      <c r="X62" s="32"/>
      <c r="Y62" s="316"/>
      <c r="Z62" s="309">
        <v>0.0</v>
      </c>
      <c r="AA62" s="310">
        <v>0.0</v>
      </c>
      <c r="AB62" s="311">
        <v>0.0</v>
      </c>
      <c r="AC62" s="315"/>
      <c r="AD62" s="32"/>
      <c r="AE62" s="316"/>
      <c r="AF62" s="309">
        <v>0.0</v>
      </c>
      <c r="AG62" s="310">
        <v>0.0</v>
      </c>
      <c r="AH62" s="311">
        <v>0.0</v>
      </c>
      <c r="AI62" s="293">
        <v>866.0</v>
      </c>
      <c r="AJ62" s="29">
        <v>1.0</v>
      </c>
      <c r="AK62" s="294">
        <v>60.0</v>
      </c>
      <c r="AL62" s="309">
        <v>45.578947368421055</v>
      </c>
      <c r="AM62" s="310">
        <v>0.2</v>
      </c>
      <c r="AN62" s="311">
        <v>2.608695652173913</v>
      </c>
      <c r="AO62" s="32"/>
      <c r="AP62" s="32"/>
      <c r="AQ62" s="316"/>
      <c r="AR62" s="309">
        <v>0.0</v>
      </c>
      <c r="AS62" s="310">
        <v>0.0</v>
      </c>
      <c r="AT62" s="311">
        <v>0.0</v>
      </c>
      <c r="AU62" s="315"/>
      <c r="AV62" s="32"/>
      <c r="AW62" s="316"/>
      <c r="AX62" s="309">
        <v>0.0</v>
      </c>
      <c r="AY62" s="310">
        <v>0.0</v>
      </c>
      <c r="AZ62" s="311">
        <v>0.0</v>
      </c>
      <c r="BA62" s="315"/>
      <c r="BB62" s="32"/>
      <c r="BC62" s="316"/>
      <c r="BD62" s="309">
        <v>0.0</v>
      </c>
      <c r="BE62" s="310">
        <v>0.0</v>
      </c>
      <c r="BF62" s="311">
        <v>0.0</v>
      </c>
      <c r="BG62" s="315"/>
      <c r="BH62" s="32"/>
      <c r="BI62" s="316"/>
      <c r="BJ62" s="309">
        <v>0.0</v>
      </c>
      <c r="BK62" s="310">
        <v>0.0</v>
      </c>
      <c r="BL62" s="311">
        <v>0.0</v>
      </c>
      <c r="BM62" s="32"/>
      <c r="BN62" s="32"/>
      <c r="BO62" s="316"/>
      <c r="BP62" s="309">
        <v>0.0</v>
      </c>
      <c r="BQ62" s="310">
        <v>0.0</v>
      </c>
      <c r="BR62" s="311">
        <v>0.0</v>
      </c>
      <c r="BS62" s="32"/>
      <c r="BT62" s="32"/>
      <c r="BU62" s="316"/>
      <c r="BV62" s="309">
        <v>0.0</v>
      </c>
      <c r="BW62" s="310">
        <v>0.0</v>
      </c>
      <c r="BX62" s="311">
        <v>0.0</v>
      </c>
      <c r="BY62" s="32"/>
      <c r="BZ62" s="32"/>
      <c r="CA62" s="316"/>
      <c r="CB62" s="309">
        <v>0.0</v>
      </c>
      <c r="CC62" s="310">
        <v>0.0</v>
      </c>
      <c r="CD62" s="311">
        <v>0.0</v>
      </c>
      <c r="CE62" s="32"/>
      <c r="CF62" s="32"/>
      <c r="CG62" s="316"/>
      <c r="CH62" s="309">
        <v>0.0</v>
      </c>
      <c r="CI62" s="310">
        <v>0.0</v>
      </c>
      <c r="CJ62" s="311">
        <v>0.0</v>
      </c>
      <c r="CK62" s="31"/>
      <c r="CL62" s="31"/>
      <c r="CM62" s="317"/>
      <c r="CN62" s="303">
        <v>0.0</v>
      </c>
      <c r="CO62" s="304">
        <v>0.0</v>
      </c>
      <c r="CP62" s="305">
        <v>0.0</v>
      </c>
      <c r="CQ62" s="28">
        <v>990.0</v>
      </c>
      <c r="CR62" s="28">
        <v>2.0</v>
      </c>
      <c r="CS62" s="299">
        <v>40.0</v>
      </c>
      <c r="CT62" s="303">
        <v>47.142857142857146</v>
      </c>
      <c r="CU62" s="304">
        <v>0.2</v>
      </c>
      <c r="CV62" s="305">
        <v>2.6666666666666665</v>
      </c>
      <c r="CW62" s="31"/>
      <c r="CX62" s="31"/>
      <c r="CY62" s="317"/>
      <c r="CZ62" s="303">
        <v>0.0</v>
      </c>
      <c r="DA62" s="304">
        <v>0.0</v>
      </c>
      <c r="DB62" s="305">
        <v>0.0</v>
      </c>
      <c r="DD62" s="6" t="s">
        <v>212</v>
      </c>
    </row>
    <row r="63">
      <c r="A63" s="6" t="s">
        <v>1965</v>
      </c>
      <c r="B63" s="313">
        <v>45.40889629376471</v>
      </c>
      <c r="C63" s="314">
        <v>2.2</v>
      </c>
      <c r="D63" s="314">
        <v>1.3059947299077732</v>
      </c>
      <c r="E63" s="287">
        <v>136.22668888129414</v>
      </c>
      <c r="F63" s="287">
        <v>6.6000000000000005</v>
      </c>
      <c r="G63" s="287">
        <v>3.91798418972332</v>
      </c>
      <c r="H63" s="287">
        <f>IF(ISBLANK(E63), "", COUNTA(CCD!K63, CCD!Q63, CCD!W63, CCD!AC63, CCD!AI63, CCD!AO63, CCD!AU63, CCD!BA63, CCD!BG63, CCD!BM63, CCD!BS63, CCD!BY63, CCD!CE63, CCD!CK63, CCD!CQ63, CCD!CW63))</f>
        <v>3</v>
      </c>
      <c r="I63" s="287">
        <f>IF(ISBLANK(F63), "", COUNTA(CCD!L63, CCD!R63, CCD!X63, CCD!AD63, CCD!AJ63, CCD!AP63, CCD!AV63, CCD!BB63, CCD!BH63, CCD!BN63, CCD!BT63, CCD!BZ63, CCD!CF63, CCD!CL63, CCD!CR63, CCD!CX63))</f>
        <v>3</v>
      </c>
      <c r="J63" s="287">
        <f>IF(ISBLANK(G63), "", COUNTA(CCD!M63, CCD!S63, CCD!Y63, CCD!AE63, CCD!AK63, CCD!AQ63, CCD!AW63, CCD!BC63, CCD!BI63, CCD!BO63, CCD!BU63, CCD!CA63, CCD!CG63, CCD!CM63, CCD!CS63, CCD!CY63))</f>
        <v>3</v>
      </c>
      <c r="K63" s="293">
        <v>941.0</v>
      </c>
      <c r="L63" s="29">
        <v>22.0</v>
      </c>
      <c r="M63" s="294">
        <v>15.0</v>
      </c>
      <c r="N63" s="309">
        <v>44.80952380952381</v>
      </c>
      <c r="O63" s="310">
        <v>2.2</v>
      </c>
      <c r="P63" s="311">
        <v>1.3636363636363635</v>
      </c>
      <c r="Q63" s="293">
        <v>658.0</v>
      </c>
      <c r="R63" s="29">
        <v>22.0</v>
      </c>
      <c r="S63" s="294">
        <v>5.0</v>
      </c>
      <c r="T63" s="309">
        <v>46.73295454545455</v>
      </c>
      <c r="U63" s="310">
        <v>2.2</v>
      </c>
      <c r="V63" s="311">
        <v>1.25</v>
      </c>
      <c r="W63" s="315"/>
      <c r="X63" s="32"/>
      <c r="Y63" s="316"/>
      <c r="Z63" s="309">
        <v>0.0</v>
      </c>
      <c r="AA63" s="310">
        <v>0.0</v>
      </c>
      <c r="AB63" s="311">
        <v>0.0</v>
      </c>
      <c r="AC63" s="315"/>
      <c r="AD63" s="32"/>
      <c r="AE63" s="316"/>
      <c r="AF63" s="309">
        <v>0.0</v>
      </c>
      <c r="AG63" s="310">
        <v>0.0</v>
      </c>
      <c r="AH63" s="311">
        <v>0.0</v>
      </c>
      <c r="AI63" s="293">
        <v>849.0</v>
      </c>
      <c r="AJ63" s="29">
        <v>11.0</v>
      </c>
      <c r="AK63" s="294">
        <v>30.0</v>
      </c>
      <c r="AL63" s="309">
        <v>44.68421052631579</v>
      </c>
      <c r="AM63" s="310">
        <v>2.2</v>
      </c>
      <c r="AN63" s="311">
        <v>1.3043478260869565</v>
      </c>
      <c r="AO63" s="32"/>
      <c r="AP63" s="32"/>
      <c r="AQ63" s="316"/>
      <c r="AR63" s="309">
        <v>0.0</v>
      </c>
      <c r="AS63" s="310">
        <v>0.0</v>
      </c>
      <c r="AT63" s="311">
        <v>0.0</v>
      </c>
      <c r="AU63" s="315"/>
      <c r="AV63" s="32"/>
      <c r="AW63" s="316"/>
      <c r="AX63" s="309">
        <v>0.0</v>
      </c>
      <c r="AY63" s="310">
        <v>0.0</v>
      </c>
      <c r="AZ63" s="311">
        <v>0.0</v>
      </c>
      <c r="BA63" s="315"/>
      <c r="BB63" s="32"/>
      <c r="BC63" s="316"/>
      <c r="BD63" s="309">
        <v>0.0</v>
      </c>
      <c r="BE63" s="310">
        <v>0.0</v>
      </c>
      <c r="BF63" s="311">
        <v>0.0</v>
      </c>
      <c r="BG63" s="315"/>
      <c r="BH63" s="32"/>
      <c r="BI63" s="316"/>
      <c r="BJ63" s="309">
        <v>0.0</v>
      </c>
      <c r="BK63" s="310">
        <v>0.0</v>
      </c>
      <c r="BL63" s="311">
        <v>0.0</v>
      </c>
      <c r="BM63" s="32"/>
      <c r="BN63" s="32"/>
      <c r="BO63" s="316"/>
      <c r="BP63" s="309">
        <v>0.0</v>
      </c>
      <c r="BQ63" s="310">
        <v>0.0</v>
      </c>
      <c r="BR63" s="311">
        <v>0.0</v>
      </c>
      <c r="BS63" s="32"/>
      <c r="BT63" s="32"/>
      <c r="BU63" s="316"/>
      <c r="BV63" s="309">
        <v>0.0</v>
      </c>
      <c r="BW63" s="310">
        <v>0.0</v>
      </c>
      <c r="BX63" s="311">
        <v>0.0</v>
      </c>
      <c r="BY63" s="32"/>
      <c r="BZ63" s="32"/>
      <c r="CA63" s="316"/>
      <c r="CB63" s="309">
        <v>0.0</v>
      </c>
      <c r="CC63" s="310">
        <v>0.0</v>
      </c>
      <c r="CD63" s="311">
        <v>0.0</v>
      </c>
      <c r="CE63" s="32"/>
      <c r="CF63" s="32"/>
      <c r="CG63" s="316"/>
      <c r="CH63" s="309">
        <v>0.0</v>
      </c>
      <c r="CI63" s="310">
        <v>0.0</v>
      </c>
      <c r="CJ63" s="311">
        <v>0.0</v>
      </c>
      <c r="CK63" s="31"/>
      <c r="CL63" s="31"/>
      <c r="CM63" s="317"/>
      <c r="CN63" s="303">
        <v>0.0</v>
      </c>
      <c r="CO63" s="304">
        <v>0.0</v>
      </c>
      <c r="CP63" s="305">
        <v>0.0</v>
      </c>
      <c r="CQ63" s="31"/>
      <c r="CR63" s="31"/>
      <c r="CS63" s="317"/>
      <c r="CT63" s="303">
        <v>0.0</v>
      </c>
      <c r="CU63" s="304">
        <v>0.0</v>
      </c>
      <c r="CV63" s="305">
        <v>0.0</v>
      </c>
      <c r="CW63" s="31"/>
      <c r="CX63" s="31"/>
      <c r="CY63" s="317"/>
      <c r="CZ63" s="303">
        <v>0.0</v>
      </c>
      <c r="DA63" s="304">
        <v>0.0</v>
      </c>
      <c r="DB63" s="305">
        <v>0.0</v>
      </c>
      <c r="DD63" s="6" t="s">
        <v>212</v>
      </c>
    </row>
    <row r="64">
      <c r="A64" s="6"/>
      <c r="B64" s="313"/>
      <c r="C64" s="314"/>
      <c r="D64" s="314"/>
      <c r="E64" s="287">
        <v>0.0</v>
      </c>
      <c r="F64" s="287">
        <v>0.0</v>
      </c>
      <c r="G64" s="287">
        <v>0.0</v>
      </c>
      <c r="H64" s="287">
        <f>IF(ISBLANK(E64), "", COUNTA(CCD!K64, CCD!Q64, CCD!W64, CCD!AC64, CCD!AI64, CCD!AO64, CCD!AU64, CCD!BA64, CCD!BG64, CCD!BM64, CCD!BS64, CCD!BY64, CCD!CE64, CCD!CK64, CCD!CQ64, CCD!CW64))</f>
        <v>0</v>
      </c>
      <c r="I64" s="287">
        <f>IF(ISBLANK(F64), "", COUNTA(CCD!L64, CCD!R64, CCD!X64, CCD!AD64, CCD!AJ64, CCD!AP64, CCD!AV64, CCD!BB64, CCD!BH64, CCD!BN64, CCD!BT64, CCD!BZ64, CCD!CF64, CCD!CL64, CCD!CR64, CCD!CX64))</f>
        <v>0</v>
      </c>
      <c r="J64" s="287">
        <f>IF(ISBLANK(G64), "", COUNTA(CCD!M64, CCD!S64, CCD!Y64, CCD!AE64, CCD!AK64, CCD!AQ64, CCD!AW64, CCD!BC64, CCD!BI64, CCD!BO64, CCD!BU64, CCD!CA64, CCD!CG64, CCD!CM64, CCD!CS64, CCD!CY64))</f>
        <v>0</v>
      </c>
      <c r="K64" s="315"/>
      <c r="L64" s="32"/>
      <c r="M64" s="316"/>
      <c r="N64" s="309">
        <v>0.0</v>
      </c>
      <c r="O64" s="310">
        <v>0.0</v>
      </c>
      <c r="P64" s="311">
        <v>0.0</v>
      </c>
      <c r="Q64" s="315"/>
      <c r="R64" s="88"/>
      <c r="S64" s="316"/>
      <c r="T64" s="309">
        <v>0.0</v>
      </c>
      <c r="U64" s="310">
        <v>0.0</v>
      </c>
      <c r="V64" s="311">
        <v>0.0</v>
      </c>
      <c r="W64" s="315"/>
      <c r="X64" s="32"/>
      <c r="Y64" s="316"/>
      <c r="Z64" s="309">
        <v>0.0</v>
      </c>
      <c r="AA64" s="310">
        <v>0.0</v>
      </c>
      <c r="AB64" s="311">
        <v>0.0</v>
      </c>
      <c r="AC64" s="315"/>
      <c r="AD64" s="32"/>
      <c r="AE64" s="316"/>
      <c r="AF64" s="309">
        <v>0.0</v>
      </c>
      <c r="AG64" s="310">
        <v>0.0</v>
      </c>
      <c r="AH64" s="311">
        <v>0.0</v>
      </c>
      <c r="AI64" s="315"/>
      <c r="AJ64" s="32"/>
      <c r="AK64" s="316"/>
      <c r="AL64" s="309">
        <v>0.0</v>
      </c>
      <c r="AM64" s="310">
        <v>0.0</v>
      </c>
      <c r="AN64" s="311">
        <v>0.0</v>
      </c>
      <c r="AO64" s="32"/>
      <c r="AP64" s="32"/>
      <c r="AQ64" s="316"/>
      <c r="AR64" s="309">
        <v>0.0</v>
      </c>
      <c r="AS64" s="310">
        <v>0.0</v>
      </c>
      <c r="AT64" s="311">
        <v>0.0</v>
      </c>
      <c r="AU64" s="315"/>
      <c r="AV64" s="32"/>
      <c r="AW64" s="316"/>
      <c r="AX64" s="309">
        <v>0.0</v>
      </c>
      <c r="AY64" s="310">
        <v>0.0</v>
      </c>
      <c r="AZ64" s="311">
        <v>0.0</v>
      </c>
      <c r="BA64" s="315"/>
      <c r="BB64" s="32"/>
      <c r="BC64" s="316"/>
      <c r="BD64" s="309">
        <v>0.0</v>
      </c>
      <c r="BE64" s="310">
        <v>0.0</v>
      </c>
      <c r="BF64" s="311">
        <v>0.0</v>
      </c>
      <c r="BG64" s="315"/>
      <c r="BH64" s="32"/>
      <c r="BI64" s="316"/>
      <c r="BJ64" s="309">
        <v>0.0</v>
      </c>
      <c r="BK64" s="310">
        <v>0.0</v>
      </c>
      <c r="BL64" s="311">
        <v>0.0</v>
      </c>
      <c r="BM64" s="32"/>
      <c r="BN64" s="32"/>
      <c r="BO64" s="316"/>
      <c r="BP64" s="309">
        <v>0.0</v>
      </c>
      <c r="BQ64" s="310">
        <v>0.0</v>
      </c>
      <c r="BR64" s="311">
        <v>0.0</v>
      </c>
      <c r="BS64" s="32"/>
      <c r="BT64" s="32"/>
      <c r="BU64" s="316"/>
      <c r="BV64" s="309">
        <v>0.0</v>
      </c>
      <c r="BW64" s="310">
        <v>0.0</v>
      </c>
      <c r="BX64" s="311">
        <v>0.0</v>
      </c>
      <c r="BY64" s="32"/>
      <c r="BZ64" s="32"/>
      <c r="CA64" s="316"/>
      <c r="CB64" s="309">
        <v>0.0</v>
      </c>
      <c r="CC64" s="310">
        <v>0.0</v>
      </c>
      <c r="CD64" s="311">
        <v>0.0</v>
      </c>
      <c r="CE64" s="32"/>
      <c r="CF64" s="32"/>
      <c r="CG64" s="316"/>
      <c r="CH64" s="309">
        <v>0.0</v>
      </c>
      <c r="CI64" s="310">
        <v>0.0</v>
      </c>
      <c r="CJ64" s="311">
        <v>0.0</v>
      </c>
      <c r="CK64" s="31"/>
      <c r="CL64" s="31"/>
      <c r="CM64" s="317"/>
      <c r="CN64" s="303">
        <v>0.0</v>
      </c>
      <c r="CO64" s="304">
        <v>0.0</v>
      </c>
      <c r="CP64" s="305">
        <v>0.0</v>
      </c>
      <c r="CQ64" s="31"/>
      <c r="CR64" s="31"/>
      <c r="CS64" s="317"/>
      <c r="CT64" s="303">
        <v>0.0</v>
      </c>
      <c r="CU64" s="304">
        <v>0.0</v>
      </c>
      <c r="CV64" s="305">
        <v>0.0</v>
      </c>
      <c r="CW64" s="31"/>
      <c r="CX64" s="31"/>
      <c r="CY64" s="317"/>
      <c r="CZ64" s="303">
        <v>0.0</v>
      </c>
      <c r="DA64" s="304">
        <v>0.0</v>
      </c>
      <c r="DB64" s="305">
        <v>0.0</v>
      </c>
    </row>
    <row r="65">
      <c r="B65" s="313"/>
      <c r="C65" s="314"/>
      <c r="D65" s="314"/>
      <c r="E65" s="287">
        <v>0.0</v>
      </c>
      <c r="F65" s="287">
        <v>0.0</v>
      </c>
      <c r="G65" s="287">
        <v>0.0</v>
      </c>
      <c r="H65" s="287">
        <f>IF(ISBLANK(E65), "", COUNTA(CCD!K65, CCD!Q65, CCD!W65, CCD!AC65, CCD!AI65, CCD!AO65, CCD!AU65, CCD!BA65, CCD!BG65, CCD!BM65, CCD!BS65, CCD!BY65, CCD!CE65, CCD!CK65, CCD!CQ65, CCD!CW65))</f>
        <v>0</v>
      </c>
      <c r="I65" s="287">
        <f>IF(ISBLANK(F65), "", COUNTA(CCD!L65, CCD!R65, CCD!X65, CCD!AD65, CCD!AJ65, CCD!AP65, CCD!AV65, CCD!BB65, CCD!BH65, CCD!BN65, CCD!BT65, CCD!BZ65, CCD!CF65, CCD!CL65, CCD!CR65, CCD!CX65))</f>
        <v>0</v>
      </c>
      <c r="J65" s="287">
        <f>IF(ISBLANK(G65), "", COUNTA(CCD!M65, CCD!S65, CCD!Y65, CCD!AE65, CCD!AK65, CCD!AQ65, CCD!AW65, CCD!BC65, CCD!BI65, CCD!BO65, CCD!BU65, CCD!CA65, CCD!CG65, CCD!CM65, CCD!CS65, CCD!CY65))</f>
        <v>0</v>
      </c>
      <c r="K65" s="315"/>
      <c r="L65" s="32"/>
      <c r="M65" s="316"/>
      <c r="N65" s="309">
        <v>0.0</v>
      </c>
      <c r="O65" s="310">
        <v>0.0</v>
      </c>
      <c r="P65" s="311">
        <v>0.0</v>
      </c>
      <c r="Q65" s="315"/>
      <c r="R65" s="88"/>
      <c r="S65" s="316"/>
      <c r="T65" s="309">
        <v>0.0</v>
      </c>
      <c r="U65" s="310">
        <v>0.0</v>
      </c>
      <c r="V65" s="311">
        <v>0.0</v>
      </c>
      <c r="W65" s="315"/>
      <c r="X65" s="32"/>
      <c r="Y65" s="316"/>
      <c r="Z65" s="309">
        <v>0.0</v>
      </c>
      <c r="AA65" s="310">
        <v>0.0</v>
      </c>
      <c r="AB65" s="311">
        <v>0.0</v>
      </c>
      <c r="AC65" s="315"/>
      <c r="AD65" s="32"/>
      <c r="AE65" s="316"/>
      <c r="AF65" s="309">
        <v>0.0</v>
      </c>
      <c r="AG65" s="310">
        <v>0.0</v>
      </c>
      <c r="AH65" s="311">
        <v>0.0</v>
      </c>
      <c r="AI65" s="315"/>
      <c r="AJ65" s="32"/>
      <c r="AK65" s="316"/>
      <c r="AL65" s="309">
        <v>0.0</v>
      </c>
      <c r="AM65" s="310">
        <v>0.0</v>
      </c>
      <c r="AN65" s="311">
        <v>0.0</v>
      </c>
      <c r="AO65" s="32"/>
      <c r="AP65" s="32"/>
      <c r="AQ65" s="316"/>
      <c r="AR65" s="309">
        <v>0.0</v>
      </c>
      <c r="AS65" s="310">
        <v>0.0</v>
      </c>
      <c r="AT65" s="311">
        <v>0.0</v>
      </c>
      <c r="AU65" s="315"/>
      <c r="AV65" s="32"/>
      <c r="AW65" s="316"/>
      <c r="AX65" s="309">
        <v>0.0</v>
      </c>
      <c r="AY65" s="310">
        <v>0.0</v>
      </c>
      <c r="AZ65" s="311">
        <v>0.0</v>
      </c>
      <c r="BA65" s="315"/>
      <c r="BB65" s="32"/>
      <c r="BC65" s="316"/>
      <c r="BD65" s="309">
        <v>0.0</v>
      </c>
      <c r="BE65" s="310">
        <v>0.0</v>
      </c>
      <c r="BF65" s="311">
        <v>0.0</v>
      </c>
      <c r="BG65" s="315"/>
      <c r="BH65" s="32"/>
      <c r="BI65" s="316"/>
      <c r="BJ65" s="309">
        <v>0.0</v>
      </c>
      <c r="BK65" s="310">
        <v>0.0</v>
      </c>
      <c r="BL65" s="311">
        <v>0.0</v>
      </c>
      <c r="BM65" s="32"/>
      <c r="BN65" s="32"/>
      <c r="BO65" s="316"/>
      <c r="BP65" s="309">
        <v>0.0</v>
      </c>
      <c r="BQ65" s="310">
        <v>0.0</v>
      </c>
      <c r="BR65" s="311">
        <v>0.0</v>
      </c>
      <c r="BS65" s="32"/>
      <c r="BT65" s="32"/>
      <c r="BU65" s="316"/>
      <c r="BV65" s="309">
        <v>0.0</v>
      </c>
      <c r="BW65" s="310">
        <v>0.0</v>
      </c>
      <c r="BX65" s="311">
        <v>0.0</v>
      </c>
      <c r="BY65" s="32"/>
      <c r="BZ65" s="32"/>
      <c r="CA65" s="316"/>
      <c r="CB65" s="309">
        <v>0.0</v>
      </c>
      <c r="CC65" s="310">
        <v>0.0</v>
      </c>
      <c r="CD65" s="311">
        <v>0.0</v>
      </c>
      <c r="CE65" s="32"/>
      <c r="CF65" s="32"/>
      <c r="CG65" s="316"/>
      <c r="CH65" s="309">
        <v>0.0</v>
      </c>
      <c r="CI65" s="310">
        <v>0.0</v>
      </c>
      <c r="CJ65" s="311">
        <v>0.0</v>
      </c>
      <c r="CK65" s="31"/>
      <c r="CL65" s="31"/>
      <c r="CM65" s="317"/>
      <c r="CN65" s="303">
        <v>0.0</v>
      </c>
      <c r="CO65" s="304">
        <v>0.0</v>
      </c>
      <c r="CP65" s="305">
        <v>0.0</v>
      </c>
      <c r="CQ65" s="31"/>
      <c r="CR65" s="31"/>
      <c r="CS65" s="317"/>
      <c r="CT65" s="303">
        <v>0.0</v>
      </c>
      <c r="CU65" s="304">
        <v>0.0</v>
      </c>
      <c r="CV65" s="305">
        <v>0.0</v>
      </c>
      <c r="CW65" s="31"/>
      <c r="CX65" s="31"/>
      <c r="CY65" s="317"/>
      <c r="CZ65" s="303">
        <v>0.0</v>
      </c>
      <c r="DA65" s="304">
        <v>0.0</v>
      </c>
      <c r="DB65" s="305">
        <v>0.0</v>
      </c>
    </row>
    <row r="66">
      <c r="B66" s="313"/>
      <c r="C66" s="314"/>
      <c r="D66" s="314"/>
      <c r="E66" s="287">
        <v>0.0</v>
      </c>
      <c r="F66" s="287">
        <v>0.0</v>
      </c>
      <c r="G66" s="287">
        <v>0.0</v>
      </c>
      <c r="H66" s="287">
        <f>IF(ISBLANK(E66), "", COUNTA(CCD!K66, CCD!Q66, CCD!W66, CCD!AC66, CCD!AI66, CCD!AO66, CCD!AU66, CCD!BA66, CCD!BG66, CCD!BM66, CCD!BS66, CCD!BY66, CCD!CE66, CCD!CK66, CCD!CQ66, CCD!CW66))</f>
        <v>0</v>
      </c>
      <c r="I66" s="287">
        <f>IF(ISBLANK(F66), "", COUNTA(CCD!L66, CCD!R66, CCD!X66, CCD!AD66, CCD!AJ66, CCD!AP66, CCD!AV66, CCD!BB66, CCD!BH66, CCD!BN66, CCD!BT66, CCD!BZ66, CCD!CF66, CCD!CL66, CCD!CR66, CCD!CX66))</f>
        <v>0</v>
      </c>
      <c r="J66" s="287">
        <f>IF(ISBLANK(G66), "", COUNTA(CCD!M66, CCD!S66, CCD!Y66, CCD!AE66, CCD!AK66, CCD!AQ66, CCD!AW66, CCD!BC66, CCD!BI66, CCD!BO66, CCD!BU66, CCD!CA66, CCD!CG66, CCD!CM66, CCD!CS66, CCD!CY66))</f>
        <v>0</v>
      </c>
      <c r="K66" s="315"/>
      <c r="L66" s="32"/>
      <c r="M66" s="316"/>
      <c r="N66" s="309">
        <v>0.0</v>
      </c>
      <c r="O66" s="310">
        <v>0.0</v>
      </c>
      <c r="P66" s="311">
        <v>0.0</v>
      </c>
      <c r="Q66" s="315"/>
      <c r="R66" s="88"/>
      <c r="S66" s="316"/>
      <c r="T66" s="309">
        <v>0.0</v>
      </c>
      <c r="U66" s="310">
        <v>0.0</v>
      </c>
      <c r="V66" s="311">
        <v>0.0</v>
      </c>
      <c r="W66" s="315"/>
      <c r="X66" s="32"/>
      <c r="Y66" s="316"/>
      <c r="Z66" s="309">
        <v>0.0</v>
      </c>
      <c r="AA66" s="310">
        <v>0.0</v>
      </c>
      <c r="AB66" s="311">
        <v>0.0</v>
      </c>
      <c r="AC66" s="315"/>
      <c r="AD66" s="32"/>
      <c r="AE66" s="316"/>
      <c r="AF66" s="309">
        <v>0.0</v>
      </c>
      <c r="AG66" s="310">
        <v>0.0</v>
      </c>
      <c r="AH66" s="311">
        <v>0.0</v>
      </c>
      <c r="AI66" s="315"/>
      <c r="AJ66" s="32"/>
      <c r="AK66" s="316"/>
      <c r="AL66" s="309">
        <v>0.0</v>
      </c>
      <c r="AM66" s="310">
        <v>0.0</v>
      </c>
      <c r="AN66" s="311">
        <v>0.0</v>
      </c>
      <c r="AO66" s="32"/>
      <c r="AP66" s="32"/>
      <c r="AQ66" s="316"/>
      <c r="AR66" s="309">
        <v>0.0</v>
      </c>
      <c r="AS66" s="310">
        <v>0.0</v>
      </c>
      <c r="AT66" s="311">
        <v>0.0</v>
      </c>
      <c r="AU66" s="315"/>
      <c r="AV66" s="32"/>
      <c r="AW66" s="316"/>
      <c r="AX66" s="309">
        <v>0.0</v>
      </c>
      <c r="AY66" s="310">
        <v>0.0</v>
      </c>
      <c r="AZ66" s="311">
        <v>0.0</v>
      </c>
      <c r="BA66" s="315"/>
      <c r="BB66" s="32"/>
      <c r="BC66" s="316"/>
      <c r="BD66" s="309">
        <v>0.0</v>
      </c>
      <c r="BE66" s="310">
        <v>0.0</v>
      </c>
      <c r="BF66" s="311">
        <v>0.0</v>
      </c>
      <c r="BG66" s="315"/>
      <c r="BH66" s="32"/>
      <c r="BI66" s="316"/>
      <c r="BJ66" s="309">
        <v>0.0</v>
      </c>
      <c r="BK66" s="310">
        <v>0.0</v>
      </c>
      <c r="BL66" s="311">
        <v>0.0</v>
      </c>
      <c r="BM66" s="32"/>
      <c r="BN66" s="32"/>
      <c r="BO66" s="316"/>
      <c r="BP66" s="309">
        <v>0.0</v>
      </c>
      <c r="BQ66" s="310">
        <v>0.0</v>
      </c>
      <c r="BR66" s="311">
        <v>0.0</v>
      </c>
      <c r="BS66" s="32"/>
      <c r="BT66" s="32"/>
      <c r="BU66" s="316"/>
      <c r="BV66" s="309">
        <v>0.0</v>
      </c>
      <c r="BW66" s="310">
        <v>0.0</v>
      </c>
      <c r="BX66" s="311">
        <v>0.0</v>
      </c>
      <c r="BY66" s="32"/>
      <c r="BZ66" s="32"/>
      <c r="CA66" s="316"/>
      <c r="CB66" s="309">
        <v>0.0</v>
      </c>
      <c r="CC66" s="310">
        <v>0.0</v>
      </c>
      <c r="CD66" s="311">
        <v>0.0</v>
      </c>
      <c r="CE66" s="32"/>
      <c r="CF66" s="32"/>
      <c r="CG66" s="316"/>
      <c r="CH66" s="309">
        <v>0.0</v>
      </c>
      <c r="CI66" s="310">
        <v>0.0</v>
      </c>
      <c r="CJ66" s="311">
        <v>0.0</v>
      </c>
      <c r="CK66" s="31"/>
      <c r="CL66" s="31"/>
      <c r="CM66" s="317"/>
      <c r="CN66" s="303">
        <v>0.0</v>
      </c>
      <c r="CO66" s="304">
        <v>0.0</v>
      </c>
      <c r="CP66" s="305">
        <v>0.0</v>
      </c>
      <c r="CQ66" s="31"/>
      <c r="CR66" s="31"/>
      <c r="CS66" s="317"/>
      <c r="CT66" s="303">
        <v>0.0</v>
      </c>
      <c r="CU66" s="304">
        <v>0.0</v>
      </c>
      <c r="CV66" s="305">
        <v>0.0</v>
      </c>
      <c r="CW66" s="31"/>
      <c r="CX66" s="31"/>
      <c r="CY66" s="317"/>
      <c r="CZ66" s="303">
        <v>0.0</v>
      </c>
      <c r="DA66" s="304">
        <v>0.0</v>
      </c>
      <c r="DB66" s="305">
        <v>0.0</v>
      </c>
    </row>
    <row r="67">
      <c r="B67" s="313"/>
      <c r="C67" s="314"/>
      <c r="D67" s="314"/>
      <c r="E67" s="287">
        <v>0.0</v>
      </c>
      <c r="F67" s="287">
        <v>0.0</v>
      </c>
      <c r="G67" s="287">
        <v>0.0</v>
      </c>
      <c r="H67" s="287">
        <f>IF(ISBLANK(E67), "", COUNTA(CCD!K67, CCD!Q67, CCD!W67, CCD!AC67, CCD!AI67, CCD!AO67, CCD!AU67, CCD!BA67, CCD!BG67, CCD!BM67, CCD!BS67, CCD!BY67, CCD!CE67, CCD!CK67, CCD!CQ67, CCD!CW67))</f>
        <v>0</v>
      </c>
      <c r="I67" s="287">
        <f>IF(ISBLANK(F67), "", COUNTA(CCD!L67, CCD!R67, CCD!X67, CCD!AD67, CCD!AJ67, CCD!AP67, CCD!AV67, CCD!BB67, CCD!BH67, CCD!BN67, CCD!BT67, CCD!BZ67, CCD!CF67, CCD!CL67, CCD!CR67, CCD!CX67))</f>
        <v>0</v>
      </c>
      <c r="J67" s="287">
        <f>IF(ISBLANK(G67), "", COUNTA(CCD!M67, CCD!S67, CCD!Y67, CCD!AE67, CCD!AK67, CCD!AQ67, CCD!AW67, CCD!BC67, CCD!BI67, CCD!BO67, CCD!BU67, CCD!CA67, CCD!CG67, CCD!CM67, CCD!CS67, CCD!CY67))</f>
        <v>0</v>
      </c>
      <c r="K67" s="315"/>
      <c r="L67" s="32"/>
      <c r="M67" s="316"/>
      <c r="N67" s="309">
        <v>0.0</v>
      </c>
      <c r="O67" s="310">
        <v>0.0</v>
      </c>
      <c r="P67" s="311">
        <v>0.0</v>
      </c>
      <c r="Q67" s="315"/>
      <c r="R67" s="88"/>
      <c r="S67" s="316"/>
      <c r="T67" s="309">
        <v>0.0</v>
      </c>
      <c r="U67" s="310">
        <v>0.0</v>
      </c>
      <c r="V67" s="311">
        <v>0.0</v>
      </c>
      <c r="W67" s="315"/>
      <c r="X67" s="32"/>
      <c r="Y67" s="316"/>
      <c r="Z67" s="309">
        <v>0.0</v>
      </c>
      <c r="AA67" s="310">
        <v>0.0</v>
      </c>
      <c r="AB67" s="311">
        <v>0.0</v>
      </c>
      <c r="AC67" s="315"/>
      <c r="AD67" s="32"/>
      <c r="AE67" s="316"/>
      <c r="AF67" s="309">
        <v>0.0</v>
      </c>
      <c r="AG67" s="310">
        <v>0.0</v>
      </c>
      <c r="AH67" s="311">
        <v>0.0</v>
      </c>
      <c r="AI67" s="315"/>
      <c r="AJ67" s="32"/>
      <c r="AK67" s="316"/>
      <c r="AL67" s="309">
        <v>0.0</v>
      </c>
      <c r="AM67" s="310">
        <v>0.0</v>
      </c>
      <c r="AN67" s="311">
        <v>0.0</v>
      </c>
      <c r="AO67" s="32"/>
      <c r="AP67" s="32"/>
      <c r="AQ67" s="316"/>
      <c r="AR67" s="309">
        <v>0.0</v>
      </c>
      <c r="AS67" s="310">
        <v>0.0</v>
      </c>
      <c r="AT67" s="311">
        <v>0.0</v>
      </c>
      <c r="AU67" s="315"/>
      <c r="AV67" s="32"/>
      <c r="AW67" s="316"/>
      <c r="AX67" s="309">
        <v>0.0</v>
      </c>
      <c r="AY67" s="310">
        <v>0.0</v>
      </c>
      <c r="AZ67" s="311">
        <v>0.0</v>
      </c>
      <c r="BA67" s="315"/>
      <c r="BB67" s="32"/>
      <c r="BC67" s="316"/>
      <c r="BD67" s="309">
        <v>0.0</v>
      </c>
      <c r="BE67" s="310">
        <v>0.0</v>
      </c>
      <c r="BF67" s="311">
        <v>0.0</v>
      </c>
      <c r="BG67" s="315"/>
      <c r="BH67" s="32"/>
      <c r="BI67" s="316"/>
      <c r="BJ67" s="309">
        <v>0.0</v>
      </c>
      <c r="BK67" s="310">
        <v>0.0</v>
      </c>
      <c r="BL67" s="311">
        <v>0.0</v>
      </c>
      <c r="BM67" s="32"/>
      <c r="BN67" s="32"/>
      <c r="BO67" s="316"/>
      <c r="BP67" s="309">
        <v>0.0</v>
      </c>
      <c r="BQ67" s="310">
        <v>0.0</v>
      </c>
      <c r="BR67" s="311">
        <v>0.0</v>
      </c>
      <c r="BS67" s="32"/>
      <c r="BT67" s="32"/>
      <c r="BU67" s="316"/>
      <c r="BV67" s="309">
        <v>0.0</v>
      </c>
      <c r="BW67" s="310">
        <v>0.0</v>
      </c>
      <c r="BX67" s="311">
        <v>0.0</v>
      </c>
      <c r="BY67" s="32"/>
      <c r="BZ67" s="32"/>
      <c r="CA67" s="316"/>
      <c r="CB67" s="309">
        <v>0.0</v>
      </c>
      <c r="CC67" s="310">
        <v>0.0</v>
      </c>
      <c r="CD67" s="311">
        <v>0.0</v>
      </c>
      <c r="CE67" s="32"/>
      <c r="CF67" s="32"/>
      <c r="CG67" s="316"/>
      <c r="CH67" s="309">
        <v>0.0</v>
      </c>
      <c r="CI67" s="310">
        <v>0.0</v>
      </c>
      <c r="CJ67" s="311">
        <v>0.0</v>
      </c>
      <c r="CK67" s="31"/>
      <c r="CL67" s="31"/>
      <c r="CM67" s="317"/>
      <c r="CN67" s="303">
        <v>0.0</v>
      </c>
      <c r="CO67" s="304">
        <v>0.0</v>
      </c>
      <c r="CP67" s="305">
        <v>0.0</v>
      </c>
      <c r="CQ67" s="31"/>
      <c r="CR67" s="31"/>
      <c r="CS67" s="317"/>
      <c r="CT67" s="303">
        <v>0.0</v>
      </c>
      <c r="CU67" s="304">
        <v>0.0</v>
      </c>
      <c r="CV67" s="305">
        <v>0.0</v>
      </c>
      <c r="CW67" s="31"/>
      <c r="CX67" s="31"/>
      <c r="CY67" s="317"/>
      <c r="CZ67" s="303">
        <v>0.0</v>
      </c>
      <c r="DA67" s="304">
        <v>0.0</v>
      </c>
      <c r="DB67" s="305">
        <v>0.0</v>
      </c>
    </row>
    <row r="68">
      <c r="B68" s="313"/>
      <c r="C68" s="314"/>
      <c r="D68" s="314"/>
      <c r="E68" s="287">
        <v>0.0</v>
      </c>
      <c r="F68" s="287">
        <v>0.0</v>
      </c>
      <c r="G68" s="287">
        <v>0.0</v>
      </c>
      <c r="H68" s="287">
        <f>IF(ISBLANK(E68), "", COUNTA(CCD!K68, CCD!Q68, CCD!W68, CCD!AC68, CCD!AI68, CCD!AO68, CCD!AU68, CCD!BA68, CCD!BG68, CCD!BM68, CCD!BS68, CCD!BY68, CCD!CE68, CCD!CK68, CCD!CQ68, CCD!CW68))</f>
        <v>0</v>
      </c>
      <c r="I68" s="287">
        <f>IF(ISBLANK(F68), "", COUNTA(CCD!L68, CCD!R68, CCD!X68, CCD!AD68, CCD!AJ68, CCD!AP68, CCD!AV68, CCD!BB68, CCD!BH68, CCD!BN68, CCD!BT68, CCD!BZ68, CCD!CF68, CCD!CL68, CCD!CR68, CCD!CX68))</f>
        <v>0</v>
      </c>
      <c r="J68" s="287">
        <f>IF(ISBLANK(G68), "", COUNTA(CCD!M68, CCD!S68, CCD!Y68, CCD!AE68, CCD!AK68, CCD!AQ68, CCD!AW68, CCD!BC68, CCD!BI68, CCD!BO68, CCD!BU68, CCD!CA68, CCD!CG68, CCD!CM68, CCD!CS68, CCD!CY68))</f>
        <v>0</v>
      </c>
      <c r="K68" s="315"/>
      <c r="L68" s="32"/>
      <c r="M68" s="316"/>
      <c r="N68" s="309">
        <v>0.0</v>
      </c>
      <c r="O68" s="310">
        <v>0.0</v>
      </c>
      <c r="P68" s="311">
        <v>0.0</v>
      </c>
      <c r="Q68" s="315"/>
      <c r="R68" s="88"/>
      <c r="S68" s="316"/>
      <c r="T68" s="309">
        <v>0.0</v>
      </c>
      <c r="U68" s="310">
        <v>0.0</v>
      </c>
      <c r="V68" s="311">
        <v>0.0</v>
      </c>
      <c r="W68" s="315"/>
      <c r="X68" s="32"/>
      <c r="Y68" s="316"/>
      <c r="Z68" s="309">
        <v>0.0</v>
      </c>
      <c r="AA68" s="310">
        <v>0.0</v>
      </c>
      <c r="AB68" s="311">
        <v>0.0</v>
      </c>
      <c r="AC68" s="315"/>
      <c r="AD68" s="32"/>
      <c r="AE68" s="316"/>
      <c r="AF68" s="309">
        <v>0.0</v>
      </c>
      <c r="AG68" s="310">
        <v>0.0</v>
      </c>
      <c r="AH68" s="311">
        <v>0.0</v>
      </c>
      <c r="AI68" s="315"/>
      <c r="AJ68" s="32"/>
      <c r="AK68" s="316"/>
      <c r="AL68" s="309">
        <v>0.0</v>
      </c>
      <c r="AM68" s="310">
        <v>0.0</v>
      </c>
      <c r="AN68" s="311">
        <v>0.0</v>
      </c>
      <c r="AO68" s="32"/>
      <c r="AP68" s="32"/>
      <c r="AQ68" s="316"/>
      <c r="AR68" s="309">
        <v>0.0</v>
      </c>
      <c r="AS68" s="310">
        <v>0.0</v>
      </c>
      <c r="AT68" s="311">
        <v>0.0</v>
      </c>
      <c r="AU68" s="315"/>
      <c r="AV68" s="32"/>
      <c r="AW68" s="316"/>
      <c r="AX68" s="309">
        <v>0.0</v>
      </c>
      <c r="AY68" s="310">
        <v>0.0</v>
      </c>
      <c r="AZ68" s="311">
        <v>0.0</v>
      </c>
      <c r="BA68" s="315"/>
      <c r="BB68" s="32"/>
      <c r="BC68" s="316"/>
      <c r="BD68" s="309">
        <v>0.0</v>
      </c>
      <c r="BE68" s="310">
        <v>0.0</v>
      </c>
      <c r="BF68" s="311">
        <v>0.0</v>
      </c>
      <c r="BG68" s="315"/>
      <c r="BH68" s="32"/>
      <c r="BI68" s="316"/>
      <c r="BJ68" s="309">
        <v>0.0</v>
      </c>
      <c r="BK68" s="310">
        <v>0.0</v>
      </c>
      <c r="BL68" s="311">
        <v>0.0</v>
      </c>
      <c r="BM68" s="32"/>
      <c r="BN68" s="32"/>
      <c r="BO68" s="316"/>
      <c r="BP68" s="309">
        <v>0.0</v>
      </c>
      <c r="BQ68" s="310">
        <v>0.0</v>
      </c>
      <c r="BR68" s="311">
        <v>0.0</v>
      </c>
      <c r="BS68" s="32"/>
      <c r="BT68" s="32"/>
      <c r="BU68" s="316"/>
      <c r="BV68" s="309">
        <v>0.0</v>
      </c>
      <c r="BW68" s="310">
        <v>0.0</v>
      </c>
      <c r="BX68" s="311">
        <v>0.0</v>
      </c>
      <c r="BY68" s="32"/>
      <c r="BZ68" s="32"/>
      <c r="CA68" s="316"/>
      <c r="CB68" s="309">
        <v>0.0</v>
      </c>
      <c r="CC68" s="310">
        <v>0.0</v>
      </c>
      <c r="CD68" s="311">
        <v>0.0</v>
      </c>
      <c r="CE68" s="32"/>
      <c r="CF68" s="32"/>
      <c r="CG68" s="316"/>
      <c r="CH68" s="309">
        <v>0.0</v>
      </c>
      <c r="CI68" s="310">
        <v>0.0</v>
      </c>
      <c r="CJ68" s="311">
        <v>0.0</v>
      </c>
      <c r="CK68" s="31"/>
      <c r="CL68" s="31"/>
      <c r="CM68" s="317"/>
      <c r="CN68" s="303">
        <v>0.0</v>
      </c>
      <c r="CO68" s="304">
        <v>0.0</v>
      </c>
      <c r="CP68" s="305">
        <v>0.0</v>
      </c>
      <c r="CQ68" s="31"/>
      <c r="CR68" s="31"/>
      <c r="CS68" s="317"/>
      <c r="CT68" s="303">
        <v>0.0</v>
      </c>
      <c r="CU68" s="304">
        <v>0.0</v>
      </c>
      <c r="CV68" s="305">
        <v>0.0</v>
      </c>
      <c r="CW68" s="31"/>
      <c r="CX68" s="31"/>
      <c r="CY68" s="317"/>
      <c r="CZ68" s="303">
        <v>0.0</v>
      </c>
      <c r="DA68" s="304">
        <v>0.0</v>
      </c>
      <c r="DB68" s="305">
        <v>0.0</v>
      </c>
    </row>
    <row r="69">
      <c r="B69" s="313"/>
      <c r="C69" s="314"/>
      <c r="D69" s="314"/>
      <c r="E69" s="287">
        <v>0.0</v>
      </c>
      <c r="F69" s="287">
        <v>0.0</v>
      </c>
      <c r="G69" s="287">
        <v>0.0</v>
      </c>
      <c r="H69" s="287">
        <f>IF(ISBLANK(E69), "", COUNTA(CCD!K69, CCD!Q69, CCD!W69, CCD!AC69, CCD!AI69, CCD!AO69, CCD!AU69, CCD!BA69, CCD!BG69, CCD!BM69, CCD!BS69, CCD!BY69, CCD!CE69, CCD!CK69, CCD!CQ69, CCD!CW69))</f>
        <v>0</v>
      </c>
      <c r="I69" s="287">
        <f>IF(ISBLANK(F69), "", COUNTA(CCD!L69, CCD!R69, CCD!X69, CCD!AD69, CCD!AJ69, CCD!AP69, CCD!AV69, CCD!BB69, CCD!BH69, CCD!BN69, CCD!BT69, CCD!BZ69, CCD!CF69, CCD!CL69, CCD!CR69, CCD!CX69))</f>
        <v>0</v>
      </c>
      <c r="J69" s="287">
        <f>IF(ISBLANK(G69), "", COUNTA(CCD!M69, CCD!S69, CCD!Y69, CCD!AE69, CCD!AK69, CCD!AQ69, CCD!AW69, CCD!BC69, CCD!BI69, CCD!BO69, CCD!BU69, CCD!CA69, CCD!CG69, CCD!CM69, CCD!CS69, CCD!CY69))</f>
        <v>0</v>
      </c>
      <c r="K69" s="315"/>
      <c r="L69" s="32"/>
      <c r="M69" s="316"/>
      <c r="N69" s="309">
        <v>0.0</v>
      </c>
      <c r="O69" s="310">
        <v>0.0</v>
      </c>
      <c r="P69" s="311">
        <v>0.0</v>
      </c>
      <c r="Q69" s="315"/>
      <c r="R69" s="88"/>
      <c r="S69" s="316"/>
      <c r="T69" s="309">
        <v>0.0</v>
      </c>
      <c r="U69" s="310">
        <v>0.0</v>
      </c>
      <c r="V69" s="311">
        <v>0.0</v>
      </c>
      <c r="W69" s="315"/>
      <c r="X69" s="32"/>
      <c r="Y69" s="316"/>
      <c r="Z69" s="309">
        <v>0.0</v>
      </c>
      <c r="AA69" s="310">
        <v>0.0</v>
      </c>
      <c r="AB69" s="311">
        <v>0.0</v>
      </c>
      <c r="AC69" s="315"/>
      <c r="AD69" s="32"/>
      <c r="AE69" s="316"/>
      <c r="AF69" s="309">
        <v>0.0</v>
      </c>
      <c r="AG69" s="310">
        <v>0.0</v>
      </c>
      <c r="AH69" s="311">
        <v>0.0</v>
      </c>
      <c r="AI69" s="315"/>
      <c r="AJ69" s="32"/>
      <c r="AK69" s="316"/>
      <c r="AL69" s="309">
        <v>0.0</v>
      </c>
      <c r="AM69" s="310">
        <v>0.0</v>
      </c>
      <c r="AN69" s="311">
        <v>0.0</v>
      </c>
      <c r="AO69" s="32"/>
      <c r="AP69" s="32"/>
      <c r="AQ69" s="316"/>
      <c r="AR69" s="309">
        <v>0.0</v>
      </c>
      <c r="AS69" s="310">
        <v>0.0</v>
      </c>
      <c r="AT69" s="311">
        <v>0.0</v>
      </c>
      <c r="AU69" s="315"/>
      <c r="AV69" s="32"/>
      <c r="AW69" s="316"/>
      <c r="AX69" s="309">
        <v>0.0</v>
      </c>
      <c r="AY69" s="310">
        <v>0.0</v>
      </c>
      <c r="AZ69" s="311">
        <v>0.0</v>
      </c>
      <c r="BA69" s="315"/>
      <c r="BB69" s="32"/>
      <c r="BC69" s="316"/>
      <c r="BD69" s="309">
        <v>0.0</v>
      </c>
      <c r="BE69" s="310">
        <v>0.0</v>
      </c>
      <c r="BF69" s="311">
        <v>0.0</v>
      </c>
      <c r="BG69" s="315"/>
      <c r="BH69" s="32"/>
      <c r="BI69" s="316"/>
      <c r="BJ69" s="309">
        <v>0.0</v>
      </c>
      <c r="BK69" s="310">
        <v>0.0</v>
      </c>
      <c r="BL69" s="311">
        <v>0.0</v>
      </c>
      <c r="BM69" s="32"/>
      <c r="BN69" s="32"/>
      <c r="BO69" s="316"/>
      <c r="BP69" s="309">
        <v>0.0</v>
      </c>
      <c r="BQ69" s="310">
        <v>0.0</v>
      </c>
      <c r="BR69" s="311">
        <v>0.0</v>
      </c>
      <c r="BS69" s="32"/>
      <c r="BT69" s="32"/>
      <c r="BU69" s="316"/>
      <c r="BV69" s="309">
        <v>0.0</v>
      </c>
      <c r="BW69" s="310">
        <v>0.0</v>
      </c>
      <c r="BX69" s="311">
        <v>0.0</v>
      </c>
      <c r="BY69" s="32"/>
      <c r="BZ69" s="32"/>
      <c r="CA69" s="316"/>
      <c r="CB69" s="309">
        <v>0.0</v>
      </c>
      <c r="CC69" s="310">
        <v>0.0</v>
      </c>
      <c r="CD69" s="311">
        <v>0.0</v>
      </c>
      <c r="CE69" s="32"/>
      <c r="CF69" s="32"/>
      <c r="CG69" s="316"/>
      <c r="CH69" s="309">
        <v>0.0</v>
      </c>
      <c r="CI69" s="310">
        <v>0.0</v>
      </c>
      <c r="CJ69" s="311">
        <v>0.0</v>
      </c>
      <c r="CK69" s="31"/>
      <c r="CL69" s="31"/>
      <c r="CM69" s="317"/>
      <c r="CN69" s="303">
        <v>0.0</v>
      </c>
      <c r="CO69" s="304">
        <v>0.0</v>
      </c>
      <c r="CP69" s="305">
        <v>0.0</v>
      </c>
      <c r="CQ69" s="31"/>
      <c r="CR69" s="31"/>
      <c r="CS69" s="317"/>
      <c r="CT69" s="303">
        <v>0.0</v>
      </c>
      <c r="CU69" s="304">
        <v>0.0</v>
      </c>
      <c r="CV69" s="305">
        <v>0.0</v>
      </c>
      <c r="CW69" s="31"/>
      <c r="CX69" s="31"/>
      <c r="CY69" s="317"/>
      <c r="CZ69" s="303">
        <v>0.0</v>
      </c>
      <c r="DA69" s="304">
        <v>0.0</v>
      </c>
      <c r="DB69" s="305">
        <v>0.0</v>
      </c>
    </row>
    <row r="70">
      <c r="B70" s="313"/>
      <c r="C70" s="314"/>
      <c r="D70" s="314"/>
      <c r="E70" s="287">
        <v>0.0</v>
      </c>
      <c r="F70" s="287">
        <v>0.0</v>
      </c>
      <c r="G70" s="287">
        <v>0.0</v>
      </c>
      <c r="H70" s="287">
        <f>IF(ISBLANK(E70), "", COUNTA(CCD!K70, CCD!Q70, CCD!W70, CCD!AC70, CCD!AI70, CCD!AO70, CCD!AU70, CCD!BA70, CCD!BG70, CCD!BM70, CCD!BS70, CCD!BY70, CCD!CE70, CCD!CK70, CCD!CQ70, CCD!CW70))</f>
        <v>0</v>
      </c>
      <c r="I70" s="287">
        <f>IF(ISBLANK(F70), "", COUNTA(CCD!L70, CCD!R70, CCD!X70, CCD!AD70, CCD!AJ70, CCD!AP70, CCD!AV70, CCD!BB70, CCD!BH70, CCD!BN70, CCD!BT70, CCD!BZ70, CCD!CF70, CCD!CL70, CCD!CR70, CCD!CX70))</f>
        <v>0</v>
      </c>
      <c r="J70" s="287">
        <f>IF(ISBLANK(G70), "", COUNTA(CCD!M70, CCD!S70, CCD!Y70, CCD!AE70, CCD!AK70, CCD!AQ70, CCD!AW70, CCD!BC70, CCD!BI70, CCD!BO70, CCD!BU70, CCD!CA70, CCD!CG70, CCD!CM70, CCD!CS70, CCD!CY70))</f>
        <v>0</v>
      </c>
      <c r="K70" s="315"/>
      <c r="L70" s="32"/>
      <c r="M70" s="316"/>
      <c r="N70" s="309">
        <v>0.0</v>
      </c>
      <c r="O70" s="310">
        <v>0.0</v>
      </c>
      <c r="P70" s="311">
        <v>0.0</v>
      </c>
      <c r="Q70" s="315"/>
      <c r="R70" s="88"/>
      <c r="S70" s="316"/>
      <c r="T70" s="309">
        <v>0.0</v>
      </c>
      <c r="U70" s="310">
        <v>0.0</v>
      </c>
      <c r="V70" s="311">
        <v>0.0</v>
      </c>
      <c r="W70" s="315"/>
      <c r="X70" s="32"/>
      <c r="Y70" s="316"/>
      <c r="Z70" s="309">
        <v>0.0</v>
      </c>
      <c r="AA70" s="310">
        <v>0.0</v>
      </c>
      <c r="AB70" s="311">
        <v>0.0</v>
      </c>
      <c r="AC70" s="315"/>
      <c r="AD70" s="32"/>
      <c r="AE70" s="316"/>
      <c r="AF70" s="309">
        <v>0.0</v>
      </c>
      <c r="AG70" s="310">
        <v>0.0</v>
      </c>
      <c r="AH70" s="311">
        <v>0.0</v>
      </c>
      <c r="AI70" s="315"/>
      <c r="AJ70" s="32"/>
      <c r="AK70" s="316"/>
      <c r="AL70" s="309">
        <v>0.0</v>
      </c>
      <c r="AM70" s="310">
        <v>0.0</v>
      </c>
      <c r="AN70" s="311">
        <v>0.0</v>
      </c>
      <c r="AO70" s="32"/>
      <c r="AP70" s="32"/>
      <c r="AQ70" s="316"/>
      <c r="AR70" s="309">
        <v>0.0</v>
      </c>
      <c r="AS70" s="310">
        <v>0.0</v>
      </c>
      <c r="AT70" s="311">
        <v>0.0</v>
      </c>
      <c r="AU70" s="315"/>
      <c r="AV70" s="32"/>
      <c r="AW70" s="316"/>
      <c r="AX70" s="309">
        <v>0.0</v>
      </c>
      <c r="AY70" s="310">
        <v>0.0</v>
      </c>
      <c r="AZ70" s="311">
        <v>0.0</v>
      </c>
      <c r="BA70" s="315"/>
      <c r="BB70" s="32"/>
      <c r="BC70" s="316"/>
      <c r="BD70" s="309">
        <v>0.0</v>
      </c>
      <c r="BE70" s="310">
        <v>0.0</v>
      </c>
      <c r="BF70" s="311">
        <v>0.0</v>
      </c>
      <c r="BG70" s="315"/>
      <c r="BH70" s="32"/>
      <c r="BI70" s="316"/>
      <c r="BJ70" s="309">
        <v>0.0</v>
      </c>
      <c r="BK70" s="310">
        <v>0.0</v>
      </c>
      <c r="BL70" s="311">
        <v>0.0</v>
      </c>
      <c r="BM70" s="32"/>
      <c r="BN70" s="32"/>
      <c r="BO70" s="316"/>
      <c r="BP70" s="309">
        <v>0.0</v>
      </c>
      <c r="BQ70" s="310">
        <v>0.0</v>
      </c>
      <c r="BR70" s="311">
        <v>0.0</v>
      </c>
      <c r="BS70" s="32"/>
      <c r="BT70" s="32"/>
      <c r="BU70" s="316"/>
      <c r="BV70" s="309">
        <v>0.0</v>
      </c>
      <c r="BW70" s="310">
        <v>0.0</v>
      </c>
      <c r="BX70" s="311">
        <v>0.0</v>
      </c>
      <c r="BY70" s="32"/>
      <c r="BZ70" s="32"/>
      <c r="CA70" s="316"/>
      <c r="CB70" s="309">
        <v>0.0</v>
      </c>
      <c r="CC70" s="310">
        <v>0.0</v>
      </c>
      <c r="CD70" s="311">
        <v>0.0</v>
      </c>
      <c r="CE70" s="32"/>
      <c r="CF70" s="32"/>
      <c r="CG70" s="316"/>
      <c r="CH70" s="309">
        <v>0.0</v>
      </c>
      <c r="CI70" s="310">
        <v>0.0</v>
      </c>
      <c r="CJ70" s="311">
        <v>0.0</v>
      </c>
      <c r="CK70" s="31"/>
      <c r="CL70" s="31"/>
      <c r="CM70" s="317"/>
      <c r="CN70" s="303">
        <v>0.0</v>
      </c>
      <c r="CO70" s="304">
        <v>0.0</v>
      </c>
      <c r="CP70" s="305">
        <v>0.0</v>
      </c>
      <c r="CQ70" s="31"/>
      <c r="CR70" s="31"/>
      <c r="CS70" s="317"/>
      <c r="CT70" s="303">
        <v>0.0</v>
      </c>
      <c r="CU70" s="304">
        <v>0.0</v>
      </c>
      <c r="CV70" s="305">
        <v>0.0</v>
      </c>
      <c r="CW70" s="31"/>
      <c r="CX70" s="31"/>
      <c r="CY70" s="317"/>
      <c r="CZ70" s="303">
        <v>0.0</v>
      </c>
      <c r="DA70" s="304">
        <v>0.0</v>
      </c>
      <c r="DB70" s="305">
        <v>0.0</v>
      </c>
    </row>
    <row r="71">
      <c r="B71" s="313"/>
      <c r="C71" s="314"/>
      <c r="D71" s="314"/>
      <c r="E71" s="287">
        <v>0.0</v>
      </c>
      <c r="F71" s="287">
        <v>0.0</v>
      </c>
      <c r="G71" s="287">
        <v>0.0</v>
      </c>
      <c r="H71" s="287">
        <f>IF(ISBLANK(E71), "", COUNTA(CCD!K71, CCD!Q71, CCD!W71, CCD!AC71, CCD!AI71, CCD!AO71, CCD!AU71, CCD!BA71, CCD!BG71, CCD!BM71, CCD!BS71, CCD!BY71, CCD!CE71, CCD!CK71, CCD!CQ71, CCD!CW71))</f>
        <v>0</v>
      </c>
      <c r="I71" s="287">
        <f>IF(ISBLANK(F71), "", COUNTA(CCD!L71, CCD!R71, CCD!X71, CCD!AD71, CCD!AJ71, CCD!AP71, CCD!AV71, CCD!BB71, CCD!BH71, CCD!BN71, CCD!BT71, CCD!BZ71, CCD!CF71, CCD!CL71, CCD!CR71, CCD!CX71))</f>
        <v>0</v>
      </c>
      <c r="J71" s="287">
        <f>IF(ISBLANK(G71), "", COUNTA(CCD!M71, CCD!S71, CCD!Y71, CCD!AE71, CCD!AK71, CCD!AQ71, CCD!AW71, CCD!BC71, CCD!BI71, CCD!BO71, CCD!BU71, CCD!CA71, CCD!CG71, CCD!CM71, CCD!CS71, CCD!CY71))</f>
        <v>0</v>
      </c>
      <c r="K71" s="315"/>
      <c r="L71" s="32"/>
      <c r="M71" s="316"/>
      <c r="N71" s="309">
        <v>0.0</v>
      </c>
      <c r="O71" s="310">
        <v>0.0</v>
      </c>
      <c r="P71" s="311">
        <v>0.0</v>
      </c>
      <c r="Q71" s="315"/>
      <c r="R71" s="88"/>
      <c r="S71" s="316"/>
      <c r="T71" s="309">
        <v>0.0</v>
      </c>
      <c r="U71" s="310">
        <v>0.0</v>
      </c>
      <c r="V71" s="311">
        <v>0.0</v>
      </c>
      <c r="W71" s="315"/>
      <c r="X71" s="32"/>
      <c r="Y71" s="316"/>
      <c r="Z71" s="309">
        <v>0.0</v>
      </c>
      <c r="AA71" s="310">
        <v>0.0</v>
      </c>
      <c r="AB71" s="311">
        <v>0.0</v>
      </c>
      <c r="AC71" s="315"/>
      <c r="AD71" s="32"/>
      <c r="AE71" s="316"/>
      <c r="AF71" s="309">
        <v>0.0</v>
      </c>
      <c r="AG71" s="310">
        <v>0.0</v>
      </c>
      <c r="AH71" s="311">
        <v>0.0</v>
      </c>
      <c r="AI71" s="315"/>
      <c r="AJ71" s="32"/>
      <c r="AK71" s="316"/>
      <c r="AL71" s="309">
        <v>0.0</v>
      </c>
      <c r="AM71" s="310">
        <v>0.0</v>
      </c>
      <c r="AN71" s="311">
        <v>0.0</v>
      </c>
      <c r="AO71" s="32"/>
      <c r="AP71" s="32"/>
      <c r="AQ71" s="316"/>
      <c r="AR71" s="309">
        <v>0.0</v>
      </c>
      <c r="AS71" s="310">
        <v>0.0</v>
      </c>
      <c r="AT71" s="311">
        <v>0.0</v>
      </c>
      <c r="AU71" s="315"/>
      <c r="AV71" s="32"/>
      <c r="AW71" s="316"/>
      <c r="AX71" s="309">
        <v>0.0</v>
      </c>
      <c r="AY71" s="310">
        <v>0.0</v>
      </c>
      <c r="AZ71" s="311">
        <v>0.0</v>
      </c>
      <c r="BA71" s="315"/>
      <c r="BB71" s="32"/>
      <c r="BC71" s="316"/>
      <c r="BD71" s="309">
        <v>0.0</v>
      </c>
      <c r="BE71" s="310">
        <v>0.0</v>
      </c>
      <c r="BF71" s="311">
        <v>0.0</v>
      </c>
      <c r="BG71" s="315"/>
      <c r="BH71" s="32"/>
      <c r="BI71" s="316"/>
      <c r="BJ71" s="309">
        <v>0.0</v>
      </c>
      <c r="BK71" s="310">
        <v>0.0</v>
      </c>
      <c r="BL71" s="311">
        <v>0.0</v>
      </c>
      <c r="BM71" s="32"/>
      <c r="BN71" s="32"/>
      <c r="BO71" s="316"/>
      <c r="BP71" s="309">
        <v>0.0</v>
      </c>
      <c r="BQ71" s="310">
        <v>0.0</v>
      </c>
      <c r="BR71" s="311">
        <v>0.0</v>
      </c>
      <c r="BS71" s="32"/>
      <c r="BT71" s="32"/>
      <c r="BU71" s="316"/>
      <c r="BV71" s="309">
        <v>0.0</v>
      </c>
      <c r="BW71" s="310">
        <v>0.0</v>
      </c>
      <c r="BX71" s="311">
        <v>0.0</v>
      </c>
      <c r="BY71" s="32"/>
      <c r="BZ71" s="32"/>
      <c r="CA71" s="316"/>
      <c r="CB71" s="309">
        <v>0.0</v>
      </c>
      <c r="CC71" s="310">
        <v>0.0</v>
      </c>
      <c r="CD71" s="311">
        <v>0.0</v>
      </c>
      <c r="CE71" s="32"/>
      <c r="CF71" s="32"/>
      <c r="CG71" s="316"/>
      <c r="CH71" s="309">
        <v>0.0</v>
      </c>
      <c r="CI71" s="310">
        <v>0.0</v>
      </c>
      <c r="CJ71" s="311">
        <v>0.0</v>
      </c>
      <c r="CK71" s="31"/>
      <c r="CL71" s="31"/>
      <c r="CM71" s="317"/>
      <c r="CN71" s="303">
        <v>0.0</v>
      </c>
      <c r="CO71" s="304">
        <v>0.0</v>
      </c>
      <c r="CP71" s="305">
        <v>0.0</v>
      </c>
      <c r="CQ71" s="31"/>
      <c r="CR71" s="31"/>
      <c r="CS71" s="317"/>
      <c r="CT71" s="303">
        <v>0.0</v>
      </c>
      <c r="CU71" s="304">
        <v>0.0</v>
      </c>
      <c r="CV71" s="305">
        <v>0.0</v>
      </c>
      <c r="CW71" s="31"/>
      <c r="CX71" s="31"/>
      <c r="CY71" s="317"/>
      <c r="CZ71" s="303">
        <v>0.0</v>
      </c>
      <c r="DA71" s="304">
        <v>0.0</v>
      </c>
      <c r="DB71" s="305">
        <v>0.0</v>
      </c>
    </row>
    <row r="72">
      <c r="B72" s="313"/>
      <c r="C72" s="314"/>
      <c r="D72" s="314"/>
      <c r="E72" s="287">
        <v>0.0</v>
      </c>
      <c r="F72" s="287">
        <v>0.0</v>
      </c>
      <c r="G72" s="287">
        <v>0.0</v>
      </c>
      <c r="H72" s="287">
        <f>IF(ISBLANK(E72), "", COUNTA(CCD!K72, CCD!Q72, CCD!W72, CCD!AC72, CCD!AI72, CCD!AO72, CCD!AU72, CCD!BA72, CCD!BG72, CCD!BM72, CCD!BS72, CCD!BY72, CCD!CE72, CCD!CK72, CCD!CQ72, CCD!CW72))</f>
        <v>0</v>
      </c>
      <c r="I72" s="287">
        <f>IF(ISBLANK(F72), "", COUNTA(CCD!L72, CCD!R72, CCD!X72, CCD!AD72, CCD!AJ72, CCD!AP72, CCD!AV72, CCD!BB72, CCD!BH72, CCD!BN72, CCD!BT72, CCD!BZ72, CCD!CF72, CCD!CL72, CCD!CR72, CCD!CX72))</f>
        <v>0</v>
      </c>
      <c r="J72" s="287">
        <f>IF(ISBLANK(G72), "", COUNTA(CCD!M72, CCD!S72, CCD!Y72, CCD!AE72, CCD!AK72, CCD!AQ72, CCD!AW72, CCD!BC72, CCD!BI72, CCD!BO72, CCD!BU72, CCD!CA72, CCD!CG72, CCD!CM72, CCD!CS72, CCD!CY72))</f>
        <v>0</v>
      </c>
      <c r="K72" s="315"/>
      <c r="L72" s="32"/>
      <c r="M72" s="316"/>
      <c r="N72" s="309">
        <v>0.0</v>
      </c>
      <c r="O72" s="310">
        <v>0.0</v>
      </c>
      <c r="P72" s="311">
        <v>0.0</v>
      </c>
      <c r="Q72" s="315"/>
      <c r="R72" s="88"/>
      <c r="S72" s="316"/>
      <c r="T72" s="309">
        <v>0.0</v>
      </c>
      <c r="U72" s="310">
        <v>0.0</v>
      </c>
      <c r="V72" s="311">
        <v>0.0</v>
      </c>
      <c r="W72" s="315"/>
      <c r="X72" s="32"/>
      <c r="Y72" s="316"/>
      <c r="Z72" s="309">
        <v>0.0</v>
      </c>
      <c r="AA72" s="310">
        <v>0.0</v>
      </c>
      <c r="AB72" s="311">
        <v>0.0</v>
      </c>
      <c r="AC72" s="315"/>
      <c r="AD72" s="32"/>
      <c r="AE72" s="316"/>
      <c r="AF72" s="309">
        <v>0.0</v>
      </c>
      <c r="AG72" s="310">
        <v>0.0</v>
      </c>
      <c r="AH72" s="311">
        <v>0.0</v>
      </c>
      <c r="AI72" s="315"/>
      <c r="AJ72" s="32"/>
      <c r="AK72" s="316"/>
      <c r="AL72" s="309">
        <v>0.0</v>
      </c>
      <c r="AM72" s="310">
        <v>0.0</v>
      </c>
      <c r="AN72" s="311">
        <v>0.0</v>
      </c>
      <c r="AO72" s="32"/>
      <c r="AP72" s="32"/>
      <c r="AQ72" s="316"/>
      <c r="AR72" s="309">
        <v>0.0</v>
      </c>
      <c r="AS72" s="310">
        <v>0.0</v>
      </c>
      <c r="AT72" s="311">
        <v>0.0</v>
      </c>
      <c r="AU72" s="315"/>
      <c r="AV72" s="32"/>
      <c r="AW72" s="316"/>
      <c r="AX72" s="309">
        <v>0.0</v>
      </c>
      <c r="AY72" s="310">
        <v>0.0</v>
      </c>
      <c r="AZ72" s="311">
        <v>0.0</v>
      </c>
      <c r="BA72" s="315"/>
      <c r="BB72" s="32"/>
      <c r="BC72" s="316"/>
      <c r="BD72" s="309">
        <v>0.0</v>
      </c>
      <c r="BE72" s="310">
        <v>0.0</v>
      </c>
      <c r="BF72" s="311">
        <v>0.0</v>
      </c>
      <c r="BG72" s="315"/>
      <c r="BH72" s="32"/>
      <c r="BI72" s="316"/>
      <c r="BJ72" s="309">
        <v>0.0</v>
      </c>
      <c r="BK72" s="310">
        <v>0.0</v>
      </c>
      <c r="BL72" s="311">
        <v>0.0</v>
      </c>
      <c r="BM72" s="32"/>
      <c r="BN72" s="32"/>
      <c r="BO72" s="316"/>
      <c r="BP72" s="309">
        <v>0.0</v>
      </c>
      <c r="BQ72" s="310">
        <v>0.0</v>
      </c>
      <c r="BR72" s="311">
        <v>0.0</v>
      </c>
      <c r="BS72" s="32"/>
      <c r="BT72" s="32"/>
      <c r="BU72" s="316"/>
      <c r="BV72" s="309">
        <v>0.0</v>
      </c>
      <c r="BW72" s="310">
        <v>0.0</v>
      </c>
      <c r="BX72" s="311">
        <v>0.0</v>
      </c>
      <c r="BY72" s="32"/>
      <c r="BZ72" s="32"/>
      <c r="CA72" s="316"/>
      <c r="CB72" s="309">
        <v>0.0</v>
      </c>
      <c r="CC72" s="310">
        <v>0.0</v>
      </c>
      <c r="CD72" s="311">
        <v>0.0</v>
      </c>
      <c r="CE72" s="32"/>
      <c r="CF72" s="32"/>
      <c r="CG72" s="316"/>
      <c r="CH72" s="309">
        <v>0.0</v>
      </c>
      <c r="CI72" s="310">
        <v>0.0</v>
      </c>
      <c r="CJ72" s="311">
        <v>0.0</v>
      </c>
      <c r="CK72" s="31"/>
      <c r="CL72" s="31"/>
      <c r="CM72" s="317"/>
      <c r="CN72" s="303">
        <v>0.0</v>
      </c>
      <c r="CO72" s="304">
        <v>0.0</v>
      </c>
      <c r="CP72" s="305">
        <v>0.0</v>
      </c>
      <c r="CQ72" s="31"/>
      <c r="CR72" s="31"/>
      <c r="CS72" s="317"/>
      <c r="CT72" s="303">
        <v>0.0</v>
      </c>
      <c r="CU72" s="304">
        <v>0.0</v>
      </c>
      <c r="CV72" s="305">
        <v>0.0</v>
      </c>
      <c r="CW72" s="31"/>
      <c r="CX72" s="31"/>
      <c r="CY72" s="317"/>
      <c r="CZ72" s="303">
        <v>0.0</v>
      </c>
      <c r="DA72" s="304">
        <v>0.0</v>
      </c>
      <c r="DB72" s="305">
        <v>0.0</v>
      </c>
    </row>
    <row r="73">
      <c r="B73" s="313"/>
      <c r="C73" s="314"/>
      <c r="D73" s="314"/>
      <c r="E73" s="287">
        <v>0.0</v>
      </c>
      <c r="F73" s="287">
        <v>0.0</v>
      </c>
      <c r="G73" s="287">
        <v>0.0</v>
      </c>
      <c r="H73" s="287">
        <f>IF(ISBLANK(E73), "", COUNTA(CCD!K73, CCD!Q73, CCD!W73, CCD!AC73, CCD!AI73, CCD!AO73, CCD!AU73, CCD!BA73, CCD!BG73, CCD!BM73, CCD!BS73, CCD!BY73, CCD!CE73, CCD!CK73, CCD!CQ73, CCD!CW73))</f>
        <v>0</v>
      </c>
      <c r="I73" s="287">
        <f>IF(ISBLANK(F73), "", COUNTA(CCD!L73, CCD!R73, CCD!X73, CCD!AD73, CCD!AJ73, CCD!AP73, CCD!AV73, CCD!BB73, CCD!BH73, CCD!BN73, CCD!BT73, CCD!BZ73, CCD!CF73, CCD!CL73, CCD!CR73, CCD!CX73))</f>
        <v>0</v>
      </c>
      <c r="J73" s="287">
        <f>IF(ISBLANK(G73), "", COUNTA(CCD!M73, CCD!S73, CCD!Y73, CCD!AE73, CCD!AK73, CCD!AQ73, CCD!AW73, CCD!BC73, CCD!BI73, CCD!BO73, CCD!BU73, CCD!CA73, CCD!CG73, CCD!CM73, CCD!CS73, CCD!CY73))</f>
        <v>0</v>
      </c>
      <c r="K73" s="315"/>
      <c r="L73" s="32"/>
      <c r="M73" s="316"/>
      <c r="N73" s="309">
        <v>0.0</v>
      </c>
      <c r="O73" s="310">
        <v>0.0</v>
      </c>
      <c r="P73" s="311">
        <v>0.0</v>
      </c>
      <c r="Q73" s="315"/>
      <c r="R73" s="88"/>
      <c r="S73" s="316"/>
      <c r="T73" s="309">
        <v>0.0</v>
      </c>
      <c r="U73" s="310">
        <v>0.0</v>
      </c>
      <c r="V73" s="311">
        <v>0.0</v>
      </c>
      <c r="W73" s="315"/>
      <c r="X73" s="32"/>
      <c r="Y73" s="316"/>
      <c r="Z73" s="309">
        <v>0.0</v>
      </c>
      <c r="AA73" s="310">
        <v>0.0</v>
      </c>
      <c r="AB73" s="311">
        <v>0.0</v>
      </c>
      <c r="AC73" s="315"/>
      <c r="AD73" s="32"/>
      <c r="AE73" s="316"/>
      <c r="AF73" s="309">
        <v>0.0</v>
      </c>
      <c r="AG73" s="310">
        <v>0.0</v>
      </c>
      <c r="AH73" s="311">
        <v>0.0</v>
      </c>
      <c r="AI73" s="315"/>
      <c r="AJ73" s="32"/>
      <c r="AK73" s="316"/>
      <c r="AL73" s="309">
        <v>0.0</v>
      </c>
      <c r="AM73" s="310">
        <v>0.0</v>
      </c>
      <c r="AN73" s="311">
        <v>0.0</v>
      </c>
      <c r="AO73" s="32"/>
      <c r="AP73" s="32"/>
      <c r="AQ73" s="316"/>
      <c r="AR73" s="309">
        <v>0.0</v>
      </c>
      <c r="AS73" s="310">
        <v>0.0</v>
      </c>
      <c r="AT73" s="311">
        <v>0.0</v>
      </c>
      <c r="AU73" s="315"/>
      <c r="AV73" s="32"/>
      <c r="AW73" s="316"/>
      <c r="AX73" s="309">
        <v>0.0</v>
      </c>
      <c r="AY73" s="310">
        <v>0.0</v>
      </c>
      <c r="AZ73" s="311">
        <v>0.0</v>
      </c>
      <c r="BA73" s="315"/>
      <c r="BB73" s="32"/>
      <c r="BC73" s="316"/>
      <c r="BD73" s="309">
        <v>0.0</v>
      </c>
      <c r="BE73" s="310">
        <v>0.0</v>
      </c>
      <c r="BF73" s="311">
        <v>0.0</v>
      </c>
      <c r="BG73" s="315"/>
      <c r="BH73" s="32"/>
      <c r="BI73" s="316"/>
      <c r="BJ73" s="309">
        <v>0.0</v>
      </c>
      <c r="BK73" s="310">
        <v>0.0</v>
      </c>
      <c r="BL73" s="311">
        <v>0.0</v>
      </c>
      <c r="BM73" s="32"/>
      <c r="BN73" s="32"/>
      <c r="BO73" s="316"/>
      <c r="BP73" s="309">
        <v>0.0</v>
      </c>
      <c r="BQ73" s="310">
        <v>0.0</v>
      </c>
      <c r="BR73" s="311">
        <v>0.0</v>
      </c>
      <c r="BS73" s="32"/>
      <c r="BT73" s="32"/>
      <c r="BU73" s="316"/>
      <c r="BV73" s="309">
        <v>0.0</v>
      </c>
      <c r="BW73" s="310">
        <v>0.0</v>
      </c>
      <c r="BX73" s="311">
        <v>0.0</v>
      </c>
      <c r="BY73" s="32"/>
      <c r="BZ73" s="32"/>
      <c r="CA73" s="316"/>
      <c r="CB73" s="309">
        <v>0.0</v>
      </c>
      <c r="CC73" s="310">
        <v>0.0</v>
      </c>
      <c r="CD73" s="311">
        <v>0.0</v>
      </c>
      <c r="CE73" s="32"/>
      <c r="CF73" s="32"/>
      <c r="CG73" s="316"/>
      <c r="CH73" s="309">
        <v>0.0</v>
      </c>
      <c r="CI73" s="310">
        <v>0.0</v>
      </c>
      <c r="CJ73" s="311">
        <v>0.0</v>
      </c>
      <c r="CK73" s="31"/>
      <c r="CL73" s="31"/>
      <c r="CM73" s="317"/>
      <c r="CN73" s="303">
        <v>0.0</v>
      </c>
      <c r="CO73" s="304">
        <v>0.0</v>
      </c>
      <c r="CP73" s="305">
        <v>0.0</v>
      </c>
      <c r="CQ73" s="31"/>
      <c r="CR73" s="31"/>
      <c r="CS73" s="317"/>
      <c r="CT73" s="303">
        <v>0.0</v>
      </c>
      <c r="CU73" s="304">
        <v>0.0</v>
      </c>
      <c r="CV73" s="305">
        <v>0.0</v>
      </c>
      <c r="CW73" s="31"/>
      <c r="CX73" s="31"/>
      <c r="CY73" s="317"/>
      <c r="CZ73" s="303">
        <v>0.0</v>
      </c>
      <c r="DA73" s="304">
        <v>0.0</v>
      </c>
      <c r="DB73" s="305">
        <v>0.0</v>
      </c>
    </row>
    <row r="74">
      <c r="B74" s="313"/>
      <c r="C74" s="314"/>
      <c r="D74" s="314"/>
      <c r="E74" s="287">
        <v>0.0</v>
      </c>
      <c r="F74" s="287">
        <v>0.0</v>
      </c>
      <c r="G74" s="287">
        <v>0.0</v>
      </c>
      <c r="H74" s="287">
        <f>IF(ISBLANK(E74), "", COUNTA(CCD!K74, CCD!Q74, CCD!W74, CCD!AC74, CCD!AI74, CCD!AO74, CCD!AU74, CCD!BA74, CCD!BG74, CCD!BM74, CCD!BS74, CCD!BY74, CCD!CE74, CCD!CK74, CCD!CQ74, CCD!CW74))</f>
        <v>0</v>
      </c>
      <c r="I74" s="287">
        <f>IF(ISBLANK(F74), "", COUNTA(CCD!L74, CCD!R74, CCD!X74, CCD!AD74, CCD!AJ74, CCD!AP74, CCD!AV74, CCD!BB74, CCD!BH74, CCD!BN74, CCD!BT74, CCD!BZ74, CCD!CF74, CCD!CL74, CCD!CR74, CCD!CX74))</f>
        <v>0</v>
      </c>
      <c r="J74" s="287">
        <f>IF(ISBLANK(G74), "", COUNTA(CCD!M74, CCD!S74, CCD!Y74, CCD!AE74, CCD!AK74, CCD!AQ74, CCD!AW74, CCD!BC74, CCD!BI74, CCD!BO74, CCD!BU74, CCD!CA74, CCD!CG74, CCD!CM74, CCD!CS74, CCD!CY74))</f>
        <v>0</v>
      </c>
      <c r="K74" s="315"/>
      <c r="L74" s="32"/>
      <c r="M74" s="316"/>
      <c r="N74" s="309">
        <v>0.0</v>
      </c>
      <c r="O74" s="310">
        <v>0.0</v>
      </c>
      <c r="P74" s="311">
        <v>0.0</v>
      </c>
      <c r="Q74" s="315"/>
      <c r="R74" s="88"/>
      <c r="S74" s="316"/>
      <c r="T74" s="309">
        <v>0.0</v>
      </c>
      <c r="U74" s="310">
        <v>0.0</v>
      </c>
      <c r="V74" s="311">
        <v>0.0</v>
      </c>
      <c r="W74" s="315"/>
      <c r="X74" s="32"/>
      <c r="Y74" s="316"/>
      <c r="Z74" s="309">
        <v>0.0</v>
      </c>
      <c r="AA74" s="310">
        <v>0.0</v>
      </c>
      <c r="AB74" s="311">
        <v>0.0</v>
      </c>
      <c r="AC74" s="315"/>
      <c r="AD74" s="32"/>
      <c r="AE74" s="316"/>
      <c r="AF74" s="309">
        <v>0.0</v>
      </c>
      <c r="AG74" s="310">
        <v>0.0</v>
      </c>
      <c r="AH74" s="311">
        <v>0.0</v>
      </c>
      <c r="AI74" s="315"/>
      <c r="AJ74" s="32"/>
      <c r="AK74" s="316"/>
      <c r="AL74" s="309">
        <v>0.0</v>
      </c>
      <c r="AM74" s="310">
        <v>0.0</v>
      </c>
      <c r="AN74" s="311">
        <v>0.0</v>
      </c>
      <c r="AO74" s="32"/>
      <c r="AP74" s="32"/>
      <c r="AQ74" s="316"/>
      <c r="AR74" s="309">
        <v>0.0</v>
      </c>
      <c r="AS74" s="310">
        <v>0.0</v>
      </c>
      <c r="AT74" s="311">
        <v>0.0</v>
      </c>
      <c r="AU74" s="315"/>
      <c r="AV74" s="32"/>
      <c r="AW74" s="316"/>
      <c r="AX74" s="309">
        <v>0.0</v>
      </c>
      <c r="AY74" s="310">
        <v>0.0</v>
      </c>
      <c r="AZ74" s="311">
        <v>0.0</v>
      </c>
      <c r="BA74" s="315"/>
      <c r="BB74" s="32"/>
      <c r="BC74" s="316"/>
      <c r="BD74" s="309">
        <v>0.0</v>
      </c>
      <c r="BE74" s="310">
        <v>0.0</v>
      </c>
      <c r="BF74" s="311">
        <v>0.0</v>
      </c>
      <c r="BG74" s="315"/>
      <c r="BH74" s="32"/>
      <c r="BI74" s="316"/>
      <c r="BJ74" s="309">
        <v>0.0</v>
      </c>
      <c r="BK74" s="310">
        <v>0.0</v>
      </c>
      <c r="BL74" s="311">
        <v>0.0</v>
      </c>
      <c r="BM74" s="32"/>
      <c r="BN74" s="32"/>
      <c r="BO74" s="316"/>
      <c r="BP74" s="309">
        <v>0.0</v>
      </c>
      <c r="BQ74" s="310">
        <v>0.0</v>
      </c>
      <c r="BR74" s="311">
        <v>0.0</v>
      </c>
      <c r="BS74" s="32"/>
      <c r="BT74" s="32"/>
      <c r="BU74" s="316"/>
      <c r="BV74" s="309">
        <v>0.0</v>
      </c>
      <c r="BW74" s="310">
        <v>0.0</v>
      </c>
      <c r="BX74" s="311">
        <v>0.0</v>
      </c>
      <c r="BY74" s="32"/>
      <c r="BZ74" s="32"/>
      <c r="CA74" s="316"/>
      <c r="CB74" s="309">
        <v>0.0</v>
      </c>
      <c r="CC74" s="310">
        <v>0.0</v>
      </c>
      <c r="CD74" s="311">
        <v>0.0</v>
      </c>
      <c r="CE74" s="32"/>
      <c r="CF74" s="32"/>
      <c r="CG74" s="316"/>
      <c r="CH74" s="309">
        <v>0.0</v>
      </c>
      <c r="CI74" s="310">
        <v>0.0</v>
      </c>
      <c r="CJ74" s="311">
        <v>0.0</v>
      </c>
      <c r="CK74" s="31"/>
      <c r="CL74" s="31"/>
      <c r="CM74" s="317"/>
      <c r="CN74" s="303">
        <v>0.0</v>
      </c>
      <c r="CO74" s="304">
        <v>0.0</v>
      </c>
      <c r="CP74" s="305">
        <v>0.0</v>
      </c>
      <c r="CQ74" s="31"/>
      <c r="CR74" s="31"/>
      <c r="CS74" s="317"/>
      <c r="CT74" s="303">
        <v>0.0</v>
      </c>
      <c r="CU74" s="304">
        <v>0.0</v>
      </c>
      <c r="CV74" s="305">
        <v>0.0</v>
      </c>
      <c r="CW74" s="31"/>
      <c r="CX74" s="31"/>
      <c r="CY74" s="317"/>
      <c r="CZ74" s="303">
        <v>0.0</v>
      </c>
      <c r="DA74" s="304">
        <v>0.0</v>
      </c>
      <c r="DB74" s="305">
        <v>0.0</v>
      </c>
    </row>
    <row r="75">
      <c r="B75" s="313"/>
      <c r="C75" s="314"/>
      <c r="D75" s="314"/>
      <c r="E75" s="287">
        <v>0.0</v>
      </c>
      <c r="F75" s="287">
        <v>0.0</v>
      </c>
      <c r="G75" s="287">
        <v>0.0</v>
      </c>
      <c r="H75" s="287">
        <f>IF(ISBLANK(E75), "", COUNTA(CCD!K75, CCD!Q75, CCD!W75, CCD!AC75, CCD!AI75, CCD!AO75, CCD!AU75, CCD!BA75, CCD!BG75, CCD!BM75, CCD!BS75, CCD!BY75, CCD!CE75, CCD!CK75, CCD!CQ75, CCD!CW75))</f>
        <v>0</v>
      </c>
      <c r="I75" s="287">
        <f>IF(ISBLANK(F75), "", COUNTA(CCD!L75, CCD!R75, CCD!X75, CCD!AD75, CCD!AJ75, CCD!AP75, CCD!AV75, CCD!BB75, CCD!BH75, CCD!BN75, CCD!BT75, CCD!BZ75, CCD!CF75, CCD!CL75, CCD!CR75, CCD!CX75))</f>
        <v>0</v>
      </c>
      <c r="J75" s="287">
        <f>IF(ISBLANK(G75), "", COUNTA(CCD!M75, CCD!S75, CCD!Y75, CCD!AE75, CCD!AK75, CCD!AQ75, CCD!AW75, CCD!BC75, CCD!BI75, CCD!BO75, CCD!BU75, CCD!CA75, CCD!CG75, CCD!CM75, CCD!CS75, CCD!CY75))</f>
        <v>0</v>
      </c>
      <c r="K75" s="315"/>
      <c r="L75" s="32"/>
      <c r="M75" s="316"/>
      <c r="N75" s="309">
        <v>0.0</v>
      </c>
      <c r="O75" s="310">
        <v>0.0</v>
      </c>
      <c r="P75" s="311">
        <v>0.0</v>
      </c>
      <c r="Q75" s="315"/>
      <c r="R75" s="88"/>
      <c r="S75" s="316"/>
      <c r="T75" s="309">
        <v>0.0</v>
      </c>
      <c r="U75" s="310">
        <v>0.0</v>
      </c>
      <c r="V75" s="311">
        <v>0.0</v>
      </c>
      <c r="W75" s="315"/>
      <c r="X75" s="32"/>
      <c r="Y75" s="316"/>
      <c r="Z75" s="309">
        <v>0.0</v>
      </c>
      <c r="AA75" s="310">
        <v>0.0</v>
      </c>
      <c r="AB75" s="311">
        <v>0.0</v>
      </c>
      <c r="AC75" s="315"/>
      <c r="AD75" s="32"/>
      <c r="AE75" s="316"/>
      <c r="AF75" s="309">
        <v>0.0</v>
      </c>
      <c r="AG75" s="310">
        <v>0.0</v>
      </c>
      <c r="AH75" s="311">
        <v>0.0</v>
      </c>
      <c r="AI75" s="315"/>
      <c r="AJ75" s="32"/>
      <c r="AK75" s="316"/>
      <c r="AL75" s="309">
        <v>0.0</v>
      </c>
      <c r="AM75" s="310">
        <v>0.0</v>
      </c>
      <c r="AN75" s="311">
        <v>0.0</v>
      </c>
      <c r="AO75" s="32"/>
      <c r="AP75" s="32"/>
      <c r="AQ75" s="316"/>
      <c r="AR75" s="309">
        <v>0.0</v>
      </c>
      <c r="AS75" s="310">
        <v>0.0</v>
      </c>
      <c r="AT75" s="311">
        <v>0.0</v>
      </c>
      <c r="AU75" s="315"/>
      <c r="AV75" s="32"/>
      <c r="AW75" s="316"/>
      <c r="AX75" s="309">
        <v>0.0</v>
      </c>
      <c r="AY75" s="310">
        <v>0.0</v>
      </c>
      <c r="AZ75" s="311">
        <v>0.0</v>
      </c>
      <c r="BA75" s="315"/>
      <c r="BB75" s="32"/>
      <c r="BC75" s="316"/>
      <c r="BD75" s="309">
        <v>0.0</v>
      </c>
      <c r="BE75" s="310">
        <v>0.0</v>
      </c>
      <c r="BF75" s="311">
        <v>0.0</v>
      </c>
      <c r="BG75" s="315"/>
      <c r="BH75" s="32"/>
      <c r="BI75" s="316"/>
      <c r="BJ75" s="309">
        <v>0.0</v>
      </c>
      <c r="BK75" s="310">
        <v>0.0</v>
      </c>
      <c r="BL75" s="311">
        <v>0.0</v>
      </c>
      <c r="BM75" s="32"/>
      <c r="BN75" s="32"/>
      <c r="BO75" s="316"/>
      <c r="BP75" s="309">
        <v>0.0</v>
      </c>
      <c r="BQ75" s="310">
        <v>0.0</v>
      </c>
      <c r="BR75" s="311">
        <v>0.0</v>
      </c>
      <c r="BS75" s="32"/>
      <c r="BT75" s="32"/>
      <c r="BU75" s="316"/>
      <c r="BV75" s="309">
        <v>0.0</v>
      </c>
      <c r="BW75" s="310">
        <v>0.0</v>
      </c>
      <c r="BX75" s="311">
        <v>0.0</v>
      </c>
      <c r="BY75" s="32"/>
      <c r="BZ75" s="32"/>
      <c r="CA75" s="316"/>
      <c r="CB75" s="309">
        <v>0.0</v>
      </c>
      <c r="CC75" s="310">
        <v>0.0</v>
      </c>
      <c r="CD75" s="311">
        <v>0.0</v>
      </c>
      <c r="CE75" s="32"/>
      <c r="CF75" s="32"/>
      <c r="CG75" s="316"/>
      <c r="CH75" s="309">
        <v>0.0</v>
      </c>
      <c r="CI75" s="310">
        <v>0.0</v>
      </c>
      <c r="CJ75" s="311">
        <v>0.0</v>
      </c>
      <c r="CK75" s="31"/>
      <c r="CL75" s="31"/>
      <c r="CM75" s="317"/>
      <c r="CN75" s="303">
        <v>0.0</v>
      </c>
      <c r="CO75" s="304">
        <v>0.0</v>
      </c>
      <c r="CP75" s="305">
        <v>0.0</v>
      </c>
      <c r="CQ75" s="31"/>
      <c r="CR75" s="31"/>
      <c r="CS75" s="317"/>
      <c r="CT75" s="303">
        <v>0.0</v>
      </c>
      <c r="CU75" s="304">
        <v>0.0</v>
      </c>
      <c r="CV75" s="305">
        <v>0.0</v>
      </c>
      <c r="CW75" s="31"/>
      <c r="CX75" s="31"/>
      <c r="CY75" s="317"/>
      <c r="CZ75" s="303">
        <v>0.0</v>
      </c>
      <c r="DA75" s="304">
        <v>0.0</v>
      </c>
      <c r="DB75" s="305">
        <v>0.0</v>
      </c>
    </row>
    <row r="76">
      <c r="B76" s="313"/>
      <c r="C76" s="314"/>
      <c r="D76" s="314"/>
      <c r="E76" s="287">
        <v>0.0</v>
      </c>
      <c r="F76" s="287">
        <v>0.0</v>
      </c>
      <c r="G76" s="287">
        <v>0.0</v>
      </c>
      <c r="H76" s="287">
        <f>IF(ISBLANK(E76), "", COUNTA(CCD!K76, CCD!Q76, CCD!W76, CCD!AC76, CCD!AI76, CCD!AO76, CCD!AU76, CCD!BA76, CCD!BG76, CCD!BM76, CCD!BS76, CCD!BY76, CCD!CE76, CCD!CK76, CCD!CQ76, CCD!CW76))</f>
        <v>0</v>
      </c>
      <c r="I76" s="287">
        <f>IF(ISBLANK(F76), "", COUNTA(CCD!L76, CCD!R76, CCD!X76, CCD!AD76, CCD!AJ76, CCD!AP76, CCD!AV76, CCD!BB76, CCD!BH76, CCD!BN76, CCD!BT76, CCD!BZ76, CCD!CF76, CCD!CL76, CCD!CR76, CCD!CX76))</f>
        <v>0</v>
      </c>
      <c r="J76" s="287">
        <f>IF(ISBLANK(G76), "", COUNTA(CCD!M76, CCD!S76, CCD!Y76, CCD!AE76, CCD!AK76, CCD!AQ76, CCD!AW76, CCD!BC76, CCD!BI76, CCD!BO76, CCD!BU76, CCD!CA76, CCD!CG76, CCD!CM76, CCD!CS76, CCD!CY76))</f>
        <v>0</v>
      </c>
      <c r="K76" s="315"/>
      <c r="L76" s="32"/>
      <c r="M76" s="316"/>
      <c r="N76" s="309">
        <v>0.0</v>
      </c>
      <c r="O76" s="310">
        <v>0.0</v>
      </c>
      <c r="P76" s="311">
        <v>0.0</v>
      </c>
      <c r="Q76" s="315"/>
      <c r="R76" s="88"/>
      <c r="S76" s="316"/>
      <c r="T76" s="309">
        <v>0.0</v>
      </c>
      <c r="U76" s="310">
        <v>0.0</v>
      </c>
      <c r="V76" s="311">
        <v>0.0</v>
      </c>
      <c r="W76" s="315"/>
      <c r="X76" s="32"/>
      <c r="Y76" s="316"/>
      <c r="Z76" s="309">
        <v>0.0</v>
      </c>
      <c r="AA76" s="310">
        <v>0.0</v>
      </c>
      <c r="AB76" s="311">
        <v>0.0</v>
      </c>
      <c r="AC76" s="315"/>
      <c r="AD76" s="32"/>
      <c r="AE76" s="316"/>
      <c r="AF76" s="309">
        <v>0.0</v>
      </c>
      <c r="AG76" s="310">
        <v>0.0</v>
      </c>
      <c r="AH76" s="311">
        <v>0.0</v>
      </c>
      <c r="AI76" s="315"/>
      <c r="AJ76" s="32"/>
      <c r="AK76" s="316"/>
      <c r="AL76" s="309">
        <v>0.0</v>
      </c>
      <c r="AM76" s="310">
        <v>0.0</v>
      </c>
      <c r="AN76" s="311">
        <v>0.0</v>
      </c>
      <c r="AO76" s="32"/>
      <c r="AP76" s="32"/>
      <c r="AQ76" s="316"/>
      <c r="AR76" s="309">
        <v>0.0</v>
      </c>
      <c r="AS76" s="310">
        <v>0.0</v>
      </c>
      <c r="AT76" s="311">
        <v>0.0</v>
      </c>
      <c r="AU76" s="315"/>
      <c r="AV76" s="32"/>
      <c r="AW76" s="316"/>
      <c r="AX76" s="309">
        <v>0.0</v>
      </c>
      <c r="AY76" s="310">
        <v>0.0</v>
      </c>
      <c r="AZ76" s="311">
        <v>0.0</v>
      </c>
      <c r="BA76" s="315"/>
      <c r="BB76" s="32"/>
      <c r="BC76" s="316"/>
      <c r="BD76" s="309">
        <v>0.0</v>
      </c>
      <c r="BE76" s="310">
        <v>0.0</v>
      </c>
      <c r="BF76" s="311">
        <v>0.0</v>
      </c>
      <c r="BG76" s="315"/>
      <c r="BH76" s="32"/>
      <c r="BI76" s="316"/>
      <c r="BJ76" s="309">
        <v>0.0</v>
      </c>
      <c r="BK76" s="310">
        <v>0.0</v>
      </c>
      <c r="BL76" s="311">
        <v>0.0</v>
      </c>
      <c r="BM76" s="32"/>
      <c r="BN76" s="32"/>
      <c r="BO76" s="316"/>
      <c r="BP76" s="309">
        <v>0.0</v>
      </c>
      <c r="BQ76" s="310">
        <v>0.0</v>
      </c>
      <c r="BR76" s="311">
        <v>0.0</v>
      </c>
      <c r="BS76" s="32"/>
      <c r="BT76" s="32"/>
      <c r="BU76" s="316"/>
      <c r="BV76" s="309">
        <v>0.0</v>
      </c>
      <c r="BW76" s="310">
        <v>0.0</v>
      </c>
      <c r="BX76" s="311">
        <v>0.0</v>
      </c>
      <c r="BY76" s="32"/>
      <c r="BZ76" s="32"/>
      <c r="CA76" s="316"/>
      <c r="CB76" s="309">
        <v>0.0</v>
      </c>
      <c r="CC76" s="310">
        <v>0.0</v>
      </c>
      <c r="CD76" s="311">
        <v>0.0</v>
      </c>
      <c r="CE76" s="32"/>
      <c r="CF76" s="32"/>
      <c r="CG76" s="316"/>
      <c r="CH76" s="309">
        <v>0.0</v>
      </c>
      <c r="CI76" s="310">
        <v>0.0</v>
      </c>
      <c r="CJ76" s="311">
        <v>0.0</v>
      </c>
      <c r="CK76" s="31"/>
      <c r="CL76" s="31"/>
      <c r="CM76" s="317"/>
      <c r="CN76" s="303">
        <v>0.0</v>
      </c>
      <c r="CO76" s="304">
        <v>0.0</v>
      </c>
      <c r="CP76" s="305">
        <v>0.0</v>
      </c>
      <c r="CQ76" s="31"/>
      <c r="CR76" s="31"/>
      <c r="CS76" s="317"/>
      <c r="CT76" s="303">
        <v>0.0</v>
      </c>
      <c r="CU76" s="304">
        <v>0.0</v>
      </c>
      <c r="CV76" s="305">
        <v>0.0</v>
      </c>
      <c r="CW76" s="31"/>
      <c r="CX76" s="31"/>
      <c r="CY76" s="317"/>
      <c r="CZ76" s="303">
        <v>0.0</v>
      </c>
      <c r="DA76" s="304">
        <v>0.0</v>
      </c>
      <c r="DB76" s="305">
        <v>0.0</v>
      </c>
    </row>
    <row r="77">
      <c r="B77" s="313"/>
      <c r="C77" s="314"/>
      <c r="D77" s="314"/>
      <c r="E77" s="287">
        <v>0.0</v>
      </c>
      <c r="F77" s="287">
        <v>0.0</v>
      </c>
      <c r="G77" s="287">
        <v>0.0</v>
      </c>
      <c r="H77" s="287">
        <f>IF(ISBLANK(E77), "", COUNTA(CCD!K77, CCD!Q77, CCD!W77, CCD!AC77, CCD!AI77, CCD!AO77, CCD!AU77, CCD!BA77, CCD!BG77, CCD!BM77, CCD!BS77, CCD!BY77, CCD!CE77, CCD!CK77, CCD!CQ77, CCD!CW77))</f>
        <v>0</v>
      </c>
      <c r="I77" s="287">
        <f>IF(ISBLANK(F77), "", COUNTA(CCD!L77, CCD!R77, CCD!X77, CCD!AD77, CCD!AJ77, CCD!AP77, CCD!AV77, CCD!BB77, CCD!BH77, CCD!BN77, CCD!BT77, CCD!BZ77, CCD!CF77, CCD!CL77, CCD!CR77, CCD!CX77))</f>
        <v>0</v>
      </c>
      <c r="J77" s="287">
        <f>IF(ISBLANK(G77), "", COUNTA(CCD!M77, CCD!S77, CCD!Y77, CCD!AE77, CCD!AK77, CCD!AQ77, CCD!AW77, CCD!BC77, CCD!BI77, CCD!BO77, CCD!BU77, CCD!CA77, CCD!CG77, CCD!CM77, CCD!CS77, CCD!CY77))</f>
        <v>0</v>
      </c>
      <c r="K77" s="315"/>
      <c r="L77" s="32"/>
      <c r="M77" s="316"/>
      <c r="N77" s="309">
        <v>0.0</v>
      </c>
      <c r="O77" s="310">
        <v>0.0</v>
      </c>
      <c r="P77" s="311">
        <v>0.0</v>
      </c>
      <c r="Q77" s="315"/>
      <c r="R77" s="88"/>
      <c r="S77" s="316"/>
      <c r="T77" s="309">
        <v>0.0</v>
      </c>
      <c r="U77" s="310">
        <v>0.0</v>
      </c>
      <c r="V77" s="311">
        <v>0.0</v>
      </c>
      <c r="W77" s="315"/>
      <c r="X77" s="32"/>
      <c r="Y77" s="316"/>
      <c r="Z77" s="309">
        <v>0.0</v>
      </c>
      <c r="AA77" s="310">
        <v>0.0</v>
      </c>
      <c r="AB77" s="311">
        <v>0.0</v>
      </c>
      <c r="AC77" s="315"/>
      <c r="AD77" s="32"/>
      <c r="AE77" s="316"/>
      <c r="AF77" s="309">
        <v>0.0</v>
      </c>
      <c r="AG77" s="310">
        <v>0.0</v>
      </c>
      <c r="AH77" s="311">
        <v>0.0</v>
      </c>
      <c r="AI77" s="315"/>
      <c r="AJ77" s="32"/>
      <c r="AK77" s="316"/>
      <c r="AL77" s="309">
        <v>0.0</v>
      </c>
      <c r="AM77" s="310">
        <v>0.0</v>
      </c>
      <c r="AN77" s="311">
        <v>0.0</v>
      </c>
      <c r="AO77" s="32"/>
      <c r="AP77" s="32"/>
      <c r="AQ77" s="316"/>
      <c r="AR77" s="309">
        <v>0.0</v>
      </c>
      <c r="AS77" s="310">
        <v>0.0</v>
      </c>
      <c r="AT77" s="311">
        <v>0.0</v>
      </c>
      <c r="AU77" s="315"/>
      <c r="AV77" s="32"/>
      <c r="AW77" s="316"/>
      <c r="AX77" s="309">
        <v>0.0</v>
      </c>
      <c r="AY77" s="310">
        <v>0.0</v>
      </c>
      <c r="AZ77" s="311">
        <v>0.0</v>
      </c>
      <c r="BA77" s="315"/>
      <c r="BB77" s="32"/>
      <c r="BC77" s="316"/>
      <c r="BD77" s="309">
        <v>0.0</v>
      </c>
      <c r="BE77" s="310">
        <v>0.0</v>
      </c>
      <c r="BF77" s="311">
        <v>0.0</v>
      </c>
      <c r="BG77" s="315"/>
      <c r="BH77" s="32"/>
      <c r="BI77" s="316"/>
      <c r="BJ77" s="309">
        <v>0.0</v>
      </c>
      <c r="BK77" s="310">
        <v>0.0</v>
      </c>
      <c r="BL77" s="311">
        <v>0.0</v>
      </c>
      <c r="BM77" s="32"/>
      <c r="BN77" s="32"/>
      <c r="BO77" s="316"/>
      <c r="BP77" s="309">
        <v>0.0</v>
      </c>
      <c r="BQ77" s="310">
        <v>0.0</v>
      </c>
      <c r="BR77" s="311">
        <v>0.0</v>
      </c>
      <c r="BS77" s="32"/>
      <c r="BT77" s="32"/>
      <c r="BU77" s="316"/>
      <c r="BV77" s="309">
        <v>0.0</v>
      </c>
      <c r="BW77" s="310">
        <v>0.0</v>
      </c>
      <c r="BX77" s="311">
        <v>0.0</v>
      </c>
      <c r="BY77" s="32"/>
      <c r="BZ77" s="32"/>
      <c r="CA77" s="316"/>
      <c r="CB77" s="309">
        <v>0.0</v>
      </c>
      <c r="CC77" s="310">
        <v>0.0</v>
      </c>
      <c r="CD77" s="311">
        <v>0.0</v>
      </c>
      <c r="CE77" s="32"/>
      <c r="CF77" s="32"/>
      <c r="CG77" s="316"/>
      <c r="CH77" s="309">
        <v>0.0</v>
      </c>
      <c r="CI77" s="310">
        <v>0.0</v>
      </c>
      <c r="CJ77" s="311">
        <v>0.0</v>
      </c>
      <c r="CK77" s="31"/>
      <c r="CL77" s="31"/>
      <c r="CM77" s="317"/>
      <c r="CN77" s="303">
        <v>0.0</v>
      </c>
      <c r="CO77" s="304">
        <v>0.0</v>
      </c>
      <c r="CP77" s="305">
        <v>0.0</v>
      </c>
      <c r="CQ77" s="31"/>
      <c r="CR77" s="31"/>
      <c r="CS77" s="317"/>
      <c r="CT77" s="303">
        <v>0.0</v>
      </c>
      <c r="CU77" s="304">
        <v>0.0</v>
      </c>
      <c r="CV77" s="305">
        <v>0.0</v>
      </c>
      <c r="CW77" s="31"/>
      <c r="CX77" s="31"/>
      <c r="CY77" s="317"/>
      <c r="CZ77" s="303">
        <v>0.0</v>
      </c>
      <c r="DA77" s="304">
        <v>0.0</v>
      </c>
      <c r="DB77" s="305">
        <v>0.0</v>
      </c>
    </row>
    <row r="78">
      <c r="B78" s="313"/>
      <c r="C78" s="314"/>
      <c r="D78" s="314"/>
      <c r="E78" s="287">
        <v>0.0</v>
      </c>
      <c r="F78" s="287">
        <v>0.0</v>
      </c>
      <c r="G78" s="287">
        <v>0.0</v>
      </c>
      <c r="H78" s="287">
        <f>IF(ISBLANK(E78), "", COUNTA(CCD!K78, CCD!Q78, CCD!W78, CCD!AC78, CCD!AI78, CCD!AO78, CCD!AU78, CCD!BA78, CCD!BG78, CCD!BM78, CCD!BS78, CCD!BY78, CCD!CE78, CCD!CK78, CCD!CQ78, CCD!CW78))</f>
        <v>0</v>
      </c>
      <c r="I78" s="287">
        <f>IF(ISBLANK(F78), "", COUNTA(CCD!L78, CCD!R78, CCD!X78, CCD!AD78, CCD!AJ78, CCD!AP78, CCD!AV78, CCD!BB78, CCD!BH78, CCD!BN78, CCD!BT78, CCD!BZ78, CCD!CF78, CCD!CL78, CCD!CR78, CCD!CX78))</f>
        <v>0</v>
      </c>
      <c r="J78" s="287">
        <f>IF(ISBLANK(G78), "", COUNTA(CCD!M78, CCD!S78, CCD!Y78, CCD!AE78, CCD!AK78, CCD!AQ78, CCD!AW78, CCD!BC78, CCD!BI78, CCD!BO78, CCD!BU78, CCD!CA78, CCD!CG78, CCD!CM78, CCD!CS78, CCD!CY78))</f>
        <v>0</v>
      </c>
      <c r="K78" s="315"/>
      <c r="L78" s="32"/>
      <c r="M78" s="316"/>
      <c r="N78" s="309">
        <v>0.0</v>
      </c>
      <c r="O78" s="310">
        <v>0.0</v>
      </c>
      <c r="P78" s="311">
        <v>0.0</v>
      </c>
      <c r="Q78" s="315"/>
      <c r="R78" s="88"/>
      <c r="S78" s="316"/>
      <c r="T78" s="309">
        <v>0.0</v>
      </c>
      <c r="U78" s="310">
        <v>0.0</v>
      </c>
      <c r="V78" s="311">
        <v>0.0</v>
      </c>
      <c r="W78" s="315"/>
      <c r="X78" s="32"/>
      <c r="Y78" s="316"/>
      <c r="Z78" s="309">
        <v>0.0</v>
      </c>
      <c r="AA78" s="310">
        <v>0.0</v>
      </c>
      <c r="AB78" s="311">
        <v>0.0</v>
      </c>
      <c r="AC78" s="315"/>
      <c r="AD78" s="32"/>
      <c r="AE78" s="316"/>
      <c r="AF78" s="309">
        <v>0.0</v>
      </c>
      <c r="AG78" s="310">
        <v>0.0</v>
      </c>
      <c r="AH78" s="311">
        <v>0.0</v>
      </c>
      <c r="AI78" s="315"/>
      <c r="AJ78" s="32"/>
      <c r="AK78" s="316"/>
      <c r="AL78" s="309">
        <v>0.0</v>
      </c>
      <c r="AM78" s="310">
        <v>0.0</v>
      </c>
      <c r="AN78" s="311">
        <v>0.0</v>
      </c>
      <c r="AO78" s="32"/>
      <c r="AP78" s="32"/>
      <c r="AQ78" s="316"/>
      <c r="AR78" s="309">
        <v>0.0</v>
      </c>
      <c r="AS78" s="310">
        <v>0.0</v>
      </c>
      <c r="AT78" s="311">
        <v>0.0</v>
      </c>
      <c r="AU78" s="315"/>
      <c r="AV78" s="32"/>
      <c r="AW78" s="316"/>
      <c r="AX78" s="309">
        <v>0.0</v>
      </c>
      <c r="AY78" s="310">
        <v>0.0</v>
      </c>
      <c r="AZ78" s="311">
        <v>0.0</v>
      </c>
      <c r="BA78" s="315"/>
      <c r="BB78" s="32"/>
      <c r="BC78" s="316"/>
      <c r="BD78" s="309">
        <v>0.0</v>
      </c>
      <c r="BE78" s="310">
        <v>0.0</v>
      </c>
      <c r="BF78" s="311">
        <v>0.0</v>
      </c>
      <c r="BG78" s="315"/>
      <c r="BH78" s="32"/>
      <c r="BI78" s="316"/>
      <c r="BJ78" s="309">
        <v>0.0</v>
      </c>
      <c r="BK78" s="310">
        <v>0.0</v>
      </c>
      <c r="BL78" s="311">
        <v>0.0</v>
      </c>
      <c r="BM78" s="32"/>
      <c r="BN78" s="32"/>
      <c r="BO78" s="316"/>
      <c r="BP78" s="309">
        <v>0.0</v>
      </c>
      <c r="BQ78" s="310">
        <v>0.0</v>
      </c>
      <c r="BR78" s="311">
        <v>0.0</v>
      </c>
      <c r="BS78" s="32"/>
      <c r="BT78" s="32"/>
      <c r="BU78" s="316"/>
      <c r="BV78" s="309">
        <v>0.0</v>
      </c>
      <c r="BW78" s="310">
        <v>0.0</v>
      </c>
      <c r="BX78" s="311">
        <v>0.0</v>
      </c>
      <c r="BY78" s="32"/>
      <c r="BZ78" s="32"/>
      <c r="CA78" s="316"/>
      <c r="CB78" s="309">
        <v>0.0</v>
      </c>
      <c r="CC78" s="310">
        <v>0.0</v>
      </c>
      <c r="CD78" s="311">
        <v>0.0</v>
      </c>
      <c r="CE78" s="32"/>
      <c r="CF78" s="32"/>
      <c r="CG78" s="316"/>
      <c r="CH78" s="309">
        <v>0.0</v>
      </c>
      <c r="CI78" s="310">
        <v>0.0</v>
      </c>
      <c r="CJ78" s="311">
        <v>0.0</v>
      </c>
      <c r="CK78" s="31"/>
      <c r="CL78" s="31"/>
      <c r="CM78" s="317"/>
      <c r="CN78" s="303">
        <v>0.0</v>
      </c>
      <c r="CO78" s="304">
        <v>0.0</v>
      </c>
      <c r="CP78" s="305">
        <v>0.0</v>
      </c>
      <c r="CQ78" s="31"/>
      <c r="CR78" s="31"/>
      <c r="CS78" s="317"/>
      <c r="CT78" s="303">
        <v>0.0</v>
      </c>
      <c r="CU78" s="304">
        <v>0.0</v>
      </c>
      <c r="CV78" s="305">
        <v>0.0</v>
      </c>
      <c r="CW78" s="31"/>
      <c r="CX78" s="31"/>
      <c r="CY78" s="317"/>
      <c r="CZ78" s="303">
        <v>0.0</v>
      </c>
      <c r="DA78" s="304">
        <v>0.0</v>
      </c>
      <c r="DB78" s="305">
        <v>0.0</v>
      </c>
    </row>
    <row r="79">
      <c r="B79" s="313"/>
      <c r="C79" s="314"/>
      <c r="D79" s="314"/>
      <c r="E79" s="287">
        <v>0.0</v>
      </c>
      <c r="F79" s="287">
        <v>0.0</v>
      </c>
      <c r="G79" s="287">
        <v>0.0</v>
      </c>
      <c r="H79" s="287">
        <f>IF(ISBLANK(E79), "", COUNTA(CCD!K79, CCD!Q79, CCD!W79, CCD!AC79, CCD!AI79, CCD!AO79, CCD!AU79, CCD!BA79, CCD!BG79, CCD!BM79, CCD!BS79, CCD!BY79, CCD!CE79, CCD!CK79, CCD!CQ79, CCD!CW79))</f>
        <v>0</v>
      </c>
      <c r="I79" s="287">
        <f>IF(ISBLANK(F79), "", COUNTA(CCD!L79, CCD!R79, CCD!X79, CCD!AD79, CCD!AJ79, CCD!AP79, CCD!AV79, CCD!BB79, CCD!BH79, CCD!BN79, CCD!BT79, CCD!BZ79, CCD!CF79, CCD!CL79, CCD!CR79, CCD!CX79))</f>
        <v>0</v>
      </c>
      <c r="J79" s="287">
        <f>IF(ISBLANK(G79), "", COUNTA(CCD!M79, CCD!S79, CCD!Y79, CCD!AE79, CCD!AK79, CCD!AQ79, CCD!AW79, CCD!BC79, CCD!BI79, CCD!BO79, CCD!BU79, CCD!CA79, CCD!CG79, CCD!CM79, CCD!CS79, CCD!CY79))</f>
        <v>0</v>
      </c>
      <c r="K79" s="315"/>
      <c r="L79" s="32"/>
      <c r="M79" s="316"/>
      <c r="N79" s="309">
        <v>0.0</v>
      </c>
      <c r="O79" s="310">
        <v>0.0</v>
      </c>
      <c r="P79" s="311">
        <v>0.0</v>
      </c>
      <c r="Q79" s="315"/>
      <c r="R79" s="88"/>
      <c r="S79" s="316"/>
      <c r="T79" s="309">
        <v>0.0</v>
      </c>
      <c r="U79" s="310">
        <v>0.0</v>
      </c>
      <c r="V79" s="311">
        <v>0.0</v>
      </c>
      <c r="W79" s="315"/>
      <c r="X79" s="32"/>
      <c r="Y79" s="316"/>
      <c r="Z79" s="309">
        <v>0.0</v>
      </c>
      <c r="AA79" s="310">
        <v>0.0</v>
      </c>
      <c r="AB79" s="311">
        <v>0.0</v>
      </c>
      <c r="AC79" s="315"/>
      <c r="AD79" s="32"/>
      <c r="AE79" s="316"/>
      <c r="AF79" s="309">
        <v>0.0</v>
      </c>
      <c r="AG79" s="310">
        <v>0.0</v>
      </c>
      <c r="AH79" s="311">
        <v>0.0</v>
      </c>
      <c r="AI79" s="315"/>
      <c r="AJ79" s="32"/>
      <c r="AK79" s="316"/>
      <c r="AL79" s="309">
        <v>0.0</v>
      </c>
      <c r="AM79" s="310">
        <v>0.0</v>
      </c>
      <c r="AN79" s="311">
        <v>0.0</v>
      </c>
      <c r="AO79" s="32"/>
      <c r="AP79" s="32"/>
      <c r="AQ79" s="316"/>
      <c r="AR79" s="309">
        <v>0.0</v>
      </c>
      <c r="AS79" s="310">
        <v>0.0</v>
      </c>
      <c r="AT79" s="311">
        <v>0.0</v>
      </c>
      <c r="AU79" s="315"/>
      <c r="AV79" s="32"/>
      <c r="AW79" s="316"/>
      <c r="AX79" s="309">
        <v>0.0</v>
      </c>
      <c r="AY79" s="310">
        <v>0.0</v>
      </c>
      <c r="AZ79" s="311">
        <v>0.0</v>
      </c>
      <c r="BA79" s="315"/>
      <c r="BB79" s="32"/>
      <c r="BC79" s="316"/>
      <c r="BD79" s="309">
        <v>0.0</v>
      </c>
      <c r="BE79" s="310">
        <v>0.0</v>
      </c>
      <c r="BF79" s="311">
        <v>0.0</v>
      </c>
      <c r="BG79" s="315"/>
      <c r="BH79" s="32"/>
      <c r="BI79" s="316"/>
      <c r="BJ79" s="309">
        <v>0.0</v>
      </c>
      <c r="BK79" s="310">
        <v>0.0</v>
      </c>
      <c r="BL79" s="311">
        <v>0.0</v>
      </c>
      <c r="BM79" s="32"/>
      <c r="BN79" s="32"/>
      <c r="BO79" s="316"/>
      <c r="BP79" s="309">
        <v>0.0</v>
      </c>
      <c r="BQ79" s="310">
        <v>0.0</v>
      </c>
      <c r="BR79" s="311">
        <v>0.0</v>
      </c>
      <c r="BS79" s="32"/>
      <c r="BT79" s="32"/>
      <c r="BU79" s="316"/>
      <c r="BV79" s="309">
        <v>0.0</v>
      </c>
      <c r="BW79" s="310">
        <v>0.0</v>
      </c>
      <c r="BX79" s="311">
        <v>0.0</v>
      </c>
      <c r="BY79" s="32"/>
      <c r="BZ79" s="32"/>
      <c r="CA79" s="316"/>
      <c r="CB79" s="309">
        <v>0.0</v>
      </c>
      <c r="CC79" s="310">
        <v>0.0</v>
      </c>
      <c r="CD79" s="311">
        <v>0.0</v>
      </c>
      <c r="CE79" s="32"/>
      <c r="CF79" s="32"/>
      <c r="CG79" s="316"/>
      <c r="CH79" s="309">
        <v>0.0</v>
      </c>
      <c r="CI79" s="310">
        <v>0.0</v>
      </c>
      <c r="CJ79" s="311">
        <v>0.0</v>
      </c>
      <c r="CK79" s="31"/>
      <c r="CL79" s="31"/>
      <c r="CM79" s="317"/>
      <c r="CN79" s="303">
        <v>0.0</v>
      </c>
      <c r="CO79" s="304">
        <v>0.0</v>
      </c>
      <c r="CP79" s="305">
        <v>0.0</v>
      </c>
      <c r="CQ79" s="31"/>
      <c r="CR79" s="31"/>
      <c r="CS79" s="317"/>
      <c r="CT79" s="303">
        <v>0.0</v>
      </c>
      <c r="CU79" s="304">
        <v>0.0</v>
      </c>
      <c r="CV79" s="305">
        <v>0.0</v>
      </c>
      <c r="CW79" s="31"/>
      <c r="CX79" s="31"/>
      <c r="CY79" s="317"/>
      <c r="CZ79" s="303">
        <v>0.0</v>
      </c>
      <c r="DA79" s="304">
        <v>0.0</v>
      </c>
      <c r="DB79" s="305">
        <v>0.0</v>
      </c>
    </row>
    <row r="80">
      <c r="B80" s="313"/>
      <c r="C80" s="314"/>
      <c r="D80" s="314"/>
      <c r="E80" s="287">
        <v>0.0</v>
      </c>
      <c r="F80" s="287">
        <v>0.0</v>
      </c>
      <c r="G80" s="287">
        <v>0.0</v>
      </c>
      <c r="H80" s="287">
        <f>IF(ISBLANK(E80), "", COUNTA(CCD!K80, CCD!Q80, CCD!W80, CCD!AC80, CCD!AI80, CCD!AO80, CCD!AU80, CCD!BA80, CCD!BG80, CCD!BM80, CCD!BS80, CCD!BY80, CCD!CE80, CCD!CK80, CCD!CQ80, CCD!CW80))</f>
        <v>0</v>
      </c>
      <c r="I80" s="287">
        <f>IF(ISBLANK(F80), "", COUNTA(CCD!L80, CCD!R80, CCD!X80, CCD!AD80, CCD!AJ80, CCD!AP80, CCD!AV80, CCD!BB80, CCD!BH80, CCD!BN80, CCD!BT80, CCD!BZ80, CCD!CF80, CCD!CL80, CCD!CR80, CCD!CX80))</f>
        <v>0</v>
      </c>
      <c r="J80" s="287">
        <f>IF(ISBLANK(G80), "", COUNTA(CCD!M80, CCD!S80, CCD!Y80, CCD!AE80, CCD!AK80, CCD!AQ80, CCD!AW80, CCD!BC80, CCD!BI80, CCD!BO80, CCD!BU80, CCD!CA80, CCD!CG80, CCD!CM80, CCD!CS80, CCD!CY80))</f>
        <v>0</v>
      </c>
      <c r="K80" s="315"/>
      <c r="L80" s="32"/>
      <c r="M80" s="316"/>
      <c r="N80" s="309">
        <v>0.0</v>
      </c>
      <c r="O80" s="310">
        <v>0.0</v>
      </c>
      <c r="P80" s="311">
        <v>0.0</v>
      </c>
      <c r="Q80" s="315"/>
      <c r="R80" s="88"/>
      <c r="S80" s="316"/>
      <c r="T80" s="309">
        <v>0.0</v>
      </c>
      <c r="U80" s="310">
        <v>0.0</v>
      </c>
      <c r="V80" s="311">
        <v>0.0</v>
      </c>
      <c r="W80" s="315"/>
      <c r="X80" s="32"/>
      <c r="Y80" s="316"/>
      <c r="Z80" s="309">
        <v>0.0</v>
      </c>
      <c r="AA80" s="310">
        <v>0.0</v>
      </c>
      <c r="AB80" s="311">
        <v>0.0</v>
      </c>
      <c r="AC80" s="315"/>
      <c r="AD80" s="32"/>
      <c r="AE80" s="316"/>
      <c r="AF80" s="309">
        <v>0.0</v>
      </c>
      <c r="AG80" s="310">
        <v>0.0</v>
      </c>
      <c r="AH80" s="311">
        <v>0.0</v>
      </c>
      <c r="AI80" s="315"/>
      <c r="AJ80" s="32"/>
      <c r="AK80" s="316"/>
      <c r="AL80" s="309">
        <v>0.0</v>
      </c>
      <c r="AM80" s="310">
        <v>0.0</v>
      </c>
      <c r="AN80" s="311">
        <v>0.0</v>
      </c>
      <c r="AO80" s="32"/>
      <c r="AP80" s="32"/>
      <c r="AQ80" s="316"/>
      <c r="AR80" s="309">
        <v>0.0</v>
      </c>
      <c r="AS80" s="310">
        <v>0.0</v>
      </c>
      <c r="AT80" s="311">
        <v>0.0</v>
      </c>
      <c r="AU80" s="315"/>
      <c r="AV80" s="32"/>
      <c r="AW80" s="316"/>
      <c r="AX80" s="309">
        <v>0.0</v>
      </c>
      <c r="AY80" s="310">
        <v>0.0</v>
      </c>
      <c r="AZ80" s="311">
        <v>0.0</v>
      </c>
      <c r="BA80" s="315"/>
      <c r="BB80" s="32"/>
      <c r="BC80" s="316"/>
      <c r="BD80" s="309">
        <v>0.0</v>
      </c>
      <c r="BE80" s="310">
        <v>0.0</v>
      </c>
      <c r="BF80" s="311">
        <v>0.0</v>
      </c>
      <c r="BG80" s="315"/>
      <c r="BH80" s="32"/>
      <c r="BI80" s="316"/>
      <c r="BJ80" s="309">
        <v>0.0</v>
      </c>
      <c r="BK80" s="310">
        <v>0.0</v>
      </c>
      <c r="BL80" s="311">
        <v>0.0</v>
      </c>
      <c r="BM80" s="32"/>
      <c r="BN80" s="32"/>
      <c r="BO80" s="316"/>
      <c r="BP80" s="309">
        <v>0.0</v>
      </c>
      <c r="BQ80" s="310">
        <v>0.0</v>
      </c>
      <c r="BR80" s="311">
        <v>0.0</v>
      </c>
      <c r="BS80" s="32"/>
      <c r="BT80" s="32"/>
      <c r="BU80" s="316"/>
      <c r="BV80" s="309">
        <v>0.0</v>
      </c>
      <c r="BW80" s="310">
        <v>0.0</v>
      </c>
      <c r="BX80" s="311">
        <v>0.0</v>
      </c>
      <c r="BY80" s="32"/>
      <c r="BZ80" s="32"/>
      <c r="CA80" s="316"/>
      <c r="CB80" s="309">
        <v>0.0</v>
      </c>
      <c r="CC80" s="310">
        <v>0.0</v>
      </c>
      <c r="CD80" s="311">
        <v>0.0</v>
      </c>
      <c r="CE80" s="32"/>
      <c r="CF80" s="32"/>
      <c r="CG80" s="316"/>
      <c r="CH80" s="309">
        <v>0.0</v>
      </c>
      <c r="CI80" s="310">
        <v>0.0</v>
      </c>
      <c r="CJ80" s="311">
        <v>0.0</v>
      </c>
      <c r="CK80" s="31"/>
      <c r="CL80" s="31"/>
      <c r="CM80" s="317"/>
      <c r="CN80" s="303">
        <v>0.0</v>
      </c>
      <c r="CO80" s="304">
        <v>0.0</v>
      </c>
      <c r="CP80" s="305">
        <v>0.0</v>
      </c>
      <c r="CQ80" s="31"/>
      <c r="CR80" s="31"/>
      <c r="CS80" s="317"/>
      <c r="CT80" s="303">
        <v>0.0</v>
      </c>
      <c r="CU80" s="304">
        <v>0.0</v>
      </c>
      <c r="CV80" s="305">
        <v>0.0</v>
      </c>
      <c r="CW80" s="31"/>
      <c r="CX80" s="31"/>
      <c r="CY80" s="317"/>
      <c r="CZ80" s="303">
        <v>0.0</v>
      </c>
      <c r="DA80" s="304">
        <v>0.0</v>
      </c>
      <c r="DB80" s="305">
        <v>0.0</v>
      </c>
    </row>
    <row r="81">
      <c r="B81" s="313"/>
      <c r="C81" s="314"/>
      <c r="D81" s="314"/>
      <c r="E81" s="287">
        <v>0.0</v>
      </c>
      <c r="F81" s="287">
        <v>0.0</v>
      </c>
      <c r="G81" s="287">
        <v>0.0</v>
      </c>
      <c r="H81" s="287">
        <f>IF(ISBLANK(E81), "", COUNTA(CCD!K81, CCD!Q81, CCD!W81, CCD!AC81, CCD!AI81, CCD!AO81, CCD!AU81, CCD!BA81, CCD!BG81, CCD!BM81, CCD!BS81, CCD!BY81, CCD!CE81, CCD!CK81, CCD!CQ81, CCD!CW81))</f>
        <v>0</v>
      </c>
      <c r="I81" s="287">
        <f>IF(ISBLANK(F81), "", COUNTA(CCD!L81, CCD!R81, CCD!X81, CCD!AD81, CCD!AJ81, CCD!AP81, CCD!AV81, CCD!BB81, CCD!BH81, CCD!BN81, CCD!BT81, CCD!BZ81, CCD!CF81, CCD!CL81, CCD!CR81, CCD!CX81))</f>
        <v>0</v>
      </c>
      <c r="J81" s="287">
        <f>IF(ISBLANK(G81), "", COUNTA(CCD!M81, CCD!S81, CCD!Y81, CCD!AE81, CCD!AK81, CCD!AQ81, CCD!AW81, CCD!BC81, CCD!BI81, CCD!BO81, CCD!BU81, CCD!CA81, CCD!CG81, CCD!CM81, CCD!CS81, CCD!CY81))</f>
        <v>0</v>
      </c>
      <c r="K81" s="315"/>
      <c r="L81" s="32"/>
      <c r="M81" s="316"/>
      <c r="N81" s="309">
        <v>0.0</v>
      </c>
      <c r="O81" s="310">
        <v>0.0</v>
      </c>
      <c r="P81" s="311">
        <v>0.0</v>
      </c>
      <c r="Q81" s="315"/>
      <c r="R81" s="88"/>
      <c r="S81" s="316"/>
      <c r="T81" s="309">
        <v>0.0</v>
      </c>
      <c r="U81" s="310">
        <v>0.0</v>
      </c>
      <c r="V81" s="311">
        <v>0.0</v>
      </c>
      <c r="W81" s="315"/>
      <c r="X81" s="32"/>
      <c r="Y81" s="316"/>
      <c r="Z81" s="309">
        <v>0.0</v>
      </c>
      <c r="AA81" s="310">
        <v>0.0</v>
      </c>
      <c r="AB81" s="311">
        <v>0.0</v>
      </c>
      <c r="AC81" s="315"/>
      <c r="AD81" s="32"/>
      <c r="AE81" s="316"/>
      <c r="AF81" s="309">
        <v>0.0</v>
      </c>
      <c r="AG81" s="310">
        <v>0.0</v>
      </c>
      <c r="AH81" s="311">
        <v>0.0</v>
      </c>
      <c r="AI81" s="315"/>
      <c r="AJ81" s="32"/>
      <c r="AK81" s="316"/>
      <c r="AL81" s="309">
        <v>0.0</v>
      </c>
      <c r="AM81" s="310">
        <v>0.0</v>
      </c>
      <c r="AN81" s="311">
        <v>0.0</v>
      </c>
      <c r="AO81" s="32"/>
      <c r="AP81" s="32"/>
      <c r="AQ81" s="316"/>
      <c r="AR81" s="309">
        <v>0.0</v>
      </c>
      <c r="AS81" s="310">
        <v>0.0</v>
      </c>
      <c r="AT81" s="311">
        <v>0.0</v>
      </c>
      <c r="AU81" s="315"/>
      <c r="AV81" s="32"/>
      <c r="AW81" s="316"/>
      <c r="AX81" s="309">
        <v>0.0</v>
      </c>
      <c r="AY81" s="310">
        <v>0.0</v>
      </c>
      <c r="AZ81" s="311">
        <v>0.0</v>
      </c>
      <c r="BA81" s="315"/>
      <c r="BB81" s="32"/>
      <c r="BC81" s="316"/>
      <c r="BD81" s="309">
        <v>0.0</v>
      </c>
      <c r="BE81" s="310">
        <v>0.0</v>
      </c>
      <c r="BF81" s="311">
        <v>0.0</v>
      </c>
      <c r="BG81" s="315"/>
      <c r="BH81" s="32"/>
      <c r="BI81" s="316"/>
      <c r="BJ81" s="309">
        <v>0.0</v>
      </c>
      <c r="BK81" s="310">
        <v>0.0</v>
      </c>
      <c r="BL81" s="311">
        <v>0.0</v>
      </c>
      <c r="BM81" s="32"/>
      <c r="BN81" s="32"/>
      <c r="BO81" s="316"/>
      <c r="BP81" s="309">
        <v>0.0</v>
      </c>
      <c r="BQ81" s="310">
        <v>0.0</v>
      </c>
      <c r="BR81" s="311">
        <v>0.0</v>
      </c>
      <c r="BS81" s="32"/>
      <c r="BT81" s="32"/>
      <c r="BU81" s="316"/>
      <c r="BV81" s="309">
        <v>0.0</v>
      </c>
      <c r="BW81" s="310">
        <v>0.0</v>
      </c>
      <c r="BX81" s="311">
        <v>0.0</v>
      </c>
      <c r="BY81" s="32"/>
      <c r="BZ81" s="32"/>
      <c r="CA81" s="316"/>
      <c r="CB81" s="309">
        <v>0.0</v>
      </c>
      <c r="CC81" s="310">
        <v>0.0</v>
      </c>
      <c r="CD81" s="311">
        <v>0.0</v>
      </c>
      <c r="CE81" s="32"/>
      <c r="CF81" s="32"/>
      <c r="CG81" s="316"/>
      <c r="CH81" s="309">
        <v>0.0</v>
      </c>
      <c r="CI81" s="310">
        <v>0.0</v>
      </c>
      <c r="CJ81" s="311">
        <v>0.0</v>
      </c>
      <c r="CK81" s="31"/>
      <c r="CL81" s="31"/>
      <c r="CM81" s="317"/>
      <c r="CN81" s="303">
        <v>0.0</v>
      </c>
      <c r="CO81" s="304">
        <v>0.0</v>
      </c>
      <c r="CP81" s="305">
        <v>0.0</v>
      </c>
      <c r="CQ81" s="31"/>
      <c r="CR81" s="31"/>
      <c r="CS81" s="317"/>
      <c r="CT81" s="303">
        <v>0.0</v>
      </c>
      <c r="CU81" s="304">
        <v>0.0</v>
      </c>
      <c r="CV81" s="305">
        <v>0.0</v>
      </c>
      <c r="CW81" s="31"/>
      <c r="CX81" s="31"/>
      <c r="CY81" s="317"/>
      <c r="CZ81" s="303">
        <v>0.0</v>
      </c>
      <c r="DA81" s="304">
        <v>0.0</v>
      </c>
      <c r="DB81" s="305">
        <v>0.0</v>
      </c>
    </row>
    <row r="82">
      <c r="B82" s="313"/>
      <c r="C82" s="314"/>
      <c r="D82" s="314"/>
      <c r="E82" s="287">
        <v>0.0</v>
      </c>
      <c r="F82" s="287">
        <v>0.0</v>
      </c>
      <c r="G82" s="287">
        <v>0.0</v>
      </c>
      <c r="H82" s="287">
        <f>IF(ISBLANK(E82), "", COUNTA(CCD!K82, CCD!Q82, CCD!W82, CCD!AC82, CCD!AI82, CCD!AO82, CCD!AU82, CCD!BA82, CCD!BG82, CCD!BM82, CCD!BS82, CCD!BY82, CCD!CE82, CCD!CK82, CCD!CQ82, CCD!CW82))</f>
        <v>0</v>
      </c>
      <c r="I82" s="287">
        <f>IF(ISBLANK(F82), "", COUNTA(CCD!L82, CCD!R82, CCD!X82, CCD!AD82, CCD!AJ82, CCD!AP82, CCD!AV82, CCD!BB82, CCD!BH82, CCD!BN82, CCD!BT82, CCD!BZ82, CCD!CF82, CCD!CL82, CCD!CR82, CCD!CX82))</f>
        <v>0</v>
      </c>
      <c r="J82" s="287">
        <f>IF(ISBLANK(G82), "", COUNTA(CCD!M82, CCD!S82, CCD!Y82, CCD!AE82, CCD!AK82, CCD!AQ82, CCD!AW82, CCD!BC82, CCD!BI82, CCD!BO82, CCD!BU82, CCD!CA82, CCD!CG82, CCD!CM82, CCD!CS82, CCD!CY82))</f>
        <v>0</v>
      </c>
      <c r="K82" s="315"/>
      <c r="L82" s="32"/>
      <c r="M82" s="316"/>
      <c r="N82" s="309">
        <v>0.0</v>
      </c>
      <c r="O82" s="310">
        <v>0.0</v>
      </c>
      <c r="P82" s="311">
        <v>0.0</v>
      </c>
      <c r="Q82" s="315"/>
      <c r="R82" s="88"/>
      <c r="S82" s="316"/>
      <c r="T82" s="309">
        <v>0.0</v>
      </c>
      <c r="U82" s="310">
        <v>0.0</v>
      </c>
      <c r="V82" s="311">
        <v>0.0</v>
      </c>
      <c r="W82" s="315"/>
      <c r="X82" s="32"/>
      <c r="Y82" s="316"/>
      <c r="Z82" s="309">
        <v>0.0</v>
      </c>
      <c r="AA82" s="310">
        <v>0.0</v>
      </c>
      <c r="AB82" s="311">
        <v>0.0</v>
      </c>
      <c r="AC82" s="315"/>
      <c r="AD82" s="32"/>
      <c r="AE82" s="316"/>
      <c r="AF82" s="309">
        <v>0.0</v>
      </c>
      <c r="AG82" s="310">
        <v>0.0</v>
      </c>
      <c r="AH82" s="311">
        <v>0.0</v>
      </c>
      <c r="AI82" s="315"/>
      <c r="AJ82" s="32"/>
      <c r="AK82" s="316"/>
      <c r="AL82" s="309">
        <v>0.0</v>
      </c>
      <c r="AM82" s="310">
        <v>0.0</v>
      </c>
      <c r="AN82" s="311">
        <v>0.0</v>
      </c>
      <c r="AO82" s="32"/>
      <c r="AP82" s="32"/>
      <c r="AQ82" s="316"/>
      <c r="AR82" s="309">
        <v>0.0</v>
      </c>
      <c r="AS82" s="310">
        <v>0.0</v>
      </c>
      <c r="AT82" s="311">
        <v>0.0</v>
      </c>
      <c r="AU82" s="315"/>
      <c r="AV82" s="32"/>
      <c r="AW82" s="316"/>
      <c r="AX82" s="309">
        <v>0.0</v>
      </c>
      <c r="AY82" s="310">
        <v>0.0</v>
      </c>
      <c r="AZ82" s="311">
        <v>0.0</v>
      </c>
      <c r="BA82" s="315"/>
      <c r="BB82" s="32"/>
      <c r="BC82" s="316"/>
      <c r="BD82" s="309">
        <v>0.0</v>
      </c>
      <c r="BE82" s="310">
        <v>0.0</v>
      </c>
      <c r="BF82" s="311">
        <v>0.0</v>
      </c>
      <c r="BG82" s="315"/>
      <c r="BH82" s="32"/>
      <c r="BI82" s="316"/>
      <c r="BJ82" s="309">
        <v>0.0</v>
      </c>
      <c r="BK82" s="310">
        <v>0.0</v>
      </c>
      <c r="BL82" s="311">
        <v>0.0</v>
      </c>
      <c r="BM82" s="32"/>
      <c r="BN82" s="32"/>
      <c r="BO82" s="316"/>
      <c r="BP82" s="309">
        <v>0.0</v>
      </c>
      <c r="BQ82" s="310">
        <v>0.0</v>
      </c>
      <c r="BR82" s="311">
        <v>0.0</v>
      </c>
      <c r="BS82" s="32"/>
      <c r="BT82" s="32"/>
      <c r="BU82" s="316"/>
      <c r="BV82" s="309">
        <v>0.0</v>
      </c>
      <c r="BW82" s="310">
        <v>0.0</v>
      </c>
      <c r="BX82" s="311">
        <v>0.0</v>
      </c>
      <c r="BY82" s="32"/>
      <c r="BZ82" s="32"/>
      <c r="CA82" s="316"/>
      <c r="CB82" s="309">
        <v>0.0</v>
      </c>
      <c r="CC82" s="310">
        <v>0.0</v>
      </c>
      <c r="CD82" s="311">
        <v>0.0</v>
      </c>
      <c r="CE82" s="32"/>
      <c r="CF82" s="32"/>
      <c r="CG82" s="316"/>
      <c r="CH82" s="309">
        <v>0.0</v>
      </c>
      <c r="CI82" s="310">
        <v>0.0</v>
      </c>
      <c r="CJ82" s="311">
        <v>0.0</v>
      </c>
      <c r="CK82" s="31"/>
      <c r="CL82" s="31"/>
      <c r="CM82" s="317"/>
      <c r="CN82" s="303">
        <v>0.0</v>
      </c>
      <c r="CO82" s="304">
        <v>0.0</v>
      </c>
      <c r="CP82" s="305">
        <v>0.0</v>
      </c>
      <c r="CQ82" s="31"/>
      <c r="CR82" s="31"/>
      <c r="CS82" s="317"/>
      <c r="CT82" s="303">
        <v>0.0</v>
      </c>
      <c r="CU82" s="304">
        <v>0.0</v>
      </c>
      <c r="CV82" s="305">
        <v>0.0</v>
      </c>
      <c r="CW82" s="31"/>
      <c r="CX82" s="31"/>
      <c r="CY82" s="317"/>
      <c r="CZ82" s="303">
        <v>0.0</v>
      </c>
      <c r="DA82" s="304">
        <v>0.0</v>
      </c>
      <c r="DB82" s="305">
        <v>0.0</v>
      </c>
    </row>
    <row r="83">
      <c r="B83" s="313"/>
      <c r="C83" s="314"/>
      <c r="D83" s="314"/>
      <c r="E83" s="287">
        <v>0.0</v>
      </c>
      <c r="F83" s="287">
        <v>0.0</v>
      </c>
      <c r="G83" s="287">
        <v>0.0</v>
      </c>
      <c r="H83" s="287">
        <f>IF(ISBLANK(E83), "", COUNTA(CCD!K83, CCD!Q83, CCD!W83, CCD!AC83, CCD!AI83, CCD!AO83, CCD!AU83, CCD!BA83, CCD!BG83, CCD!BM83, CCD!BS83, CCD!BY83, CCD!CE83, CCD!CK83, CCD!CQ83, CCD!CW83))</f>
        <v>0</v>
      </c>
      <c r="I83" s="287">
        <f>IF(ISBLANK(F83), "", COUNTA(CCD!L83, CCD!R83, CCD!X83, CCD!AD83, CCD!AJ83, CCD!AP83, CCD!AV83, CCD!BB83, CCD!BH83, CCD!BN83, CCD!BT83, CCD!BZ83, CCD!CF83, CCD!CL83, CCD!CR83, CCD!CX83))</f>
        <v>0</v>
      </c>
      <c r="J83" s="287">
        <f>IF(ISBLANK(G83), "", COUNTA(CCD!M83, CCD!S83, CCD!Y83, CCD!AE83, CCD!AK83, CCD!AQ83, CCD!AW83, CCD!BC83, CCD!BI83, CCD!BO83, CCD!BU83, CCD!CA83, CCD!CG83, CCD!CM83, CCD!CS83, CCD!CY83))</f>
        <v>0</v>
      </c>
      <c r="K83" s="315"/>
      <c r="L83" s="32"/>
      <c r="M83" s="316"/>
      <c r="N83" s="309">
        <v>0.0</v>
      </c>
      <c r="O83" s="310">
        <v>0.0</v>
      </c>
      <c r="P83" s="311">
        <v>0.0</v>
      </c>
      <c r="Q83" s="315"/>
      <c r="R83" s="88"/>
      <c r="S83" s="316"/>
      <c r="T83" s="309">
        <v>0.0</v>
      </c>
      <c r="U83" s="310">
        <v>0.0</v>
      </c>
      <c r="V83" s="311">
        <v>0.0</v>
      </c>
      <c r="W83" s="315"/>
      <c r="X83" s="32"/>
      <c r="Y83" s="316"/>
      <c r="Z83" s="309">
        <v>0.0</v>
      </c>
      <c r="AA83" s="310">
        <v>0.0</v>
      </c>
      <c r="AB83" s="311">
        <v>0.0</v>
      </c>
      <c r="AC83" s="315"/>
      <c r="AD83" s="32"/>
      <c r="AE83" s="316"/>
      <c r="AF83" s="309">
        <v>0.0</v>
      </c>
      <c r="AG83" s="310">
        <v>0.0</v>
      </c>
      <c r="AH83" s="311">
        <v>0.0</v>
      </c>
      <c r="AI83" s="315"/>
      <c r="AJ83" s="32"/>
      <c r="AK83" s="316"/>
      <c r="AL83" s="309">
        <v>0.0</v>
      </c>
      <c r="AM83" s="310">
        <v>0.0</v>
      </c>
      <c r="AN83" s="311">
        <v>0.0</v>
      </c>
      <c r="AO83" s="32"/>
      <c r="AP83" s="32"/>
      <c r="AQ83" s="316"/>
      <c r="AR83" s="309">
        <v>0.0</v>
      </c>
      <c r="AS83" s="310">
        <v>0.0</v>
      </c>
      <c r="AT83" s="311">
        <v>0.0</v>
      </c>
      <c r="AU83" s="315"/>
      <c r="AV83" s="32"/>
      <c r="AW83" s="316"/>
      <c r="AX83" s="309">
        <v>0.0</v>
      </c>
      <c r="AY83" s="310">
        <v>0.0</v>
      </c>
      <c r="AZ83" s="311">
        <v>0.0</v>
      </c>
      <c r="BA83" s="315"/>
      <c r="BB83" s="32"/>
      <c r="BC83" s="316"/>
      <c r="BD83" s="309">
        <v>0.0</v>
      </c>
      <c r="BE83" s="310">
        <v>0.0</v>
      </c>
      <c r="BF83" s="311">
        <v>0.0</v>
      </c>
      <c r="BG83" s="315"/>
      <c r="BH83" s="32"/>
      <c r="BI83" s="316"/>
      <c r="BJ83" s="309">
        <v>0.0</v>
      </c>
      <c r="BK83" s="310">
        <v>0.0</v>
      </c>
      <c r="BL83" s="311">
        <v>0.0</v>
      </c>
      <c r="BM83" s="32"/>
      <c r="BN83" s="32"/>
      <c r="BO83" s="316"/>
      <c r="BP83" s="309">
        <v>0.0</v>
      </c>
      <c r="BQ83" s="310">
        <v>0.0</v>
      </c>
      <c r="BR83" s="311">
        <v>0.0</v>
      </c>
      <c r="BS83" s="32"/>
      <c r="BT83" s="32"/>
      <c r="BU83" s="316"/>
      <c r="BV83" s="309">
        <v>0.0</v>
      </c>
      <c r="BW83" s="310">
        <v>0.0</v>
      </c>
      <c r="BX83" s="311">
        <v>0.0</v>
      </c>
      <c r="BY83" s="32"/>
      <c r="BZ83" s="32"/>
      <c r="CA83" s="316"/>
      <c r="CB83" s="309">
        <v>0.0</v>
      </c>
      <c r="CC83" s="310">
        <v>0.0</v>
      </c>
      <c r="CD83" s="311">
        <v>0.0</v>
      </c>
      <c r="CE83" s="32"/>
      <c r="CF83" s="32"/>
      <c r="CG83" s="316"/>
      <c r="CH83" s="309">
        <v>0.0</v>
      </c>
      <c r="CI83" s="310">
        <v>0.0</v>
      </c>
      <c r="CJ83" s="311">
        <v>0.0</v>
      </c>
      <c r="CK83" s="31"/>
      <c r="CL83" s="31"/>
      <c r="CM83" s="317"/>
      <c r="CN83" s="303">
        <v>0.0</v>
      </c>
      <c r="CO83" s="304">
        <v>0.0</v>
      </c>
      <c r="CP83" s="305">
        <v>0.0</v>
      </c>
      <c r="CQ83" s="31"/>
      <c r="CR83" s="31"/>
      <c r="CS83" s="317"/>
      <c r="CT83" s="303">
        <v>0.0</v>
      </c>
      <c r="CU83" s="304">
        <v>0.0</v>
      </c>
      <c r="CV83" s="305">
        <v>0.0</v>
      </c>
      <c r="CW83" s="31"/>
      <c r="CX83" s="31"/>
      <c r="CY83" s="317"/>
      <c r="CZ83" s="303">
        <v>0.0</v>
      </c>
      <c r="DA83" s="304">
        <v>0.0</v>
      </c>
      <c r="DB83" s="305">
        <v>0.0</v>
      </c>
    </row>
    <row r="84">
      <c r="B84" s="313"/>
      <c r="C84" s="314"/>
      <c r="D84" s="314"/>
      <c r="E84" s="287">
        <v>0.0</v>
      </c>
      <c r="F84" s="287">
        <v>0.0</v>
      </c>
      <c r="G84" s="287">
        <v>0.0</v>
      </c>
      <c r="H84" s="287">
        <f>IF(ISBLANK(E84), "", COUNTA(CCD!K84, CCD!Q84, CCD!W84, CCD!AC84, CCD!AI84, CCD!AO84, CCD!AU84, CCD!BA84, CCD!BG84, CCD!BM84, CCD!BS84, CCD!BY84, CCD!CE84, CCD!CK84, CCD!CQ84, CCD!CW84))</f>
        <v>0</v>
      </c>
      <c r="I84" s="287">
        <f>IF(ISBLANK(F84), "", COUNTA(CCD!L84, CCD!R84, CCD!X84, CCD!AD84, CCD!AJ84, CCD!AP84, CCD!AV84, CCD!BB84, CCD!BH84, CCD!BN84, CCD!BT84, CCD!BZ84, CCD!CF84, CCD!CL84, CCD!CR84, CCD!CX84))</f>
        <v>0</v>
      </c>
      <c r="J84" s="287">
        <f>IF(ISBLANK(G84), "", COUNTA(CCD!M84, CCD!S84, CCD!Y84, CCD!AE84, CCD!AK84, CCD!AQ84, CCD!AW84, CCD!BC84, CCD!BI84, CCD!BO84, CCD!BU84, CCD!CA84, CCD!CG84, CCD!CM84, CCD!CS84, CCD!CY84))</f>
        <v>0</v>
      </c>
      <c r="K84" s="315"/>
      <c r="L84" s="32"/>
      <c r="M84" s="316"/>
      <c r="N84" s="309">
        <v>0.0</v>
      </c>
      <c r="O84" s="310">
        <v>0.0</v>
      </c>
      <c r="P84" s="311">
        <v>0.0</v>
      </c>
      <c r="Q84" s="315"/>
      <c r="R84" s="88"/>
      <c r="S84" s="316"/>
      <c r="T84" s="309">
        <v>0.0</v>
      </c>
      <c r="U84" s="310">
        <v>0.0</v>
      </c>
      <c r="V84" s="311">
        <v>0.0</v>
      </c>
      <c r="W84" s="315"/>
      <c r="X84" s="32"/>
      <c r="Y84" s="316"/>
      <c r="Z84" s="309">
        <v>0.0</v>
      </c>
      <c r="AA84" s="310">
        <v>0.0</v>
      </c>
      <c r="AB84" s="311">
        <v>0.0</v>
      </c>
      <c r="AC84" s="315"/>
      <c r="AD84" s="32"/>
      <c r="AE84" s="316"/>
      <c r="AF84" s="309">
        <v>0.0</v>
      </c>
      <c r="AG84" s="310">
        <v>0.0</v>
      </c>
      <c r="AH84" s="311">
        <v>0.0</v>
      </c>
      <c r="AI84" s="315"/>
      <c r="AJ84" s="32"/>
      <c r="AK84" s="316"/>
      <c r="AL84" s="309">
        <v>0.0</v>
      </c>
      <c r="AM84" s="310">
        <v>0.0</v>
      </c>
      <c r="AN84" s="311">
        <v>0.0</v>
      </c>
      <c r="AO84" s="32"/>
      <c r="AP84" s="32"/>
      <c r="AQ84" s="316"/>
      <c r="AR84" s="309">
        <v>0.0</v>
      </c>
      <c r="AS84" s="310">
        <v>0.0</v>
      </c>
      <c r="AT84" s="311">
        <v>0.0</v>
      </c>
      <c r="AU84" s="315"/>
      <c r="AV84" s="32"/>
      <c r="AW84" s="316"/>
      <c r="AX84" s="309">
        <v>0.0</v>
      </c>
      <c r="AY84" s="310">
        <v>0.0</v>
      </c>
      <c r="AZ84" s="311">
        <v>0.0</v>
      </c>
      <c r="BA84" s="315"/>
      <c r="BB84" s="32"/>
      <c r="BC84" s="316"/>
      <c r="BD84" s="309">
        <v>0.0</v>
      </c>
      <c r="BE84" s="310">
        <v>0.0</v>
      </c>
      <c r="BF84" s="311">
        <v>0.0</v>
      </c>
      <c r="BG84" s="315"/>
      <c r="BH84" s="32"/>
      <c r="BI84" s="316"/>
      <c r="BJ84" s="309">
        <v>0.0</v>
      </c>
      <c r="BK84" s="310">
        <v>0.0</v>
      </c>
      <c r="BL84" s="311">
        <v>0.0</v>
      </c>
      <c r="BM84" s="32"/>
      <c r="BN84" s="32"/>
      <c r="BO84" s="316"/>
      <c r="BP84" s="309">
        <v>0.0</v>
      </c>
      <c r="BQ84" s="310">
        <v>0.0</v>
      </c>
      <c r="BR84" s="311">
        <v>0.0</v>
      </c>
      <c r="BS84" s="32"/>
      <c r="BT84" s="32"/>
      <c r="BU84" s="316"/>
      <c r="BV84" s="309">
        <v>0.0</v>
      </c>
      <c r="BW84" s="310">
        <v>0.0</v>
      </c>
      <c r="BX84" s="311">
        <v>0.0</v>
      </c>
      <c r="BY84" s="32"/>
      <c r="BZ84" s="32"/>
      <c r="CA84" s="316"/>
      <c r="CB84" s="309">
        <v>0.0</v>
      </c>
      <c r="CC84" s="310">
        <v>0.0</v>
      </c>
      <c r="CD84" s="311">
        <v>0.0</v>
      </c>
      <c r="CE84" s="32"/>
      <c r="CF84" s="32"/>
      <c r="CG84" s="316"/>
      <c r="CH84" s="309">
        <v>0.0</v>
      </c>
      <c r="CI84" s="310">
        <v>0.0</v>
      </c>
      <c r="CJ84" s="311">
        <v>0.0</v>
      </c>
      <c r="CK84" s="31"/>
      <c r="CL84" s="31"/>
      <c r="CM84" s="317"/>
      <c r="CN84" s="303">
        <v>0.0</v>
      </c>
      <c r="CO84" s="304">
        <v>0.0</v>
      </c>
      <c r="CP84" s="305">
        <v>0.0</v>
      </c>
      <c r="CQ84" s="31"/>
      <c r="CR84" s="31"/>
      <c r="CS84" s="317"/>
      <c r="CT84" s="303">
        <v>0.0</v>
      </c>
      <c r="CU84" s="304">
        <v>0.0</v>
      </c>
      <c r="CV84" s="305">
        <v>0.0</v>
      </c>
      <c r="CW84" s="31"/>
      <c r="CX84" s="31"/>
      <c r="CY84" s="317"/>
      <c r="CZ84" s="303">
        <v>0.0</v>
      </c>
      <c r="DA84" s="304">
        <v>0.0</v>
      </c>
      <c r="DB84" s="305">
        <v>0.0</v>
      </c>
    </row>
    <row r="85">
      <c r="B85" s="313"/>
      <c r="C85" s="314"/>
      <c r="D85" s="314"/>
      <c r="E85" s="287">
        <v>0.0</v>
      </c>
      <c r="F85" s="287">
        <v>0.0</v>
      </c>
      <c r="G85" s="287">
        <v>0.0</v>
      </c>
      <c r="H85" s="287">
        <f>IF(ISBLANK(E85), "", COUNTA(CCD!K85, CCD!Q85, CCD!W85, CCD!AC85, CCD!AI85, CCD!AO85, CCD!AU85, CCD!BA85, CCD!BG85, CCD!BM85, CCD!BS85, CCD!BY85, CCD!CE85, CCD!CK85, CCD!CQ85, CCD!CW85))</f>
        <v>0</v>
      </c>
      <c r="I85" s="287">
        <f>IF(ISBLANK(F85), "", COUNTA(CCD!L85, CCD!R85, CCD!X85, CCD!AD85, CCD!AJ85, CCD!AP85, CCD!AV85, CCD!BB85, CCD!BH85, CCD!BN85, CCD!BT85, CCD!BZ85, CCD!CF85, CCD!CL85, CCD!CR85, CCD!CX85))</f>
        <v>0</v>
      </c>
      <c r="J85" s="287">
        <f>IF(ISBLANK(G85), "", COUNTA(CCD!M85, CCD!S85, CCD!Y85, CCD!AE85, CCD!AK85, CCD!AQ85, CCD!AW85, CCD!BC85, CCD!BI85, CCD!BO85, CCD!BU85, CCD!CA85, CCD!CG85, CCD!CM85, CCD!CS85, CCD!CY85))</f>
        <v>0</v>
      </c>
      <c r="K85" s="315"/>
      <c r="L85" s="32"/>
      <c r="M85" s="316"/>
      <c r="N85" s="309">
        <v>0.0</v>
      </c>
      <c r="O85" s="310">
        <v>0.0</v>
      </c>
      <c r="P85" s="311">
        <v>0.0</v>
      </c>
      <c r="Q85" s="315"/>
      <c r="R85" s="88"/>
      <c r="S85" s="316"/>
      <c r="T85" s="309">
        <v>0.0</v>
      </c>
      <c r="U85" s="310">
        <v>0.0</v>
      </c>
      <c r="V85" s="311">
        <v>0.0</v>
      </c>
      <c r="W85" s="315"/>
      <c r="X85" s="32"/>
      <c r="Y85" s="316"/>
      <c r="Z85" s="309">
        <v>0.0</v>
      </c>
      <c r="AA85" s="310">
        <v>0.0</v>
      </c>
      <c r="AB85" s="311">
        <v>0.0</v>
      </c>
      <c r="AC85" s="315"/>
      <c r="AD85" s="32"/>
      <c r="AE85" s="316"/>
      <c r="AF85" s="309">
        <v>0.0</v>
      </c>
      <c r="AG85" s="310">
        <v>0.0</v>
      </c>
      <c r="AH85" s="311">
        <v>0.0</v>
      </c>
      <c r="AI85" s="315"/>
      <c r="AJ85" s="32"/>
      <c r="AK85" s="316"/>
      <c r="AL85" s="309">
        <v>0.0</v>
      </c>
      <c r="AM85" s="310">
        <v>0.0</v>
      </c>
      <c r="AN85" s="311">
        <v>0.0</v>
      </c>
      <c r="AO85" s="32"/>
      <c r="AP85" s="32"/>
      <c r="AQ85" s="316"/>
      <c r="AR85" s="309">
        <v>0.0</v>
      </c>
      <c r="AS85" s="310">
        <v>0.0</v>
      </c>
      <c r="AT85" s="311">
        <v>0.0</v>
      </c>
      <c r="AU85" s="315"/>
      <c r="AV85" s="32"/>
      <c r="AW85" s="316"/>
      <c r="AX85" s="309">
        <v>0.0</v>
      </c>
      <c r="AY85" s="310">
        <v>0.0</v>
      </c>
      <c r="AZ85" s="311">
        <v>0.0</v>
      </c>
      <c r="BA85" s="315"/>
      <c r="BB85" s="32"/>
      <c r="BC85" s="316"/>
      <c r="BD85" s="309">
        <v>0.0</v>
      </c>
      <c r="BE85" s="310">
        <v>0.0</v>
      </c>
      <c r="BF85" s="311">
        <v>0.0</v>
      </c>
      <c r="BG85" s="315"/>
      <c r="BH85" s="32"/>
      <c r="BI85" s="316"/>
      <c r="BJ85" s="309">
        <v>0.0</v>
      </c>
      <c r="BK85" s="310">
        <v>0.0</v>
      </c>
      <c r="BL85" s="311">
        <v>0.0</v>
      </c>
      <c r="BM85" s="32"/>
      <c r="BN85" s="32"/>
      <c r="BO85" s="316"/>
      <c r="BP85" s="309">
        <v>0.0</v>
      </c>
      <c r="BQ85" s="310">
        <v>0.0</v>
      </c>
      <c r="BR85" s="311">
        <v>0.0</v>
      </c>
      <c r="BS85" s="32"/>
      <c r="BT85" s="32"/>
      <c r="BU85" s="316"/>
      <c r="BV85" s="309">
        <v>0.0</v>
      </c>
      <c r="BW85" s="310">
        <v>0.0</v>
      </c>
      <c r="BX85" s="311">
        <v>0.0</v>
      </c>
      <c r="BY85" s="32"/>
      <c r="BZ85" s="32"/>
      <c r="CA85" s="316"/>
      <c r="CB85" s="309">
        <v>0.0</v>
      </c>
      <c r="CC85" s="310">
        <v>0.0</v>
      </c>
      <c r="CD85" s="311">
        <v>0.0</v>
      </c>
      <c r="CE85" s="32"/>
      <c r="CF85" s="32"/>
      <c r="CG85" s="316"/>
      <c r="CH85" s="309">
        <v>0.0</v>
      </c>
      <c r="CI85" s="310">
        <v>0.0</v>
      </c>
      <c r="CJ85" s="311">
        <v>0.0</v>
      </c>
      <c r="CK85" s="31"/>
      <c r="CL85" s="31"/>
      <c r="CM85" s="317"/>
      <c r="CN85" s="303">
        <v>0.0</v>
      </c>
      <c r="CO85" s="304">
        <v>0.0</v>
      </c>
      <c r="CP85" s="305">
        <v>0.0</v>
      </c>
      <c r="CQ85" s="31"/>
      <c r="CR85" s="31"/>
      <c r="CS85" s="317"/>
      <c r="CT85" s="303">
        <v>0.0</v>
      </c>
      <c r="CU85" s="304">
        <v>0.0</v>
      </c>
      <c r="CV85" s="305">
        <v>0.0</v>
      </c>
      <c r="CW85" s="31"/>
      <c r="CX85" s="31"/>
      <c r="CY85" s="317"/>
      <c r="CZ85" s="303">
        <v>0.0</v>
      </c>
      <c r="DA85" s="304">
        <v>0.0</v>
      </c>
      <c r="DB85" s="305">
        <v>0.0</v>
      </c>
    </row>
    <row r="86">
      <c r="B86" s="313"/>
      <c r="C86" s="314"/>
      <c r="D86" s="314"/>
      <c r="E86" s="287">
        <v>0.0</v>
      </c>
      <c r="F86" s="287">
        <v>0.0</v>
      </c>
      <c r="G86" s="287">
        <v>0.0</v>
      </c>
      <c r="H86" s="287">
        <f>IF(ISBLANK(E86), "", COUNTA(CCD!K86, CCD!Q86, CCD!W86, CCD!AC86, CCD!AI86, CCD!AO86, CCD!AU86, CCD!BA86, CCD!BG86, CCD!BM86, CCD!BS86, CCD!BY86, CCD!CE86, CCD!CK86, CCD!CQ86, CCD!CW86))</f>
        <v>0</v>
      </c>
      <c r="I86" s="287">
        <f>IF(ISBLANK(F86), "", COUNTA(CCD!L86, CCD!R86, CCD!X86, CCD!AD86, CCD!AJ86, CCD!AP86, CCD!AV86, CCD!BB86, CCD!BH86, CCD!BN86, CCD!BT86, CCD!BZ86, CCD!CF86, CCD!CL86, CCD!CR86, CCD!CX86))</f>
        <v>0</v>
      </c>
      <c r="J86" s="287">
        <f>IF(ISBLANK(G86), "", COUNTA(CCD!M86, CCD!S86, CCD!Y86, CCD!AE86, CCD!AK86, CCD!AQ86, CCD!AW86, CCD!BC86, CCD!BI86, CCD!BO86, CCD!BU86, CCD!CA86, CCD!CG86, CCD!CM86, CCD!CS86, CCD!CY86))</f>
        <v>0</v>
      </c>
      <c r="K86" s="315"/>
      <c r="L86" s="32"/>
      <c r="M86" s="316"/>
      <c r="N86" s="309">
        <v>0.0</v>
      </c>
      <c r="O86" s="310">
        <v>0.0</v>
      </c>
      <c r="P86" s="311">
        <v>0.0</v>
      </c>
      <c r="Q86" s="315"/>
      <c r="R86" s="88"/>
      <c r="S86" s="316"/>
      <c r="T86" s="309">
        <v>0.0</v>
      </c>
      <c r="U86" s="310">
        <v>0.0</v>
      </c>
      <c r="V86" s="311">
        <v>0.0</v>
      </c>
      <c r="W86" s="315"/>
      <c r="X86" s="32"/>
      <c r="Y86" s="316"/>
      <c r="Z86" s="309">
        <v>0.0</v>
      </c>
      <c r="AA86" s="310">
        <v>0.0</v>
      </c>
      <c r="AB86" s="311">
        <v>0.0</v>
      </c>
      <c r="AC86" s="315"/>
      <c r="AD86" s="32"/>
      <c r="AE86" s="316"/>
      <c r="AF86" s="309">
        <v>0.0</v>
      </c>
      <c r="AG86" s="310">
        <v>0.0</v>
      </c>
      <c r="AH86" s="311">
        <v>0.0</v>
      </c>
      <c r="AI86" s="315"/>
      <c r="AJ86" s="32"/>
      <c r="AK86" s="316"/>
      <c r="AL86" s="309">
        <v>0.0</v>
      </c>
      <c r="AM86" s="310">
        <v>0.0</v>
      </c>
      <c r="AN86" s="311">
        <v>0.0</v>
      </c>
      <c r="AO86" s="32"/>
      <c r="AP86" s="32"/>
      <c r="AQ86" s="316"/>
      <c r="AR86" s="309">
        <v>0.0</v>
      </c>
      <c r="AS86" s="310">
        <v>0.0</v>
      </c>
      <c r="AT86" s="311">
        <v>0.0</v>
      </c>
      <c r="AU86" s="315"/>
      <c r="AV86" s="32"/>
      <c r="AW86" s="316"/>
      <c r="AX86" s="309">
        <v>0.0</v>
      </c>
      <c r="AY86" s="310">
        <v>0.0</v>
      </c>
      <c r="AZ86" s="311">
        <v>0.0</v>
      </c>
      <c r="BA86" s="315"/>
      <c r="BB86" s="32"/>
      <c r="BC86" s="316"/>
      <c r="BD86" s="309">
        <v>0.0</v>
      </c>
      <c r="BE86" s="310">
        <v>0.0</v>
      </c>
      <c r="BF86" s="311">
        <v>0.0</v>
      </c>
      <c r="BG86" s="315"/>
      <c r="BH86" s="32"/>
      <c r="BI86" s="316"/>
      <c r="BJ86" s="309">
        <v>0.0</v>
      </c>
      <c r="BK86" s="310">
        <v>0.0</v>
      </c>
      <c r="BL86" s="311">
        <v>0.0</v>
      </c>
      <c r="BM86" s="32"/>
      <c r="BN86" s="32"/>
      <c r="BO86" s="316"/>
      <c r="BP86" s="309">
        <v>0.0</v>
      </c>
      <c r="BQ86" s="310">
        <v>0.0</v>
      </c>
      <c r="BR86" s="311">
        <v>0.0</v>
      </c>
      <c r="BS86" s="32"/>
      <c r="BT86" s="32"/>
      <c r="BU86" s="316"/>
      <c r="BV86" s="309">
        <v>0.0</v>
      </c>
      <c r="BW86" s="310">
        <v>0.0</v>
      </c>
      <c r="BX86" s="311">
        <v>0.0</v>
      </c>
      <c r="BY86" s="32"/>
      <c r="BZ86" s="32"/>
      <c r="CA86" s="316"/>
      <c r="CB86" s="309">
        <v>0.0</v>
      </c>
      <c r="CC86" s="310">
        <v>0.0</v>
      </c>
      <c r="CD86" s="311">
        <v>0.0</v>
      </c>
      <c r="CE86" s="32"/>
      <c r="CF86" s="32"/>
      <c r="CG86" s="316"/>
      <c r="CH86" s="309">
        <v>0.0</v>
      </c>
      <c r="CI86" s="310">
        <v>0.0</v>
      </c>
      <c r="CJ86" s="311">
        <v>0.0</v>
      </c>
      <c r="CK86" s="31"/>
      <c r="CL86" s="31"/>
      <c r="CM86" s="317"/>
      <c r="CN86" s="303">
        <v>0.0</v>
      </c>
      <c r="CO86" s="304">
        <v>0.0</v>
      </c>
      <c r="CP86" s="305">
        <v>0.0</v>
      </c>
      <c r="CQ86" s="31"/>
      <c r="CR86" s="31"/>
      <c r="CS86" s="317"/>
      <c r="CT86" s="303">
        <v>0.0</v>
      </c>
      <c r="CU86" s="304">
        <v>0.0</v>
      </c>
      <c r="CV86" s="305">
        <v>0.0</v>
      </c>
      <c r="CW86" s="31"/>
      <c r="CX86" s="31"/>
      <c r="CY86" s="317"/>
      <c r="CZ86" s="303">
        <v>0.0</v>
      </c>
      <c r="DA86" s="304">
        <v>0.0</v>
      </c>
      <c r="DB86" s="305">
        <v>0.0</v>
      </c>
    </row>
    <row r="87">
      <c r="B87" s="313"/>
      <c r="C87" s="314"/>
      <c r="D87" s="314"/>
      <c r="E87" s="287">
        <v>0.0</v>
      </c>
      <c r="F87" s="287">
        <v>0.0</v>
      </c>
      <c r="G87" s="287">
        <v>0.0</v>
      </c>
      <c r="H87" s="287">
        <f>IF(ISBLANK(E87), "", COUNTA(CCD!K87, CCD!Q87, CCD!W87, CCD!AC87, CCD!AI87, CCD!AO87, CCD!AU87, CCD!BA87, CCD!BG87, CCD!BM87, CCD!BS87, CCD!BY87, CCD!CE87, CCD!CK87, CCD!CQ87, CCD!CW87))</f>
        <v>0</v>
      </c>
      <c r="I87" s="287">
        <f>IF(ISBLANK(F87), "", COUNTA(CCD!L87, CCD!R87, CCD!X87, CCD!AD87, CCD!AJ87, CCD!AP87, CCD!AV87, CCD!BB87, CCD!BH87, CCD!BN87, CCD!BT87, CCD!BZ87, CCD!CF87, CCD!CL87, CCD!CR87, CCD!CX87))</f>
        <v>0</v>
      </c>
      <c r="J87" s="287">
        <f>IF(ISBLANK(G87), "", COUNTA(CCD!M87, CCD!S87, CCD!Y87, CCD!AE87, CCD!AK87, CCD!AQ87, CCD!AW87, CCD!BC87, CCD!BI87, CCD!BO87, CCD!BU87, CCD!CA87, CCD!CG87, CCD!CM87, CCD!CS87, CCD!CY87))</f>
        <v>0</v>
      </c>
      <c r="K87" s="315"/>
      <c r="L87" s="32"/>
      <c r="M87" s="316"/>
      <c r="N87" s="309">
        <v>0.0</v>
      </c>
      <c r="O87" s="310">
        <v>0.0</v>
      </c>
      <c r="P87" s="311">
        <v>0.0</v>
      </c>
      <c r="Q87" s="315"/>
      <c r="R87" s="88"/>
      <c r="S87" s="316"/>
      <c r="T87" s="309">
        <v>0.0</v>
      </c>
      <c r="U87" s="310">
        <v>0.0</v>
      </c>
      <c r="V87" s="311">
        <v>0.0</v>
      </c>
      <c r="W87" s="315"/>
      <c r="X87" s="32"/>
      <c r="Y87" s="316"/>
      <c r="Z87" s="309">
        <v>0.0</v>
      </c>
      <c r="AA87" s="310">
        <v>0.0</v>
      </c>
      <c r="AB87" s="311">
        <v>0.0</v>
      </c>
      <c r="AC87" s="315"/>
      <c r="AD87" s="32"/>
      <c r="AE87" s="316"/>
      <c r="AF87" s="309">
        <v>0.0</v>
      </c>
      <c r="AG87" s="310">
        <v>0.0</v>
      </c>
      <c r="AH87" s="311">
        <v>0.0</v>
      </c>
      <c r="AI87" s="315"/>
      <c r="AJ87" s="32"/>
      <c r="AK87" s="316"/>
      <c r="AL87" s="309">
        <v>0.0</v>
      </c>
      <c r="AM87" s="310">
        <v>0.0</v>
      </c>
      <c r="AN87" s="311">
        <v>0.0</v>
      </c>
      <c r="AO87" s="32"/>
      <c r="AP87" s="32"/>
      <c r="AQ87" s="316"/>
      <c r="AR87" s="309">
        <v>0.0</v>
      </c>
      <c r="AS87" s="310">
        <v>0.0</v>
      </c>
      <c r="AT87" s="311">
        <v>0.0</v>
      </c>
      <c r="AU87" s="315"/>
      <c r="AV87" s="32"/>
      <c r="AW87" s="316"/>
      <c r="AX87" s="309">
        <v>0.0</v>
      </c>
      <c r="AY87" s="310">
        <v>0.0</v>
      </c>
      <c r="AZ87" s="311">
        <v>0.0</v>
      </c>
      <c r="BA87" s="315"/>
      <c r="BB87" s="32"/>
      <c r="BC87" s="316"/>
      <c r="BD87" s="309">
        <v>0.0</v>
      </c>
      <c r="BE87" s="310">
        <v>0.0</v>
      </c>
      <c r="BF87" s="311">
        <v>0.0</v>
      </c>
      <c r="BG87" s="315"/>
      <c r="BH87" s="32"/>
      <c r="BI87" s="316"/>
      <c r="BJ87" s="309">
        <v>0.0</v>
      </c>
      <c r="BK87" s="310">
        <v>0.0</v>
      </c>
      <c r="BL87" s="311">
        <v>0.0</v>
      </c>
      <c r="BM87" s="32"/>
      <c r="BN87" s="32"/>
      <c r="BO87" s="316"/>
      <c r="BP87" s="309">
        <v>0.0</v>
      </c>
      <c r="BQ87" s="310">
        <v>0.0</v>
      </c>
      <c r="BR87" s="311">
        <v>0.0</v>
      </c>
      <c r="BS87" s="32"/>
      <c r="BT87" s="32"/>
      <c r="BU87" s="316"/>
      <c r="BV87" s="309">
        <v>0.0</v>
      </c>
      <c r="BW87" s="310">
        <v>0.0</v>
      </c>
      <c r="BX87" s="311">
        <v>0.0</v>
      </c>
      <c r="BY87" s="32"/>
      <c r="BZ87" s="32"/>
      <c r="CA87" s="316"/>
      <c r="CB87" s="309">
        <v>0.0</v>
      </c>
      <c r="CC87" s="310">
        <v>0.0</v>
      </c>
      <c r="CD87" s="311">
        <v>0.0</v>
      </c>
      <c r="CE87" s="32"/>
      <c r="CF87" s="32"/>
      <c r="CG87" s="316"/>
      <c r="CH87" s="309">
        <v>0.0</v>
      </c>
      <c r="CI87" s="310">
        <v>0.0</v>
      </c>
      <c r="CJ87" s="311">
        <v>0.0</v>
      </c>
      <c r="CK87" s="31"/>
      <c r="CL87" s="31"/>
      <c r="CM87" s="317"/>
      <c r="CN87" s="303">
        <v>0.0</v>
      </c>
      <c r="CO87" s="304">
        <v>0.0</v>
      </c>
      <c r="CP87" s="305">
        <v>0.0</v>
      </c>
      <c r="CQ87" s="31"/>
      <c r="CR87" s="31"/>
      <c r="CS87" s="317"/>
      <c r="CT87" s="303">
        <v>0.0</v>
      </c>
      <c r="CU87" s="304">
        <v>0.0</v>
      </c>
      <c r="CV87" s="305">
        <v>0.0</v>
      </c>
      <c r="CW87" s="31"/>
      <c r="CX87" s="31"/>
      <c r="CY87" s="317"/>
      <c r="CZ87" s="303">
        <v>0.0</v>
      </c>
      <c r="DA87" s="304">
        <v>0.0</v>
      </c>
      <c r="DB87" s="305">
        <v>0.0</v>
      </c>
    </row>
    <row r="88">
      <c r="B88" s="313"/>
      <c r="C88" s="314"/>
      <c r="D88" s="314"/>
      <c r="E88" s="287">
        <v>0.0</v>
      </c>
      <c r="F88" s="287">
        <v>0.0</v>
      </c>
      <c r="G88" s="287">
        <v>0.0</v>
      </c>
      <c r="H88" s="287">
        <f>IF(ISBLANK(E88), "", COUNTA(CCD!K88, CCD!Q88, CCD!W88, CCD!AC88, CCD!AI88, CCD!AO88, CCD!AU88, CCD!BA88, CCD!BG88, CCD!BM88, CCD!BS88, CCD!BY88, CCD!CE88, CCD!CK88, CCD!CQ88, CCD!CW88))</f>
        <v>0</v>
      </c>
      <c r="I88" s="287">
        <f>IF(ISBLANK(F88), "", COUNTA(CCD!L88, CCD!R88, CCD!X88, CCD!AD88, CCD!AJ88, CCD!AP88, CCD!AV88, CCD!BB88, CCD!BH88, CCD!BN88, CCD!BT88, CCD!BZ88, CCD!CF88, CCD!CL88, CCD!CR88, CCD!CX88))</f>
        <v>0</v>
      </c>
      <c r="J88" s="287">
        <f>IF(ISBLANK(G88), "", COUNTA(CCD!M88, CCD!S88, CCD!Y88, CCD!AE88, CCD!AK88, CCD!AQ88, CCD!AW88, CCD!BC88, CCD!BI88, CCD!BO88, CCD!BU88, CCD!CA88, CCD!CG88, CCD!CM88, CCD!CS88, CCD!CY88))</f>
        <v>0</v>
      </c>
      <c r="K88" s="315"/>
      <c r="L88" s="32"/>
      <c r="M88" s="316"/>
      <c r="N88" s="309">
        <v>0.0</v>
      </c>
      <c r="O88" s="310">
        <v>0.0</v>
      </c>
      <c r="P88" s="311">
        <v>0.0</v>
      </c>
      <c r="Q88" s="315"/>
      <c r="R88" s="88"/>
      <c r="S88" s="316"/>
      <c r="T88" s="309">
        <v>0.0</v>
      </c>
      <c r="U88" s="310">
        <v>0.0</v>
      </c>
      <c r="V88" s="311">
        <v>0.0</v>
      </c>
      <c r="W88" s="315"/>
      <c r="X88" s="32"/>
      <c r="Y88" s="316"/>
      <c r="Z88" s="309">
        <v>0.0</v>
      </c>
      <c r="AA88" s="310">
        <v>0.0</v>
      </c>
      <c r="AB88" s="311">
        <v>0.0</v>
      </c>
      <c r="AC88" s="315"/>
      <c r="AD88" s="32"/>
      <c r="AE88" s="316"/>
      <c r="AF88" s="309">
        <v>0.0</v>
      </c>
      <c r="AG88" s="310">
        <v>0.0</v>
      </c>
      <c r="AH88" s="311">
        <v>0.0</v>
      </c>
      <c r="AI88" s="315"/>
      <c r="AJ88" s="32"/>
      <c r="AK88" s="316"/>
      <c r="AL88" s="309">
        <v>0.0</v>
      </c>
      <c r="AM88" s="310">
        <v>0.0</v>
      </c>
      <c r="AN88" s="311">
        <v>0.0</v>
      </c>
      <c r="AO88" s="32"/>
      <c r="AP88" s="32"/>
      <c r="AQ88" s="316"/>
      <c r="AR88" s="309">
        <v>0.0</v>
      </c>
      <c r="AS88" s="310">
        <v>0.0</v>
      </c>
      <c r="AT88" s="311">
        <v>0.0</v>
      </c>
      <c r="AU88" s="315"/>
      <c r="AV88" s="32"/>
      <c r="AW88" s="316"/>
      <c r="AX88" s="309">
        <v>0.0</v>
      </c>
      <c r="AY88" s="310">
        <v>0.0</v>
      </c>
      <c r="AZ88" s="311">
        <v>0.0</v>
      </c>
      <c r="BA88" s="315"/>
      <c r="BB88" s="32"/>
      <c r="BC88" s="316"/>
      <c r="BD88" s="309">
        <v>0.0</v>
      </c>
      <c r="BE88" s="310">
        <v>0.0</v>
      </c>
      <c r="BF88" s="311">
        <v>0.0</v>
      </c>
      <c r="BG88" s="315"/>
      <c r="BH88" s="32"/>
      <c r="BI88" s="316"/>
      <c r="BJ88" s="309">
        <v>0.0</v>
      </c>
      <c r="BK88" s="310">
        <v>0.0</v>
      </c>
      <c r="BL88" s="311">
        <v>0.0</v>
      </c>
      <c r="BM88" s="32"/>
      <c r="BN88" s="32"/>
      <c r="BO88" s="316"/>
      <c r="BP88" s="309">
        <v>0.0</v>
      </c>
      <c r="BQ88" s="310">
        <v>0.0</v>
      </c>
      <c r="BR88" s="311">
        <v>0.0</v>
      </c>
      <c r="BS88" s="32"/>
      <c r="BT88" s="32"/>
      <c r="BU88" s="316"/>
      <c r="BV88" s="309">
        <v>0.0</v>
      </c>
      <c r="BW88" s="310">
        <v>0.0</v>
      </c>
      <c r="BX88" s="311">
        <v>0.0</v>
      </c>
      <c r="BY88" s="32"/>
      <c r="BZ88" s="32"/>
      <c r="CA88" s="316"/>
      <c r="CB88" s="309">
        <v>0.0</v>
      </c>
      <c r="CC88" s="310">
        <v>0.0</v>
      </c>
      <c r="CD88" s="311">
        <v>0.0</v>
      </c>
      <c r="CE88" s="32"/>
      <c r="CF88" s="32"/>
      <c r="CG88" s="316"/>
      <c r="CH88" s="309">
        <v>0.0</v>
      </c>
      <c r="CI88" s="310">
        <v>0.0</v>
      </c>
      <c r="CJ88" s="311">
        <v>0.0</v>
      </c>
      <c r="CK88" s="31"/>
      <c r="CL88" s="31"/>
      <c r="CM88" s="317"/>
      <c r="CN88" s="303">
        <v>0.0</v>
      </c>
      <c r="CO88" s="304">
        <v>0.0</v>
      </c>
      <c r="CP88" s="305">
        <v>0.0</v>
      </c>
      <c r="CQ88" s="31"/>
      <c r="CR88" s="31"/>
      <c r="CS88" s="317"/>
      <c r="CT88" s="303">
        <v>0.0</v>
      </c>
      <c r="CU88" s="304">
        <v>0.0</v>
      </c>
      <c r="CV88" s="305">
        <v>0.0</v>
      </c>
      <c r="CW88" s="31"/>
      <c r="CX88" s="31"/>
      <c r="CY88" s="317"/>
      <c r="CZ88" s="303">
        <v>0.0</v>
      </c>
      <c r="DA88" s="304">
        <v>0.0</v>
      </c>
      <c r="DB88" s="305">
        <v>0.0</v>
      </c>
    </row>
    <row r="89">
      <c r="B89" s="313"/>
      <c r="C89" s="314"/>
      <c r="D89" s="314"/>
      <c r="E89" s="287">
        <v>0.0</v>
      </c>
      <c r="F89" s="287">
        <v>0.0</v>
      </c>
      <c r="G89" s="287">
        <v>0.0</v>
      </c>
      <c r="H89" s="287">
        <f>IF(ISBLANK(E89), "", COUNTA(CCD!K89, CCD!Q89, CCD!W89, CCD!AC89, CCD!AI89, CCD!AO89, CCD!AU89, CCD!BA89, CCD!BG89, CCD!BM89, CCD!BS89, CCD!BY89, CCD!CE89, CCD!CK89, CCD!CQ89, CCD!CW89))</f>
        <v>0</v>
      </c>
      <c r="I89" s="287">
        <f>IF(ISBLANK(F89), "", COUNTA(CCD!L89, CCD!R89, CCD!X89, CCD!AD89, CCD!AJ89, CCD!AP89, CCD!AV89, CCD!BB89, CCD!BH89, CCD!BN89, CCD!BT89, CCD!BZ89, CCD!CF89, CCD!CL89, CCD!CR89, CCD!CX89))</f>
        <v>0</v>
      </c>
      <c r="J89" s="287">
        <f>IF(ISBLANK(G89), "", COUNTA(CCD!M89, CCD!S89, CCD!Y89, CCD!AE89, CCD!AK89, CCD!AQ89, CCD!AW89, CCD!BC89, CCD!BI89, CCD!BO89, CCD!BU89, CCD!CA89, CCD!CG89, CCD!CM89, CCD!CS89, CCD!CY89))</f>
        <v>0</v>
      </c>
      <c r="K89" s="315"/>
      <c r="L89" s="32"/>
      <c r="M89" s="316"/>
      <c r="N89" s="309">
        <v>0.0</v>
      </c>
      <c r="O89" s="310">
        <v>0.0</v>
      </c>
      <c r="P89" s="311">
        <v>0.0</v>
      </c>
      <c r="Q89" s="315"/>
      <c r="R89" s="88"/>
      <c r="S89" s="316"/>
      <c r="T89" s="309">
        <v>0.0</v>
      </c>
      <c r="U89" s="310">
        <v>0.0</v>
      </c>
      <c r="V89" s="311">
        <v>0.0</v>
      </c>
      <c r="W89" s="315"/>
      <c r="X89" s="32"/>
      <c r="Y89" s="316"/>
      <c r="Z89" s="309">
        <v>0.0</v>
      </c>
      <c r="AA89" s="310">
        <v>0.0</v>
      </c>
      <c r="AB89" s="311">
        <v>0.0</v>
      </c>
      <c r="AC89" s="315"/>
      <c r="AD89" s="32"/>
      <c r="AE89" s="316"/>
      <c r="AF89" s="309">
        <v>0.0</v>
      </c>
      <c r="AG89" s="310">
        <v>0.0</v>
      </c>
      <c r="AH89" s="311">
        <v>0.0</v>
      </c>
      <c r="AI89" s="315"/>
      <c r="AJ89" s="32"/>
      <c r="AK89" s="316"/>
      <c r="AL89" s="309">
        <v>0.0</v>
      </c>
      <c r="AM89" s="310">
        <v>0.0</v>
      </c>
      <c r="AN89" s="311">
        <v>0.0</v>
      </c>
      <c r="AO89" s="32"/>
      <c r="AP89" s="32"/>
      <c r="AQ89" s="316"/>
      <c r="AR89" s="309">
        <v>0.0</v>
      </c>
      <c r="AS89" s="310">
        <v>0.0</v>
      </c>
      <c r="AT89" s="311">
        <v>0.0</v>
      </c>
      <c r="AU89" s="315"/>
      <c r="AV89" s="32"/>
      <c r="AW89" s="316"/>
      <c r="AX89" s="309">
        <v>0.0</v>
      </c>
      <c r="AY89" s="310">
        <v>0.0</v>
      </c>
      <c r="AZ89" s="311">
        <v>0.0</v>
      </c>
      <c r="BA89" s="315"/>
      <c r="BB89" s="32"/>
      <c r="BC89" s="316"/>
      <c r="BD89" s="309">
        <v>0.0</v>
      </c>
      <c r="BE89" s="310">
        <v>0.0</v>
      </c>
      <c r="BF89" s="311">
        <v>0.0</v>
      </c>
      <c r="BG89" s="315"/>
      <c r="BH89" s="32"/>
      <c r="BI89" s="316"/>
      <c r="BJ89" s="309">
        <v>0.0</v>
      </c>
      <c r="BK89" s="310">
        <v>0.0</v>
      </c>
      <c r="BL89" s="311">
        <v>0.0</v>
      </c>
      <c r="BM89" s="32"/>
      <c r="BN89" s="32"/>
      <c r="BO89" s="316"/>
      <c r="BP89" s="309">
        <v>0.0</v>
      </c>
      <c r="BQ89" s="310">
        <v>0.0</v>
      </c>
      <c r="BR89" s="311">
        <v>0.0</v>
      </c>
      <c r="BS89" s="32"/>
      <c r="BT89" s="32"/>
      <c r="BU89" s="316"/>
      <c r="BV89" s="309">
        <v>0.0</v>
      </c>
      <c r="BW89" s="310">
        <v>0.0</v>
      </c>
      <c r="BX89" s="311">
        <v>0.0</v>
      </c>
      <c r="BY89" s="32"/>
      <c r="BZ89" s="32"/>
      <c r="CA89" s="316"/>
      <c r="CB89" s="309">
        <v>0.0</v>
      </c>
      <c r="CC89" s="310">
        <v>0.0</v>
      </c>
      <c r="CD89" s="311">
        <v>0.0</v>
      </c>
      <c r="CE89" s="32"/>
      <c r="CF89" s="32"/>
      <c r="CG89" s="316"/>
      <c r="CH89" s="309">
        <v>0.0</v>
      </c>
      <c r="CI89" s="310">
        <v>0.0</v>
      </c>
      <c r="CJ89" s="311">
        <v>0.0</v>
      </c>
      <c r="CK89" s="31"/>
      <c r="CL89" s="31"/>
      <c r="CM89" s="317"/>
      <c r="CN89" s="303">
        <v>0.0</v>
      </c>
      <c r="CO89" s="304">
        <v>0.0</v>
      </c>
      <c r="CP89" s="305">
        <v>0.0</v>
      </c>
      <c r="CQ89" s="31"/>
      <c r="CR89" s="31"/>
      <c r="CS89" s="317"/>
      <c r="CT89" s="303">
        <v>0.0</v>
      </c>
      <c r="CU89" s="304">
        <v>0.0</v>
      </c>
      <c r="CV89" s="305">
        <v>0.0</v>
      </c>
      <c r="CW89" s="31"/>
      <c r="CX89" s="31"/>
      <c r="CY89" s="317"/>
      <c r="CZ89" s="303">
        <v>0.0</v>
      </c>
      <c r="DA89" s="304">
        <v>0.0</v>
      </c>
      <c r="DB89" s="305">
        <v>0.0</v>
      </c>
    </row>
    <row r="90">
      <c r="B90" s="313"/>
      <c r="C90" s="314"/>
      <c r="D90" s="314"/>
      <c r="E90" s="287">
        <v>0.0</v>
      </c>
      <c r="F90" s="287">
        <v>0.0</v>
      </c>
      <c r="G90" s="287">
        <v>0.0</v>
      </c>
      <c r="H90" s="287">
        <f>IF(ISBLANK(E90), "", COUNTA(CCD!K90, CCD!Q90, CCD!W90, CCD!AC90, CCD!AI90, CCD!AO90, CCD!AU90, CCD!BA90, CCD!BG90, CCD!BM90, CCD!BS90, CCD!BY90, CCD!CE90, CCD!CK90, CCD!CQ90, CCD!CW90))</f>
        <v>0</v>
      </c>
      <c r="I90" s="287">
        <f>IF(ISBLANK(F90), "", COUNTA(CCD!L90, CCD!R90, CCD!X90, CCD!AD90, CCD!AJ90, CCD!AP90, CCD!AV90, CCD!BB90, CCD!BH90, CCD!BN90, CCD!BT90, CCD!BZ90, CCD!CF90, CCD!CL90, CCD!CR90, CCD!CX90))</f>
        <v>0</v>
      </c>
      <c r="J90" s="287">
        <f>IF(ISBLANK(G90), "", COUNTA(CCD!M90, CCD!S90, CCD!Y90, CCD!AE90, CCD!AK90, CCD!AQ90, CCD!AW90, CCD!BC90, CCD!BI90, CCD!BO90, CCD!BU90, CCD!CA90, CCD!CG90, CCD!CM90, CCD!CS90, CCD!CY90))</f>
        <v>0</v>
      </c>
      <c r="K90" s="315"/>
      <c r="L90" s="32"/>
      <c r="M90" s="316"/>
      <c r="N90" s="309">
        <v>0.0</v>
      </c>
      <c r="O90" s="310">
        <v>0.0</v>
      </c>
      <c r="P90" s="311">
        <v>0.0</v>
      </c>
      <c r="Q90" s="315"/>
      <c r="R90" s="88"/>
      <c r="S90" s="316"/>
      <c r="T90" s="309">
        <v>0.0</v>
      </c>
      <c r="U90" s="310">
        <v>0.0</v>
      </c>
      <c r="V90" s="311">
        <v>0.0</v>
      </c>
      <c r="W90" s="315"/>
      <c r="X90" s="32"/>
      <c r="Y90" s="316"/>
      <c r="Z90" s="309">
        <v>0.0</v>
      </c>
      <c r="AA90" s="310">
        <v>0.0</v>
      </c>
      <c r="AB90" s="311">
        <v>0.0</v>
      </c>
      <c r="AC90" s="315"/>
      <c r="AD90" s="32"/>
      <c r="AE90" s="316"/>
      <c r="AF90" s="309">
        <v>0.0</v>
      </c>
      <c r="AG90" s="310">
        <v>0.0</v>
      </c>
      <c r="AH90" s="311">
        <v>0.0</v>
      </c>
      <c r="AI90" s="315"/>
      <c r="AJ90" s="32"/>
      <c r="AK90" s="316"/>
      <c r="AL90" s="309">
        <v>0.0</v>
      </c>
      <c r="AM90" s="310">
        <v>0.0</v>
      </c>
      <c r="AN90" s="311">
        <v>0.0</v>
      </c>
      <c r="AO90" s="32"/>
      <c r="AP90" s="32"/>
      <c r="AQ90" s="316"/>
      <c r="AR90" s="309">
        <v>0.0</v>
      </c>
      <c r="AS90" s="310">
        <v>0.0</v>
      </c>
      <c r="AT90" s="311">
        <v>0.0</v>
      </c>
      <c r="AU90" s="315"/>
      <c r="AV90" s="32"/>
      <c r="AW90" s="316"/>
      <c r="AX90" s="309">
        <v>0.0</v>
      </c>
      <c r="AY90" s="310">
        <v>0.0</v>
      </c>
      <c r="AZ90" s="311">
        <v>0.0</v>
      </c>
      <c r="BA90" s="315"/>
      <c r="BB90" s="32"/>
      <c r="BC90" s="316"/>
      <c r="BD90" s="309">
        <v>0.0</v>
      </c>
      <c r="BE90" s="310">
        <v>0.0</v>
      </c>
      <c r="BF90" s="311">
        <v>0.0</v>
      </c>
      <c r="BG90" s="315"/>
      <c r="BH90" s="32"/>
      <c r="BI90" s="316"/>
      <c r="BJ90" s="309">
        <v>0.0</v>
      </c>
      <c r="BK90" s="310">
        <v>0.0</v>
      </c>
      <c r="BL90" s="311">
        <v>0.0</v>
      </c>
      <c r="BM90" s="32"/>
      <c r="BN90" s="32"/>
      <c r="BO90" s="316"/>
      <c r="BP90" s="309">
        <v>0.0</v>
      </c>
      <c r="BQ90" s="310">
        <v>0.0</v>
      </c>
      <c r="BR90" s="311">
        <v>0.0</v>
      </c>
      <c r="BS90" s="32"/>
      <c r="BT90" s="32"/>
      <c r="BU90" s="316"/>
      <c r="BV90" s="309">
        <v>0.0</v>
      </c>
      <c r="BW90" s="310">
        <v>0.0</v>
      </c>
      <c r="BX90" s="311">
        <v>0.0</v>
      </c>
      <c r="BY90" s="32"/>
      <c r="BZ90" s="32"/>
      <c r="CA90" s="316"/>
      <c r="CB90" s="309">
        <v>0.0</v>
      </c>
      <c r="CC90" s="310">
        <v>0.0</v>
      </c>
      <c r="CD90" s="311">
        <v>0.0</v>
      </c>
      <c r="CE90" s="32"/>
      <c r="CF90" s="32"/>
      <c r="CG90" s="316"/>
      <c r="CH90" s="309">
        <v>0.0</v>
      </c>
      <c r="CI90" s="310">
        <v>0.0</v>
      </c>
      <c r="CJ90" s="311">
        <v>0.0</v>
      </c>
      <c r="CK90" s="31"/>
      <c r="CL90" s="31"/>
      <c r="CM90" s="317"/>
      <c r="CN90" s="303">
        <v>0.0</v>
      </c>
      <c r="CO90" s="304">
        <v>0.0</v>
      </c>
      <c r="CP90" s="305">
        <v>0.0</v>
      </c>
      <c r="CQ90" s="31"/>
      <c r="CR90" s="31"/>
      <c r="CS90" s="317"/>
      <c r="CT90" s="303">
        <v>0.0</v>
      </c>
      <c r="CU90" s="304">
        <v>0.0</v>
      </c>
      <c r="CV90" s="305">
        <v>0.0</v>
      </c>
      <c r="CW90" s="31"/>
      <c r="CX90" s="31"/>
      <c r="CY90" s="317"/>
      <c r="CZ90" s="303">
        <v>0.0</v>
      </c>
      <c r="DA90" s="304">
        <v>0.0</v>
      </c>
      <c r="DB90" s="305">
        <v>0.0</v>
      </c>
    </row>
    <row r="91">
      <c r="B91" s="313"/>
      <c r="C91" s="314"/>
      <c r="D91" s="314"/>
      <c r="E91" s="287">
        <v>0.0</v>
      </c>
      <c r="F91" s="287">
        <v>0.0</v>
      </c>
      <c r="G91" s="287">
        <v>0.0</v>
      </c>
      <c r="H91" s="287">
        <f>IF(ISBLANK(E91), "", COUNTA(CCD!K91, CCD!Q91, CCD!W91, CCD!AC91, CCD!AI91, CCD!AO91, CCD!AU91, CCD!BA91, CCD!BG91, CCD!BM91, CCD!BS91, CCD!BY91, CCD!CE91, CCD!CK91, CCD!CQ91, CCD!CW91))</f>
        <v>0</v>
      </c>
      <c r="I91" s="287">
        <f>IF(ISBLANK(F91), "", COUNTA(CCD!L91, CCD!R91, CCD!X91, CCD!AD91, CCD!AJ91, CCD!AP91, CCD!AV91, CCD!BB91, CCD!BH91, CCD!BN91, CCD!BT91, CCD!BZ91, CCD!CF91, CCD!CL91, CCD!CR91, CCD!CX91))</f>
        <v>0</v>
      </c>
      <c r="J91" s="287">
        <f>IF(ISBLANK(G91), "", COUNTA(CCD!M91, CCD!S91, CCD!Y91, CCD!AE91, CCD!AK91, CCD!AQ91, CCD!AW91, CCD!BC91, CCD!BI91, CCD!BO91, CCD!BU91, CCD!CA91, CCD!CG91, CCD!CM91, CCD!CS91, CCD!CY91))</f>
        <v>0</v>
      </c>
      <c r="K91" s="315"/>
      <c r="L91" s="32"/>
      <c r="M91" s="316"/>
      <c r="N91" s="309">
        <v>0.0</v>
      </c>
      <c r="O91" s="310">
        <v>0.0</v>
      </c>
      <c r="P91" s="311">
        <v>0.0</v>
      </c>
      <c r="Q91" s="315"/>
      <c r="R91" s="88"/>
      <c r="S91" s="316"/>
      <c r="T91" s="309">
        <v>0.0</v>
      </c>
      <c r="U91" s="310">
        <v>0.0</v>
      </c>
      <c r="V91" s="311">
        <v>0.0</v>
      </c>
      <c r="W91" s="315"/>
      <c r="X91" s="32"/>
      <c r="Y91" s="316"/>
      <c r="Z91" s="309">
        <v>0.0</v>
      </c>
      <c r="AA91" s="310">
        <v>0.0</v>
      </c>
      <c r="AB91" s="311">
        <v>0.0</v>
      </c>
      <c r="AC91" s="315"/>
      <c r="AD91" s="32"/>
      <c r="AE91" s="316"/>
      <c r="AF91" s="309">
        <v>0.0</v>
      </c>
      <c r="AG91" s="310">
        <v>0.0</v>
      </c>
      <c r="AH91" s="311">
        <v>0.0</v>
      </c>
      <c r="AI91" s="315"/>
      <c r="AJ91" s="32"/>
      <c r="AK91" s="316"/>
      <c r="AL91" s="309">
        <v>0.0</v>
      </c>
      <c r="AM91" s="310">
        <v>0.0</v>
      </c>
      <c r="AN91" s="311">
        <v>0.0</v>
      </c>
      <c r="AO91" s="32"/>
      <c r="AP91" s="32"/>
      <c r="AQ91" s="316"/>
      <c r="AR91" s="309">
        <v>0.0</v>
      </c>
      <c r="AS91" s="310">
        <v>0.0</v>
      </c>
      <c r="AT91" s="311">
        <v>0.0</v>
      </c>
      <c r="AU91" s="315"/>
      <c r="AV91" s="32"/>
      <c r="AW91" s="316"/>
      <c r="AX91" s="309">
        <v>0.0</v>
      </c>
      <c r="AY91" s="310">
        <v>0.0</v>
      </c>
      <c r="AZ91" s="311">
        <v>0.0</v>
      </c>
      <c r="BA91" s="315"/>
      <c r="BB91" s="32"/>
      <c r="BC91" s="316"/>
      <c r="BD91" s="309">
        <v>0.0</v>
      </c>
      <c r="BE91" s="310">
        <v>0.0</v>
      </c>
      <c r="BF91" s="311">
        <v>0.0</v>
      </c>
      <c r="BG91" s="315"/>
      <c r="BH91" s="32"/>
      <c r="BI91" s="316"/>
      <c r="BJ91" s="309">
        <v>0.0</v>
      </c>
      <c r="BK91" s="310">
        <v>0.0</v>
      </c>
      <c r="BL91" s="311">
        <v>0.0</v>
      </c>
      <c r="BM91" s="32"/>
      <c r="BN91" s="32"/>
      <c r="BO91" s="316"/>
      <c r="BP91" s="309">
        <v>0.0</v>
      </c>
      <c r="BQ91" s="310">
        <v>0.0</v>
      </c>
      <c r="BR91" s="311">
        <v>0.0</v>
      </c>
      <c r="BS91" s="32"/>
      <c r="BT91" s="32"/>
      <c r="BU91" s="316"/>
      <c r="BV91" s="309">
        <v>0.0</v>
      </c>
      <c r="BW91" s="310">
        <v>0.0</v>
      </c>
      <c r="BX91" s="311">
        <v>0.0</v>
      </c>
      <c r="BY91" s="32"/>
      <c r="BZ91" s="32"/>
      <c r="CA91" s="316"/>
      <c r="CB91" s="309">
        <v>0.0</v>
      </c>
      <c r="CC91" s="310">
        <v>0.0</v>
      </c>
      <c r="CD91" s="311">
        <v>0.0</v>
      </c>
      <c r="CE91" s="32"/>
      <c r="CF91" s="32"/>
      <c r="CG91" s="316"/>
      <c r="CH91" s="309">
        <v>0.0</v>
      </c>
      <c r="CI91" s="310">
        <v>0.0</v>
      </c>
      <c r="CJ91" s="311">
        <v>0.0</v>
      </c>
      <c r="CK91" s="31"/>
      <c r="CL91" s="31"/>
      <c r="CM91" s="317"/>
      <c r="CN91" s="303">
        <v>0.0</v>
      </c>
      <c r="CO91" s="304">
        <v>0.0</v>
      </c>
      <c r="CP91" s="305">
        <v>0.0</v>
      </c>
      <c r="CQ91" s="31"/>
      <c r="CR91" s="31"/>
      <c r="CS91" s="317"/>
      <c r="CT91" s="303">
        <v>0.0</v>
      </c>
      <c r="CU91" s="304">
        <v>0.0</v>
      </c>
      <c r="CV91" s="305">
        <v>0.0</v>
      </c>
      <c r="CW91" s="31"/>
      <c r="CX91" s="31"/>
      <c r="CY91" s="317"/>
      <c r="CZ91" s="303">
        <v>0.0</v>
      </c>
      <c r="DA91" s="304">
        <v>0.0</v>
      </c>
      <c r="DB91" s="305">
        <v>0.0</v>
      </c>
    </row>
    <row r="92">
      <c r="B92" s="313"/>
      <c r="C92" s="314"/>
      <c r="D92" s="314"/>
      <c r="E92" s="287">
        <v>0.0</v>
      </c>
      <c r="F92" s="287">
        <v>0.0</v>
      </c>
      <c r="G92" s="287">
        <v>0.0</v>
      </c>
      <c r="H92" s="287">
        <f>IF(ISBLANK(E92), "", COUNTA(CCD!K92, CCD!Q92, CCD!W92, CCD!AC92, CCD!AI92, CCD!AO92, CCD!AU92, CCD!BA92, CCD!BG92, CCD!BM92, CCD!BS92, CCD!BY92, CCD!CE92, CCD!CK92, CCD!CQ92, CCD!CW92))</f>
        <v>0</v>
      </c>
      <c r="I92" s="287">
        <f>IF(ISBLANK(F92), "", COUNTA(CCD!L92, CCD!R92, CCD!X92, CCD!AD92, CCD!AJ92, CCD!AP92, CCD!AV92, CCD!BB92, CCD!BH92, CCD!BN92, CCD!BT92, CCD!BZ92, CCD!CF92, CCD!CL92, CCD!CR92, CCD!CX92))</f>
        <v>0</v>
      </c>
      <c r="J92" s="287">
        <f>IF(ISBLANK(G92), "", COUNTA(CCD!M92, CCD!S92, CCD!Y92, CCD!AE92, CCD!AK92, CCD!AQ92, CCD!AW92, CCD!BC92, CCD!BI92, CCD!BO92, CCD!BU92, CCD!CA92, CCD!CG92, CCD!CM92, CCD!CS92, CCD!CY92))</f>
        <v>0</v>
      </c>
      <c r="K92" s="315"/>
      <c r="L92" s="32"/>
      <c r="M92" s="316"/>
      <c r="N92" s="309">
        <v>0.0</v>
      </c>
      <c r="O92" s="310">
        <v>0.0</v>
      </c>
      <c r="P92" s="311">
        <v>0.0</v>
      </c>
      <c r="Q92" s="315"/>
      <c r="R92" s="88"/>
      <c r="S92" s="316"/>
      <c r="T92" s="309">
        <v>0.0</v>
      </c>
      <c r="U92" s="310">
        <v>0.0</v>
      </c>
      <c r="V92" s="311">
        <v>0.0</v>
      </c>
      <c r="W92" s="315"/>
      <c r="X92" s="32"/>
      <c r="Y92" s="316"/>
      <c r="Z92" s="309">
        <v>0.0</v>
      </c>
      <c r="AA92" s="310">
        <v>0.0</v>
      </c>
      <c r="AB92" s="311">
        <v>0.0</v>
      </c>
      <c r="AC92" s="315"/>
      <c r="AD92" s="32"/>
      <c r="AE92" s="316"/>
      <c r="AF92" s="309">
        <v>0.0</v>
      </c>
      <c r="AG92" s="310">
        <v>0.0</v>
      </c>
      <c r="AH92" s="311">
        <v>0.0</v>
      </c>
      <c r="AI92" s="315"/>
      <c r="AJ92" s="32"/>
      <c r="AK92" s="316"/>
      <c r="AL92" s="309">
        <v>0.0</v>
      </c>
      <c r="AM92" s="310">
        <v>0.0</v>
      </c>
      <c r="AN92" s="311">
        <v>0.0</v>
      </c>
      <c r="AO92" s="32"/>
      <c r="AP92" s="32"/>
      <c r="AQ92" s="316"/>
      <c r="AR92" s="309">
        <v>0.0</v>
      </c>
      <c r="AS92" s="310">
        <v>0.0</v>
      </c>
      <c r="AT92" s="311">
        <v>0.0</v>
      </c>
      <c r="AU92" s="315"/>
      <c r="AV92" s="32"/>
      <c r="AW92" s="316"/>
      <c r="AX92" s="309">
        <v>0.0</v>
      </c>
      <c r="AY92" s="310">
        <v>0.0</v>
      </c>
      <c r="AZ92" s="311">
        <v>0.0</v>
      </c>
      <c r="BA92" s="315"/>
      <c r="BB92" s="32"/>
      <c r="BC92" s="316"/>
      <c r="BD92" s="309">
        <v>0.0</v>
      </c>
      <c r="BE92" s="310">
        <v>0.0</v>
      </c>
      <c r="BF92" s="311">
        <v>0.0</v>
      </c>
      <c r="BG92" s="315"/>
      <c r="BH92" s="32"/>
      <c r="BI92" s="316"/>
      <c r="BJ92" s="309">
        <v>0.0</v>
      </c>
      <c r="BK92" s="310">
        <v>0.0</v>
      </c>
      <c r="BL92" s="311">
        <v>0.0</v>
      </c>
      <c r="BM92" s="32"/>
      <c r="BN92" s="32"/>
      <c r="BO92" s="316"/>
      <c r="BP92" s="309">
        <v>0.0</v>
      </c>
      <c r="BQ92" s="310">
        <v>0.0</v>
      </c>
      <c r="BR92" s="311">
        <v>0.0</v>
      </c>
      <c r="BS92" s="32"/>
      <c r="BT92" s="32"/>
      <c r="BU92" s="316"/>
      <c r="BV92" s="309">
        <v>0.0</v>
      </c>
      <c r="BW92" s="310">
        <v>0.0</v>
      </c>
      <c r="BX92" s="311">
        <v>0.0</v>
      </c>
      <c r="BY92" s="32"/>
      <c r="BZ92" s="32"/>
      <c r="CA92" s="316"/>
      <c r="CB92" s="309">
        <v>0.0</v>
      </c>
      <c r="CC92" s="310">
        <v>0.0</v>
      </c>
      <c r="CD92" s="311">
        <v>0.0</v>
      </c>
      <c r="CE92" s="32"/>
      <c r="CF92" s="32"/>
      <c r="CG92" s="316"/>
      <c r="CH92" s="309">
        <v>0.0</v>
      </c>
      <c r="CI92" s="310">
        <v>0.0</v>
      </c>
      <c r="CJ92" s="311">
        <v>0.0</v>
      </c>
      <c r="CK92" s="31"/>
      <c r="CL92" s="31"/>
      <c r="CM92" s="317"/>
      <c r="CN92" s="303">
        <v>0.0</v>
      </c>
      <c r="CO92" s="304">
        <v>0.0</v>
      </c>
      <c r="CP92" s="305">
        <v>0.0</v>
      </c>
      <c r="CQ92" s="31"/>
      <c r="CR92" s="31"/>
      <c r="CS92" s="317"/>
      <c r="CT92" s="303">
        <v>0.0</v>
      </c>
      <c r="CU92" s="304">
        <v>0.0</v>
      </c>
      <c r="CV92" s="305">
        <v>0.0</v>
      </c>
      <c r="CW92" s="31"/>
      <c r="CX92" s="31"/>
      <c r="CY92" s="317"/>
      <c r="CZ92" s="303">
        <v>0.0</v>
      </c>
      <c r="DA92" s="304">
        <v>0.0</v>
      </c>
      <c r="DB92" s="305">
        <v>0.0</v>
      </c>
    </row>
    <row r="93">
      <c r="B93" s="313"/>
      <c r="C93" s="314"/>
      <c r="D93" s="314"/>
      <c r="E93" s="287">
        <v>0.0</v>
      </c>
      <c r="F93" s="287">
        <v>0.0</v>
      </c>
      <c r="G93" s="287">
        <v>0.0</v>
      </c>
      <c r="H93" s="287">
        <f>IF(ISBLANK(E93), "", COUNTA(CCD!K93, CCD!Q93, CCD!W93, CCD!AC93, CCD!AI93, CCD!AO93, CCD!AU93, CCD!BA93, CCD!BG93, CCD!BM93, CCD!BS93, CCD!BY93, CCD!CE93, CCD!CK93, CCD!CQ93, CCD!CW93))</f>
        <v>0</v>
      </c>
      <c r="I93" s="287">
        <f>IF(ISBLANK(F93), "", COUNTA(CCD!L93, CCD!R93, CCD!X93, CCD!AD93, CCD!AJ93, CCD!AP93, CCD!AV93, CCD!BB93, CCD!BH93, CCD!BN93, CCD!BT93, CCD!BZ93, CCD!CF93, CCD!CL93, CCD!CR93, CCD!CX93))</f>
        <v>0</v>
      </c>
      <c r="J93" s="287">
        <f>IF(ISBLANK(G93), "", COUNTA(CCD!M93, CCD!S93, CCD!Y93, CCD!AE93, CCD!AK93, CCD!AQ93, CCD!AW93, CCD!BC93, CCD!BI93, CCD!BO93, CCD!BU93, CCD!CA93, CCD!CG93, CCD!CM93, CCD!CS93, CCD!CY93))</f>
        <v>0</v>
      </c>
      <c r="K93" s="315"/>
      <c r="L93" s="32"/>
      <c r="M93" s="316"/>
      <c r="N93" s="309">
        <v>0.0</v>
      </c>
      <c r="O93" s="310">
        <v>0.0</v>
      </c>
      <c r="P93" s="311">
        <v>0.0</v>
      </c>
      <c r="Q93" s="315"/>
      <c r="R93" s="88"/>
      <c r="S93" s="316"/>
      <c r="T93" s="309">
        <v>0.0</v>
      </c>
      <c r="U93" s="310">
        <v>0.0</v>
      </c>
      <c r="V93" s="311">
        <v>0.0</v>
      </c>
      <c r="W93" s="315"/>
      <c r="X93" s="32"/>
      <c r="Y93" s="316"/>
      <c r="Z93" s="309">
        <v>0.0</v>
      </c>
      <c r="AA93" s="310">
        <v>0.0</v>
      </c>
      <c r="AB93" s="311">
        <v>0.0</v>
      </c>
      <c r="AC93" s="315"/>
      <c r="AD93" s="32"/>
      <c r="AE93" s="316"/>
      <c r="AF93" s="309">
        <v>0.0</v>
      </c>
      <c r="AG93" s="310">
        <v>0.0</v>
      </c>
      <c r="AH93" s="311">
        <v>0.0</v>
      </c>
      <c r="AI93" s="315"/>
      <c r="AJ93" s="32"/>
      <c r="AK93" s="316"/>
      <c r="AL93" s="309">
        <v>0.0</v>
      </c>
      <c r="AM93" s="310">
        <v>0.0</v>
      </c>
      <c r="AN93" s="311">
        <v>0.0</v>
      </c>
      <c r="AO93" s="32"/>
      <c r="AP93" s="32"/>
      <c r="AQ93" s="316"/>
      <c r="AR93" s="309">
        <v>0.0</v>
      </c>
      <c r="AS93" s="310">
        <v>0.0</v>
      </c>
      <c r="AT93" s="311">
        <v>0.0</v>
      </c>
      <c r="AU93" s="315"/>
      <c r="AV93" s="32"/>
      <c r="AW93" s="316"/>
      <c r="AX93" s="309">
        <v>0.0</v>
      </c>
      <c r="AY93" s="310">
        <v>0.0</v>
      </c>
      <c r="AZ93" s="311">
        <v>0.0</v>
      </c>
      <c r="BA93" s="315"/>
      <c r="BB93" s="32"/>
      <c r="BC93" s="316"/>
      <c r="BD93" s="309">
        <v>0.0</v>
      </c>
      <c r="BE93" s="310">
        <v>0.0</v>
      </c>
      <c r="BF93" s="311">
        <v>0.0</v>
      </c>
      <c r="BG93" s="315"/>
      <c r="BH93" s="32"/>
      <c r="BI93" s="316"/>
      <c r="BJ93" s="309">
        <v>0.0</v>
      </c>
      <c r="BK93" s="310">
        <v>0.0</v>
      </c>
      <c r="BL93" s="311">
        <v>0.0</v>
      </c>
      <c r="BM93" s="32"/>
      <c r="BN93" s="32"/>
      <c r="BO93" s="316"/>
      <c r="BP93" s="309">
        <v>0.0</v>
      </c>
      <c r="BQ93" s="310">
        <v>0.0</v>
      </c>
      <c r="BR93" s="311">
        <v>0.0</v>
      </c>
      <c r="BS93" s="32"/>
      <c r="BT93" s="32"/>
      <c r="BU93" s="316"/>
      <c r="BV93" s="309">
        <v>0.0</v>
      </c>
      <c r="BW93" s="310">
        <v>0.0</v>
      </c>
      <c r="BX93" s="311">
        <v>0.0</v>
      </c>
      <c r="BY93" s="32"/>
      <c r="BZ93" s="32"/>
      <c r="CA93" s="316"/>
      <c r="CB93" s="309">
        <v>0.0</v>
      </c>
      <c r="CC93" s="310">
        <v>0.0</v>
      </c>
      <c r="CD93" s="311">
        <v>0.0</v>
      </c>
      <c r="CE93" s="32"/>
      <c r="CF93" s="32"/>
      <c r="CG93" s="316"/>
      <c r="CH93" s="309">
        <v>0.0</v>
      </c>
      <c r="CI93" s="310">
        <v>0.0</v>
      </c>
      <c r="CJ93" s="311">
        <v>0.0</v>
      </c>
      <c r="CK93" s="31"/>
      <c r="CL93" s="31"/>
      <c r="CM93" s="317"/>
      <c r="CN93" s="303">
        <v>0.0</v>
      </c>
      <c r="CO93" s="304">
        <v>0.0</v>
      </c>
      <c r="CP93" s="305">
        <v>0.0</v>
      </c>
      <c r="CQ93" s="31"/>
      <c r="CR93" s="31"/>
      <c r="CS93" s="317"/>
      <c r="CT93" s="303">
        <v>0.0</v>
      </c>
      <c r="CU93" s="304">
        <v>0.0</v>
      </c>
      <c r="CV93" s="305">
        <v>0.0</v>
      </c>
      <c r="CW93" s="31"/>
      <c r="CX93" s="31"/>
      <c r="CY93" s="317"/>
      <c r="CZ93" s="303">
        <v>0.0</v>
      </c>
      <c r="DA93" s="304">
        <v>0.0</v>
      </c>
      <c r="DB93" s="305">
        <v>0.0</v>
      </c>
    </row>
    <row r="94">
      <c r="B94" s="313"/>
      <c r="C94" s="314"/>
      <c r="D94" s="314"/>
      <c r="E94" s="287">
        <v>0.0</v>
      </c>
      <c r="F94" s="287">
        <v>0.0</v>
      </c>
      <c r="G94" s="287">
        <v>0.0</v>
      </c>
      <c r="H94" s="287">
        <f>IF(ISBLANK(E94), "", COUNTA(CCD!K94, CCD!Q94, CCD!W94, CCD!AC94, CCD!AI94, CCD!AO94, CCD!AU94, CCD!BA94, CCD!BG94, CCD!BM94, CCD!BS94, CCD!BY94, CCD!CE94, CCD!CK94, CCD!CQ94, CCD!CW94))</f>
        <v>0</v>
      </c>
      <c r="I94" s="287">
        <f>IF(ISBLANK(F94), "", COUNTA(CCD!L94, CCD!R94, CCD!X94, CCD!AD94, CCD!AJ94, CCD!AP94, CCD!AV94, CCD!BB94, CCD!BH94, CCD!BN94, CCD!BT94, CCD!BZ94, CCD!CF94, CCD!CL94, CCD!CR94, CCD!CX94))</f>
        <v>0</v>
      </c>
      <c r="J94" s="287">
        <f>IF(ISBLANK(G94), "", COUNTA(CCD!M94, CCD!S94, CCD!Y94, CCD!AE94, CCD!AK94, CCD!AQ94, CCD!AW94, CCD!BC94, CCD!BI94, CCD!BO94, CCD!BU94, CCD!CA94, CCD!CG94, CCD!CM94, CCD!CS94, CCD!CY94))</f>
        <v>0</v>
      </c>
      <c r="K94" s="315"/>
      <c r="L94" s="32"/>
      <c r="M94" s="316"/>
      <c r="N94" s="309">
        <v>0.0</v>
      </c>
      <c r="O94" s="310">
        <v>0.0</v>
      </c>
      <c r="P94" s="311">
        <v>0.0</v>
      </c>
      <c r="Q94" s="315"/>
      <c r="R94" s="88"/>
      <c r="S94" s="316"/>
      <c r="T94" s="309">
        <v>0.0</v>
      </c>
      <c r="U94" s="310">
        <v>0.0</v>
      </c>
      <c r="V94" s="311">
        <v>0.0</v>
      </c>
      <c r="W94" s="315"/>
      <c r="X94" s="32"/>
      <c r="Y94" s="316"/>
      <c r="Z94" s="309">
        <v>0.0</v>
      </c>
      <c r="AA94" s="310">
        <v>0.0</v>
      </c>
      <c r="AB94" s="311">
        <v>0.0</v>
      </c>
      <c r="AC94" s="315"/>
      <c r="AD94" s="32"/>
      <c r="AE94" s="316"/>
      <c r="AF94" s="309">
        <v>0.0</v>
      </c>
      <c r="AG94" s="310">
        <v>0.0</v>
      </c>
      <c r="AH94" s="311">
        <v>0.0</v>
      </c>
      <c r="AI94" s="315"/>
      <c r="AJ94" s="32"/>
      <c r="AK94" s="316"/>
      <c r="AL94" s="309">
        <v>0.0</v>
      </c>
      <c r="AM94" s="310">
        <v>0.0</v>
      </c>
      <c r="AN94" s="311">
        <v>0.0</v>
      </c>
      <c r="AO94" s="32"/>
      <c r="AP94" s="32"/>
      <c r="AQ94" s="316"/>
      <c r="AR94" s="309">
        <v>0.0</v>
      </c>
      <c r="AS94" s="310">
        <v>0.0</v>
      </c>
      <c r="AT94" s="311">
        <v>0.0</v>
      </c>
      <c r="AU94" s="315"/>
      <c r="AV94" s="32"/>
      <c r="AW94" s="316"/>
      <c r="AX94" s="309">
        <v>0.0</v>
      </c>
      <c r="AY94" s="310">
        <v>0.0</v>
      </c>
      <c r="AZ94" s="311">
        <v>0.0</v>
      </c>
      <c r="BA94" s="315"/>
      <c r="BB94" s="32"/>
      <c r="BC94" s="316"/>
      <c r="BD94" s="309">
        <v>0.0</v>
      </c>
      <c r="BE94" s="310">
        <v>0.0</v>
      </c>
      <c r="BF94" s="311">
        <v>0.0</v>
      </c>
      <c r="BG94" s="315"/>
      <c r="BH94" s="32"/>
      <c r="BI94" s="316"/>
      <c r="BJ94" s="309">
        <v>0.0</v>
      </c>
      <c r="BK94" s="310">
        <v>0.0</v>
      </c>
      <c r="BL94" s="311">
        <v>0.0</v>
      </c>
      <c r="BM94" s="32"/>
      <c r="BN94" s="32"/>
      <c r="BO94" s="316"/>
      <c r="BP94" s="309">
        <v>0.0</v>
      </c>
      <c r="BQ94" s="310">
        <v>0.0</v>
      </c>
      <c r="BR94" s="311">
        <v>0.0</v>
      </c>
      <c r="BS94" s="32"/>
      <c r="BT94" s="32"/>
      <c r="BU94" s="316"/>
      <c r="BV94" s="309">
        <v>0.0</v>
      </c>
      <c r="BW94" s="310">
        <v>0.0</v>
      </c>
      <c r="BX94" s="311">
        <v>0.0</v>
      </c>
      <c r="BY94" s="32"/>
      <c r="BZ94" s="32"/>
      <c r="CA94" s="316"/>
      <c r="CB94" s="309">
        <v>0.0</v>
      </c>
      <c r="CC94" s="310">
        <v>0.0</v>
      </c>
      <c r="CD94" s="311">
        <v>0.0</v>
      </c>
      <c r="CE94" s="32"/>
      <c r="CF94" s="32"/>
      <c r="CG94" s="316"/>
      <c r="CH94" s="309">
        <v>0.0</v>
      </c>
      <c r="CI94" s="310">
        <v>0.0</v>
      </c>
      <c r="CJ94" s="311">
        <v>0.0</v>
      </c>
      <c r="CK94" s="31"/>
      <c r="CL94" s="31"/>
      <c r="CM94" s="317"/>
      <c r="CN94" s="303">
        <v>0.0</v>
      </c>
      <c r="CO94" s="304">
        <v>0.0</v>
      </c>
      <c r="CP94" s="305">
        <v>0.0</v>
      </c>
      <c r="CQ94" s="31"/>
      <c r="CR94" s="31"/>
      <c r="CS94" s="317"/>
      <c r="CT94" s="303">
        <v>0.0</v>
      </c>
      <c r="CU94" s="304">
        <v>0.0</v>
      </c>
      <c r="CV94" s="305">
        <v>0.0</v>
      </c>
      <c r="CW94" s="31"/>
      <c r="CX94" s="31"/>
      <c r="CY94" s="317"/>
      <c r="CZ94" s="303">
        <v>0.0</v>
      </c>
      <c r="DA94" s="304">
        <v>0.0</v>
      </c>
      <c r="DB94" s="305">
        <v>0.0</v>
      </c>
    </row>
    <row r="95">
      <c r="B95" s="313"/>
      <c r="C95" s="314"/>
      <c r="D95" s="314"/>
      <c r="E95" s="287">
        <v>0.0</v>
      </c>
      <c r="F95" s="287">
        <v>0.0</v>
      </c>
      <c r="G95" s="287">
        <v>0.0</v>
      </c>
      <c r="H95" s="287">
        <f>IF(ISBLANK(E95), "", COUNTA(CCD!K95, CCD!Q95, CCD!W95, CCD!AC95, CCD!AI95, CCD!AO95, CCD!AU95, CCD!BA95, CCD!BG95, CCD!BM95, CCD!BS95, CCD!BY95, CCD!CE95, CCD!CK95, CCD!CQ95, CCD!CW95))</f>
        <v>0</v>
      </c>
      <c r="I95" s="287">
        <f>IF(ISBLANK(F95), "", COUNTA(CCD!L95, CCD!R95, CCD!X95, CCD!AD95, CCD!AJ95, CCD!AP95, CCD!AV95, CCD!BB95, CCD!BH95, CCD!BN95, CCD!BT95, CCD!BZ95, CCD!CF95, CCD!CL95, CCD!CR95, CCD!CX95))</f>
        <v>0</v>
      </c>
      <c r="J95" s="287">
        <f>IF(ISBLANK(G95), "", COUNTA(CCD!M95, CCD!S95, CCD!Y95, CCD!AE95, CCD!AK95, CCD!AQ95, CCD!AW95, CCD!BC95, CCD!BI95, CCD!BO95, CCD!BU95, CCD!CA95, CCD!CG95, CCD!CM95, CCD!CS95, CCD!CY95))</f>
        <v>0</v>
      </c>
      <c r="K95" s="315"/>
      <c r="L95" s="32"/>
      <c r="M95" s="316"/>
      <c r="N95" s="309">
        <v>0.0</v>
      </c>
      <c r="O95" s="310">
        <v>0.0</v>
      </c>
      <c r="P95" s="311">
        <v>0.0</v>
      </c>
      <c r="Q95" s="315"/>
      <c r="R95" s="88"/>
      <c r="S95" s="316"/>
      <c r="T95" s="309">
        <v>0.0</v>
      </c>
      <c r="U95" s="310">
        <v>0.0</v>
      </c>
      <c r="V95" s="311">
        <v>0.0</v>
      </c>
      <c r="W95" s="315"/>
      <c r="X95" s="32"/>
      <c r="Y95" s="316"/>
      <c r="Z95" s="309">
        <v>0.0</v>
      </c>
      <c r="AA95" s="310">
        <v>0.0</v>
      </c>
      <c r="AB95" s="311">
        <v>0.0</v>
      </c>
      <c r="AC95" s="315"/>
      <c r="AD95" s="32"/>
      <c r="AE95" s="316"/>
      <c r="AF95" s="309">
        <v>0.0</v>
      </c>
      <c r="AG95" s="310">
        <v>0.0</v>
      </c>
      <c r="AH95" s="311">
        <v>0.0</v>
      </c>
      <c r="AI95" s="315"/>
      <c r="AJ95" s="32"/>
      <c r="AK95" s="316"/>
      <c r="AL95" s="309">
        <v>0.0</v>
      </c>
      <c r="AM95" s="310">
        <v>0.0</v>
      </c>
      <c r="AN95" s="311">
        <v>0.0</v>
      </c>
      <c r="AO95" s="32"/>
      <c r="AP95" s="32"/>
      <c r="AQ95" s="316"/>
      <c r="AR95" s="309">
        <v>0.0</v>
      </c>
      <c r="AS95" s="310">
        <v>0.0</v>
      </c>
      <c r="AT95" s="311">
        <v>0.0</v>
      </c>
      <c r="AU95" s="315"/>
      <c r="AV95" s="32"/>
      <c r="AW95" s="316"/>
      <c r="AX95" s="309">
        <v>0.0</v>
      </c>
      <c r="AY95" s="310">
        <v>0.0</v>
      </c>
      <c r="AZ95" s="311">
        <v>0.0</v>
      </c>
      <c r="BA95" s="315"/>
      <c r="BB95" s="32"/>
      <c r="BC95" s="316"/>
      <c r="BD95" s="309">
        <v>0.0</v>
      </c>
      <c r="BE95" s="310">
        <v>0.0</v>
      </c>
      <c r="BF95" s="311">
        <v>0.0</v>
      </c>
      <c r="BG95" s="315"/>
      <c r="BH95" s="32"/>
      <c r="BI95" s="316"/>
      <c r="BJ95" s="309">
        <v>0.0</v>
      </c>
      <c r="BK95" s="310">
        <v>0.0</v>
      </c>
      <c r="BL95" s="311">
        <v>0.0</v>
      </c>
      <c r="BM95" s="32"/>
      <c r="BN95" s="32"/>
      <c r="BO95" s="316"/>
      <c r="BP95" s="309">
        <v>0.0</v>
      </c>
      <c r="BQ95" s="310">
        <v>0.0</v>
      </c>
      <c r="BR95" s="311">
        <v>0.0</v>
      </c>
      <c r="BS95" s="32"/>
      <c r="BT95" s="32"/>
      <c r="BU95" s="316"/>
      <c r="BV95" s="309">
        <v>0.0</v>
      </c>
      <c r="BW95" s="310">
        <v>0.0</v>
      </c>
      <c r="BX95" s="311">
        <v>0.0</v>
      </c>
      <c r="BY95" s="32"/>
      <c r="BZ95" s="32"/>
      <c r="CA95" s="316"/>
      <c r="CB95" s="309">
        <v>0.0</v>
      </c>
      <c r="CC95" s="310">
        <v>0.0</v>
      </c>
      <c r="CD95" s="311">
        <v>0.0</v>
      </c>
      <c r="CE95" s="32"/>
      <c r="CF95" s="32"/>
      <c r="CG95" s="316"/>
      <c r="CH95" s="309">
        <v>0.0</v>
      </c>
      <c r="CI95" s="310">
        <v>0.0</v>
      </c>
      <c r="CJ95" s="311">
        <v>0.0</v>
      </c>
      <c r="CK95" s="31"/>
      <c r="CL95" s="31"/>
      <c r="CM95" s="317"/>
      <c r="CN95" s="303">
        <v>0.0</v>
      </c>
      <c r="CO95" s="304">
        <v>0.0</v>
      </c>
      <c r="CP95" s="305">
        <v>0.0</v>
      </c>
      <c r="CQ95" s="31"/>
      <c r="CR95" s="31"/>
      <c r="CS95" s="317"/>
      <c r="CT95" s="303">
        <v>0.0</v>
      </c>
      <c r="CU95" s="304">
        <v>0.0</v>
      </c>
      <c r="CV95" s="305">
        <v>0.0</v>
      </c>
      <c r="CW95" s="31"/>
      <c r="CX95" s="31"/>
      <c r="CY95" s="317"/>
      <c r="CZ95" s="303">
        <v>0.0</v>
      </c>
      <c r="DA95" s="304">
        <v>0.0</v>
      </c>
      <c r="DB95" s="305">
        <v>0.0</v>
      </c>
    </row>
    <row r="96">
      <c r="B96" s="313"/>
      <c r="C96" s="314"/>
      <c r="D96" s="314"/>
      <c r="E96" s="287">
        <v>0.0</v>
      </c>
      <c r="F96" s="287">
        <v>0.0</v>
      </c>
      <c r="G96" s="287">
        <v>0.0</v>
      </c>
      <c r="H96" s="287">
        <f>IF(ISBLANK(E96), "", COUNTA(CCD!K96, CCD!Q96, CCD!W96, CCD!AC96, CCD!AI96, CCD!AO96, CCD!AU96, CCD!BA96, CCD!BG96, CCD!BM96, CCD!BS96, CCD!BY96, CCD!CE96, CCD!CK96, CCD!CQ96, CCD!CW96))</f>
        <v>0</v>
      </c>
      <c r="I96" s="287">
        <f>IF(ISBLANK(F96), "", COUNTA(CCD!L96, CCD!R96, CCD!X96, CCD!AD96, CCD!AJ96, CCD!AP96, CCD!AV96, CCD!BB96, CCD!BH96, CCD!BN96, CCD!BT96, CCD!BZ96, CCD!CF96, CCD!CL96, CCD!CR96, CCD!CX96))</f>
        <v>0</v>
      </c>
      <c r="J96" s="287">
        <f>IF(ISBLANK(G96), "", COUNTA(CCD!M96, CCD!S96, CCD!Y96, CCD!AE96, CCD!AK96, CCD!AQ96, CCD!AW96, CCD!BC96, CCD!BI96, CCD!BO96, CCD!BU96, CCD!CA96, CCD!CG96, CCD!CM96, CCD!CS96, CCD!CY96))</f>
        <v>0</v>
      </c>
      <c r="K96" s="315"/>
      <c r="L96" s="32"/>
      <c r="M96" s="316"/>
      <c r="N96" s="309">
        <v>0.0</v>
      </c>
      <c r="O96" s="310">
        <v>0.0</v>
      </c>
      <c r="P96" s="311">
        <v>0.0</v>
      </c>
      <c r="Q96" s="315"/>
      <c r="R96" s="88"/>
      <c r="S96" s="316"/>
      <c r="T96" s="309">
        <v>0.0</v>
      </c>
      <c r="U96" s="310">
        <v>0.0</v>
      </c>
      <c r="V96" s="311">
        <v>0.0</v>
      </c>
      <c r="W96" s="315"/>
      <c r="X96" s="32"/>
      <c r="Y96" s="316"/>
      <c r="Z96" s="309">
        <v>0.0</v>
      </c>
      <c r="AA96" s="310">
        <v>0.0</v>
      </c>
      <c r="AB96" s="311">
        <v>0.0</v>
      </c>
      <c r="AC96" s="315"/>
      <c r="AD96" s="32"/>
      <c r="AE96" s="316"/>
      <c r="AF96" s="309">
        <v>0.0</v>
      </c>
      <c r="AG96" s="310">
        <v>0.0</v>
      </c>
      <c r="AH96" s="311">
        <v>0.0</v>
      </c>
      <c r="AI96" s="315"/>
      <c r="AJ96" s="32"/>
      <c r="AK96" s="316"/>
      <c r="AL96" s="309">
        <v>0.0</v>
      </c>
      <c r="AM96" s="310">
        <v>0.0</v>
      </c>
      <c r="AN96" s="311">
        <v>0.0</v>
      </c>
      <c r="AO96" s="32"/>
      <c r="AP96" s="32"/>
      <c r="AQ96" s="316"/>
      <c r="AR96" s="309">
        <v>0.0</v>
      </c>
      <c r="AS96" s="310">
        <v>0.0</v>
      </c>
      <c r="AT96" s="311">
        <v>0.0</v>
      </c>
      <c r="AU96" s="315"/>
      <c r="AV96" s="32"/>
      <c r="AW96" s="316"/>
      <c r="AX96" s="309">
        <v>0.0</v>
      </c>
      <c r="AY96" s="310">
        <v>0.0</v>
      </c>
      <c r="AZ96" s="311">
        <v>0.0</v>
      </c>
      <c r="BA96" s="315"/>
      <c r="BB96" s="32"/>
      <c r="BC96" s="316"/>
      <c r="BD96" s="309">
        <v>0.0</v>
      </c>
      <c r="BE96" s="310">
        <v>0.0</v>
      </c>
      <c r="BF96" s="311">
        <v>0.0</v>
      </c>
      <c r="BG96" s="315"/>
      <c r="BH96" s="32"/>
      <c r="BI96" s="316"/>
      <c r="BJ96" s="309">
        <v>0.0</v>
      </c>
      <c r="BK96" s="310">
        <v>0.0</v>
      </c>
      <c r="BL96" s="311">
        <v>0.0</v>
      </c>
      <c r="BM96" s="32"/>
      <c r="BN96" s="32"/>
      <c r="BO96" s="316"/>
      <c r="BP96" s="309">
        <v>0.0</v>
      </c>
      <c r="BQ96" s="310">
        <v>0.0</v>
      </c>
      <c r="BR96" s="311">
        <v>0.0</v>
      </c>
      <c r="BS96" s="32"/>
      <c r="BT96" s="32"/>
      <c r="BU96" s="316"/>
      <c r="BV96" s="309">
        <v>0.0</v>
      </c>
      <c r="BW96" s="310">
        <v>0.0</v>
      </c>
      <c r="BX96" s="311">
        <v>0.0</v>
      </c>
      <c r="BY96" s="32"/>
      <c r="BZ96" s="32"/>
      <c r="CA96" s="316"/>
      <c r="CB96" s="309">
        <v>0.0</v>
      </c>
      <c r="CC96" s="310">
        <v>0.0</v>
      </c>
      <c r="CD96" s="311">
        <v>0.0</v>
      </c>
      <c r="CE96" s="32"/>
      <c r="CF96" s="32"/>
      <c r="CG96" s="316"/>
      <c r="CH96" s="309">
        <v>0.0</v>
      </c>
      <c r="CI96" s="310">
        <v>0.0</v>
      </c>
      <c r="CJ96" s="311">
        <v>0.0</v>
      </c>
      <c r="CK96" s="31"/>
      <c r="CL96" s="31"/>
      <c r="CM96" s="317"/>
      <c r="CN96" s="303">
        <v>0.0</v>
      </c>
      <c r="CO96" s="304">
        <v>0.0</v>
      </c>
      <c r="CP96" s="305">
        <v>0.0</v>
      </c>
      <c r="CQ96" s="31"/>
      <c r="CR96" s="31"/>
      <c r="CS96" s="317"/>
      <c r="CT96" s="303">
        <v>0.0</v>
      </c>
      <c r="CU96" s="304">
        <v>0.0</v>
      </c>
      <c r="CV96" s="305">
        <v>0.0</v>
      </c>
      <c r="CW96" s="31"/>
      <c r="CX96" s="31"/>
      <c r="CY96" s="317"/>
      <c r="CZ96" s="303">
        <v>0.0</v>
      </c>
      <c r="DA96" s="304">
        <v>0.0</v>
      </c>
      <c r="DB96" s="305">
        <v>0.0</v>
      </c>
    </row>
    <row r="97">
      <c r="B97" s="313"/>
      <c r="C97" s="314"/>
      <c r="D97" s="314"/>
      <c r="E97" s="287">
        <v>0.0</v>
      </c>
      <c r="F97" s="287">
        <v>0.0</v>
      </c>
      <c r="G97" s="287">
        <v>0.0</v>
      </c>
      <c r="H97" s="287">
        <f>IF(ISBLANK(E97), "", COUNTA(CCD!K97, CCD!Q97, CCD!W97, CCD!AC97, CCD!AI97, CCD!AO97, CCD!AU97, CCD!BA97, CCD!BG97, CCD!BM97, CCD!BS97, CCD!BY97, CCD!CE97, CCD!CK97, CCD!CQ97, CCD!CW97))</f>
        <v>0</v>
      </c>
      <c r="I97" s="287">
        <f>IF(ISBLANK(F97), "", COUNTA(CCD!L97, CCD!R97, CCD!X97, CCD!AD97, CCD!AJ97, CCD!AP97, CCD!AV97, CCD!BB97, CCD!BH97, CCD!BN97, CCD!BT97, CCD!BZ97, CCD!CF97, CCD!CL97, CCD!CR97, CCD!CX97))</f>
        <v>0</v>
      </c>
      <c r="J97" s="287">
        <f>IF(ISBLANK(G97), "", COUNTA(CCD!M97, CCD!S97, CCD!Y97, CCD!AE97, CCD!AK97, CCD!AQ97, CCD!AW97, CCD!BC97, CCD!BI97, CCD!BO97, CCD!BU97, CCD!CA97, CCD!CG97, CCD!CM97, CCD!CS97, CCD!CY97))</f>
        <v>0</v>
      </c>
      <c r="K97" s="315"/>
      <c r="L97" s="32"/>
      <c r="M97" s="316"/>
      <c r="N97" s="309">
        <v>0.0</v>
      </c>
      <c r="O97" s="310">
        <v>0.0</v>
      </c>
      <c r="P97" s="311">
        <v>0.0</v>
      </c>
      <c r="Q97" s="315"/>
      <c r="R97" s="88"/>
      <c r="S97" s="316"/>
      <c r="T97" s="309">
        <v>0.0</v>
      </c>
      <c r="U97" s="310">
        <v>0.0</v>
      </c>
      <c r="V97" s="311">
        <v>0.0</v>
      </c>
      <c r="W97" s="315"/>
      <c r="X97" s="32"/>
      <c r="Y97" s="316"/>
      <c r="Z97" s="309">
        <v>0.0</v>
      </c>
      <c r="AA97" s="310">
        <v>0.0</v>
      </c>
      <c r="AB97" s="311">
        <v>0.0</v>
      </c>
      <c r="AC97" s="315"/>
      <c r="AD97" s="32"/>
      <c r="AE97" s="316"/>
      <c r="AF97" s="309">
        <v>0.0</v>
      </c>
      <c r="AG97" s="310">
        <v>0.0</v>
      </c>
      <c r="AH97" s="311">
        <v>0.0</v>
      </c>
      <c r="AI97" s="315"/>
      <c r="AJ97" s="32"/>
      <c r="AK97" s="316"/>
      <c r="AL97" s="309">
        <v>0.0</v>
      </c>
      <c r="AM97" s="310">
        <v>0.0</v>
      </c>
      <c r="AN97" s="311">
        <v>0.0</v>
      </c>
      <c r="AO97" s="32"/>
      <c r="AP97" s="32"/>
      <c r="AQ97" s="316"/>
      <c r="AR97" s="309">
        <v>0.0</v>
      </c>
      <c r="AS97" s="310">
        <v>0.0</v>
      </c>
      <c r="AT97" s="311">
        <v>0.0</v>
      </c>
      <c r="AU97" s="315"/>
      <c r="AV97" s="32"/>
      <c r="AW97" s="316"/>
      <c r="AX97" s="309">
        <v>0.0</v>
      </c>
      <c r="AY97" s="310">
        <v>0.0</v>
      </c>
      <c r="AZ97" s="311">
        <v>0.0</v>
      </c>
      <c r="BA97" s="315"/>
      <c r="BB97" s="32"/>
      <c r="BC97" s="316"/>
      <c r="BD97" s="309">
        <v>0.0</v>
      </c>
      <c r="BE97" s="310">
        <v>0.0</v>
      </c>
      <c r="BF97" s="311">
        <v>0.0</v>
      </c>
      <c r="BG97" s="315"/>
      <c r="BH97" s="32"/>
      <c r="BI97" s="316"/>
      <c r="BJ97" s="309">
        <v>0.0</v>
      </c>
      <c r="BK97" s="310">
        <v>0.0</v>
      </c>
      <c r="BL97" s="311">
        <v>0.0</v>
      </c>
      <c r="BM97" s="32"/>
      <c r="BN97" s="32"/>
      <c r="BO97" s="316"/>
      <c r="BP97" s="309">
        <v>0.0</v>
      </c>
      <c r="BQ97" s="310">
        <v>0.0</v>
      </c>
      <c r="BR97" s="311">
        <v>0.0</v>
      </c>
      <c r="BS97" s="32"/>
      <c r="BT97" s="32"/>
      <c r="BU97" s="316"/>
      <c r="BV97" s="309">
        <v>0.0</v>
      </c>
      <c r="BW97" s="310">
        <v>0.0</v>
      </c>
      <c r="BX97" s="311">
        <v>0.0</v>
      </c>
      <c r="BY97" s="32"/>
      <c r="BZ97" s="32"/>
      <c r="CA97" s="316"/>
      <c r="CB97" s="309">
        <v>0.0</v>
      </c>
      <c r="CC97" s="310">
        <v>0.0</v>
      </c>
      <c r="CD97" s="311">
        <v>0.0</v>
      </c>
      <c r="CE97" s="32"/>
      <c r="CF97" s="32"/>
      <c r="CG97" s="316"/>
      <c r="CH97" s="309">
        <v>0.0</v>
      </c>
      <c r="CI97" s="310">
        <v>0.0</v>
      </c>
      <c r="CJ97" s="311">
        <v>0.0</v>
      </c>
      <c r="CK97" s="31"/>
      <c r="CL97" s="31"/>
      <c r="CM97" s="317"/>
      <c r="CN97" s="303">
        <v>0.0</v>
      </c>
      <c r="CO97" s="304">
        <v>0.0</v>
      </c>
      <c r="CP97" s="305">
        <v>0.0</v>
      </c>
      <c r="CQ97" s="31"/>
      <c r="CR97" s="31"/>
      <c r="CS97" s="317"/>
      <c r="CT97" s="303">
        <v>0.0</v>
      </c>
      <c r="CU97" s="304">
        <v>0.0</v>
      </c>
      <c r="CV97" s="305">
        <v>0.0</v>
      </c>
      <c r="CW97" s="31"/>
      <c r="CX97" s="31"/>
      <c r="CY97" s="317"/>
      <c r="CZ97" s="303">
        <v>0.0</v>
      </c>
      <c r="DA97" s="304">
        <v>0.0</v>
      </c>
      <c r="DB97" s="305">
        <v>0.0</v>
      </c>
    </row>
    <row r="98">
      <c r="B98" s="313"/>
      <c r="C98" s="314"/>
      <c r="D98" s="314"/>
      <c r="E98" s="287">
        <v>0.0</v>
      </c>
      <c r="F98" s="287">
        <v>0.0</v>
      </c>
      <c r="G98" s="287">
        <v>0.0</v>
      </c>
      <c r="H98" s="287">
        <f>IF(ISBLANK(E98), "", COUNTA(CCD!K98, CCD!Q98, CCD!W98, CCD!AC98, CCD!AI98, CCD!AO98, CCD!AU98, CCD!BA98, CCD!BG98, CCD!BM98, CCD!BS98, CCD!BY98, CCD!CE98, CCD!CK98, CCD!CQ98, CCD!CW98))</f>
        <v>0</v>
      </c>
      <c r="I98" s="287">
        <f>IF(ISBLANK(F98), "", COUNTA(CCD!L98, CCD!R98, CCD!X98, CCD!AD98, CCD!AJ98, CCD!AP98, CCD!AV98, CCD!BB98, CCD!BH98, CCD!BN98, CCD!BT98, CCD!BZ98, CCD!CF98, CCD!CL98, CCD!CR98, CCD!CX98))</f>
        <v>0</v>
      </c>
      <c r="J98" s="287">
        <f>IF(ISBLANK(G98), "", COUNTA(CCD!M98, CCD!S98, CCD!Y98, CCD!AE98, CCD!AK98, CCD!AQ98, CCD!AW98, CCD!BC98, CCD!BI98, CCD!BO98, CCD!BU98, CCD!CA98, CCD!CG98, CCD!CM98, CCD!CS98, CCD!CY98))</f>
        <v>0</v>
      </c>
      <c r="K98" s="315"/>
      <c r="L98" s="32"/>
      <c r="M98" s="316"/>
      <c r="N98" s="309">
        <v>0.0</v>
      </c>
      <c r="O98" s="310">
        <v>0.0</v>
      </c>
      <c r="P98" s="311">
        <v>0.0</v>
      </c>
      <c r="Q98" s="315"/>
      <c r="R98" s="88"/>
      <c r="S98" s="316"/>
      <c r="T98" s="309">
        <v>0.0</v>
      </c>
      <c r="U98" s="310">
        <v>0.0</v>
      </c>
      <c r="V98" s="311">
        <v>0.0</v>
      </c>
      <c r="W98" s="315"/>
      <c r="X98" s="32"/>
      <c r="Y98" s="316"/>
      <c r="Z98" s="309">
        <v>0.0</v>
      </c>
      <c r="AA98" s="310">
        <v>0.0</v>
      </c>
      <c r="AB98" s="311">
        <v>0.0</v>
      </c>
      <c r="AC98" s="315"/>
      <c r="AD98" s="32"/>
      <c r="AE98" s="316"/>
      <c r="AF98" s="309">
        <v>0.0</v>
      </c>
      <c r="AG98" s="310">
        <v>0.0</v>
      </c>
      <c r="AH98" s="311">
        <v>0.0</v>
      </c>
      <c r="AI98" s="315"/>
      <c r="AJ98" s="32"/>
      <c r="AK98" s="316"/>
      <c r="AL98" s="309">
        <v>0.0</v>
      </c>
      <c r="AM98" s="310">
        <v>0.0</v>
      </c>
      <c r="AN98" s="311">
        <v>0.0</v>
      </c>
      <c r="AO98" s="32"/>
      <c r="AP98" s="32"/>
      <c r="AQ98" s="316"/>
      <c r="AR98" s="309">
        <v>0.0</v>
      </c>
      <c r="AS98" s="310">
        <v>0.0</v>
      </c>
      <c r="AT98" s="311">
        <v>0.0</v>
      </c>
      <c r="AU98" s="315"/>
      <c r="AV98" s="32"/>
      <c r="AW98" s="316"/>
      <c r="AX98" s="309">
        <v>0.0</v>
      </c>
      <c r="AY98" s="310">
        <v>0.0</v>
      </c>
      <c r="AZ98" s="311">
        <v>0.0</v>
      </c>
      <c r="BA98" s="315"/>
      <c r="BB98" s="32"/>
      <c r="BC98" s="316"/>
      <c r="BD98" s="309">
        <v>0.0</v>
      </c>
      <c r="BE98" s="310">
        <v>0.0</v>
      </c>
      <c r="BF98" s="311">
        <v>0.0</v>
      </c>
      <c r="BG98" s="315"/>
      <c r="BH98" s="32"/>
      <c r="BI98" s="316"/>
      <c r="BJ98" s="309">
        <v>0.0</v>
      </c>
      <c r="BK98" s="310">
        <v>0.0</v>
      </c>
      <c r="BL98" s="311">
        <v>0.0</v>
      </c>
      <c r="BM98" s="32"/>
      <c r="BN98" s="32"/>
      <c r="BO98" s="316"/>
      <c r="BP98" s="309">
        <v>0.0</v>
      </c>
      <c r="BQ98" s="310">
        <v>0.0</v>
      </c>
      <c r="BR98" s="311">
        <v>0.0</v>
      </c>
      <c r="BS98" s="32"/>
      <c r="BT98" s="32"/>
      <c r="BU98" s="316"/>
      <c r="BV98" s="309">
        <v>0.0</v>
      </c>
      <c r="BW98" s="310">
        <v>0.0</v>
      </c>
      <c r="BX98" s="311">
        <v>0.0</v>
      </c>
      <c r="BY98" s="32"/>
      <c r="BZ98" s="32"/>
      <c r="CA98" s="316"/>
      <c r="CB98" s="309">
        <v>0.0</v>
      </c>
      <c r="CC98" s="310">
        <v>0.0</v>
      </c>
      <c r="CD98" s="311">
        <v>0.0</v>
      </c>
      <c r="CE98" s="32"/>
      <c r="CF98" s="32"/>
      <c r="CG98" s="316"/>
      <c r="CH98" s="309">
        <v>0.0</v>
      </c>
      <c r="CI98" s="310">
        <v>0.0</v>
      </c>
      <c r="CJ98" s="311">
        <v>0.0</v>
      </c>
      <c r="CK98" s="31"/>
      <c r="CL98" s="31"/>
      <c r="CM98" s="317"/>
      <c r="CN98" s="303">
        <v>0.0</v>
      </c>
      <c r="CO98" s="304">
        <v>0.0</v>
      </c>
      <c r="CP98" s="305">
        <v>0.0</v>
      </c>
      <c r="CQ98" s="31"/>
      <c r="CR98" s="31"/>
      <c r="CS98" s="317"/>
      <c r="CT98" s="303">
        <v>0.0</v>
      </c>
      <c r="CU98" s="304">
        <v>0.0</v>
      </c>
      <c r="CV98" s="305">
        <v>0.0</v>
      </c>
      <c r="CW98" s="31"/>
      <c r="CX98" s="31"/>
      <c r="CY98" s="317"/>
      <c r="CZ98" s="303">
        <v>0.0</v>
      </c>
      <c r="DA98" s="304">
        <v>0.0</v>
      </c>
      <c r="DB98" s="305">
        <v>0.0</v>
      </c>
    </row>
    <row r="99">
      <c r="B99" s="313"/>
      <c r="C99" s="314"/>
      <c r="D99" s="314"/>
      <c r="E99" s="287">
        <v>0.0</v>
      </c>
      <c r="F99" s="287">
        <v>0.0</v>
      </c>
      <c r="G99" s="287">
        <v>0.0</v>
      </c>
      <c r="H99" s="287">
        <f>IF(ISBLANK(E99), "", COUNTA(CCD!K99, CCD!Q99, CCD!W99, CCD!AC99, CCD!AI99, CCD!AO99, CCD!AU99, CCD!BA99, CCD!BG99, CCD!BM99, CCD!BS99, CCD!BY99, CCD!CE99, CCD!CK99, CCD!CQ99, CCD!CW99))</f>
        <v>0</v>
      </c>
      <c r="I99" s="287">
        <f>IF(ISBLANK(F99), "", COUNTA(CCD!L99, CCD!R99, CCD!X99, CCD!AD99, CCD!AJ99, CCD!AP99, CCD!AV99, CCD!BB99, CCD!BH99, CCD!BN99, CCD!BT99, CCD!BZ99, CCD!CF99, CCD!CL99, CCD!CR99, CCD!CX99))</f>
        <v>0</v>
      </c>
      <c r="J99" s="287">
        <f>IF(ISBLANK(G99), "", COUNTA(CCD!M99, CCD!S99, CCD!Y99, CCD!AE99, CCD!AK99, CCD!AQ99, CCD!AW99, CCD!BC99, CCD!BI99, CCD!BO99, CCD!BU99, CCD!CA99, CCD!CG99, CCD!CM99, CCD!CS99, CCD!CY99))</f>
        <v>0</v>
      </c>
      <c r="K99" s="315"/>
      <c r="L99" s="32"/>
      <c r="M99" s="316"/>
      <c r="N99" s="309">
        <v>0.0</v>
      </c>
      <c r="O99" s="310">
        <v>0.0</v>
      </c>
      <c r="P99" s="311">
        <v>0.0</v>
      </c>
      <c r="Q99" s="315"/>
      <c r="R99" s="88"/>
      <c r="S99" s="316"/>
      <c r="T99" s="309">
        <v>0.0</v>
      </c>
      <c r="U99" s="310">
        <v>0.0</v>
      </c>
      <c r="V99" s="311">
        <v>0.0</v>
      </c>
      <c r="W99" s="315"/>
      <c r="X99" s="32"/>
      <c r="Y99" s="316"/>
      <c r="Z99" s="309">
        <v>0.0</v>
      </c>
      <c r="AA99" s="310">
        <v>0.0</v>
      </c>
      <c r="AB99" s="311">
        <v>0.0</v>
      </c>
      <c r="AC99" s="315"/>
      <c r="AD99" s="32"/>
      <c r="AE99" s="316"/>
      <c r="AF99" s="309">
        <v>0.0</v>
      </c>
      <c r="AG99" s="310">
        <v>0.0</v>
      </c>
      <c r="AH99" s="311">
        <v>0.0</v>
      </c>
      <c r="AI99" s="315"/>
      <c r="AJ99" s="32"/>
      <c r="AK99" s="316"/>
      <c r="AL99" s="309">
        <v>0.0</v>
      </c>
      <c r="AM99" s="310">
        <v>0.0</v>
      </c>
      <c r="AN99" s="311">
        <v>0.0</v>
      </c>
      <c r="AO99" s="32"/>
      <c r="AP99" s="32"/>
      <c r="AQ99" s="316"/>
      <c r="AR99" s="309">
        <v>0.0</v>
      </c>
      <c r="AS99" s="310">
        <v>0.0</v>
      </c>
      <c r="AT99" s="311">
        <v>0.0</v>
      </c>
      <c r="AU99" s="315"/>
      <c r="AV99" s="32"/>
      <c r="AW99" s="316"/>
      <c r="AX99" s="309">
        <v>0.0</v>
      </c>
      <c r="AY99" s="310">
        <v>0.0</v>
      </c>
      <c r="AZ99" s="311">
        <v>0.0</v>
      </c>
      <c r="BA99" s="315"/>
      <c r="BB99" s="32"/>
      <c r="BC99" s="316"/>
      <c r="BD99" s="309">
        <v>0.0</v>
      </c>
      <c r="BE99" s="310">
        <v>0.0</v>
      </c>
      <c r="BF99" s="311">
        <v>0.0</v>
      </c>
      <c r="BG99" s="315"/>
      <c r="BH99" s="32"/>
      <c r="BI99" s="316"/>
      <c r="BJ99" s="309">
        <v>0.0</v>
      </c>
      <c r="BK99" s="310">
        <v>0.0</v>
      </c>
      <c r="BL99" s="311">
        <v>0.0</v>
      </c>
      <c r="BM99" s="32"/>
      <c r="BN99" s="32"/>
      <c r="BO99" s="316"/>
      <c r="BP99" s="309">
        <v>0.0</v>
      </c>
      <c r="BQ99" s="310">
        <v>0.0</v>
      </c>
      <c r="BR99" s="311">
        <v>0.0</v>
      </c>
      <c r="BS99" s="32"/>
      <c r="BT99" s="32"/>
      <c r="BU99" s="316"/>
      <c r="BV99" s="309">
        <v>0.0</v>
      </c>
      <c r="BW99" s="310">
        <v>0.0</v>
      </c>
      <c r="BX99" s="311">
        <v>0.0</v>
      </c>
      <c r="BY99" s="32"/>
      <c r="BZ99" s="32"/>
      <c r="CA99" s="316"/>
      <c r="CB99" s="309">
        <v>0.0</v>
      </c>
      <c r="CC99" s="310">
        <v>0.0</v>
      </c>
      <c r="CD99" s="311">
        <v>0.0</v>
      </c>
      <c r="CE99" s="32"/>
      <c r="CF99" s="32"/>
      <c r="CG99" s="316"/>
      <c r="CH99" s="309">
        <v>0.0</v>
      </c>
      <c r="CI99" s="310">
        <v>0.0</v>
      </c>
      <c r="CJ99" s="311">
        <v>0.0</v>
      </c>
      <c r="CK99" s="31"/>
      <c r="CL99" s="31"/>
      <c r="CM99" s="317"/>
      <c r="CN99" s="303">
        <v>0.0</v>
      </c>
      <c r="CO99" s="304">
        <v>0.0</v>
      </c>
      <c r="CP99" s="305">
        <v>0.0</v>
      </c>
      <c r="CQ99" s="31"/>
      <c r="CR99" s="31"/>
      <c r="CS99" s="317"/>
      <c r="CT99" s="303">
        <v>0.0</v>
      </c>
      <c r="CU99" s="304">
        <v>0.0</v>
      </c>
      <c r="CV99" s="305">
        <v>0.0</v>
      </c>
      <c r="CW99" s="31"/>
      <c r="CX99" s="31"/>
      <c r="CY99" s="317"/>
      <c r="CZ99" s="303">
        <v>0.0</v>
      </c>
      <c r="DA99" s="304">
        <v>0.0</v>
      </c>
      <c r="DB99" s="305">
        <v>0.0</v>
      </c>
    </row>
    <row r="100">
      <c r="B100" s="313"/>
      <c r="C100" s="314"/>
      <c r="D100" s="314"/>
      <c r="E100" s="287">
        <v>0.0</v>
      </c>
      <c r="F100" s="287">
        <v>0.0</v>
      </c>
      <c r="G100" s="287">
        <v>0.0</v>
      </c>
      <c r="H100" s="287">
        <f>IF(ISBLANK(E100), "", COUNTA(CCD!K100, CCD!Q100, CCD!W100, CCD!AC100, CCD!AI100, CCD!AO100, CCD!AU100, CCD!BA100, CCD!BG100, CCD!BM100, CCD!BS100, CCD!BY100, CCD!CE100, CCD!CK100, CCD!CQ100, CCD!CW100))</f>
        <v>0</v>
      </c>
      <c r="I100" s="287">
        <f>IF(ISBLANK(F100), "", COUNTA(CCD!L100, CCD!R100, CCD!X100, CCD!AD100, CCD!AJ100, CCD!AP100, CCD!AV100, CCD!BB100, CCD!BH100, CCD!BN100, CCD!BT100, CCD!BZ100, CCD!CF100, CCD!CL100, CCD!CR100, CCD!CX100))</f>
        <v>0</v>
      </c>
      <c r="J100" s="287">
        <f>IF(ISBLANK(G100), "", COUNTA(CCD!M100, CCD!S100, CCD!Y100, CCD!AE100, CCD!AK100, CCD!AQ100, CCD!AW100, CCD!BC100, CCD!BI100, CCD!BO100, CCD!BU100, CCD!CA100, CCD!CG100, CCD!CM100, CCD!CS100, CCD!CY100))</f>
        <v>0</v>
      </c>
      <c r="K100" s="315"/>
      <c r="L100" s="32"/>
      <c r="M100" s="316"/>
      <c r="N100" s="309">
        <v>0.0</v>
      </c>
      <c r="O100" s="310">
        <v>0.0</v>
      </c>
      <c r="P100" s="311">
        <v>0.0</v>
      </c>
      <c r="Q100" s="315"/>
      <c r="R100" s="88"/>
      <c r="S100" s="316"/>
      <c r="T100" s="309">
        <v>0.0</v>
      </c>
      <c r="U100" s="310">
        <v>0.0</v>
      </c>
      <c r="V100" s="311">
        <v>0.0</v>
      </c>
      <c r="W100" s="315"/>
      <c r="X100" s="32"/>
      <c r="Y100" s="316"/>
      <c r="Z100" s="309">
        <v>0.0</v>
      </c>
      <c r="AA100" s="310">
        <v>0.0</v>
      </c>
      <c r="AB100" s="311">
        <v>0.0</v>
      </c>
      <c r="AC100" s="315"/>
      <c r="AD100" s="32"/>
      <c r="AE100" s="316"/>
      <c r="AF100" s="309">
        <v>0.0</v>
      </c>
      <c r="AG100" s="310">
        <v>0.0</v>
      </c>
      <c r="AH100" s="311">
        <v>0.0</v>
      </c>
      <c r="AI100" s="315"/>
      <c r="AJ100" s="32"/>
      <c r="AK100" s="316"/>
      <c r="AL100" s="309">
        <v>0.0</v>
      </c>
      <c r="AM100" s="310">
        <v>0.0</v>
      </c>
      <c r="AN100" s="311">
        <v>0.0</v>
      </c>
      <c r="AO100" s="32"/>
      <c r="AP100" s="32"/>
      <c r="AQ100" s="316"/>
      <c r="AR100" s="309">
        <v>0.0</v>
      </c>
      <c r="AS100" s="310">
        <v>0.0</v>
      </c>
      <c r="AT100" s="311">
        <v>0.0</v>
      </c>
      <c r="AU100" s="315"/>
      <c r="AV100" s="32"/>
      <c r="AW100" s="316"/>
      <c r="AX100" s="309">
        <v>0.0</v>
      </c>
      <c r="AY100" s="310">
        <v>0.0</v>
      </c>
      <c r="AZ100" s="311">
        <v>0.0</v>
      </c>
      <c r="BA100" s="315"/>
      <c r="BB100" s="32"/>
      <c r="BC100" s="316"/>
      <c r="BD100" s="309">
        <v>0.0</v>
      </c>
      <c r="BE100" s="310">
        <v>0.0</v>
      </c>
      <c r="BF100" s="311">
        <v>0.0</v>
      </c>
      <c r="BG100" s="315"/>
      <c r="BH100" s="32"/>
      <c r="BI100" s="316"/>
      <c r="BJ100" s="309">
        <v>0.0</v>
      </c>
      <c r="BK100" s="310">
        <v>0.0</v>
      </c>
      <c r="BL100" s="311">
        <v>0.0</v>
      </c>
      <c r="BM100" s="32"/>
      <c r="BN100" s="32"/>
      <c r="BO100" s="316"/>
      <c r="BP100" s="309">
        <v>0.0</v>
      </c>
      <c r="BQ100" s="310">
        <v>0.0</v>
      </c>
      <c r="BR100" s="311">
        <v>0.0</v>
      </c>
      <c r="BS100" s="32"/>
      <c r="BT100" s="32"/>
      <c r="BU100" s="316"/>
      <c r="BV100" s="309">
        <v>0.0</v>
      </c>
      <c r="BW100" s="310">
        <v>0.0</v>
      </c>
      <c r="BX100" s="311">
        <v>0.0</v>
      </c>
      <c r="BY100" s="32"/>
      <c r="BZ100" s="32"/>
      <c r="CA100" s="316"/>
      <c r="CB100" s="309">
        <v>0.0</v>
      </c>
      <c r="CC100" s="310">
        <v>0.0</v>
      </c>
      <c r="CD100" s="311">
        <v>0.0</v>
      </c>
      <c r="CE100" s="32"/>
      <c r="CF100" s="32"/>
      <c r="CG100" s="316"/>
      <c r="CH100" s="309">
        <v>0.0</v>
      </c>
      <c r="CI100" s="310">
        <v>0.0</v>
      </c>
      <c r="CJ100" s="311">
        <v>0.0</v>
      </c>
      <c r="CK100" s="31"/>
      <c r="CL100" s="31"/>
      <c r="CM100" s="317"/>
      <c r="CN100" s="303">
        <v>0.0</v>
      </c>
      <c r="CO100" s="304">
        <v>0.0</v>
      </c>
      <c r="CP100" s="305">
        <v>0.0</v>
      </c>
      <c r="CQ100" s="31"/>
      <c r="CR100" s="31"/>
      <c r="CS100" s="317"/>
      <c r="CT100" s="303">
        <v>0.0</v>
      </c>
      <c r="CU100" s="304">
        <v>0.0</v>
      </c>
      <c r="CV100" s="305">
        <v>0.0</v>
      </c>
      <c r="CW100" s="31"/>
      <c r="CX100" s="31"/>
      <c r="CY100" s="317"/>
      <c r="CZ100" s="303">
        <v>0.0</v>
      </c>
      <c r="DA100" s="304">
        <v>0.0</v>
      </c>
      <c r="DB100" s="305">
        <v>0.0</v>
      </c>
    </row>
    <row r="101">
      <c r="B101" s="313"/>
      <c r="C101" s="314"/>
      <c r="D101" s="314"/>
      <c r="E101" s="287">
        <v>0.0</v>
      </c>
      <c r="F101" s="287">
        <v>0.0</v>
      </c>
      <c r="G101" s="287">
        <v>0.0</v>
      </c>
      <c r="H101" s="287">
        <f>IF(ISBLANK(E101), "", COUNTA(CCD!K101, CCD!Q101, CCD!W101, CCD!AC101, CCD!AI101, CCD!AO101, CCD!AU101, CCD!BA101, CCD!BG101, CCD!BM101, CCD!BS101, CCD!BY101, CCD!CE101, CCD!CK101, CCD!CQ101, CCD!CW101))</f>
        <v>0</v>
      </c>
      <c r="I101" s="287">
        <f>IF(ISBLANK(F101), "", COUNTA(CCD!L101, CCD!R101, CCD!X101, CCD!AD101, CCD!AJ101, CCD!AP101, CCD!AV101, CCD!BB101, CCD!BH101, CCD!BN101, CCD!BT101, CCD!BZ101, CCD!CF101, CCD!CL101, CCD!CR101, CCD!CX101))</f>
        <v>0</v>
      </c>
      <c r="J101" s="287">
        <f>IF(ISBLANK(G101), "", COUNTA(CCD!M101, CCD!S101, CCD!Y101, CCD!AE101, CCD!AK101, CCD!AQ101, CCD!AW101, CCD!BC101, CCD!BI101, CCD!BO101, CCD!BU101, CCD!CA101, CCD!CG101, CCD!CM101, CCD!CS101, CCD!CY101))</f>
        <v>0</v>
      </c>
      <c r="K101" s="315"/>
      <c r="L101" s="32"/>
      <c r="M101" s="316"/>
      <c r="N101" s="309">
        <v>0.0</v>
      </c>
      <c r="O101" s="310">
        <v>0.0</v>
      </c>
      <c r="P101" s="311">
        <v>0.0</v>
      </c>
      <c r="Q101" s="315"/>
      <c r="R101" s="88"/>
      <c r="S101" s="316"/>
      <c r="T101" s="309">
        <v>0.0</v>
      </c>
      <c r="U101" s="310">
        <v>0.0</v>
      </c>
      <c r="V101" s="311">
        <v>0.0</v>
      </c>
      <c r="W101" s="315"/>
      <c r="X101" s="32"/>
      <c r="Y101" s="316"/>
      <c r="Z101" s="309">
        <v>0.0</v>
      </c>
      <c r="AA101" s="310">
        <v>0.0</v>
      </c>
      <c r="AB101" s="311">
        <v>0.0</v>
      </c>
      <c r="AC101" s="315"/>
      <c r="AD101" s="32"/>
      <c r="AE101" s="316"/>
      <c r="AF101" s="309">
        <v>0.0</v>
      </c>
      <c r="AG101" s="310">
        <v>0.0</v>
      </c>
      <c r="AH101" s="311">
        <v>0.0</v>
      </c>
      <c r="AI101" s="315"/>
      <c r="AJ101" s="32"/>
      <c r="AK101" s="316"/>
      <c r="AL101" s="309">
        <v>0.0</v>
      </c>
      <c r="AM101" s="310">
        <v>0.0</v>
      </c>
      <c r="AN101" s="311">
        <v>0.0</v>
      </c>
      <c r="AO101" s="32"/>
      <c r="AP101" s="32"/>
      <c r="AQ101" s="316"/>
      <c r="AR101" s="309">
        <v>0.0</v>
      </c>
      <c r="AS101" s="310">
        <v>0.0</v>
      </c>
      <c r="AT101" s="311">
        <v>0.0</v>
      </c>
      <c r="AU101" s="315"/>
      <c r="AV101" s="32"/>
      <c r="AW101" s="316"/>
      <c r="AX101" s="309">
        <v>0.0</v>
      </c>
      <c r="AY101" s="310">
        <v>0.0</v>
      </c>
      <c r="AZ101" s="311">
        <v>0.0</v>
      </c>
      <c r="BA101" s="315"/>
      <c r="BB101" s="32"/>
      <c r="BC101" s="316"/>
      <c r="BD101" s="309">
        <v>0.0</v>
      </c>
      <c r="BE101" s="310">
        <v>0.0</v>
      </c>
      <c r="BF101" s="311">
        <v>0.0</v>
      </c>
      <c r="BG101" s="315"/>
      <c r="BH101" s="32"/>
      <c r="BI101" s="316"/>
      <c r="BJ101" s="309">
        <v>0.0</v>
      </c>
      <c r="BK101" s="310">
        <v>0.0</v>
      </c>
      <c r="BL101" s="311">
        <v>0.0</v>
      </c>
      <c r="BM101" s="32"/>
      <c r="BN101" s="32"/>
      <c r="BO101" s="316"/>
      <c r="BP101" s="309">
        <v>0.0</v>
      </c>
      <c r="BQ101" s="310">
        <v>0.0</v>
      </c>
      <c r="BR101" s="311">
        <v>0.0</v>
      </c>
      <c r="BS101" s="32"/>
      <c r="BT101" s="32"/>
      <c r="BU101" s="316"/>
      <c r="BV101" s="309">
        <v>0.0</v>
      </c>
      <c r="BW101" s="310">
        <v>0.0</v>
      </c>
      <c r="BX101" s="311">
        <v>0.0</v>
      </c>
      <c r="BY101" s="32"/>
      <c r="BZ101" s="32"/>
      <c r="CA101" s="316"/>
      <c r="CB101" s="309">
        <v>0.0</v>
      </c>
      <c r="CC101" s="310">
        <v>0.0</v>
      </c>
      <c r="CD101" s="311">
        <v>0.0</v>
      </c>
      <c r="CE101" s="32"/>
      <c r="CF101" s="32"/>
      <c r="CG101" s="316"/>
      <c r="CH101" s="309">
        <v>0.0</v>
      </c>
      <c r="CI101" s="310">
        <v>0.0</v>
      </c>
      <c r="CJ101" s="311">
        <v>0.0</v>
      </c>
      <c r="CK101" s="31"/>
      <c r="CL101" s="31"/>
      <c r="CM101" s="317"/>
      <c r="CN101" s="303">
        <v>0.0</v>
      </c>
      <c r="CO101" s="304">
        <v>0.0</v>
      </c>
      <c r="CP101" s="305">
        <v>0.0</v>
      </c>
      <c r="CQ101" s="31"/>
      <c r="CR101" s="31"/>
      <c r="CS101" s="317"/>
      <c r="CT101" s="303">
        <v>0.0</v>
      </c>
      <c r="CU101" s="304">
        <v>0.0</v>
      </c>
      <c r="CV101" s="305">
        <v>0.0</v>
      </c>
      <c r="CW101" s="31"/>
      <c r="CX101" s="31"/>
      <c r="CY101" s="317"/>
      <c r="CZ101" s="303">
        <v>0.0</v>
      </c>
      <c r="DA101" s="304">
        <v>0.0</v>
      </c>
      <c r="DB101" s="305">
        <v>0.0</v>
      </c>
    </row>
    <row r="102">
      <c r="B102" s="313"/>
      <c r="C102" s="314"/>
      <c r="D102" s="314"/>
      <c r="E102" s="287">
        <v>0.0</v>
      </c>
      <c r="F102" s="287">
        <v>0.0</v>
      </c>
      <c r="G102" s="287">
        <v>0.0</v>
      </c>
      <c r="H102" s="287">
        <f>IF(ISBLANK(E102), "", COUNTA(CCD!K102, CCD!Q102, CCD!W102, CCD!AC102, CCD!AI102, CCD!AO102, CCD!AU102, CCD!BA102, CCD!BG102, CCD!BM102, CCD!BS102, CCD!BY102, CCD!CE102, CCD!CK102, CCD!CQ102, CCD!CW102))</f>
        <v>0</v>
      </c>
      <c r="I102" s="287">
        <f>IF(ISBLANK(F102), "", COUNTA(CCD!L102, CCD!R102, CCD!X102, CCD!AD102, CCD!AJ102, CCD!AP102, CCD!AV102, CCD!BB102, CCD!BH102, CCD!BN102, CCD!BT102, CCD!BZ102, CCD!CF102, CCD!CL102, CCD!CR102, CCD!CX102))</f>
        <v>0</v>
      </c>
      <c r="J102" s="287">
        <f>IF(ISBLANK(G102), "", COUNTA(CCD!M102, CCD!S102, CCD!Y102, CCD!AE102, CCD!AK102, CCD!AQ102, CCD!AW102, CCD!BC102, CCD!BI102, CCD!BO102, CCD!BU102, CCD!CA102, CCD!CG102, CCD!CM102, CCD!CS102, CCD!CY102))</f>
        <v>0</v>
      </c>
      <c r="K102" s="315"/>
      <c r="L102" s="32"/>
      <c r="M102" s="316"/>
      <c r="N102" s="309">
        <v>0.0</v>
      </c>
      <c r="O102" s="310">
        <v>0.0</v>
      </c>
      <c r="P102" s="311">
        <v>0.0</v>
      </c>
      <c r="Q102" s="315"/>
      <c r="R102" s="88"/>
      <c r="S102" s="316"/>
      <c r="T102" s="309">
        <v>0.0</v>
      </c>
      <c r="U102" s="310">
        <v>0.0</v>
      </c>
      <c r="V102" s="311">
        <v>0.0</v>
      </c>
      <c r="W102" s="315"/>
      <c r="X102" s="32"/>
      <c r="Y102" s="316"/>
      <c r="Z102" s="309">
        <v>0.0</v>
      </c>
      <c r="AA102" s="310">
        <v>0.0</v>
      </c>
      <c r="AB102" s="311">
        <v>0.0</v>
      </c>
      <c r="AC102" s="315"/>
      <c r="AD102" s="32"/>
      <c r="AE102" s="316"/>
      <c r="AF102" s="309">
        <v>0.0</v>
      </c>
      <c r="AG102" s="310">
        <v>0.0</v>
      </c>
      <c r="AH102" s="311">
        <v>0.0</v>
      </c>
      <c r="AI102" s="315"/>
      <c r="AJ102" s="32"/>
      <c r="AK102" s="316"/>
      <c r="AL102" s="309">
        <v>0.0</v>
      </c>
      <c r="AM102" s="310">
        <v>0.0</v>
      </c>
      <c r="AN102" s="311">
        <v>0.0</v>
      </c>
      <c r="AO102" s="32"/>
      <c r="AP102" s="32"/>
      <c r="AQ102" s="316"/>
      <c r="AR102" s="309">
        <v>0.0</v>
      </c>
      <c r="AS102" s="310">
        <v>0.0</v>
      </c>
      <c r="AT102" s="311">
        <v>0.0</v>
      </c>
      <c r="AU102" s="315"/>
      <c r="AV102" s="32"/>
      <c r="AW102" s="316"/>
      <c r="AX102" s="309">
        <v>0.0</v>
      </c>
      <c r="AY102" s="310">
        <v>0.0</v>
      </c>
      <c r="AZ102" s="311">
        <v>0.0</v>
      </c>
      <c r="BA102" s="315"/>
      <c r="BB102" s="32"/>
      <c r="BC102" s="316"/>
      <c r="BD102" s="309">
        <v>0.0</v>
      </c>
      <c r="BE102" s="310">
        <v>0.0</v>
      </c>
      <c r="BF102" s="311">
        <v>0.0</v>
      </c>
      <c r="BG102" s="315"/>
      <c r="BH102" s="32"/>
      <c r="BI102" s="316"/>
      <c r="BJ102" s="309">
        <v>0.0</v>
      </c>
      <c r="BK102" s="310">
        <v>0.0</v>
      </c>
      <c r="BL102" s="311">
        <v>0.0</v>
      </c>
      <c r="BM102" s="32"/>
      <c r="BN102" s="32"/>
      <c r="BO102" s="316"/>
      <c r="BP102" s="309">
        <v>0.0</v>
      </c>
      <c r="BQ102" s="310">
        <v>0.0</v>
      </c>
      <c r="BR102" s="311">
        <v>0.0</v>
      </c>
      <c r="BS102" s="32"/>
      <c r="BT102" s="32"/>
      <c r="BU102" s="316"/>
      <c r="BV102" s="309">
        <v>0.0</v>
      </c>
      <c r="BW102" s="310">
        <v>0.0</v>
      </c>
      <c r="BX102" s="311">
        <v>0.0</v>
      </c>
      <c r="BY102" s="32"/>
      <c r="BZ102" s="32"/>
      <c r="CA102" s="316"/>
      <c r="CB102" s="309">
        <v>0.0</v>
      </c>
      <c r="CC102" s="310">
        <v>0.0</v>
      </c>
      <c r="CD102" s="311">
        <v>0.0</v>
      </c>
      <c r="CE102" s="32"/>
      <c r="CF102" s="32"/>
      <c r="CG102" s="316"/>
      <c r="CH102" s="309">
        <v>0.0</v>
      </c>
      <c r="CI102" s="310">
        <v>0.0</v>
      </c>
      <c r="CJ102" s="311">
        <v>0.0</v>
      </c>
      <c r="CK102" s="31"/>
      <c r="CL102" s="31"/>
      <c r="CM102" s="317"/>
      <c r="CN102" s="303">
        <v>0.0</v>
      </c>
      <c r="CO102" s="304">
        <v>0.0</v>
      </c>
      <c r="CP102" s="305">
        <v>0.0</v>
      </c>
      <c r="CQ102" s="31"/>
      <c r="CR102" s="31"/>
      <c r="CS102" s="317"/>
      <c r="CT102" s="303">
        <v>0.0</v>
      </c>
      <c r="CU102" s="304">
        <v>0.0</v>
      </c>
      <c r="CV102" s="305">
        <v>0.0</v>
      </c>
      <c r="CW102" s="31"/>
      <c r="CX102" s="31"/>
      <c r="CY102" s="317"/>
      <c r="CZ102" s="303">
        <v>0.0</v>
      </c>
      <c r="DA102" s="304">
        <v>0.0</v>
      </c>
      <c r="DB102" s="305">
        <v>0.0</v>
      </c>
    </row>
    <row r="103">
      <c r="B103" s="313"/>
      <c r="C103" s="314"/>
      <c r="D103" s="314"/>
      <c r="E103" s="287">
        <v>0.0</v>
      </c>
      <c r="F103" s="287">
        <v>0.0</v>
      </c>
      <c r="G103" s="287">
        <v>0.0</v>
      </c>
      <c r="H103" s="287">
        <f>IF(ISBLANK(E103), "", COUNTA(CCD!K103, CCD!Q103, CCD!W103, CCD!AC103, CCD!AI103, CCD!AO103, CCD!AU103, CCD!BA103, CCD!BG103, CCD!BM103, CCD!BS103, CCD!BY103, CCD!CE103, CCD!CK103, CCD!CQ103, CCD!CW103))</f>
        <v>0</v>
      </c>
      <c r="I103" s="287">
        <f>IF(ISBLANK(F103), "", COUNTA(CCD!L103, CCD!R103, CCD!X103, CCD!AD103, CCD!AJ103, CCD!AP103, CCD!AV103, CCD!BB103, CCD!BH103, CCD!BN103, CCD!BT103, CCD!BZ103, CCD!CF103, CCD!CL103, CCD!CR103, CCD!CX103))</f>
        <v>0</v>
      </c>
      <c r="J103" s="287">
        <f>IF(ISBLANK(G103), "", COUNTA(CCD!M103, CCD!S103, CCD!Y103, CCD!AE103, CCD!AK103, CCD!AQ103, CCD!AW103, CCD!BC103, CCD!BI103, CCD!BO103, CCD!BU103, CCD!CA103, CCD!CG103, CCD!CM103, CCD!CS103, CCD!CY103))</f>
        <v>0</v>
      </c>
      <c r="K103" s="315"/>
      <c r="L103" s="32"/>
      <c r="M103" s="316"/>
      <c r="N103" s="309">
        <v>0.0</v>
      </c>
      <c r="O103" s="310">
        <v>0.0</v>
      </c>
      <c r="P103" s="311">
        <v>0.0</v>
      </c>
      <c r="Q103" s="315"/>
      <c r="R103" s="88"/>
      <c r="S103" s="316"/>
      <c r="T103" s="309">
        <v>0.0</v>
      </c>
      <c r="U103" s="310">
        <v>0.0</v>
      </c>
      <c r="V103" s="311">
        <v>0.0</v>
      </c>
      <c r="W103" s="315"/>
      <c r="X103" s="32"/>
      <c r="Y103" s="316"/>
      <c r="Z103" s="309">
        <v>0.0</v>
      </c>
      <c r="AA103" s="310">
        <v>0.0</v>
      </c>
      <c r="AB103" s="311">
        <v>0.0</v>
      </c>
      <c r="AC103" s="315"/>
      <c r="AD103" s="32"/>
      <c r="AE103" s="316"/>
      <c r="AF103" s="309">
        <v>0.0</v>
      </c>
      <c r="AG103" s="310">
        <v>0.0</v>
      </c>
      <c r="AH103" s="311">
        <v>0.0</v>
      </c>
      <c r="AI103" s="315"/>
      <c r="AJ103" s="32"/>
      <c r="AK103" s="316"/>
      <c r="AL103" s="309">
        <v>0.0</v>
      </c>
      <c r="AM103" s="310">
        <v>0.0</v>
      </c>
      <c r="AN103" s="311">
        <v>0.0</v>
      </c>
      <c r="AO103" s="32"/>
      <c r="AP103" s="32"/>
      <c r="AQ103" s="316"/>
      <c r="AR103" s="309">
        <v>0.0</v>
      </c>
      <c r="AS103" s="310">
        <v>0.0</v>
      </c>
      <c r="AT103" s="311">
        <v>0.0</v>
      </c>
      <c r="AU103" s="315"/>
      <c r="AV103" s="32"/>
      <c r="AW103" s="316"/>
      <c r="AX103" s="309">
        <v>0.0</v>
      </c>
      <c r="AY103" s="310">
        <v>0.0</v>
      </c>
      <c r="AZ103" s="311">
        <v>0.0</v>
      </c>
      <c r="BA103" s="315"/>
      <c r="BB103" s="32"/>
      <c r="BC103" s="316"/>
      <c r="BD103" s="309">
        <v>0.0</v>
      </c>
      <c r="BE103" s="310">
        <v>0.0</v>
      </c>
      <c r="BF103" s="311">
        <v>0.0</v>
      </c>
      <c r="BG103" s="315"/>
      <c r="BH103" s="32"/>
      <c r="BI103" s="316"/>
      <c r="BJ103" s="309">
        <v>0.0</v>
      </c>
      <c r="BK103" s="310">
        <v>0.0</v>
      </c>
      <c r="BL103" s="311">
        <v>0.0</v>
      </c>
      <c r="BM103" s="32"/>
      <c r="BN103" s="32"/>
      <c r="BO103" s="316"/>
      <c r="BP103" s="309">
        <v>0.0</v>
      </c>
      <c r="BQ103" s="310">
        <v>0.0</v>
      </c>
      <c r="BR103" s="311">
        <v>0.0</v>
      </c>
      <c r="BS103" s="32"/>
      <c r="BT103" s="32"/>
      <c r="BU103" s="316"/>
      <c r="BV103" s="309">
        <v>0.0</v>
      </c>
      <c r="BW103" s="310">
        <v>0.0</v>
      </c>
      <c r="BX103" s="311">
        <v>0.0</v>
      </c>
      <c r="BY103" s="32"/>
      <c r="BZ103" s="32"/>
      <c r="CA103" s="316"/>
      <c r="CB103" s="309">
        <v>0.0</v>
      </c>
      <c r="CC103" s="310">
        <v>0.0</v>
      </c>
      <c r="CD103" s="311">
        <v>0.0</v>
      </c>
      <c r="CE103" s="32"/>
      <c r="CF103" s="32"/>
      <c r="CG103" s="316"/>
      <c r="CH103" s="309">
        <v>0.0</v>
      </c>
      <c r="CI103" s="310">
        <v>0.0</v>
      </c>
      <c r="CJ103" s="311">
        <v>0.0</v>
      </c>
      <c r="CK103" s="31"/>
      <c r="CL103" s="31"/>
      <c r="CM103" s="317"/>
      <c r="CN103" s="303">
        <v>0.0</v>
      </c>
      <c r="CO103" s="304">
        <v>0.0</v>
      </c>
      <c r="CP103" s="305">
        <v>0.0</v>
      </c>
      <c r="CQ103" s="31"/>
      <c r="CR103" s="31"/>
      <c r="CS103" s="317"/>
      <c r="CT103" s="303">
        <v>0.0</v>
      </c>
      <c r="CU103" s="304">
        <v>0.0</v>
      </c>
      <c r="CV103" s="305">
        <v>0.0</v>
      </c>
      <c r="CW103" s="31"/>
      <c r="CX103" s="31"/>
      <c r="CY103" s="317"/>
      <c r="CZ103" s="303">
        <v>0.0</v>
      </c>
      <c r="DA103" s="304">
        <v>0.0</v>
      </c>
      <c r="DB103" s="305">
        <v>0.0</v>
      </c>
    </row>
    <row r="104">
      <c r="B104" s="313"/>
      <c r="C104" s="314"/>
      <c r="D104" s="314"/>
      <c r="E104" s="287">
        <v>0.0</v>
      </c>
      <c r="F104" s="287">
        <v>0.0</v>
      </c>
      <c r="G104" s="287">
        <v>0.0</v>
      </c>
      <c r="H104" s="287">
        <f>IF(ISBLANK(E104), "", COUNTA(CCD!K104, CCD!Q104, CCD!W104, CCD!AC104, CCD!AI104, CCD!AO104, CCD!AU104, CCD!BA104, CCD!BG104, CCD!BM104, CCD!BS104, CCD!BY104, CCD!CE104, CCD!CK104, CCD!CQ104, CCD!CW104))</f>
        <v>0</v>
      </c>
      <c r="I104" s="287">
        <f>IF(ISBLANK(F104), "", COUNTA(CCD!L104, CCD!R104, CCD!X104, CCD!AD104, CCD!AJ104, CCD!AP104, CCD!AV104, CCD!BB104, CCD!BH104, CCD!BN104, CCD!BT104, CCD!BZ104, CCD!CF104, CCD!CL104, CCD!CR104, CCD!CX104))</f>
        <v>0</v>
      </c>
      <c r="J104" s="287">
        <f>IF(ISBLANK(G104), "", COUNTA(CCD!M104, CCD!S104, CCD!Y104, CCD!AE104, CCD!AK104, CCD!AQ104, CCD!AW104, CCD!BC104, CCD!BI104, CCD!BO104, CCD!BU104, CCD!CA104, CCD!CG104, CCD!CM104, CCD!CS104, CCD!CY104))</f>
        <v>0</v>
      </c>
      <c r="K104" s="315"/>
      <c r="L104" s="32"/>
      <c r="M104" s="316"/>
      <c r="N104" s="309">
        <v>0.0</v>
      </c>
      <c r="O104" s="310">
        <v>0.0</v>
      </c>
      <c r="P104" s="311">
        <v>0.0</v>
      </c>
      <c r="Q104" s="315"/>
      <c r="R104" s="88"/>
      <c r="S104" s="316"/>
      <c r="T104" s="309">
        <v>0.0</v>
      </c>
      <c r="U104" s="310">
        <v>0.0</v>
      </c>
      <c r="V104" s="311">
        <v>0.0</v>
      </c>
      <c r="W104" s="315"/>
      <c r="X104" s="32"/>
      <c r="Y104" s="316"/>
      <c r="Z104" s="309">
        <v>0.0</v>
      </c>
      <c r="AA104" s="310">
        <v>0.0</v>
      </c>
      <c r="AB104" s="311">
        <v>0.0</v>
      </c>
      <c r="AC104" s="315"/>
      <c r="AD104" s="32"/>
      <c r="AE104" s="316"/>
      <c r="AF104" s="309">
        <v>0.0</v>
      </c>
      <c r="AG104" s="310">
        <v>0.0</v>
      </c>
      <c r="AH104" s="311">
        <v>0.0</v>
      </c>
      <c r="AI104" s="315"/>
      <c r="AJ104" s="32"/>
      <c r="AK104" s="316"/>
      <c r="AL104" s="309">
        <v>0.0</v>
      </c>
      <c r="AM104" s="310">
        <v>0.0</v>
      </c>
      <c r="AN104" s="311">
        <v>0.0</v>
      </c>
      <c r="AO104" s="32"/>
      <c r="AP104" s="32"/>
      <c r="AQ104" s="316"/>
      <c r="AR104" s="309">
        <v>0.0</v>
      </c>
      <c r="AS104" s="310">
        <v>0.0</v>
      </c>
      <c r="AT104" s="311">
        <v>0.0</v>
      </c>
      <c r="AU104" s="315"/>
      <c r="AV104" s="32"/>
      <c r="AW104" s="316"/>
      <c r="AX104" s="309">
        <v>0.0</v>
      </c>
      <c r="AY104" s="310">
        <v>0.0</v>
      </c>
      <c r="AZ104" s="311">
        <v>0.0</v>
      </c>
      <c r="BA104" s="315"/>
      <c r="BB104" s="32"/>
      <c r="BC104" s="316"/>
      <c r="BD104" s="309">
        <v>0.0</v>
      </c>
      <c r="BE104" s="310">
        <v>0.0</v>
      </c>
      <c r="BF104" s="311">
        <v>0.0</v>
      </c>
      <c r="BG104" s="315"/>
      <c r="BH104" s="32"/>
      <c r="BI104" s="316"/>
      <c r="BJ104" s="309">
        <v>0.0</v>
      </c>
      <c r="BK104" s="310">
        <v>0.0</v>
      </c>
      <c r="BL104" s="311">
        <v>0.0</v>
      </c>
      <c r="BM104" s="32"/>
      <c r="BN104" s="32"/>
      <c r="BO104" s="316"/>
      <c r="BP104" s="309">
        <v>0.0</v>
      </c>
      <c r="BQ104" s="310">
        <v>0.0</v>
      </c>
      <c r="BR104" s="311">
        <v>0.0</v>
      </c>
      <c r="BS104" s="32"/>
      <c r="BT104" s="32"/>
      <c r="BU104" s="316"/>
      <c r="BV104" s="309">
        <v>0.0</v>
      </c>
      <c r="BW104" s="310">
        <v>0.0</v>
      </c>
      <c r="BX104" s="311">
        <v>0.0</v>
      </c>
      <c r="BY104" s="32"/>
      <c r="BZ104" s="32"/>
      <c r="CA104" s="316"/>
      <c r="CB104" s="309">
        <v>0.0</v>
      </c>
      <c r="CC104" s="310">
        <v>0.0</v>
      </c>
      <c r="CD104" s="311">
        <v>0.0</v>
      </c>
      <c r="CE104" s="32"/>
      <c r="CF104" s="32"/>
      <c r="CG104" s="316"/>
      <c r="CH104" s="309">
        <v>0.0</v>
      </c>
      <c r="CI104" s="310">
        <v>0.0</v>
      </c>
      <c r="CJ104" s="311">
        <v>0.0</v>
      </c>
      <c r="CK104" s="31"/>
      <c r="CL104" s="31"/>
      <c r="CM104" s="317"/>
      <c r="CN104" s="303">
        <v>0.0</v>
      </c>
      <c r="CO104" s="304">
        <v>0.0</v>
      </c>
      <c r="CP104" s="305">
        <v>0.0</v>
      </c>
      <c r="CQ104" s="31"/>
      <c r="CR104" s="31"/>
      <c r="CS104" s="317"/>
      <c r="CT104" s="303">
        <v>0.0</v>
      </c>
      <c r="CU104" s="304">
        <v>0.0</v>
      </c>
      <c r="CV104" s="305">
        <v>0.0</v>
      </c>
      <c r="CW104" s="31"/>
      <c r="CX104" s="31"/>
      <c r="CY104" s="317"/>
      <c r="CZ104" s="303">
        <v>0.0</v>
      </c>
      <c r="DA104" s="304">
        <v>0.0</v>
      </c>
      <c r="DB104" s="305">
        <v>0.0</v>
      </c>
    </row>
    <row r="105">
      <c r="B105" s="313"/>
      <c r="C105" s="314"/>
      <c r="D105" s="314"/>
      <c r="E105" s="287">
        <v>0.0</v>
      </c>
      <c r="F105" s="287">
        <v>0.0</v>
      </c>
      <c r="G105" s="287">
        <v>0.0</v>
      </c>
      <c r="H105" s="287">
        <f>IF(ISBLANK(E105), "", COUNTA(CCD!K105, CCD!Q105, CCD!W105, CCD!AC105, CCD!AI105, CCD!AO105, CCD!AU105, CCD!BA105, CCD!BG105, CCD!BM105, CCD!BS105, CCD!BY105, CCD!CE105, CCD!CK105, CCD!CQ105, CCD!CW105))</f>
        <v>0</v>
      </c>
      <c r="I105" s="287">
        <f>IF(ISBLANK(F105), "", COUNTA(CCD!L105, CCD!R105, CCD!X105, CCD!AD105, CCD!AJ105, CCD!AP105, CCD!AV105, CCD!BB105, CCD!BH105, CCD!BN105, CCD!BT105, CCD!BZ105, CCD!CF105, CCD!CL105, CCD!CR105, CCD!CX105))</f>
        <v>0</v>
      </c>
      <c r="J105" s="287">
        <f>IF(ISBLANK(G105), "", COUNTA(CCD!M105, CCD!S105, CCD!Y105, CCD!AE105, CCD!AK105, CCD!AQ105, CCD!AW105, CCD!BC105, CCD!BI105, CCD!BO105, CCD!BU105, CCD!CA105, CCD!CG105, CCD!CM105, CCD!CS105, CCD!CY105))</f>
        <v>0</v>
      </c>
      <c r="K105" s="315"/>
      <c r="L105" s="32"/>
      <c r="M105" s="316"/>
      <c r="N105" s="309">
        <v>0.0</v>
      </c>
      <c r="O105" s="310">
        <v>0.0</v>
      </c>
      <c r="P105" s="311">
        <v>0.0</v>
      </c>
      <c r="Q105" s="315"/>
      <c r="R105" s="88"/>
      <c r="S105" s="316"/>
      <c r="T105" s="309">
        <v>0.0</v>
      </c>
      <c r="U105" s="310">
        <v>0.0</v>
      </c>
      <c r="V105" s="311">
        <v>0.0</v>
      </c>
      <c r="W105" s="315"/>
      <c r="X105" s="32"/>
      <c r="Y105" s="316"/>
      <c r="Z105" s="309">
        <v>0.0</v>
      </c>
      <c r="AA105" s="310">
        <v>0.0</v>
      </c>
      <c r="AB105" s="311">
        <v>0.0</v>
      </c>
      <c r="AC105" s="315"/>
      <c r="AD105" s="32"/>
      <c r="AE105" s="316"/>
      <c r="AF105" s="309">
        <v>0.0</v>
      </c>
      <c r="AG105" s="310">
        <v>0.0</v>
      </c>
      <c r="AH105" s="311">
        <v>0.0</v>
      </c>
      <c r="AI105" s="315"/>
      <c r="AJ105" s="32"/>
      <c r="AK105" s="316"/>
      <c r="AL105" s="309">
        <v>0.0</v>
      </c>
      <c r="AM105" s="310">
        <v>0.0</v>
      </c>
      <c r="AN105" s="311">
        <v>0.0</v>
      </c>
      <c r="AO105" s="32"/>
      <c r="AP105" s="32"/>
      <c r="AQ105" s="316"/>
      <c r="AR105" s="309">
        <v>0.0</v>
      </c>
      <c r="AS105" s="310">
        <v>0.0</v>
      </c>
      <c r="AT105" s="311">
        <v>0.0</v>
      </c>
      <c r="AU105" s="315"/>
      <c r="AV105" s="32"/>
      <c r="AW105" s="316"/>
      <c r="AX105" s="309">
        <v>0.0</v>
      </c>
      <c r="AY105" s="310">
        <v>0.0</v>
      </c>
      <c r="AZ105" s="311">
        <v>0.0</v>
      </c>
      <c r="BA105" s="315"/>
      <c r="BB105" s="32"/>
      <c r="BC105" s="316"/>
      <c r="BD105" s="309">
        <v>0.0</v>
      </c>
      <c r="BE105" s="310">
        <v>0.0</v>
      </c>
      <c r="BF105" s="311">
        <v>0.0</v>
      </c>
      <c r="BG105" s="315"/>
      <c r="BH105" s="32"/>
      <c r="BI105" s="316"/>
      <c r="BJ105" s="309">
        <v>0.0</v>
      </c>
      <c r="BK105" s="310">
        <v>0.0</v>
      </c>
      <c r="BL105" s="311">
        <v>0.0</v>
      </c>
      <c r="BM105" s="32"/>
      <c r="BN105" s="32"/>
      <c r="BO105" s="316"/>
      <c r="BP105" s="309">
        <v>0.0</v>
      </c>
      <c r="BQ105" s="310">
        <v>0.0</v>
      </c>
      <c r="BR105" s="311">
        <v>0.0</v>
      </c>
      <c r="BS105" s="32"/>
      <c r="BT105" s="32"/>
      <c r="BU105" s="316"/>
      <c r="BV105" s="309">
        <v>0.0</v>
      </c>
      <c r="BW105" s="310">
        <v>0.0</v>
      </c>
      <c r="BX105" s="311">
        <v>0.0</v>
      </c>
      <c r="BY105" s="32"/>
      <c r="BZ105" s="32"/>
      <c r="CA105" s="316"/>
      <c r="CB105" s="309">
        <v>0.0</v>
      </c>
      <c r="CC105" s="310">
        <v>0.0</v>
      </c>
      <c r="CD105" s="311">
        <v>0.0</v>
      </c>
      <c r="CE105" s="32"/>
      <c r="CF105" s="32"/>
      <c r="CG105" s="316"/>
      <c r="CH105" s="309">
        <v>0.0</v>
      </c>
      <c r="CI105" s="310">
        <v>0.0</v>
      </c>
      <c r="CJ105" s="311">
        <v>0.0</v>
      </c>
      <c r="CK105" s="31"/>
      <c r="CL105" s="31"/>
      <c r="CM105" s="317"/>
      <c r="CN105" s="303">
        <v>0.0</v>
      </c>
      <c r="CO105" s="304">
        <v>0.0</v>
      </c>
      <c r="CP105" s="305">
        <v>0.0</v>
      </c>
      <c r="CQ105" s="31"/>
      <c r="CR105" s="31"/>
      <c r="CS105" s="317"/>
      <c r="CT105" s="303">
        <v>0.0</v>
      </c>
      <c r="CU105" s="304">
        <v>0.0</v>
      </c>
      <c r="CV105" s="305">
        <v>0.0</v>
      </c>
      <c r="CW105" s="31"/>
      <c r="CX105" s="31"/>
      <c r="CY105" s="317"/>
      <c r="CZ105" s="303">
        <v>0.0</v>
      </c>
      <c r="DA105" s="304">
        <v>0.0</v>
      </c>
      <c r="DB105" s="305">
        <v>0.0</v>
      </c>
    </row>
    <row r="106">
      <c r="B106" s="313"/>
      <c r="C106" s="314"/>
      <c r="D106" s="314"/>
      <c r="E106" s="287">
        <v>0.0</v>
      </c>
      <c r="F106" s="287">
        <v>0.0</v>
      </c>
      <c r="G106" s="287">
        <v>0.0</v>
      </c>
      <c r="H106" s="287">
        <f>IF(ISBLANK(E106), "", COUNTA(CCD!K106, CCD!Q106, CCD!W106, CCD!AC106, CCD!AI106, CCD!AO106, CCD!AU106, CCD!BA106, CCD!BG106, CCD!BM106, CCD!BS106, CCD!BY106, CCD!CE106, CCD!CK106, CCD!CQ106, CCD!CW106))</f>
        <v>0</v>
      </c>
      <c r="I106" s="287">
        <f>IF(ISBLANK(F106), "", COUNTA(CCD!L106, CCD!R106, CCD!X106, CCD!AD106, CCD!AJ106, CCD!AP106, CCD!AV106, CCD!BB106, CCD!BH106, CCD!BN106, CCD!BT106, CCD!BZ106, CCD!CF106, CCD!CL106, CCD!CR106, CCD!CX106))</f>
        <v>0</v>
      </c>
      <c r="J106" s="287">
        <f>IF(ISBLANK(G106), "", COUNTA(CCD!M106, CCD!S106, CCD!Y106, CCD!AE106, CCD!AK106, CCD!AQ106, CCD!AW106, CCD!BC106, CCD!BI106, CCD!BO106, CCD!BU106, CCD!CA106, CCD!CG106, CCD!CM106, CCD!CS106, CCD!CY106))</f>
        <v>0</v>
      </c>
      <c r="K106" s="315"/>
      <c r="L106" s="32"/>
      <c r="M106" s="316"/>
      <c r="N106" s="309">
        <v>0.0</v>
      </c>
      <c r="O106" s="310">
        <v>0.0</v>
      </c>
      <c r="P106" s="311">
        <v>0.0</v>
      </c>
      <c r="Q106" s="315"/>
      <c r="R106" s="88"/>
      <c r="S106" s="316"/>
      <c r="T106" s="309">
        <v>0.0</v>
      </c>
      <c r="U106" s="310">
        <v>0.0</v>
      </c>
      <c r="V106" s="311">
        <v>0.0</v>
      </c>
      <c r="W106" s="315"/>
      <c r="X106" s="32"/>
      <c r="Y106" s="316"/>
      <c r="Z106" s="309">
        <v>0.0</v>
      </c>
      <c r="AA106" s="310">
        <v>0.0</v>
      </c>
      <c r="AB106" s="311">
        <v>0.0</v>
      </c>
      <c r="AC106" s="315"/>
      <c r="AD106" s="32"/>
      <c r="AE106" s="316"/>
      <c r="AF106" s="309">
        <v>0.0</v>
      </c>
      <c r="AG106" s="310">
        <v>0.0</v>
      </c>
      <c r="AH106" s="311">
        <v>0.0</v>
      </c>
      <c r="AI106" s="315"/>
      <c r="AJ106" s="32"/>
      <c r="AK106" s="316"/>
      <c r="AL106" s="309">
        <v>0.0</v>
      </c>
      <c r="AM106" s="310">
        <v>0.0</v>
      </c>
      <c r="AN106" s="311">
        <v>0.0</v>
      </c>
      <c r="AO106" s="32"/>
      <c r="AP106" s="32"/>
      <c r="AQ106" s="316"/>
      <c r="AR106" s="309">
        <v>0.0</v>
      </c>
      <c r="AS106" s="310">
        <v>0.0</v>
      </c>
      <c r="AT106" s="311">
        <v>0.0</v>
      </c>
      <c r="AU106" s="315"/>
      <c r="AV106" s="32"/>
      <c r="AW106" s="316"/>
      <c r="AX106" s="309">
        <v>0.0</v>
      </c>
      <c r="AY106" s="310">
        <v>0.0</v>
      </c>
      <c r="AZ106" s="311">
        <v>0.0</v>
      </c>
      <c r="BA106" s="315"/>
      <c r="BB106" s="32"/>
      <c r="BC106" s="316"/>
      <c r="BD106" s="309">
        <v>0.0</v>
      </c>
      <c r="BE106" s="310">
        <v>0.0</v>
      </c>
      <c r="BF106" s="311">
        <v>0.0</v>
      </c>
      <c r="BG106" s="315"/>
      <c r="BH106" s="32"/>
      <c r="BI106" s="316"/>
      <c r="BJ106" s="309">
        <v>0.0</v>
      </c>
      <c r="BK106" s="310">
        <v>0.0</v>
      </c>
      <c r="BL106" s="311">
        <v>0.0</v>
      </c>
      <c r="BM106" s="32"/>
      <c r="BN106" s="32"/>
      <c r="BO106" s="316"/>
      <c r="BP106" s="309">
        <v>0.0</v>
      </c>
      <c r="BQ106" s="310">
        <v>0.0</v>
      </c>
      <c r="BR106" s="311">
        <v>0.0</v>
      </c>
      <c r="BS106" s="32"/>
      <c r="BT106" s="32"/>
      <c r="BU106" s="316"/>
      <c r="BV106" s="309">
        <v>0.0</v>
      </c>
      <c r="BW106" s="310">
        <v>0.0</v>
      </c>
      <c r="BX106" s="311">
        <v>0.0</v>
      </c>
      <c r="BY106" s="32"/>
      <c r="BZ106" s="32"/>
      <c r="CA106" s="316"/>
      <c r="CB106" s="309">
        <v>0.0</v>
      </c>
      <c r="CC106" s="310">
        <v>0.0</v>
      </c>
      <c r="CD106" s="311">
        <v>0.0</v>
      </c>
      <c r="CE106" s="32"/>
      <c r="CF106" s="32"/>
      <c r="CG106" s="316"/>
      <c r="CH106" s="309">
        <v>0.0</v>
      </c>
      <c r="CI106" s="310">
        <v>0.0</v>
      </c>
      <c r="CJ106" s="311">
        <v>0.0</v>
      </c>
      <c r="CK106" s="31"/>
      <c r="CL106" s="31"/>
      <c r="CM106" s="317"/>
      <c r="CN106" s="303">
        <v>0.0</v>
      </c>
      <c r="CO106" s="304">
        <v>0.0</v>
      </c>
      <c r="CP106" s="305">
        <v>0.0</v>
      </c>
      <c r="CQ106" s="31"/>
      <c r="CR106" s="31"/>
      <c r="CS106" s="317"/>
      <c r="CT106" s="303">
        <v>0.0</v>
      </c>
      <c r="CU106" s="304">
        <v>0.0</v>
      </c>
      <c r="CV106" s="305">
        <v>0.0</v>
      </c>
      <c r="CW106" s="31"/>
      <c r="CX106" s="31"/>
      <c r="CY106" s="317"/>
      <c r="CZ106" s="303">
        <v>0.0</v>
      </c>
      <c r="DA106" s="304">
        <v>0.0</v>
      </c>
      <c r="DB106" s="305">
        <v>0.0</v>
      </c>
    </row>
    <row r="107">
      <c r="B107" s="313"/>
      <c r="C107" s="314"/>
      <c r="D107" s="314"/>
      <c r="E107" s="287">
        <v>0.0</v>
      </c>
      <c r="F107" s="287">
        <v>0.0</v>
      </c>
      <c r="G107" s="287">
        <v>0.0</v>
      </c>
      <c r="H107" s="287">
        <f>IF(ISBLANK(E107), "", COUNTA(CCD!K107, CCD!Q107, CCD!W107, CCD!AC107, CCD!AI107, CCD!AO107, CCD!AU107, CCD!BA107, CCD!BG107, CCD!BM107, CCD!BS107, CCD!BY107, CCD!CE107, CCD!CK107, CCD!CQ107, CCD!CW107))</f>
        <v>0</v>
      </c>
      <c r="I107" s="287">
        <f>IF(ISBLANK(F107), "", COUNTA(CCD!L107, CCD!R107, CCD!X107, CCD!AD107, CCD!AJ107, CCD!AP107, CCD!AV107, CCD!BB107, CCD!BH107, CCD!BN107, CCD!BT107, CCD!BZ107, CCD!CF107, CCD!CL107, CCD!CR107, CCD!CX107))</f>
        <v>0</v>
      </c>
      <c r="J107" s="287">
        <f>IF(ISBLANK(G107), "", COUNTA(CCD!M107, CCD!S107, CCD!Y107, CCD!AE107, CCD!AK107, CCD!AQ107, CCD!AW107, CCD!BC107, CCD!BI107, CCD!BO107, CCD!BU107, CCD!CA107, CCD!CG107, CCD!CM107, CCD!CS107, CCD!CY107))</f>
        <v>0</v>
      </c>
      <c r="K107" s="315"/>
      <c r="L107" s="32"/>
      <c r="M107" s="316"/>
      <c r="N107" s="309">
        <v>0.0</v>
      </c>
      <c r="O107" s="310">
        <v>0.0</v>
      </c>
      <c r="P107" s="311">
        <v>0.0</v>
      </c>
      <c r="Q107" s="315"/>
      <c r="R107" s="88"/>
      <c r="S107" s="316"/>
      <c r="T107" s="309">
        <v>0.0</v>
      </c>
      <c r="U107" s="310">
        <v>0.0</v>
      </c>
      <c r="V107" s="311">
        <v>0.0</v>
      </c>
      <c r="W107" s="315"/>
      <c r="X107" s="32"/>
      <c r="Y107" s="316"/>
      <c r="Z107" s="309">
        <v>0.0</v>
      </c>
      <c r="AA107" s="310">
        <v>0.0</v>
      </c>
      <c r="AB107" s="311">
        <v>0.0</v>
      </c>
      <c r="AC107" s="315"/>
      <c r="AD107" s="32"/>
      <c r="AE107" s="316"/>
      <c r="AF107" s="309">
        <v>0.0</v>
      </c>
      <c r="AG107" s="310">
        <v>0.0</v>
      </c>
      <c r="AH107" s="311">
        <v>0.0</v>
      </c>
      <c r="AI107" s="315"/>
      <c r="AJ107" s="32"/>
      <c r="AK107" s="316"/>
      <c r="AL107" s="309">
        <v>0.0</v>
      </c>
      <c r="AM107" s="310">
        <v>0.0</v>
      </c>
      <c r="AN107" s="311">
        <v>0.0</v>
      </c>
      <c r="AO107" s="32"/>
      <c r="AP107" s="32"/>
      <c r="AQ107" s="316"/>
      <c r="AR107" s="309">
        <v>0.0</v>
      </c>
      <c r="AS107" s="310">
        <v>0.0</v>
      </c>
      <c r="AT107" s="311">
        <v>0.0</v>
      </c>
      <c r="AU107" s="315"/>
      <c r="AV107" s="32"/>
      <c r="AW107" s="316"/>
      <c r="AX107" s="309">
        <v>0.0</v>
      </c>
      <c r="AY107" s="310">
        <v>0.0</v>
      </c>
      <c r="AZ107" s="311">
        <v>0.0</v>
      </c>
      <c r="BA107" s="315"/>
      <c r="BB107" s="32"/>
      <c r="BC107" s="316"/>
      <c r="BD107" s="309">
        <v>0.0</v>
      </c>
      <c r="BE107" s="310">
        <v>0.0</v>
      </c>
      <c r="BF107" s="311">
        <v>0.0</v>
      </c>
      <c r="BG107" s="315"/>
      <c r="BH107" s="32"/>
      <c r="BI107" s="316"/>
      <c r="BJ107" s="309">
        <v>0.0</v>
      </c>
      <c r="BK107" s="310">
        <v>0.0</v>
      </c>
      <c r="BL107" s="311">
        <v>0.0</v>
      </c>
      <c r="BM107" s="32"/>
      <c r="BN107" s="32"/>
      <c r="BO107" s="316"/>
      <c r="BP107" s="309">
        <v>0.0</v>
      </c>
      <c r="BQ107" s="310">
        <v>0.0</v>
      </c>
      <c r="BR107" s="311">
        <v>0.0</v>
      </c>
      <c r="BS107" s="32"/>
      <c r="BT107" s="32"/>
      <c r="BU107" s="316"/>
      <c r="BV107" s="309">
        <v>0.0</v>
      </c>
      <c r="BW107" s="310">
        <v>0.0</v>
      </c>
      <c r="BX107" s="311">
        <v>0.0</v>
      </c>
      <c r="BY107" s="32"/>
      <c r="BZ107" s="32"/>
      <c r="CA107" s="316"/>
      <c r="CB107" s="309">
        <v>0.0</v>
      </c>
      <c r="CC107" s="310">
        <v>0.0</v>
      </c>
      <c r="CD107" s="311">
        <v>0.0</v>
      </c>
      <c r="CE107" s="32"/>
      <c r="CF107" s="32"/>
      <c r="CG107" s="316"/>
      <c r="CH107" s="309">
        <v>0.0</v>
      </c>
      <c r="CI107" s="310">
        <v>0.0</v>
      </c>
      <c r="CJ107" s="311">
        <v>0.0</v>
      </c>
      <c r="CK107" s="31"/>
      <c r="CL107" s="31"/>
      <c r="CM107" s="317"/>
      <c r="CN107" s="303">
        <v>0.0</v>
      </c>
      <c r="CO107" s="304">
        <v>0.0</v>
      </c>
      <c r="CP107" s="305">
        <v>0.0</v>
      </c>
      <c r="CQ107" s="31"/>
      <c r="CR107" s="31"/>
      <c r="CS107" s="317"/>
      <c r="CT107" s="303">
        <v>0.0</v>
      </c>
      <c r="CU107" s="304">
        <v>0.0</v>
      </c>
      <c r="CV107" s="305">
        <v>0.0</v>
      </c>
      <c r="CW107" s="31"/>
      <c r="CX107" s="31"/>
      <c r="CY107" s="317"/>
      <c r="CZ107" s="303">
        <v>0.0</v>
      </c>
      <c r="DA107" s="304">
        <v>0.0</v>
      </c>
      <c r="DB107" s="305">
        <v>0.0</v>
      </c>
    </row>
    <row r="108">
      <c r="B108" s="313"/>
      <c r="C108" s="314"/>
      <c r="D108" s="314"/>
      <c r="E108" s="287">
        <v>0.0</v>
      </c>
      <c r="F108" s="287">
        <v>0.0</v>
      </c>
      <c r="G108" s="287">
        <v>0.0</v>
      </c>
      <c r="H108" s="287">
        <f>IF(ISBLANK(E108), "", COUNTA(CCD!K108, CCD!Q108, CCD!W108, CCD!AC108, CCD!AI108, CCD!AO108, CCD!AU108, CCD!BA108, CCD!BG108, CCD!BM108, CCD!BS108, CCD!BY108, CCD!CE108, CCD!CK108, CCD!CQ108, CCD!CW108))</f>
        <v>0</v>
      </c>
      <c r="I108" s="287">
        <f>IF(ISBLANK(F108), "", COUNTA(CCD!L108, CCD!R108, CCD!X108, CCD!AD108, CCD!AJ108, CCD!AP108, CCD!AV108, CCD!BB108, CCD!BH108, CCD!BN108, CCD!BT108, CCD!BZ108, CCD!CF108, CCD!CL108, CCD!CR108, CCD!CX108))</f>
        <v>0</v>
      </c>
      <c r="J108" s="287">
        <f>IF(ISBLANK(G108), "", COUNTA(CCD!M108, CCD!S108, CCD!Y108, CCD!AE108, CCD!AK108, CCD!AQ108, CCD!AW108, CCD!BC108, CCD!BI108, CCD!BO108, CCD!BU108, CCD!CA108, CCD!CG108, CCD!CM108, CCD!CS108, CCD!CY108))</f>
        <v>0</v>
      </c>
      <c r="K108" s="315"/>
      <c r="L108" s="32"/>
      <c r="M108" s="316"/>
      <c r="N108" s="309">
        <v>0.0</v>
      </c>
      <c r="O108" s="310">
        <v>0.0</v>
      </c>
      <c r="P108" s="311">
        <v>0.0</v>
      </c>
      <c r="Q108" s="315"/>
      <c r="R108" s="88"/>
      <c r="S108" s="316"/>
      <c r="T108" s="309">
        <v>0.0</v>
      </c>
      <c r="U108" s="310">
        <v>0.0</v>
      </c>
      <c r="V108" s="311">
        <v>0.0</v>
      </c>
      <c r="W108" s="315"/>
      <c r="X108" s="32"/>
      <c r="Y108" s="316"/>
      <c r="Z108" s="309">
        <v>0.0</v>
      </c>
      <c r="AA108" s="310">
        <v>0.0</v>
      </c>
      <c r="AB108" s="311">
        <v>0.0</v>
      </c>
      <c r="AC108" s="315"/>
      <c r="AD108" s="32"/>
      <c r="AE108" s="316"/>
      <c r="AF108" s="309">
        <v>0.0</v>
      </c>
      <c r="AG108" s="310">
        <v>0.0</v>
      </c>
      <c r="AH108" s="311">
        <v>0.0</v>
      </c>
      <c r="AI108" s="315"/>
      <c r="AJ108" s="32"/>
      <c r="AK108" s="316"/>
      <c r="AL108" s="309">
        <v>0.0</v>
      </c>
      <c r="AM108" s="310">
        <v>0.0</v>
      </c>
      <c r="AN108" s="311">
        <v>0.0</v>
      </c>
      <c r="AO108" s="32"/>
      <c r="AP108" s="32"/>
      <c r="AQ108" s="316"/>
      <c r="AR108" s="309">
        <v>0.0</v>
      </c>
      <c r="AS108" s="310">
        <v>0.0</v>
      </c>
      <c r="AT108" s="311">
        <v>0.0</v>
      </c>
      <c r="AU108" s="315"/>
      <c r="AV108" s="32"/>
      <c r="AW108" s="316"/>
      <c r="AX108" s="309">
        <v>0.0</v>
      </c>
      <c r="AY108" s="310">
        <v>0.0</v>
      </c>
      <c r="AZ108" s="311">
        <v>0.0</v>
      </c>
      <c r="BA108" s="315"/>
      <c r="BB108" s="32"/>
      <c r="BC108" s="316"/>
      <c r="BD108" s="309">
        <v>0.0</v>
      </c>
      <c r="BE108" s="310">
        <v>0.0</v>
      </c>
      <c r="BF108" s="311">
        <v>0.0</v>
      </c>
      <c r="BG108" s="315"/>
      <c r="BH108" s="32"/>
      <c r="BI108" s="316"/>
      <c r="BJ108" s="309">
        <v>0.0</v>
      </c>
      <c r="BK108" s="310">
        <v>0.0</v>
      </c>
      <c r="BL108" s="311">
        <v>0.0</v>
      </c>
      <c r="BM108" s="32"/>
      <c r="BN108" s="32"/>
      <c r="BO108" s="316"/>
      <c r="BP108" s="309">
        <v>0.0</v>
      </c>
      <c r="BQ108" s="310">
        <v>0.0</v>
      </c>
      <c r="BR108" s="311">
        <v>0.0</v>
      </c>
      <c r="BS108" s="32"/>
      <c r="BT108" s="32"/>
      <c r="BU108" s="316"/>
      <c r="BV108" s="309">
        <v>0.0</v>
      </c>
      <c r="BW108" s="310">
        <v>0.0</v>
      </c>
      <c r="BX108" s="311">
        <v>0.0</v>
      </c>
      <c r="BY108" s="32"/>
      <c r="BZ108" s="32"/>
      <c r="CA108" s="316"/>
      <c r="CB108" s="309">
        <v>0.0</v>
      </c>
      <c r="CC108" s="310">
        <v>0.0</v>
      </c>
      <c r="CD108" s="311">
        <v>0.0</v>
      </c>
      <c r="CE108" s="32"/>
      <c r="CF108" s="32"/>
      <c r="CG108" s="316"/>
      <c r="CH108" s="309">
        <v>0.0</v>
      </c>
      <c r="CI108" s="310">
        <v>0.0</v>
      </c>
      <c r="CJ108" s="311">
        <v>0.0</v>
      </c>
      <c r="CK108" s="31"/>
      <c r="CL108" s="31"/>
      <c r="CM108" s="317"/>
      <c r="CN108" s="303">
        <v>0.0</v>
      </c>
      <c r="CO108" s="304">
        <v>0.0</v>
      </c>
      <c r="CP108" s="305">
        <v>0.0</v>
      </c>
      <c r="CQ108" s="31"/>
      <c r="CR108" s="31"/>
      <c r="CS108" s="317"/>
      <c r="CT108" s="303">
        <v>0.0</v>
      </c>
      <c r="CU108" s="304">
        <v>0.0</v>
      </c>
      <c r="CV108" s="305">
        <v>0.0</v>
      </c>
      <c r="CW108" s="31"/>
      <c r="CX108" s="31"/>
      <c r="CY108" s="317"/>
      <c r="CZ108" s="303">
        <v>0.0</v>
      </c>
      <c r="DA108" s="304">
        <v>0.0</v>
      </c>
      <c r="DB108" s="305">
        <v>0.0</v>
      </c>
    </row>
    <row r="109">
      <c r="B109" s="313"/>
      <c r="C109" s="314"/>
      <c r="D109" s="314"/>
      <c r="E109" s="287">
        <v>0.0</v>
      </c>
      <c r="F109" s="287">
        <v>0.0</v>
      </c>
      <c r="G109" s="287">
        <v>0.0</v>
      </c>
      <c r="H109" s="287">
        <f>IF(ISBLANK(E109), "", COUNTA(CCD!K109, CCD!Q109, CCD!W109, CCD!AC109, CCD!AI109, CCD!AO109, CCD!AU109, CCD!BA109, CCD!BG109, CCD!BM109, CCD!BS109, CCD!BY109, CCD!CE109, CCD!CK109, CCD!CQ109, CCD!CW109))</f>
        <v>0</v>
      </c>
      <c r="I109" s="287">
        <f>IF(ISBLANK(F109), "", COUNTA(CCD!L109, CCD!R109, CCD!X109, CCD!AD109, CCD!AJ109, CCD!AP109, CCD!AV109, CCD!BB109, CCD!BH109, CCD!BN109, CCD!BT109, CCD!BZ109, CCD!CF109, CCD!CL109, CCD!CR109, CCD!CX109))</f>
        <v>0</v>
      </c>
      <c r="J109" s="287">
        <f>IF(ISBLANK(G109), "", COUNTA(CCD!M109, CCD!S109, CCD!Y109, CCD!AE109, CCD!AK109, CCD!AQ109, CCD!AW109, CCD!BC109, CCD!BI109, CCD!BO109, CCD!BU109, CCD!CA109, CCD!CG109, CCD!CM109, CCD!CS109, CCD!CY109))</f>
        <v>0</v>
      </c>
      <c r="K109" s="315"/>
      <c r="L109" s="32"/>
      <c r="M109" s="316"/>
      <c r="N109" s="309">
        <v>0.0</v>
      </c>
      <c r="O109" s="310">
        <v>0.0</v>
      </c>
      <c r="P109" s="311">
        <v>0.0</v>
      </c>
      <c r="Q109" s="315"/>
      <c r="R109" s="88"/>
      <c r="S109" s="316"/>
      <c r="T109" s="309">
        <v>0.0</v>
      </c>
      <c r="U109" s="310">
        <v>0.0</v>
      </c>
      <c r="V109" s="311">
        <v>0.0</v>
      </c>
      <c r="W109" s="315"/>
      <c r="X109" s="32"/>
      <c r="Y109" s="316"/>
      <c r="Z109" s="309">
        <v>0.0</v>
      </c>
      <c r="AA109" s="310">
        <v>0.0</v>
      </c>
      <c r="AB109" s="311">
        <v>0.0</v>
      </c>
      <c r="AC109" s="315"/>
      <c r="AD109" s="32"/>
      <c r="AE109" s="316"/>
      <c r="AF109" s="309">
        <v>0.0</v>
      </c>
      <c r="AG109" s="310">
        <v>0.0</v>
      </c>
      <c r="AH109" s="311">
        <v>0.0</v>
      </c>
      <c r="AI109" s="315"/>
      <c r="AJ109" s="32"/>
      <c r="AK109" s="316"/>
      <c r="AL109" s="309">
        <v>0.0</v>
      </c>
      <c r="AM109" s="310">
        <v>0.0</v>
      </c>
      <c r="AN109" s="311">
        <v>0.0</v>
      </c>
      <c r="AO109" s="32"/>
      <c r="AP109" s="32"/>
      <c r="AQ109" s="316"/>
      <c r="AR109" s="309">
        <v>0.0</v>
      </c>
      <c r="AS109" s="310">
        <v>0.0</v>
      </c>
      <c r="AT109" s="311">
        <v>0.0</v>
      </c>
      <c r="AU109" s="315"/>
      <c r="AV109" s="32"/>
      <c r="AW109" s="316"/>
      <c r="AX109" s="309">
        <v>0.0</v>
      </c>
      <c r="AY109" s="310">
        <v>0.0</v>
      </c>
      <c r="AZ109" s="311">
        <v>0.0</v>
      </c>
      <c r="BA109" s="315"/>
      <c r="BB109" s="32"/>
      <c r="BC109" s="316"/>
      <c r="BD109" s="309">
        <v>0.0</v>
      </c>
      <c r="BE109" s="310">
        <v>0.0</v>
      </c>
      <c r="BF109" s="311">
        <v>0.0</v>
      </c>
      <c r="BG109" s="315"/>
      <c r="BH109" s="32"/>
      <c r="BI109" s="316"/>
      <c r="BJ109" s="309">
        <v>0.0</v>
      </c>
      <c r="BK109" s="310">
        <v>0.0</v>
      </c>
      <c r="BL109" s="311">
        <v>0.0</v>
      </c>
      <c r="BM109" s="32"/>
      <c r="BN109" s="32"/>
      <c r="BO109" s="316"/>
      <c r="BP109" s="309">
        <v>0.0</v>
      </c>
      <c r="BQ109" s="310">
        <v>0.0</v>
      </c>
      <c r="BR109" s="311">
        <v>0.0</v>
      </c>
      <c r="BS109" s="32"/>
      <c r="BT109" s="32"/>
      <c r="BU109" s="316"/>
      <c r="BV109" s="309">
        <v>0.0</v>
      </c>
      <c r="BW109" s="310">
        <v>0.0</v>
      </c>
      <c r="BX109" s="311">
        <v>0.0</v>
      </c>
      <c r="BY109" s="32"/>
      <c r="BZ109" s="32"/>
      <c r="CA109" s="316"/>
      <c r="CB109" s="309">
        <v>0.0</v>
      </c>
      <c r="CC109" s="310">
        <v>0.0</v>
      </c>
      <c r="CD109" s="311">
        <v>0.0</v>
      </c>
      <c r="CE109" s="32"/>
      <c r="CF109" s="32"/>
      <c r="CG109" s="316"/>
      <c r="CH109" s="309">
        <v>0.0</v>
      </c>
      <c r="CI109" s="310">
        <v>0.0</v>
      </c>
      <c r="CJ109" s="311">
        <v>0.0</v>
      </c>
      <c r="CK109" s="31"/>
      <c r="CL109" s="31"/>
      <c r="CM109" s="317"/>
      <c r="CN109" s="303">
        <v>0.0</v>
      </c>
      <c r="CO109" s="304">
        <v>0.0</v>
      </c>
      <c r="CP109" s="305">
        <v>0.0</v>
      </c>
      <c r="CQ109" s="31"/>
      <c r="CR109" s="31"/>
      <c r="CS109" s="317"/>
      <c r="CT109" s="303">
        <v>0.0</v>
      </c>
      <c r="CU109" s="304">
        <v>0.0</v>
      </c>
      <c r="CV109" s="305">
        <v>0.0</v>
      </c>
      <c r="CW109" s="31"/>
      <c r="CX109" s="31"/>
      <c r="CY109" s="317"/>
      <c r="CZ109" s="303">
        <v>0.0</v>
      </c>
      <c r="DA109" s="304">
        <v>0.0</v>
      </c>
      <c r="DB109" s="305">
        <v>0.0</v>
      </c>
    </row>
    <row r="110">
      <c r="B110" s="313"/>
      <c r="C110" s="314"/>
      <c r="D110" s="314"/>
      <c r="E110" s="287">
        <v>0.0</v>
      </c>
      <c r="F110" s="287">
        <v>0.0</v>
      </c>
      <c r="G110" s="287">
        <v>0.0</v>
      </c>
      <c r="H110" s="287">
        <f>IF(ISBLANK(E110), "", COUNTA(CCD!K110, CCD!Q110, CCD!W110, CCD!AC110, CCD!AI110, CCD!AO110, CCD!AU110, CCD!BA110, CCD!BG110, CCD!BM110, CCD!BS110, CCD!BY110, CCD!CE110, CCD!CK110, CCD!CQ110, CCD!CW110))</f>
        <v>0</v>
      </c>
      <c r="I110" s="287">
        <f>IF(ISBLANK(F110), "", COUNTA(CCD!L110, CCD!R110, CCD!X110, CCD!AD110, CCD!AJ110, CCD!AP110, CCD!AV110, CCD!BB110, CCD!BH110, CCD!BN110, CCD!BT110, CCD!BZ110, CCD!CF110, CCD!CL110, CCD!CR110, CCD!CX110))</f>
        <v>0</v>
      </c>
      <c r="J110" s="287">
        <f>IF(ISBLANK(G110), "", COUNTA(CCD!M110, CCD!S110, CCD!Y110, CCD!AE110, CCD!AK110, CCD!AQ110, CCD!AW110, CCD!BC110, CCD!BI110, CCD!BO110, CCD!BU110, CCD!CA110, CCD!CG110, CCD!CM110, CCD!CS110, CCD!CY110))</f>
        <v>0</v>
      </c>
      <c r="K110" s="315"/>
      <c r="L110" s="32"/>
      <c r="M110" s="316"/>
      <c r="N110" s="309">
        <v>0.0</v>
      </c>
      <c r="O110" s="310">
        <v>0.0</v>
      </c>
      <c r="P110" s="311">
        <v>0.0</v>
      </c>
      <c r="Q110" s="315"/>
      <c r="R110" s="88"/>
      <c r="S110" s="316"/>
      <c r="T110" s="309">
        <v>0.0</v>
      </c>
      <c r="U110" s="310">
        <v>0.0</v>
      </c>
      <c r="V110" s="311">
        <v>0.0</v>
      </c>
      <c r="W110" s="315"/>
      <c r="X110" s="32"/>
      <c r="Y110" s="316"/>
      <c r="Z110" s="309">
        <v>0.0</v>
      </c>
      <c r="AA110" s="310">
        <v>0.0</v>
      </c>
      <c r="AB110" s="311">
        <v>0.0</v>
      </c>
      <c r="AC110" s="315"/>
      <c r="AD110" s="32"/>
      <c r="AE110" s="316"/>
      <c r="AF110" s="309">
        <v>0.0</v>
      </c>
      <c r="AG110" s="310">
        <v>0.0</v>
      </c>
      <c r="AH110" s="311">
        <v>0.0</v>
      </c>
      <c r="AI110" s="315"/>
      <c r="AJ110" s="32"/>
      <c r="AK110" s="316"/>
      <c r="AL110" s="309">
        <v>0.0</v>
      </c>
      <c r="AM110" s="310">
        <v>0.0</v>
      </c>
      <c r="AN110" s="311">
        <v>0.0</v>
      </c>
      <c r="AO110" s="32"/>
      <c r="AP110" s="32"/>
      <c r="AQ110" s="316"/>
      <c r="AR110" s="309">
        <v>0.0</v>
      </c>
      <c r="AS110" s="310">
        <v>0.0</v>
      </c>
      <c r="AT110" s="311">
        <v>0.0</v>
      </c>
      <c r="AU110" s="315"/>
      <c r="AV110" s="32"/>
      <c r="AW110" s="316"/>
      <c r="AX110" s="309">
        <v>0.0</v>
      </c>
      <c r="AY110" s="310">
        <v>0.0</v>
      </c>
      <c r="AZ110" s="311">
        <v>0.0</v>
      </c>
      <c r="BA110" s="315"/>
      <c r="BB110" s="32"/>
      <c r="BC110" s="316"/>
      <c r="BD110" s="309">
        <v>0.0</v>
      </c>
      <c r="BE110" s="310">
        <v>0.0</v>
      </c>
      <c r="BF110" s="311">
        <v>0.0</v>
      </c>
      <c r="BG110" s="315"/>
      <c r="BH110" s="32"/>
      <c r="BI110" s="316"/>
      <c r="BJ110" s="309">
        <v>0.0</v>
      </c>
      <c r="BK110" s="310">
        <v>0.0</v>
      </c>
      <c r="BL110" s="311">
        <v>0.0</v>
      </c>
      <c r="BM110" s="32"/>
      <c r="BN110" s="32"/>
      <c r="BO110" s="316"/>
      <c r="BP110" s="309">
        <v>0.0</v>
      </c>
      <c r="BQ110" s="310">
        <v>0.0</v>
      </c>
      <c r="BR110" s="311">
        <v>0.0</v>
      </c>
      <c r="BS110" s="32"/>
      <c r="BT110" s="32"/>
      <c r="BU110" s="316"/>
      <c r="BV110" s="309">
        <v>0.0</v>
      </c>
      <c r="BW110" s="310">
        <v>0.0</v>
      </c>
      <c r="BX110" s="311">
        <v>0.0</v>
      </c>
      <c r="BY110" s="32"/>
      <c r="BZ110" s="32"/>
      <c r="CA110" s="316"/>
      <c r="CB110" s="309">
        <v>0.0</v>
      </c>
      <c r="CC110" s="310">
        <v>0.0</v>
      </c>
      <c r="CD110" s="311">
        <v>0.0</v>
      </c>
      <c r="CE110" s="32"/>
      <c r="CF110" s="32"/>
      <c r="CG110" s="316"/>
      <c r="CH110" s="309">
        <v>0.0</v>
      </c>
      <c r="CI110" s="310">
        <v>0.0</v>
      </c>
      <c r="CJ110" s="311">
        <v>0.0</v>
      </c>
      <c r="CK110" s="31"/>
      <c r="CL110" s="31"/>
      <c r="CM110" s="317"/>
      <c r="CN110" s="303">
        <v>0.0</v>
      </c>
      <c r="CO110" s="304">
        <v>0.0</v>
      </c>
      <c r="CP110" s="305">
        <v>0.0</v>
      </c>
      <c r="CQ110" s="31"/>
      <c r="CR110" s="31"/>
      <c r="CS110" s="317"/>
      <c r="CT110" s="303">
        <v>0.0</v>
      </c>
      <c r="CU110" s="304">
        <v>0.0</v>
      </c>
      <c r="CV110" s="305">
        <v>0.0</v>
      </c>
      <c r="CW110" s="31"/>
      <c r="CX110" s="31"/>
      <c r="CY110" s="317"/>
      <c r="CZ110" s="303">
        <v>0.0</v>
      </c>
      <c r="DA110" s="304">
        <v>0.0</v>
      </c>
      <c r="DB110" s="305">
        <v>0.0</v>
      </c>
    </row>
    <row r="111">
      <c r="B111" s="313"/>
      <c r="C111" s="314"/>
      <c r="D111" s="314"/>
      <c r="E111" s="287">
        <v>0.0</v>
      </c>
      <c r="F111" s="287">
        <v>0.0</v>
      </c>
      <c r="G111" s="287">
        <v>0.0</v>
      </c>
      <c r="H111" s="287">
        <f>IF(ISBLANK(E111), "", COUNTA(CCD!K111, CCD!Q111, CCD!W111, CCD!AC111, CCD!AI111, CCD!AO111, CCD!AU111, CCD!BA111, CCD!BG111, CCD!BM111, CCD!BS111, CCD!BY111, CCD!CE111, CCD!CK111, CCD!CQ111, CCD!CW111))</f>
        <v>0</v>
      </c>
      <c r="I111" s="287">
        <f>IF(ISBLANK(F111), "", COUNTA(CCD!L111, CCD!R111, CCD!X111, CCD!AD111, CCD!AJ111, CCD!AP111, CCD!AV111, CCD!BB111, CCD!BH111, CCD!BN111, CCD!BT111, CCD!BZ111, CCD!CF111, CCD!CL111, CCD!CR111, CCD!CX111))</f>
        <v>0</v>
      </c>
      <c r="J111" s="287">
        <f>IF(ISBLANK(G111), "", COUNTA(CCD!M111, CCD!S111, CCD!Y111, CCD!AE111, CCD!AK111, CCD!AQ111, CCD!AW111, CCD!BC111, CCD!BI111, CCD!BO111, CCD!BU111, CCD!CA111, CCD!CG111, CCD!CM111, CCD!CS111, CCD!CY111))</f>
        <v>0</v>
      </c>
      <c r="K111" s="315"/>
      <c r="L111" s="32"/>
      <c r="M111" s="316"/>
      <c r="N111" s="309">
        <v>0.0</v>
      </c>
      <c r="O111" s="310">
        <v>0.0</v>
      </c>
      <c r="P111" s="311">
        <v>0.0</v>
      </c>
      <c r="Q111" s="315"/>
      <c r="R111" s="88"/>
      <c r="S111" s="316"/>
      <c r="T111" s="309">
        <v>0.0</v>
      </c>
      <c r="U111" s="310">
        <v>0.0</v>
      </c>
      <c r="V111" s="311">
        <v>0.0</v>
      </c>
      <c r="W111" s="315"/>
      <c r="X111" s="32"/>
      <c r="Y111" s="316"/>
      <c r="Z111" s="309">
        <v>0.0</v>
      </c>
      <c r="AA111" s="310">
        <v>0.0</v>
      </c>
      <c r="AB111" s="311">
        <v>0.0</v>
      </c>
      <c r="AC111" s="315"/>
      <c r="AD111" s="32"/>
      <c r="AE111" s="316"/>
      <c r="AF111" s="309">
        <v>0.0</v>
      </c>
      <c r="AG111" s="310">
        <v>0.0</v>
      </c>
      <c r="AH111" s="311">
        <v>0.0</v>
      </c>
      <c r="AI111" s="315"/>
      <c r="AJ111" s="32"/>
      <c r="AK111" s="316"/>
      <c r="AL111" s="309">
        <v>0.0</v>
      </c>
      <c r="AM111" s="310">
        <v>0.0</v>
      </c>
      <c r="AN111" s="311">
        <v>0.0</v>
      </c>
      <c r="AO111" s="32"/>
      <c r="AP111" s="32"/>
      <c r="AQ111" s="316"/>
      <c r="AR111" s="309">
        <v>0.0</v>
      </c>
      <c r="AS111" s="310">
        <v>0.0</v>
      </c>
      <c r="AT111" s="311">
        <v>0.0</v>
      </c>
      <c r="AU111" s="315"/>
      <c r="AV111" s="32"/>
      <c r="AW111" s="316"/>
      <c r="AX111" s="309">
        <v>0.0</v>
      </c>
      <c r="AY111" s="310">
        <v>0.0</v>
      </c>
      <c r="AZ111" s="311">
        <v>0.0</v>
      </c>
      <c r="BA111" s="315"/>
      <c r="BB111" s="32"/>
      <c r="BC111" s="316"/>
      <c r="BD111" s="309">
        <v>0.0</v>
      </c>
      <c r="BE111" s="310">
        <v>0.0</v>
      </c>
      <c r="BF111" s="311">
        <v>0.0</v>
      </c>
      <c r="BG111" s="315"/>
      <c r="BH111" s="32"/>
      <c r="BI111" s="316"/>
      <c r="BJ111" s="309">
        <v>0.0</v>
      </c>
      <c r="BK111" s="310">
        <v>0.0</v>
      </c>
      <c r="BL111" s="311">
        <v>0.0</v>
      </c>
      <c r="BM111" s="32"/>
      <c r="BN111" s="32"/>
      <c r="BO111" s="316"/>
      <c r="BP111" s="309">
        <v>0.0</v>
      </c>
      <c r="BQ111" s="310">
        <v>0.0</v>
      </c>
      <c r="BR111" s="311">
        <v>0.0</v>
      </c>
      <c r="BS111" s="32"/>
      <c r="BT111" s="32"/>
      <c r="BU111" s="316"/>
      <c r="BV111" s="309">
        <v>0.0</v>
      </c>
      <c r="BW111" s="310">
        <v>0.0</v>
      </c>
      <c r="BX111" s="311">
        <v>0.0</v>
      </c>
      <c r="BY111" s="32"/>
      <c r="BZ111" s="32"/>
      <c r="CA111" s="316"/>
      <c r="CB111" s="309">
        <v>0.0</v>
      </c>
      <c r="CC111" s="310">
        <v>0.0</v>
      </c>
      <c r="CD111" s="311">
        <v>0.0</v>
      </c>
      <c r="CE111" s="32"/>
      <c r="CF111" s="32"/>
      <c r="CG111" s="316"/>
      <c r="CH111" s="309">
        <v>0.0</v>
      </c>
      <c r="CI111" s="310">
        <v>0.0</v>
      </c>
      <c r="CJ111" s="311">
        <v>0.0</v>
      </c>
      <c r="CK111" s="31"/>
      <c r="CL111" s="31"/>
      <c r="CM111" s="317"/>
      <c r="CN111" s="303">
        <v>0.0</v>
      </c>
      <c r="CO111" s="304">
        <v>0.0</v>
      </c>
      <c r="CP111" s="305">
        <v>0.0</v>
      </c>
      <c r="CQ111" s="31"/>
      <c r="CR111" s="31"/>
      <c r="CS111" s="317"/>
      <c r="CT111" s="303">
        <v>0.0</v>
      </c>
      <c r="CU111" s="304">
        <v>0.0</v>
      </c>
      <c r="CV111" s="305">
        <v>0.0</v>
      </c>
      <c r="CW111" s="31"/>
      <c r="CX111" s="31"/>
      <c r="CY111" s="317"/>
      <c r="CZ111" s="303">
        <v>0.0</v>
      </c>
      <c r="DA111" s="304">
        <v>0.0</v>
      </c>
      <c r="DB111" s="305">
        <v>0.0</v>
      </c>
    </row>
    <row r="112">
      <c r="B112" s="313"/>
      <c r="C112" s="314"/>
      <c r="D112" s="314"/>
      <c r="E112" s="287">
        <v>0.0</v>
      </c>
      <c r="F112" s="287">
        <v>0.0</v>
      </c>
      <c r="G112" s="287">
        <v>0.0</v>
      </c>
      <c r="H112" s="287">
        <f>IF(ISBLANK(E112), "", COUNTA(CCD!K112, CCD!Q112, CCD!W112, CCD!AC112, CCD!AI112, CCD!AO112, CCD!AU112, CCD!BA112, CCD!BG112, CCD!BM112, CCD!BS112, CCD!BY112, CCD!CE112, CCD!CK112, CCD!CQ112, CCD!CW112))</f>
        <v>0</v>
      </c>
      <c r="I112" s="287">
        <f>IF(ISBLANK(F112), "", COUNTA(CCD!L112, CCD!R112, CCD!X112, CCD!AD112, CCD!AJ112, CCD!AP112, CCD!AV112, CCD!BB112, CCD!BH112, CCD!BN112, CCD!BT112, CCD!BZ112, CCD!CF112, CCD!CL112, CCD!CR112, CCD!CX112))</f>
        <v>0</v>
      </c>
      <c r="J112" s="287">
        <f>IF(ISBLANK(G112), "", COUNTA(CCD!M112, CCD!S112, CCD!Y112, CCD!AE112, CCD!AK112, CCD!AQ112, CCD!AW112, CCD!BC112, CCD!BI112, CCD!BO112, CCD!BU112, CCD!CA112, CCD!CG112, CCD!CM112, CCD!CS112, CCD!CY112))</f>
        <v>0</v>
      </c>
      <c r="K112" s="315"/>
      <c r="L112" s="32"/>
      <c r="M112" s="316"/>
      <c r="N112" s="309">
        <v>0.0</v>
      </c>
      <c r="O112" s="310">
        <v>0.0</v>
      </c>
      <c r="P112" s="311">
        <v>0.0</v>
      </c>
      <c r="Q112" s="315"/>
      <c r="R112" s="88"/>
      <c r="S112" s="316"/>
      <c r="T112" s="309">
        <v>0.0</v>
      </c>
      <c r="U112" s="310">
        <v>0.0</v>
      </c>
      <c r="V112" s="311">
        <v>0.0</v>
      </c>
      <c r="W112" s="315"/>
      <c r="X112" s="32"/>
      <c r="Y112" s="316"/>
      <c r="Z112" s="309">
        <v>0.0</v>
      </c>
      <c r="AA112" s="310">
        <v>0.0</v>
      </c>
      <c r="AB112" s="311">
        <v>0.0</v>
      </c>
      <c r="AC112" s="315"/>
      <c r="AD112" s="32"/>
      <c r="AE112" s="316"/>
      <c r="AF112" s="309">
        <v>0.0</v>
      </c>
      <c r="AG112" s="310">
        <v>0.0</v>
      </c>
      <c r="AH112" s="311">
        <v>0.0</v>
      </c>
      <c r="AI112" s="315"/>
      <c r="AJ112" s="32"/>
      <c r="AK112" s="316"/>
      <c r="AL112" s="309">
        <v>0.0</v>
      </c>
      <c r="AM112" s="310">
        <v>0.0</v>
      </c>
      <c r="AN112" s="311">
        <v>0.0</v>
      </c>
      <c r="AO112" s="32"/>
      <c r="AP112" s="32"/>
      <c r="AQ112" s="316"/>
      <c r="AR112" s="309">
        <v>0.0</v>
      </c>
      <c r="AS112" s="310">
        <v>0.0</v>
      </c>
      <c r="AT112" s="311">
        <v>0.0</v>
      </c>
      <c r="AU112" s="315"/>
      <c r="AV112" s="32"/>
      <c r="AW112" s="316"/>
      <c r="AX112" s="309">
        <v>0.0</v>
      </c>
      <c r="AY112" s="310">
        <v>0.0</v>
      </c>
      <c r="AZ112" s="311">
        <v>0.0</v>
      </c>
      <c r="BA112" s="315"/>
      <c r="BB112" s="32"/>
      <c r="BC112" s="316"/>
      <c r="BD112" s="309">
        <v>0.0</v>
      </c>
      <c r="BE112" s="310">
        <v>0.0</v>
      </c>
      <c r="BF112" s="311">
        <v>0.0</v>
      </c>
      <c r="BG112" s="315"/>
      <c r="BH112" s="32"/>
      <c r="BI112" s="316"/>
      <c r="BJ112" s="309">
        <v>0.0</v>
      </c>
      <c r="BK112" s="310">
        <v>0.0</v>
      </c>
      <c r="BL112" s="311">
        <v>0.0</v>
      </c>
      <c r="BM112" s="32"/>
      <c r="BN112" s="32"/>
      <c r="BO112" s="316"/>
      <c r="BP112" s="309">
        <v>0.0</v>
      </c>
      <c r="BQ112" s="310">
        <v>0.0</v>
      </c>
      <c r="BR112" s="311">
        <v>0.0</v>
      </c>
      <c r="BS112" s="32"/>
      <c r="BT112" s="32"/>
      <c r="BU112" s="316"/>
      <c r="BV112" s="309">
        <v>0.0</v>
      </c>
      <c r="BW112" s="310">
        <v>0.0</v>
      </c>
      <c r="BX112" s="311">
        <v>0.0</v>
      </c>
      <c r="BY112" s="32"/>
      <c r="BZ112" s="32"/>
      <c r="CA112" s="316"/>
      <c r="CB112" s="309">
        <v>0.0</v>
      </c>
      <c r="CC112" s="310">
        <v>0.0</v>
      </c>
      <c r="CD112" s="311">
        <v>0.0</v>
      </c>
      <c r="CE112" s="32"/>
      <c r="CF112" s="32"/>
      <c r="CG112" s="316"/>
      <c r="CH112" s="309">
        <v>0.0</v>
      </c>
      <c r="CI112" s="310">
        <v>0.0</v>
      </c>
      <c r="CJ112" s="311">
        <v>0.0</v>
      </c>
      <c r="CK112" s="31"/>
      <c r="CL112" s="31"/>
      <c r="CM112" s="317"/>
      <c r="CN112" s="303">
        <v>0.0</v>
      </c>
      <c r="CO112" s="304">
        <v>0.0</v>
      </c>
      <c r="CP112" s="305">
        <v>0.0</v>
      </c>
      <c r="CQ112" s="31"/>
      <c r="CR112" s="31"/>
      <c r="CS112" s="317"/>
      <c r="CT112" s="303">
        <v>0.0</v>
      </c>
      <c r="CU112" s="304">
        <v>0.0</v>
      </c>
      <c r="CV112" s="305">
        <v>0.0</v>
      </c>
      <c r="CW112" s="31"/>
      <c r="CX112" s="31"/>
      <c r="CY112" s="317"/>
      <c r="CZ112" s="303">
        <v>0.0</v>
      </c>
      <c r="DA112" s="304">
        <v>0.0</v>
      </c>
      <c r="DB112" s="305">
        <v>0.0</v>
      </c>
    </row>
    <row r="113">
      <c r="B113" s="313"/>
      <c r="C113" s="314"/>
      <c r="D113" s="314"/>
      <c r="E113" s="287">
        <v>0.0</v>
      </c>
      <c r="F113" s="287">
        <v>0.0</v>
      </c>
      <c r="G113" s="287">
        <v>0.0</v>
      </c>
      <c r="H113" s="287">
        <f>IF(ISBLANK(E113), "", COUNTA(CCD!K113, CCD!Q113, CCD!W113, CCD!AC113, CCD!AI113, CCD!AO113, CCD!AU113, CCD!BA113, CCD!BG113, CCD!BM113, CCD!BS113, CCD!BY113, CCD!CE113, CCD!CK113, CCD!CQ113, CCD!CW113))</f>
        <v>0</v>
      </c>
      <c r="I113" s="287">
        <f>IF(ISBLANK(F113), "", COUNTA(CCD!L113, CCD!R113, CCD!X113, CCD!AD113, CCD!AJ113, CCD!AP113, CCD!AV113, CCD!BB113, CCD!BH113, CCD!BN113, CCD!BT113, CCD!BZ113, CCD!CF113, CCD!CL113, CCD!CR113, CCD!CX113))</f>
        <v>0</v>
      </c>
      <c r="J113" s="287">
        <f>IF(ISBLANK(G113), "", COUNTA(CCD!M113, CCD!S113, CCD!Y113, CCD!AE113, CCD!AK113, CCD!AQ113, CCD!AW113, CCD!BC113, CCD!BI113, CCD!BO113, CCD!BU113, CCD!CA113, CCD!CG113, CCD!CM113, CCD!CS113, CCD!CY113))</f>
        <v>0</v>
      </c>
      <c r="K113" s="315"/>
      <c r="L113" s="32"/>
      <c r="M113" s="316"/>
      <c r="N113" s="309">
        <v>0.0</v>
      </c>
      <c r="O113" s="310">
        <v>0.0</v>
      </c>
      <c r="P113" s="311">
        <v>0.0</v>
      </c>
      <c r="Q113" s="315"/>
      <c r="R113" s="88"/>
      <c r="S113" s="316"/>
      <c r="T113" s="309">
        <v>0.0</v>
      </c>
      <c r="U113" s="310">
        <v>0.0</v>
      </c>
      <c r="V113" s="311">
        <v>0.0</v>
      </c>
      <c r="W113" s="315"/>
      <c r="X113" s="32"/>
      <c r="Y113" s="316"/>
      <c r="Z113" s="309">
        <v>0.0</v>
      </c>
      <c r="AA113" s="310">
        <v>0.0</v>
      </c>
      <c r="AB113" s="311">
        <v>0.0</v>
      </c>
      <c r="AC113" s="315"/>
      <c r="AD113" s="32"/>
      <c r="AE113" s="316"/>
      <c r="AF113" s="309">
        <v>0.0</v>
      </c>
      <c r="AG113" s="310">
        <v>0.0</v>
      </c>
      <c r="AH113" s="311">
        <v>0.0</v>
      </c>
      <c r="AI113" s="315"/>
      <c r="AJ113" s="32"/>
      <c r="AK113" s="316"/>
      <c r="AL113" s="309">
        <v>0.0</v>
      </c>
      <c r="AM113" s="310">
        <v>0.0</v>
      </c>
      <c r="AN113" s="311">
        <v>0.0</v>
      </c>
      <c r="AO113" s="32"/>
      <c r="AP113" s="32"/>
      <c r="AQ113" s="316"/>
      <c r="AR113" s="309">
        <v>0.0</v>
      </c>
      <c r="AS113" s="310">
        <v>0.0</v>
      </c>
      <c r="AT113" s="311">
        <v>0.0</v>
      </c>
      <c r="AU113" s="315"/>
      <c r="AV113" s="32"/>
      <c r="AW113" s="316"/>
      <c r="AX113" s="309">
        <v>0.0</v>
      </c>
      <c r="AY113" s="310">
        <v>0.0</v>
      </c>
      <c r="AZ113" s="311">
        <v>0.0</v>
      </c>
      <c r="BA113" s="315"/>
      <c r="BB113" s="32"/>
      <c r="BC113" s="316"/>
      <c r="BD113" s="309">
        <v>0.0</v>
      </c>
      <c r="BE113" s="310">
        <v>0.0</v>
      </c>
      <c r="BF113" s="311">
        <v>0.0</v>
      </c>
      <c r="BG113" s="315"/>
      <c r="BH113" s="32"/>
      <c r="BI113" s="316"/>
      <c r="BJ113" s="309">
        <v>0.0</v>
      </c>
      <c r="BK113" s="310">
        <v>0.0</v>
      </c>
      <c r="BL113" s="311">
        <v>0.0</v>
      </c>
      <c r="BM113" s="32"/>
      <c r="BN113" s="32"/>
      <c r="BO113" s="316"/>
      <c r="BP113" s="309">
        <v>0.0</v>
      </c>
      <c r="BQ113" s="310">
        <v>0.0</v>
      </c>
      <c r="BR113" s="311">
        <v>0.0</v>
      </c>
      <c r="BS113" s="32"/>
      <c r="BT113" s="32"/>
      <c r="BU113" s="316"/>
      <c r="BV113" s="309">
        <v>0.0</v>
      </c>
      <c r="BW113" s="310">
        <v>0.0</v>
      </c>
      <c r="BX113" s="311">
        <v>0.0</v>
      </c>
      <c r="BY113" s="32"/>
      <c r="BZ113" s="32"/>
      <c r="CA113" s="316"/>
      <c r="CB113" s="309">
        <v>0.0</v>
      </c>
      <c r="CC113" s="310">
        <v>0.0</v>
      </c>
      <c r="CD113" s="311">
        <v>0.0</v>
      </c>
      <c r="CE113" s="32"/>
      <c r="CF113" s="32"/>
      <c r="CG113" s="316"/>
      <c r="CH113" s="309">
        <v>0.0</v>
      </c>
      <c r="CI113" s="310">
        <v>0.0</v>
      </c>
      <c r="CJ113" s="311">
        <v>0.0</v>
      </c>
      <c r="CK113" s="31"/>
      <c r="CL113" s="31"/>
      <c r="CM113" s="317"/>
      <c r="CN113" s="303">
        <v>0.0</v>
      </c>
      <c r="CO113" s="304">
        <v>0.0</v>
      </c>
      <c r="CP113" s="305">
        <v>0.0</v>
      </c>
      <c r="CQ113" s="31"/>
      <c r="CR113" s="31"/>
      <c r="CS113" s="317"/>
      <c r="CT113" s="303">
        <v>0.0</v>
      </c>
      <c r="CU113" s="304">
        <v>0.0</v>
      </c>
      <c r="CV113" s="305">
        <v>0.0</v>
      </c>
      <c r="CW113" s="31"/>
      <c r="CX113" s="31"/>
      <c r="CY113" s="317"/>
      <c r="CZ113" s="303">
        <v>0.0</v>
      </c>
      <c r="DA113" s="304">
        <v>0.0</v>
      </c>
      <c r="DB113" s="305">
        <v>0.0</v>
      </c>
    </row>
    <row r="114">
      <c r="B114" s="313"/>
      <c r="C114" s="314"/>
      <c r="D114" s="314"/>
      <c r="E114" s="287">
        <v>0.0</v>
      </c>
      <c r="F114" s="287">
        <v>0.0</v>
      </c>
      <c r="G114" s="287">
        <v>0.0</v>
      </c>
      <c r="H114" s="287">
        <f>IF(ISBLANK(E114), "", COUNTA(CCD!K114, CCD!Q114, CCD!W114, CCD!AC114, CCD!AI114, CCD!AO114, CCD!AU114, CCD!BA114, CCD!BG114, CCD!BM114, CCD!BS114, CCD!BY114, CCD!CE114, CCD!CK114, CCD!CQ114, CCD!CW114))</f>
        <v>0</v>
      </c>
      <c r="I114" s="287">
        <f>IF(ISBLANK(F114), "", COUNTA(CCD!L114, CCD!R114, CCD!X114, CCD!AD114, CCD!AJ114, CCD!AP114, CCD!AV114, CCD!BB114, CCD!BH114, CCD!BN114, CCD!BT114, CCD!BZ114, CCD!CF114, CCD!CL114, CCD!CR114, CCD!CX114))</f>
        <v>0</v>
      </c>
      <c r="J114" s="287">
        <f>IF(ISBLANK(G114), "", COUNTA(CCD!M114, CCD!S114, CCD!Y114, CCD!AE114, CCD!AK114, CCD!AQ114, CCD!AW114, CCD!BC114, CCD!BI114, CCD!BO114, CCD!BU114, CCD!CA114, CCD!CG114, CCD!CM114, CCD!CS114, CCD!CY114))</f>
        <v>0</v>
      </c>
      <c r="K114" s="315"/>
      <c r="L114" s="32"/>
      <c r="M114" s="316"/>
      <c r="N114" s="309">
        <v>0.0</v>
      </c>
      <c r="O114" s="310">
        <v>0.0</v>
      </c>
      <c r="P114" s="311">
        <v>0.0</v>
      </c>
      <c r="Q114" s="315"/>
      <c r="R114" s="88"/>
      <c r="S114" s="316"/>
      <c r="T114" s="309">
        <v>0.0</v>
      </c>
      <c r="U114" s="310">
        <v>0.0</v>
      </c>
      <c r="V114" s="311">
        <v>0.0</v>
      </c>
      <c r="W114" s="315"/>
      <c r="X114" s="32"/>
      <c r="Y114" s="316"/>
      <c r="Z114" s="309">
        <v>0.0</v>
      </c>
      <c r="AA114" s="310">
        <v>0.0</v>
      </c>
      <c r="AB114" s="311">
        <v>0.0</v>
      </c>
      <c r="AC114" s="315"/>
      <c r="AD114" s="32"/>
      <c r="AE114" s="316"/>
      <c r="AF114" s="309">
        <v>0.0</v>
      </c>
      <c r="AG114" s="310">
        <v>0.0</v>
      </c>
      <c r="AH114" s="311">
        <v>0.0</v>
      </c>
      <c r="AI114" s="315"/>
      <c r="AJ114" s="32"/>
      <c r="AK114" s="316"/>
      <c r="AL114" s="309">
        <v>0.0</v>
      </c>
      <c r="AM114" s="310">
        <v>0.0</v>
      </c>
      <c r="AN114" s="311">
        <v>0.0</v>
      </c>
      <c r="AO114" s="32"/>
      <c r="AP114" s="32"/>
      <c r="AQ114" s="316"/>
      <c r="AR114" s="309">
        <v>0.0</v>
      </c>
      <c r="AS114" s="310">
        <v>0.0</v>
      </c>
      <c r="AT114" s="311">
        <v>0.0</v>
      </c>
      <c r="AU114" s="315"/>
      <c r="AV114" s="32"/>
      <c r="AW114" s="316"/>
      <c r="AX114" s="309">
        <v>0.0</v>
      </c>
      <c r="AY114" s="310">
        <v>0.0</v>
      </c>
      <c r="AZ114" s="311">
        <v>0.0</v>
      </c>
      <c r="BA114" s="315"/>
      <c r="BB114" s="32"/>
      <c r="BC114" s="316"/>
      <c r="BD114" s="309">
        <v>0.0</v>
      </c>
      <c r="BE114" s="310">
        <v>0.0</v>
      </c>
      <c r="BF114" s="311">
        <v>0.0</v>
      </c>
      <c r="BG114" s="315"/>
      <c r="BH114" s="32"/>
      <c r="BI114" s="316"/>
      <c r="BJ114" s="309">
        <v>0.0</v>
      </c>
      <c r="BK114" s="310">
        <v>0.0</v>
      </c>
      <c r="BL114" s="311">
        <v>0.0</v>
      </c>
      <c r="BM114" s="32"/>
      <c r="BN114" s="32"/>
      <c r="BO114" s="316"/>
      <c r="BP114" s="309">
        <v>0.0</v>
      </c>
      <c r="BQ114" s="310">
        <v>0.0</v>
      </c>
      <c r="BR114" s="311">
        <v>0.0</v>
      </c>
      <c r="BS114" s="32"/>
      <c r="BT114" s="32"/>
      <c r="BU114" s="316"/>
      <c r="BV114" s="309">
        <v>0.0</v>
      </c>
      <c r="BW114" s="310">
        <v>0.0</v>
      </c>
      <c r="BX114" s="311">
        <v>0.0</v>
      </c>
      <c r="BY114" s="32"/>
      <c r="BZ114" s="32"/>
      <c r="CA114" s="316"/>
      <c r="CB114" s="309">
        <v>0.0</v>
      </c>
      <c r="CC114" s="310">
        <v>0.0</v>
      </c>
      <c r="CD114" s="311">
        <v>0.0</v>
      </c>
      <c r="CE114" s="32"/>
      <c r="CF114" s="32"/>
      <c r="CG114" s="316"/>
      <c r="CH114" s="309">
        <v>0.0</v>
      </c>
      <c r="CI114" s="310">
        <v>0.0</v>
      </c>
      <c r="CJ114" s="311">
        <v>0.0</v>
      </c>
      <c r="CK114" s="31"/>
      <c r="CL114" s="31"/>
      <c r="CM114" s="317"/>
      <c r="CN114" s="303">
        <v>0.0</v>
      </c>
      <c r="CO114" s="304">
        <v>0.0</v>
      </c>
      <c r="CP114" s="305">
        <v>0.0</v>
      </c>
      <c r="CQ114" s="31"/>
      <c r="CR114" s="31"/>
      <c r="CS114" s="317"/>
      <c r="CT114" s="303">
        <v>0.0</v>
      </c>
      <c r="CU114" s="304">
        <v>0.0</v>
      </c>
      <c r="CV114" s="305">
        <v>0.0</v>
      </c>
      <c r="CW114" s="31"/>
      <c r="CX114" s="31"/>
      <c r="CY114" s="317"/>
      <c r="CZ114" s="303">
        <v>0.0</v>
      </c>
      <c r="DA114" s="304">
        <v>0.0</v>
      </c>
      <c r="DB114" s="305">
        <v>0.0</v>
      </c>
    </row>
    <row r="115">
      <c r="B115" s="313"/>
      <c r="C115" s="314"/>
      <c r="D115" s="314"/>
      <c r="E115" s="287">
        <v>0.0</v>
      </c>
      <c r="F115" s="287">
        <v>0.0</v>
      </c>
      <c r="G115" s="287">
        <v>0.0</v>
      </c>
      <c r="H115" s="287">
        <f>IF(ISBLANK(E115), "", COUNTA(CCD!K115, CCD!Q115, CCD!W115, CCD!AC115, CCD!AI115, CCD!AO115, CCD!AU115, CCD!BA115, CCD!BG115, CCD!BM115, CCD!BS115, CCD!BY115, CCD!CE115, CCD!CK115, CCD!CQ115, CCD!CW115))</f>
        <v>0</v>
      </c>
      <c r="I115" s="287">
        <f>IF(ISBLANK(F115), "", COUNTA(CCD!L115, CCD!R115, CCD!X115, CCD!AD115, CCD!AJ115, CCD!AP115, CCD!AV115, CCD!BB115, CCD!BH115, CCD!BN115, CCD!BT115, CCD!BZ115, CCD!CF115, CCD!CL115, CCD!CR115, CCD!CX115))</f>
        <v>0</v>
      </c>
      <c r="J115" s="287">
        <f>IF(ISBLANK(G115), "", COUNTA(CCD!M115, CCD!S115, CCD!Y115, CCD!AE115, CCD!AK115, CCD!AQ115, CCD!AW115, CCD!BC115, CCD!BI115, CCD!BO115, CCD!BU115, CCD!CA115, CCD!CG115, CCD!CM115, CCD!CS115, CCD!CY115))</f>
        <v>0</v>
      </c>
      <c r="K115" s="315"/>
      <c r="L115" s="32"/>
      <c r="M115" s="316"/>
      <c r="N115" s="309">
        <v>0.0</v>
      </c>
      <c r="O115" s="310">
        <v>0.0</v>
      </c>
      <c r="P115" s="311">
        <v>0.0</v>
      </c>
      <c r="Q115" s="315"/>
      <c r="R115" s="88"/>
      <c r="S115" s="316"/>
      <c r="T115" s="309">
        <v>0.0</v>
      </c>
      <c r="U115" s="310">
        <v>0.0</v>
      </c>
      <c r="V115" s="311">
        <v>0.0</v>
      </c>
      <c r="W115" s="315"/>
      <c r="X115" s="32"/>
      <c r="Y115" s="316"/>
      <c r="Z115" s="309">
        <v>0.0</v>
      </c>
      <c r="AA115" s="310">
        <v>0.0</v>
      </c>
      <c r="AB115" s="311">
        <v>0.0</v>
      </c>
      <c r="AC115" s="315"/>
      <c r="AD115" s="32"/>
      <c r="AE115" s="316"/>
      <c r="AF115" s="309">
        <v>0.0</v>
      </c>
      <c r="AG115" s="310">
        <v>0.0</v>
      </c>
      <c r="AH115" s="311">
        <v>0.0</v>
      </c>
      <c r="AI115" s="315"/>
      <c r="AJ115" s="32"/>
      <c r="AK115" s="316"/>
      <c r="AL115" s="309">
        <v>0.0</v>
      </c>
      <c r="AM115" s="310">
        <v>0.0</v>
      </c>
      <c r="AN115" s="311">
        <v>0.0</v>
      </c>
      <c r="AO115" s="32"/>
      <c r="AP115" s="32"/>
      <c r="AQ115" s="316"/>
      <c r="AR115" s="309">
        <v>0.0</v>
      </c>
      <c r="AS115" s="310">
        <v>0.0</v>
      </c>
      <c r="AT115" s="311">
        <v>0.0</v>
      </c>
      <c r="AU115" s="315"/>
      <c r="AV115" s="32"/>
      <c r="AW115" s="316"/>
      <c r="AX115" s="309">
        <v>0.0</v>
      </c>
      <c r="AY115" s="310">
        <v>0.0</v>
      </c>
      <c r="AZ115" s="311">
        <v>0.0</v>
      </c>
      <c r="BA115" s="315"/>
      <c r="BB115" s="32"/>
      <c r="BC115" s="316"/>
      <c r="BD115" s="309">
        <v>0.0</v>
      </c>
      <c r="BE115" s="310">
        <v>0.0</v>
      </c>
      <c r="BF115" s="311">
        <v>0.0</v>
      </c>
      <c r="BG115" s="315"/>
      <c r="BH115" s="32"/>
      <c r="BI115" s="316"/>
      <c r="BJ115" s="309">
        <v>0.0</v>
      </c>
      <c r="BK115" s="310">
        <v>0.0</v>
      </c>
      <c r="BL115" s="311">
        <v>0.0</v>
      </c>
      <c r="BM115" s="32"/>
      <c r="BN115" s="32"/>
      <c r="BO115" s="316"/>
      <c r="BP115" s="309">
        <v>0.0</v>
      </c>
      <c r="BQ115" s="310">
        <v>0.0</v>
      </c>
      <c r="BR115" s="311">
        <v>0.0</v>
      </c>
      <c r="BS115" s="32"/>
      <c r="BT115" s="32"/>
      <c r="BU115" s="316"/>
      <c r="BV115" s="309">
        <v>0.0</v>
      </c>
      <c r="BW115" s="310">
        <v>0.0</v>
      </c>
      <c r="BX115" s="311">
        <v>0.0</v>
      </c>
      <c r="BY115" s="32"/>
      <c r="BZ115" s="32"/>
      <c r="CA115" s="316"/>
      <c r="CB115" s="309">
        <v>0.0</v>
      </c>
      <c r="CC115" s="310">
        <v>0.0</v>
      </c>
      <c r="CD115" s="311">
        <v>0.0</v>
      </c>
      <c r="CE115" s="32"/>
      <c r="CF115" s="32"/>
      <c r="CG115" s="316"/>
      <c r="CH115" s="309">
        <v>0.0</v>
      </c>
      <c r="CI115" s="310">
        <v>0.0</v>
      </c>
      <c r="CJ115" s="311">
        <v>0.0</v>
      </c>
      <c r="CK115" s="31"/>
      <c r="CL115" s="31"/>
      <c r="CM115" s="317"/>
      <c r="CN115" s="303">
        <v>0.0</v>
      </c>
      <c r="CO115" s="304">
        <v>0.0</v>
      </c>
      <c r="CP115" s="305">
        <v>0.0</v>
      </c>
      <c r="CQ115" s="31"/>
      <c r="CR115" s="31"/>
      <c r="CS115" s="317"/>
      <c r="CT115" s="303">
        <v>0.0</v>
      </c>
      <c r="CU115" s="304">
        <v>0.0</v>
      </c>
      <c r="CV115" s="305">
        <v>0.0</v>
      </c>
      <c r="CW115" s="31"/>
      <c r="CX115" s="31"/>
      <c r="CY115" s="317"/>
      <c r="CZ115" s="303">
        <v>0.0</v>
      </c>
      <c r="DA115" s="304">
        <v>0.0</v>
      </c>
      <c r="DB115" s="305">
        <v>0.0</v>
      </c>
    </row>
    <row r="116">
      <c r="B116" s="313"/>
      <c r="C116" s="314"/>
      <c r="D116" s="314"/>
      <c r="E116" s="287">
        <v>0.0</v>
      </c>
      <c r="F116" s="287">
        <v>0.0</v>
      </c>
      <c r="G116" s="287">
        <v>0.0</v>
      </c>
      <c r="H116" s="287">
        <f>IF(ISBLANK(E116), "", COUNTA(CCD!K116, CCD!Q116, CCD!W116, CCD!AC116, CCD!AI116, CCD!AO116, CCD!AU116, CCD!BA116, CCD!BG116, CCD!BM116, CCD!BS116, CCD!BY116, CCD!CE116, CCD!CK116, CCD!CQ116, CCD!CW116))</f>
        <v>0</v>
      </c>
      <c r="I116" s="287">
        <f>IF(ISBLANK(F116), "", COUNTA(CCD!L116, CCD!R116, CCD!X116, CCD!AD116, CCD!AJ116, CCD!AP116, CCD!AV116, CCD!BB116, CCD!BH116, CCD!BN116, CCD!BT116, CCD!BZ116, CCD!CF116, CCD!CL116, CCD!CR116, CCD!CX116))</f>
        <v>0</v>
      </c>
      <c r="J116" s="287">
        <f>IF(ISBLANK(G116), "", COUNTA(CCD!M116, CCD!S116, CCD!Y116, CCD!AE116, CCD!AK116, CCD!AQ116, CCD!AW116, CCD!BC116, CCD!BI116, CCD!BO116, CCD!BU116, CCD!CA116, CCD!CG116, CCD!CM116, CCD!CS116, CCD!CY116))</f>
        <v>0</v>
      </c>
      <c r="K116" s="315"/>
      <c r="L116" s="32"/>
      <c r="M116" s="316"/>
      <c r="N116" s="309">
        <v>0.0</v>
      </c>
      <c r="O116" s="310">
        <v>0.0</v>
      </c>
      <c r="P116" s="311">
        <v>0.0</v>
      </c>
      <c r="Q116" s="315"/>
      <c r="R116" s="88"/>
      <c r="S116" s="316"/>
      <c r="T116" s="309">
        <v>0.0</v>
      </c>
      <c r="U116" s="310">
        <v>0.0</v>
      </c>
      <c r="V116" s="311">
        <v>0.0</v>
      </c>
      <c r="W116" s="315"/>
      <c r="X116" s="32"/>
      <c r="Y116" s="316"/>
      <c r="Z116" s="309">
        <v>0.0</v>
      </c>
      <c r="AA116" s="310">
        <v>0.0</v>
      </c>
      <c r="AB116" s="311">
        <v>0.0</v>
      </c>
      <c r="AC116" s="315"/>
      <c r="AD116" s="32"/>
      <c r="AE116" s="316"/>
      <c r="AF116" s="309">
        <v>0.0</v>
      </c>
      <c r="AG116" s="310">
        <v>0.0</v>
      </c>
      <c r="AH116" s="311">
        <v>0.0</v>
      </c>
      <c r="AI116" s="315"/>
      <c r="AJ116" s="32"/>
      <c r="AK116" s="316"/>
      <c r="AL116" s="309">
        <v>0.0</v>
      </c>
      <c r="AM116" s="310">
        <v>0.0</v>
      </c>
      <c r="AN116" s="311">
        <v>0.0</v>
      </c>
      <c r="AO116" s="32"/>
      <c r="AP116" s="32"/>
      <c r="AQ116" s="316"/>
      <c r="AR116" s="309">
        <v>0.0</v>
      </c>
      <c r="AS116" s="310">
        <v>0.0</v>
      </c>
      <c r="AT116" s="311">
        <v>0.0</v>
      </c>
      <c r="AU116" s="315"/>
      <c r="AV116" s="32"/>
      <c r="AW116" s="316"/>
      <c r="AX116" s="309">
        <v>0.0</v>
      </c>
      <c r="AY116" s="310">
        <v>0.0</v>
      </c>
      <c r="AZ116" s="311">
        <v>0.0</v>
      </c>
      <c r="BA116" s="315"/>
      <c r="BB116" s="32"/>
      <c r="BC116" s="316"/>
      <c r="BD116" s="309">
        <v>0.0</v>
      </c>
      <c r="BE116" s="310">
        <v>0.0</v>
      </c>
      <c r="BF116" s="311">
        <v>0.0</v>
      </c>
      <c r="BG116" s="315"/>
      <c r="BH116" s="32"/>
      <c r="BI116" s="316"/>
      <c r="BJ116" s="309">
        <v>0.0</v>
      </c>
      <c r="BK116" s="310">
        <v>0.0</v>
      </c>
      <c r="BL116" s="311">
        <v>0.0</v>
      </c>
      <c r="BM116" s="32"/>
      <c r="BN116" s="32"/>
      <c r="BO116" s="316"/>
      <c r="BP116" s="309">
        <v>0.0</v>
      </c>
      <c r="BQ116" s="310">
        <v>0.0</v>
      </c>
      <c r="BR116" s="311">
        <v>0.0</v>
      </c>
      <c r="BS116" s="32"/>
      <c r="BT116" s="32"/>
      <c r="BU116" s="316"/>
      <c r="BV116" s="309">
        <v>0.0</v>
      </c>
      <c r="BW116" s="310">
        <v>0.0</v>
      </c>
      <c r="BX116" s="311">
        <v>0.0</v>
      </c>
      <c r="BY116" s="32"/>
      <c r="BZ116" s="32"/>
      <c r="CA116" s="316"/>
      <c r="CB116" s="309">
        <v>0.0</v>
      </c>
      <c r="CC116" s="310">
        <v>0.0</v>
      </c>
      <c r="CD116" s="311">
        <v>0.0</v>
      </c>
      <c r="CE116" s="32"/>
      <c r="CF116" s="32"/>
      <c r="CG116" s="316"/>
      <c r="CH116" s="309">
        <v>0.0</v>
      </c>
      <c r="CI116" s="310">
        <v>0.0</v>
      </c>
      <c r="CJ116" s="311">
        <v>0.0</v>
      </c>
      <c r="CK116" s="31"/>
      <c r="CL116" s="31"/>
      <c r="CM116" s="317"/>
      <c r="CN116" s="303">
        <v>0.0</v>
      </c>
      <c r="CO116" s="304">
        <v>0.0</v>
      </c>
      <c r="CP116" s="305">
        <v>0.0</v>
      </c>
      <c r="CQ116" s="31"/>
      <c r="CR116" s="31"/>
      <c r="CS116" s="317"/>
      <c r="CT116" s="303">
        <v>0.0</v>
      </c>
      <c r="CU116" s="304">
        <v>0.0</v>
      </c>
      <c r="CV116" s="305">
        <v>0.0</v>
      </c>
      <c r="CW116" s="31"/>
      <c r="CX116" s="31"/>
      <c r="CY116" s="317"/>
      <c r="CZ116" s="303">
        <v>0.0</v>
      </c>
      <c r="DA116" s="304">
        <v>0.0</v>
      </c>
      <c r="DB116" s="305">
        <v>0.0</v>
      </c>
    </row>
    <row r="117">
      <c r="B117" s="313"/>
      <c r="C117" s="314"/>
      <c r="D117" s="314"/>
      <c r="E117" s="287">
        <v>0.0</v>
      </c>
      <c r="F117" s="287">
        <v>0.0</v>
      </c>
      <c r="G117" s="287">
        <v>0.0</v>
      </c>
      <c r="H117" s="287">
        <f>IF(ISBLANK(E117), "", COUNTA(CCD!K117, CCD!Q117, CCD!W117, CCD!AC117, CCD!AI117, CCD!AO117, CCD!AU117, CCD!BA117, CCD!BG117, CCD!BM117, CCD!BS117, CCD!BY117, CCD!CE117, CCD!CK117, CCD!CQ117, CCD!CW117))</f>
        <v>0</v>
      </c>
      <c r="I117" s="287">
        <f>IF(ISBLANK(F117), "", COUNTA(CCD!L117, CCD!R117, CCD!X117, CCD!AD117, CCD!AJ117, CCD!AP117, CCD!AV117, CCD!BB117, CCD!BH117, CCD!BN117, CCD!BT117, CCD!BZ117, CCD!CF117, CCD!CL117, CCD!CR117, CCD!CX117))</f>
        <v>0</v>
      </c>
      <c r="J117" s="287">
        <f>IF(ISBLANK(G117), "", COUNTA(CCD!M117, CCD!S117, CCD!Y117, CCD!AE117, CCD!AK117, CCD!AQ117, CCD!AW117, CCD!BC117, CCD!BI117, CCD!BO117, CCD!BU117, CCD!CA117, CCD!CG117, CCD!CM117, CCD!CS117, CCD!CY117))</f>
        <v>0</v>
      </c>
      <c r="K117" s="315"/>
      <c r="L117" s="32"/>
      <c r="M117" s="316"/>
      <c r="N117" s="309">
        <v>0.0</v>
      </c>
      <c r="O117" s="310">
        <v>0.0</v>
      </c>
      <c r="P117" s="311">
        <v>0.0</v>
      </c>
      <c r="Q117" s="315"/>
      <c r="R117" s="88"/>
      <c r="S117" s="316"/>
      <c r="T117" s="309">
        <v>0.0</v>
      </c>
      <c r="U117" s="310">
        <v>0.0</v>
      </c>
      <c r="V117" s="311">
        <v>0.0</v>
      </c>
      <c r="W117" s="315"/>
      <c r="X117" s="32"/>
      <c r="Y117" s="316"/>
      <c r="Z117" s="309">
        <v>0.0</v>
      </c>
      <c r="AA117" s="310">
        <v>0.0</v>
      </c>
      <c r="AB117" s="311">
        <v>0.0</v>
      </c>
      <c r="AC117" s="315"/>
      <c r="AD117" s="32"/>
      <c r="AE117" s="316"/>
      <c r="AF117" s="309">
        <v>0.0</v>
      </c>
      <c r="AG117" s="310">
        <v>0.0</v>
      </c>
      <c r="AH117" s="311">
        <v>0.0</v>
      </c>
      <c r="AI117" s="315"/>
      <c r="AJ117" s="32"/>
      <c r="AK117" s="316"/>
      <c r="AL117" s="309">
        <v>0.0</v>
      </c>
      <c r="AM117" s="310">
        <v>0.0</v>
      </c>
      <c r="AN117" s="311">
        <v>0.0</v>
      </c>
      <c r="AO117" s="32"/>
      <c r="AP117" s="32"/>
      <c r="AQ117" s="316"/>
      <c r="AR117" s="309">
        <v>0.0</v>
      </c>
      <c r="AS117" s="310">
        <v>0.0</v>
      </c>
      <c r="AT117" s="311">
        <v>0.0</v>
      </c>
      <c r="AU117" s="315"/>
      <c r="AV117" s="32"/>
      <c r="AW117" s="316"/>
      <c r="AX117" s="309">
        <v>0.0</v>
      </c>
      <c r="AY117" s="310">
        <v>0.0</v>
      </c>
      <c r="AZ117" s="311">
        <v>0.0</v>
      </c>
      <c r="BA117" s="315"/>
      <c r="BB117" s="32"/>
      <c r="BC117" s="316"/>
      <c r="BD117" s="309">
        <v>0.0</v>
      </c>
      <c r="BE117" s="310">
        <v>0.0</v>
      </c>
      <c r="BF117" s="311">
        <v>0.0</v>
      </c>
      <c r="BG117" s="315"/>
      <c r="BH117" s="32"/>
      <c r="BI117" s="316"/>
      <c r="BJ117" s="309">
        <v>0.0</v>
      </c>
      <c r="BK117" s="310">
        <v>0.0</v>
      </c>
      <c r="BL117" s="311">
        <v>0.0</v>
      </c>
      <c r="BM117" s="32"/>
      <c r="BN117" s="32"/>
      <c r="BO117" s="316"/>
      <c r="BP117" s="309">
        <v>0.0</v>
      </c>
      <c r="BQ117" s="310">
        <v>0.0</v>
      </c>
      <c r="BR117" s="311">
        <v>0.0</v>
      </c>
      <c r="BS117" s="32"/>
      <c r="BT117" s="32"/>
      <c r="BU117" s="316"/>
      <c r="BV117" s="309">
        <v>0.0</v>
      </c>
      <c r="BW117" s="310">
        <v>0.0</v>
      </c>
      <c r="BX117" s="311">
        <v>0.0</v>
      </c>
      <c r="BY117" s="32"/>
      <c r="BZ117" s="32"/>
      <c r="CA117" s="316"/>
      <c r="CB117" s="309">
        <v>0.0</v>
      </c>
      <c r="CC117" s="310">
        <v>0.0</v>
      </c>
      <c r="CD117" s="311">
        <v>0.0</v>
      </c>
      <c r="CE117" s="32"/>
      <c r="CF117" s="32"/>
      <c r="CG117" s="316"/>
      <c r="CH117" s="309">
        <v>0.0</v>
      </c>
      <c r="CI117" s="310">
        <v>0.0</v>
      </c>
      <c r="CJ117" s="311">
        <v>0.0</v>
      </c>
      <c r="CK117" s="31"/>
      <c r="CL117" s="31"/>
      <c r="CM117" s="317"/>
      <c r="CN117" s="303">
        <v>0.0</v>
      </c>
      <c r="CO117" s="304">
        <v>0.0</v>
      </c>
      <c r="CP117" s="305">
        <v>0.0</v>
      </c>
      <c r="CQ117" s="31"/>
      <c r="CR117" s="31"/>
      <c r="CS117" s="317"/>
      <c r="CT117" s="303">
        <v>0.0</v>
      </c>
      <c r="CU117" s="304">
        <v>0.0</v>
      </c>
      <c r="CV117" s="305">
        <v>0.0</v>
      </c>
      <c r="CW117" s="31"/>
      <c r="CX117" s="31"/>
      <c r="CY117" s="317"/>
      <c r="CZ117" s="303">
        <v>0.0</v>
      </c>
      <c r="DA117" s="304">
        <v>0.0</v>
      </c>
      <c r="DB117" s="305">
        <v>0.0</v>
      </c>
    </row>
    <row r="118">
      <c r="B118" s="313"/>
      <c r="C118" s="314"/>
      <c r="D118" s="314"/>
      <c r="E118" s="287">
        <v>0.0</v>
      </c>
      <c r="F118" s="287">
        <v>0.0</v>
      </c>
      <c r="G118" s="287">
        <v>0.0</v>
      </c>
      <c r="H118" s="287">
        <f>IF(ISBLANK(E118), "", COUNTA(CCD!K118, CCD!Q118, CCD!W118, CCD!AC118, CCD!AI118, CCD!AO118, CCD!AU118, CCD!BA118, CCD!BG118, CCD!BM118, CCD!BS118, CCD!BY118, CCD!CE118, CCD!CK118, CCD!CQ118, CCD!CW118))</f>
        <v>0</v>
      </c>
      <c r="I118" s="287">
        <f>IF(ISBLANK(F118), "", COUNTA(CCD!L118, CCD!R118, CCD!X118, CCD!AD118, CCD!AJ118, CCD!AP118, CCD!AV118, CCD!BB118, CCD!BH118, CCD!BN118, CCD!BT118, CCD!BZ118, CCD!CF118, CCD!CL118, CCD!CR118, CCD!CX118))</f>
        <v>0</v>
      </c>
      <c r="J118" s="287">
        <f>IF(ISBLANK(G118), "", COUNTA(CCD!M118, CCD!S118, CCD!Y118, CCD!AE118, CCD!AK118, CCD!AQ118, CCD!AW118, CCD!BC118, CCD!BI118, CCD!BO118, CCD!BU118, CCD!CA118, CCD!CG118, CCD!CM118, CCD!CS118, CCD!CY118))</f>
        <v>0</v>
      </c>
      <c r="K118" s="315"/>
      <c r="L118" s="32"/>
      <c r="M118" s="316"/>
      <c r="N118" s="309">
        <v>0.0</v>
      </c>
      <c r="O118" s="310">
        <v>0.0</v>
      </c>
      <c r="P118" s="311">
        <v>0.0</v>
      </c>
      <c r="Q118" s="315"/>
      <c r="R118" s="88"/>
      <c r="S118" s="316"/>
      <c r="T118" s="309">
        <v>0.0</v>
      </c>
      <c r="U118" s="310">
        <v>0.0</v>
      </c>
      <c r="V118" s="311">
        <v>0.0</v>
      </c>
      <c r="W118" s="315"/>
      <c r="X118" s="32"/>
      <c r="Y118" s="316"/>
      <c r="Z118" s="309">
        <v>0.0</v>
      </c>
      <c r="AA118" s="310">
        <v>0.0</v>
      </c>
      <c r="AB118" s="311">
        <v>0.0</v>
      </c>
      <c r="AC118" s="315"/>
      <c r="AD118" s="32"/>
      <c r="AE118" s="316"/>
      <c r="AF118" s="309">
        <v>0.0</v>
      </c>
      <c r="AG118" s="310">
        <v>0.0</v>
      </c>
      <c r="AH118" s="311">
        <v>0.0</v>
      </c>
      <c r="AI118" s="315"/>
      <c r="AJ118" s="32"/>
      <c r="AK118" s="316"/>
      <c r="AL118" s="309">
        <v>0.0</v>
      </c>
      <c r="AM118" s="310">
        <v>0.0</v>
      </c>
      <c r="AN118" s="311">
        <v>0.0</v>
      </c>
      <c r="AO118" s="32"/>
      <c r="AP118" s="32"/>
      <c r="AQ118" s="316"/>
      <c r="AR118" s="309">
        <v>0.0</v>
      </c>
      <c r="AS118" s="310">
        <v>0.0</v>
      </c>
      <c r="AT118" s="311">
        <v>0.0</v>
      </c>
      <c r="AU118" s="315"/>
      <c r="AV118" s="32"/>
      <c r="AW118" s="316"/>
      <c r="AX118" s="309">
        <v>0.0</v>
      </c>
      <c r="AY118" s="310">
        <v>0.0</v>
      </c>
      <c r="AZ118" s="311">
        <v>0.0</v>
      </c>
      <c r="BA118" s="315"/>
      <c r="BB118" s="32"/>
      <c r="BC118" s="316"/>
      <c r="BD118" s="309">
        <v>0.0</v>
      </c>
      <c r="BE118" s="310">
        <v>0.0</v>
      </c>
      <c r="BF118" s="311">
        <v>0.0</v>
      </c>
      <c r="BG118" s="315"/>
      <c r="BH118" s="32"/>
      <c r="BI118" s="316"/>
      <c r="BJ118" s="309">
        <v>0.0</v>
      </c>
      <c r="BK118" s="310">
        <v>0.0</v>
      </c>
      <c r="BL118" s="311">
        <v>0.0</v>
      </c>
      <c r="BM118" s="32"/>
      <c r="BN118" s="32"/>
      <c r="BO118" s="316"/>
      <c r="BP118" s="309">
        <v>0.0</v>
      </c>
      <c r="BQ118" s="310">
        <v>0.0</v>
      </c>
      <c r="BR118" s="311">
        <v>0.0</v>
      </c>
      <c r="BS118" s="32"/>
      <c r="BT118" s="32"/>
      <c r="BU118" s="316"/>
      <c r="BV118" s="309">
        <v>0.0</v>
      </c>
      <c r="BW118" s="310">
        <v>0.0</v>
      </c>
      <c r="BX118" s="311">
        <v>0.0</v>
      </c>
      <c r="BY118" s="32"/>
      <c r="BZ118" s="32"/>
      <c r="CA118" s="316"/>
      <c r="CB118" s="309">
        <v>0.0</v>
      </c>
      <c r="CC118" s="310">
        <v>0.0</v>
      </c>
      <c r="CD118" s="311">
        <v>0.0</v>
      </c>
      <c r="CE118" s="32"/>
      <c r="CF118" s="32"/>
      <c r="CG118" s="316"/>
      <c r="CH118" s="309">
        <v>0.0</v>
      </c>
      <c r="CI118" s="310">
        <v>0.0</v>
      </c>
      <c r="CJ118" s="311">
        <v>0.0</v>
      </c>
      <c r="CK118" s="31"/>
      <c r="CL118" s="31"/>
      <c r="CM118" s="317"/>
      <c r="CN118" s="303">
        <v>0.0</v>
      </c>
      <c r="CO118" s="304">
        <v>0.0</v>
      </c>
      <c r="CP118" s="305">
        <v>0.0</v>
      </c>
      <c r="CQ118" s="31"/>
      <c r="CR118" s="31"/>
      <c r="CS118" s="317"/>
      <c r="CT118" s="303">
        <v>0.0</v>
      </c>
      <c r="CU118" s="304">
        <v>0.0</v>
      </c>
      <c r="CV118" s="305">
        <v>0.0</v>
      </c>
      <c r="CW118" s="31"/>
      <c r="CX118" s="31"/>
      <c r="CY118" s="317"/>
      <c r="CZ118" s="303">
        <v>0.0</v>
      </c>
      <c r="DA118" s="304">
        <v>0.0</v>
      </c>
      <c r="DB118" s="305">
        <v>0.0</v>
      </c>
    </row>
    <row r="119">
      <c r="B119" s="313"/>
      <c r="C119" s="314"/>
      <c r="D119" s="314"/>
      <c r="E119" s="287">
        <v>0.0</v>
      </c>
      <c r="F119" s="287">
        <v>0.0</v>
      </c>
      <c r="G119" s="287">
        <v>0.0</v>
      </c>
      <c r="H119" s="287">
        <f>IF(ISBLANK(E119), "", COUNTA(CCD!K119, CCD!Q119, CCD!W119, CCD!AC119, CCD!AI119, CCD!AO119, CCD!AU119, CCD!BA119, CCD!BG119, CCD!BM119, CCD!BS119, CCD!BY119, CCD!CE119, CCD!CK119, CCD!CQ119, CCD!CW119))</f>
        <v>0</v>
      </c>
      <c r="I119" s="287">
        <f>IF(ISBLANK(F119), "", COUNTA(CCD!L119, CCD!R119, CCD!X119, CCD!AD119, CCD!AJ119, CCD!AP119, CCD!AV119, CCD!BB119, CCD!BH119, CCD!BN119, CCD!BT119, CCD!BZ119, CCD!CF119, CCD!CL119, CCD!CR119, CCD!CX119))</f>
        <v>0</v>
      </c>
      <c r="J119" s="287">
        <f>IF(ISBLANK(G119), "", COUNTA(CCD!M119, CCD!S119, CCD!Y119, CCD!AE119, CCD!AK119, CCD!AQ119, CCD!AW119, CCD!BC119, CCD!BI119, CCD!BO119, CCD!BU119, CCD!CA119, CCD!CG119, CCD!CM119, CCD!CS119, CCD!CY119))</f>
        <v>0</v>
      </c>
      <c r="K119" s="315"/>
      <c r="L119" s="32"/>
      <c r="M119" s="316"/>
      <c r="N119" s="309">
        <v>0.0</v>
      </c>
      <c r="O119" s="310">
        <v>0.0</v>
      </c>
      <c r="P119" s="311">
        <v>0.0</v>
      </c>
      <c r="Q119" s="315"/>
      <c r="R119" s="88"/>
      <c r="S119" s="316"/>
      <c r="T119" s="309">
        <v>0.0</v>
      </c>
      <c r="U119" s="310">
        <v>0.0</v>
      </c>
      <c r="V119" s="311">
        <v>0.0</v>
      </c>
      <c r="W119" s="315"/>
      <c r="X119" s="32"/>
      <c r="Y119" s="316"/>
      <c r="Z119" s="309">
        <v>0.0</v>
      </c>
      <c r="AA119" s="310">
        <v>0.0</v>
      </c>
      <c r="AB119" s="311">
        <v>0.0</v>
      </c>
      <c r="AC119" s="315"/>
      <c r="AD119" s="32"/>
      <c r="AE119" s="316"/>
      <c r="AF119" s="309">
        <v>0.0</v>
      </c>
      <c r="AG119" s="310">
        <v>0.0</v>
      </c>
      <c r="AH119" s="311">
        <v>0.0</v>
      </c>
      <c r="AI119" s="315"/>
      <c r="AJ119" s="32"/>
      <c r="AK119" s="316"/>
      <c r="AL119" s="309">
        <v>0.0</v>
      </c>
      <c r="AM119" s="310">
        <v>0.0</v>
      </c>
      <c r="AN119" s="311">
        <v>0.0</v>
      </c>
      <c r="AO119" s="32"/>
      <c r="AP119" s="32"/>
      <c r="AQ119" s="316"/>
      <c r="AR119" s="309">
        <v>0.0</v>
      </c>
      <c r="AS119" s="310">
        <v>0.0</v>
      </c>
      <c r="AT119" s="311">
        <v>0.0</v>
      </c>
      <c r="AU119" s="315"/>
      <c r="AV119" s="32"/>
      <c r="AW119" s="316"/>
      <c r="AX119" s="309">
        <v>0.0</v>
      </c>
      <c r="AY119" s="310">
        <v>0.0</v>
      </c>
      <c r="AZ119" s="311">
        <v>0.0</v>
      </c>
      <c r="BA119" s="315"/>
      <c r="BB119" s="32"/>
      <c r="BC119" s="316"/>
      <c r="BD119" s="309">
        <v>0.0</v>
      </c>
      <c r="BE119" s="310">
        <v>0.0</v>
      </c>
      <c r="BF119" s="311">
        <v>0.0</v>
      </c>
      <c r="BG119" s="315"/>
      <c r="BH119" s="32"/>
      <c r="BI119" s="316"/>
      <c r="BJ119" s="309">
        <v>0.0</v>
      </c>
      <c r="BK119" s="310">
        <v>0.0</v>
      </c>
      <c r="BL119" s="311">
        <v>0.0</v>
      </c>
      <c r="BM119" s="32"/>
      <c r="BN119" s="32"/>
      <c r="BO119" s="316"/>
      <c r="BP119" s="309">
        <v>0.0</v>
      </c>
      <c r="BQ119" s="310">
        <v>0.0</v>
      </c>
      <c r="BR119" s="311">
        <v>0.0</v>
      </c>
      <c r="BS119" s="32"/>
      <c r="BT119" s="32"/>
      <c r="BU119" s="316"/>
      <c r="BV119" s="309">
        <v>0.0</v>
      </c>
      <c r="BW119" s="310">
        <v>0.0</v>
      </c>
      <c r="BX119" s="311">
        <v>0.0</v>
      </c>
      <c r="BY119" s="32"/>
      <c r="BZ119" s="32"/>
      <c r="CA119" s="316"/>
      <c r="CB119" s="309">
        <v>0.0</v>
      </c>
      <c r="CC119" s="310">
        <v>0.0</v>
      </c>
      <c r="CD119" s="311">
        <v>0.0</v>
      </c>
      <c r="CE119" s="32"/>
      <c r="CF119" s="32"/>
      <c r="CG119" s="316"/>
      <c r="CH119" s="309">
        <v>0.0</v>
      </c>
      <c r="CI119" s="310">
        <v>0.0</v>
      </c>
      <c r="CJ119" s="311">
        <v>0.0</v>
      </c>
      <c r="CK119" s="31"/>
      <c r="CL119" s="31"/>
      <c r="CM119" s="317"/>
      <c r="CN119" s="303">
        <v>0.0</v>
      </c>
      <c r="CO119" s="304">
        <v>0.0</v>
      </c>
      <c r="CP119" s="305">
        <v>0.0</v>
      </c>
      <c r="CQ119" s="31"/>
      <c r="CR119" s="31"/>
      <c r="CS119" s="317"/>
      <c r="CT119" s="303">
        <v>0.0</v>
      </c>
      <c r="CU119" s="304">
        <v>0.0</v>
      </c>
      <c r="CV119" s="305">
        <v>0.0</v>
      </c>
      <c r="CW119" s="31"/>
      <c r="CX119" s="31"/>
      <c r="CY119" s="317"/>
      <c r="CZ119" s="303">
        <v>0.0</v>
      </c>
      <c r="DA119" s="304">
        <v>0.0</v>
      </c>
      <c r="DB119" s="305">
        <v>0.0</v>
      </c>
    </row>
    <row r="120">
      <c r="B120" s="313"/>
      <c r="C120" s="314"/>
      <c r="D120" s="314"/>
      <c r="E120" s="287">
        <v>0.0</v>
      </c>
      <c r="F120" s="287">
        <v>0.0</v>
      </c>
      <c r="G120" s="287">
        <v>0.0</v>
      </c>
      <c r="H120" s="287">
        <f>IF(ISBLANK(E120), "", COUNTA(CCD!K120, CCD!Q120, CCD!W120, CCD!AC120, CCD!AI120, CCD!AO120, CCD!AU120, CCD!BA120, CCD!BG120, CCD!BM120, CCD!BS120, CCD!BY120, CCD!CE120, CCD!CK120, CCD!CQ120, CCD!CW120))</f>
        <v>0</v>
      </c>
      <c r="I120" s="287">
        <f>IF(ISBLANK(F120), "", COUNTA(CCD!L120, CCD!R120, CCD!X120, CCD!AD120, CCD!AJ120, CCD!AP120, CCD!AV120, CCD!BB120, CCD!BH120, CCD!BN120, CCD!BT120, CCD!BZ120, CCD!CF120, CCD!CL120, CCD!CR120, CCD!CX120))</f>
        <v>0</v>
      </c>
      <c r="J120" s="287">
        <f>IF(ISBLANK(G120), "", COUNTA(CCD!M120, CCD!S120, CCD!Y120, CCD!AE120, CCD!AK120, CCD!AQ120, CCD!AW120, CCD!BC120, CCD!BI120, CCD!BO120, CCD!BU120, CCD!CA120, CCD!CG120, CCD!CM120, CCD!CS120, CCD!CY120))</f>
        <v>0</v>
      </c>
      <c r="K120" s="315"/>
      <c r="L120" s="32"/>
      <c r="M120" s="316"/>
      <c r="N120" s="309">
        <v>0.0</v>
      </c>
      <c r="O120" s="310">
        <v>0.0</v>
      </c>
      <c r="P120" s="311">
        <v>0.0</v>
      </c>
      <c r="Q120" s="315"/>
      <c r="R120" s="88"/>
      <c r="S120" s="316"/>
      <c r="T120" s="309">
        <v>0.0</v>
      </c>
      <c r="U120" s="310">
        <v>0.0</v>
      </c>
      <c r="V120" s="311">
        <v>0.0</v>
      </c>
      <c r="W120" s="315"/>
      <c r="X120" s="32"/>
      <c r="Y120" s="316"/>
      <c r="Z120" s="309">
        <v>0.0</v>
      </c>
      <c r="AA120" s="310">
        <v>0.0</v>
      </c>
      <c r="AB120" s="311">
        <v>0.0</v>
      </c>
      <c r="AC120" s="315"/>
      <c r="AD120" s="32"/>
      <c r="AE120" s="316"/>
      <c r="AF120" s="309">
        <v>0.0</v>
      </c>
      <c r="AG120" s="310">
        <v>0.0</v>
      </c>
      <c r="AH120" s="311">
        <v>0.0</v>
      </c>
      <c r="AI120" s="315"/>
      <c r="AJ120" s="32"/>
      <c r="AK120" s="316"/>
      <c r="AL120" s="309">
        <v>0.0</v>
      </c>
      <c r="AM120" s="310">
        <v>0.0</v>
      </c>
      <c r="AN120" s="311">
        <v>0.0</v>
      </c>
      <c r="AO120" s="32"/>
      <c r="AP120" s="32"/>
      <c r="AQ120" s="316"/>
      <c r="AR120" s="309">
        <v>0.0</v>
      </c>
      <c r="AS120" s="310">
        <v>0.0</v>
      </c>
      <c r="AT120" s="311">
        <v>0.0</v>
      </c>
      <c r="AU120" s="315"/>
      <c r="AV120" s="32"/>
      <c r="AW120" s="316"/>
      <c r="AX120" s="309">
        <v>0.0</v>
      </c>
      <c r="AY120" s="310">
        <v>0.0</v>
      </c>
      <c r="AZ120" s="311">
        <v>0.0</v>
      </c>
      <c r="BA120" s="315"/>
      <c r="BB120" s="32"/>
      <c r="BC120" s="316"/>
      <c r="BD120" s="309">
        <v>0.0</v>
      </c>
      <c r="BE120" s="310">
        <v>0.0</v>
      </c>
      <c r="BF120" s="311">
        <v>0.0</v>
      </c>
      <c r="BG120" s="315"/>
      <c r="BH120" s="32"/>
      <c r="BI120" s="316"/>
      <c r="BJ120" s="309">
        <v>0.0</v>
      </c>
      <c r="BK120" s="310">
        <v>0.0</v>
      </c>
      <c r="BL120" s="311">
        <v>0.0</v>
      </c>
      <c r="BM120" s="32"/>
      <c r="BN120" s="32"/>
      <c r="BO120" s="316"/>
      <c r="BP120" s="309">
        <v>0.0</v>
      </c>
      <c r="BQ120" s="310">
        <v>0.0</v>
      </c>
      <c r="BR120" s="311">
        <v>0.0</v>
      </c>
      <c r="BS120" s="32"/>
      <c r="BT120" s="32"/>
      <c r="BU120" s="316"/>
      <c r="BV120" s="309">
        <v>0.0</v>
      </c>
      <c r="BW120" s="310">
        <v>0.0</v>
      </c>
      <c r="BX120" s="311">
        <v>0.0</v>
      </c>
      <c r="BY120" s="32"/>
      <c r="BZ120" s="32"/>
      <c r="CA120" s="316"/>
      <c r="CB120" s="309">
        <v>0.0</v>
      </c>
      <c r="CC120" s="310">
        <v>0.0</v>
      </c>
      <c r="CD120" s="311">
        <v>0.0</v>
      </c>
      <c r="CE120" s="32"/>
      <c r="CF120" s="32"/>
      <c r="CG120" s="316"/>
      <c r="CH120" s="309">
        <v>0.0</v>
      </c>
      <c r="CI120" s="310">
        <v>0.0</v>
      </c>
      <c r="CJ120" s="311">
        <v>0.0</v>
      </c>
      <c r="CK120" s="31"/>
      <c r="CL120" s="31"/>
      <c r="CM120" s="317"/>
      <c r="CN120" s="303">
        <v>0.0</v>
      </c>
      <c r="CO120" s="304">
        <v>0.0</v>
      </c>
      <c r="CP120" s="305">
        <v>0.0</v>
      </c>
      <c r="CQ120" s="31"/>
      <c r="CR120" s="31"/>
      <c r="CS120" s="317"/>
      <c r="CT120" s="303">
        <v>0.0</v>
      </c>
      <c r="CU120" s="304">
        <v>0.0</v>
      </c>
      <c r="CV120" s="305">
        <v>0.0</v>
      </c>
      <c r="CW120" s="31"/>
      <c r="CX120" s="31"/>
      <c r="CY120" s="317"/>
      <c r="CZ120" s="303">
        <v>0.0</v>
      </c>
      <c r="DA120" s="304">
        <v>0.0</v>
      </c>
      <c r="DB120" s="305">
        <v>0.0</v>
      </c>
    </row>
    <row r="121">
      <c r="B121" s="313"/>
      <c r="C121" s="314"/>
      <c r="D121" s="314"/>
      <c r="E121" s="287">
        <v>0.0</v>
      </c>
      <c r="F121" s="287">
        <v>0.0</v>
      </c>
      <c r="G121" s="287">
        <v>0.0</v>
      </c>
      <c r="H121" s="287">
        <f>IF(ISBLANK(E121), "", COUNTA(CCD!K121, CCD!Q121, CCD!W121, CCD!AC121, CCD!AI121, CCD!AO121, CCD!AU121, CCD!BA121, CCD!BG121, CCD!BM121, CCD!BS121, CCD!BY121, CCD!CE121, CCD!CK121, CCD!CQ121, CCD!CW121))</f>
        <v>0</v>
      </c>
      <c r="I121" s="287">
        <f>IF(ISBLANK(F121), "", COUNTA(CCD!L121, CCD!R121, CCD!X121, CCD!AD121, CCD!AJ121, CCD!AP121, CCD!AV121, CCD!BB121, CCD!BH121, CCD!BN121, CCD!BT121, CCD!BZ121, CCD!CF121, CCD!CL121, CCD!CR121, CCD!CX121))</f>
        <v>0</v>
      </c>
      <c r="J121" s="287">
        <f>IF(ISBLANK(G121), "", COUNTA(CCD!M121, CCD!S121, CCD!Y121, CCD!AE121, CCD!AK121, CCD!AQ121, CCD!AW121, CCD!BC121, CCD!BI121, CCD!BO121, CCD!BU121, CCD!CA121, CCD!CG121, CCD!CM121, CCD!CS121, CCD!CY121))</f>
        <v>0</v>
      </c>
      <c r="K121" s="315"/>
      <c r="L121" s="32"/>
      <c r="M121" s="316"/>
      <c r="N121" s="309">
        <v>0.0</v>
      </c>
      <c r="O121" s="310">
        <v>0.0</v>
      </c>
      <c r="P121" s="311">
        <v>0.0</v>
      </c>
      <c r="Q121" s="315"/>
      <c r="R121" s="88"/>
      <c r="S121" s="316"/>
      <c r="T121" s="309">
        <v>0.0</v>
      </c>
      <c r="U121" s="310">
        <v>0.0</v>
      </c>
      <c r="V121" s="311">
        <v>0.0</v>
      </c>
      <c r="W121" s="315"/>
      <c r="X121" s="32"/>
      <c r="Y121" s="316"/>
      <c r="Z121" s="309">
        <v>0.0</v>
      </c>
      <c r="AA121" s="310">
        <v>0.0</v>
      </c>
      <c r="AB121" s="311">
        <v>0.0</v>
      </c>
      <c r="AC121" s="315"/>
      <c r="AD121" s="32"/>
      <c r="AE121" s="316"/>
      <c r="AF121" s="309">
        <v>0.0</v>
      </c>
      <c r="AG121" s="310">
        <v>0.0</v>
      </c>
      <c r="AH121" s="311">
        <v>0.0</v>
      </c>
      <c r="AI121" s="315"/>
      <c r="AJ121" s="32"/>
      <c r="AK121" s="316"/>
      <c r="AL121" s="309">
        <v>0.0</v>
      </c>
      <c r="AM121" s="310">
        <v>0.0</v>
      </c>
      <c r="AN121" s="311">
        <v>0.0</v>
      </c>
      <c r="AO121" s="32"/>
      <c r="AP121" s="32"/>
      <c r="AQ121" s="316"/>
      <c r="AR121" s="309">
        <v>0.0</v>
      </c>
      <c r="AS121" s="310">
        <v>0.0</v>
      </c>
      <c r="AT121" s="311">
        <v>0.0</v>
      </c>
      <c r="AU121" s="315"/>
      <c r="AV121" s="32"/>
      <c r="AW121" s="316"/>
      <c r="AX121" s="309">
        <v>0.0</v>
      </c>
      <c r="AY121" s="310">
        <v>0.0</v>
      </c>
      <c r="AZ121" s="311">
        <v>0.0</v>
      </c>
      <c r="BA121" s="315"/>
      <c r="BB121" s="32"/>
      <c r="BC121" s="316"/>
      <c r="BD121" s="309">
        <v>0.0</v>
      </c>
      <c r="BE121" s="310">
        <v>0.0</v>
      </c>
      <c r="BF121" s="311">
        <v>0.0</v>
      </c>
      <c r="BG121" s="315"/>
      <c r="BH121" s="32"/>
      <c r="BI121" s="316"/>
      <c r="BJ121" s="309">
        <v>0.0</v>
      </c>
      <c r="BK121" s="310">
        <v>0.0</v>
      </c>
      <c r="BL121" s="311">
        <v>0.0</v>
      </c>
      <c r="BM121" s="32"/>
      <c r="BN121" s="32"/>
      <c r="BO121" s="316"/>
      <c r="BP121" s="309">
        <v>0.0</v>
      </c>
      <c r="BQ121" s="310">
        <v>0.0</v>
      </c>
      <c r="BR121" s="311">
        <v>0.0</v>
      </c>
      <c r="BS121" s="32"/>
      <c r="BT121" s="32"/>
      <c r="BU121" s="316"/>
      <c r="BV121" s="309">
        <v>0.0</v>
      </c>
      <c r="BW121" s="310">
        <v>0.0</v>
      </c>
      <c r="BX121" s="311">
        <v>0.0</v>
      </c>
      <c r="BY121" s="32"/>
      <c r="BZ121" s="32"/>
      <c r="CA121" s="316"/>
      <c r="CB121" s="309">
        <v>0.0</v>
      </c>
      <c r="CC121" s="310">
        <v>0.0</v>
      </c>
      <c r="CD121" s="311">
        <v>0.0</v>
      </c>
      <c r="CE121" s="32"/>
      <c r="CF121" s="32"/>
      <c r="CG121" s="316"/>
      <c r="CH121" s="309">
        <v>0.0</v>
      </c>
      <c r="CI121" s="310">
        <v>0.0</v>
      </c>
      <c r="CJ121" s="311">
        <v>0.0</v>
      </c>
      <c r="CK121" s="31"/>
      <c r="CL121" s="31"/>
      <c r="CM121" s="317"/>
      <c r="CN121" s="303">
        <v>0.0</v>
      </c>
      <c r="CO121" s="304">
        <v>0.0</v>
      </c>
      <c r="CP121" s="305">
        <v>0.0</v>
      </c>
      <c r="CQ121" s="31"/>
      <c r="CR121" s="31"/>
      <c r="CS121" s="317"/>
      <c r="CT121" s="303">
        <v>0.0</v>
      </c>
      <c r="CU121" s="304">
        <v>0.0</v>
      </c>
      <c r="CV121" s="305">
        <v>0.0</v>
      </c>
      <c r="CW121" s="31"/>
      <c r="CX121" s="31"/>
      <c r="CY121" s="317"/>
      <c r="CZ121" s="303">
        <v>0.0</v>
      </c>
      <c r="DA121" s="304">
        <v>0.0</v>
      </c>
      <c r="DB121" s="305">
        <v>0.0</v>
      </c>
    </row>
    <row r="122">
      <c r="B122" s="313"/>
      <c r="C122" s="314"/>
      <c r="D122" s="314"/>
      <c r="E122" s="287">
        <v>0.0</v>
      </c>
      <c r="F122" s="287">
        <v>0.0</v>
      </c>
      <c r="G122" s="287">
        <v>0.0</v>
      </c>
      <c r="H122" s="287">
        <f>IF(ISBLANK(E122), "", COUNTA(CCD!K122, CCD!Q122, CCD!W122, CCD!AC122, CCD!AI122, CCD!AO122, CCD!AU122, CCD!BA122, CCD!BG122, CCD!BM122, CCD!BS122, CCD!BY122, CCD!CE122, CCD!CK122, CCD!CQ122, CCD!CW122))</f>
        <v>0</v>
      </c>
      <c r="I122" s="287">
        <f>IF(ISBLANK(F122), "", COUNTA(CCD!L122, CCD!R122, CCD!X122, CCD!AD122, CCD!AJ122, CCD!AP122, CCD!AV122, CCD!BB122, CCD!BH122, CCD!BN122, CCD!BT122, CCD!BZ122, CCD!CF122, CCD!CL122, CCD!CR122, CCD!CX122))</f>
        <v>0</v>
      </c>
      <c r="J122" s="287">
        <f>IF(ISBLANK(G122), "", COUNTA(CCD!M122, CCD!S122, CCD!Y122, CCD!AE122, CCD!AK122, CCD!AQ122, CCD!AW122, CCD!BC122, CCD!BI122, CCD!BO122, CCD!BU122, CCD!CA122, CCD!CG122, CCD!CM122, CCD!CS122, CCD!CY122))</f>
        <v>0</v>
      </c>
      <c r="K122" s="315"/>
      <c r="L122" s="32"/>
      <c r="M122" s="316"/>
      <c r="N122" s="309">
        <v>0.0</v>
      </c>
      <c r="O122" s="310">
        <v>0.0</v>
      </c>
      <c r="P122" s="311">
        <v>0.0</v>
      </c>
      <c r="Q122" s="315"/>
      <c r="R122" s="88"/>
      <c r="S122" s="316"/>
      <c r="T122" s="309">
        <v>0.0</v>
      </c>
      <c r="U122" s="310">
        <v>0.0</v>
      </c>
      <c r="V122" s="311">
        <v>0.0</v>
      </c>
      <c r="W122" s="315"/>
      <c r="X122" s="32"/>
      <c r="Y122" s="316"/>
      <c r="Z122" s="309">
        <v>0.0</v>
      </c>
      <c r="AA122" s="310">
        <v>0.0</v>
      </c>
      <c r="AB122" s="311">
        <v>0.0</v>
      </c>
      <c r="AC122" s="315"/>
      <c r="AD122" s="32"/>
      <c r="AE122" s="316"/>
      <c r="AF122" s="309">
        <v>0.0</v>
      </c>
      <c r="AG122" s="310">
        <v>0.0</v>
      </c>
      <c r="AH122" s="311">
        <v>0.0</v>
      </c>
      <c r="AI122" s="315"/>
      <c r="AJ122" s="32"/>
      <c r="AK122" s="316"/>
      <c r="AL122" s="309">
        <v>0.0</v>
      </c>
      <c r="AM122" s="310">
        <v>0.0</v>
      </c>
      <c r="AN122" s="311">
        <v>0.0</v>
      </c>
      <c r="AO122" s="32"/>
      <c r="AP122" s="32"/>
      <c r="AQ122" s="316"/>
      <c r="AR122" s="309">
        <v>0.0</v>
      </c>
      <c r="AS122" s="310">
        <v>0.0</v>
      </c>
      <c r="AT122" s="311">
        <v>0.0</v>
      </c>
      <c r="AU122" s="315"/>
      <c r="AV122" s="32"/>
      <c r="AW122" s="316"/>
      <c r="AX122" s="309">
        <v>0.0</v>
      </c>
      <c r="AY122" s="310">
        <v>0.0</v>
      </c>
      <c r="AZ122" s="311">
        <v>0.0</v>
      </c>
      <c r="BA122" s="315"/>
      <c r="BB122" s="32"/>
      <c r="BC122" s="316"/>
      <c r="BD122" s="309">
        <v>0.0</v>
      </c>
      <c r="BE122" s="310">
        <v>0.0</v>
      </c>
      <c r="BF122" s="311">
        <v>0.0</v>
      </c>
      <c r="BG122" s="315"/>
      <c r="BH122" s="32"/>
      <c r="BI122" s="316"/>
      <c r="BJ122" s="309">
        <v>0.0</v>
      </c>
      <c r="BK122" s="310">
        <v>0.0</v>
      </c>
      <c r="BL122" s="311">
        <v>0.0</v>
      </c>
      <c r="BM122" s="32"/>
      <c r="BN122" s="32"/>
      <c r="BO122" s="316"/>
      <c r="BP122" s="309">
        <v>0.0</v>
      </c>
      <c r="BQ122" s="310">
        <v>0.0</v>
      </c>
      <c r="BR122" s="311">
        <v>0.0</v>
      </c>
      <c r="BS122" s="32"/>
      <c r="BT122" s="32"/>
      <c r="BU122" s="316"/>
      <c r="BV122" s="309">
        <v>0.0</v>
      </c>
      <c r="BW122" s="310">
        <v>0.0</v>
      </c>
      <c r="BX122" s="311">
        <v>0.0</v>
      </c>
      <c r="BY122" s="32"/>
      <c r="BZ122" s="32"/>
      <c r="CA122" s="316"/>
      <c r="CB122" s="309">
        <v>0.0</v>
      </c>
      <c r="CC122" s="310">
        <v>0.0</v>
      </c>
      <c r="CD122" s="311">
        <v>0.0</v>
      </c>
      <c r="CE122" s="32"/>
      <c r="CF122" s="32"/>
      <c r="CG122" s="316"/>
      <c r="CH122" s="309">
        <v>0.0</v>
      </c>
      <c r="CI122" s="310">
        <v>0.0</v>
      </c>
      <c r="CJ122" s="311">
        <v>0.0</v>
      </c>
      <c r="CK122" s="31"/>
      <c r="CL122" s="31"/>
      <c r="CM122" s="317"/>
      <c r="CN122" s="303">
        <v>0.0</v>
      </c>
      <c r="CO122" s="304">
        <v>0.0</v>
      </c>
      <c r="CP122" s="305">
        <v>0.0</v>
      </c>
      <c r="CQ122" s="31"/>
      <c r="CR122" s="31"/>
      <c r="CS122" s="317"/>
      <c r="CT122" s="303">
        <v>0.0</v>
      </c>
      <c r="CU122" s="304">
        <v>0.0</v>
      </c>
      <c r="CV122" s="305">
        <v>0.0</v>
      </c>
      <c r="CW122" s="31"/>
      <c r="CX122" s="31"/>
      <c r="CY122" s="317"/>
      <c r="CZ122" s="303">
        <v>0.0</v>
      </c>
      <c r="DA122" s="304">
        <v>0.0</v>
      </c>
      <c r="DB122" s="305">
        <v>0.0</v>
      </c>
    </row>
    <row r="123">
      <c r="B123" s="313"/>
      <c r="C123" s="314"/>
      <c r="D123" s="314"/>
      <c r="E123" s="287">
        <v>0.0</v>
      </c>
      <c r="F123" s="287">
        <v>0.0</v>
      </c>
      <c r="G123" s="287">
        <v>0.0</v>
      </c>
      <c r="H123" s="287">
        <f>IF(ISBLANK(E123), "", COUNTA(CCD!K123, CCD!Q123, CCD!W123, CCD!AC123, CCD!AI123, CCD!AO123, CCD!AU123, CCD!BA123, CCD!BG123, CCD!BM123, CCD!BS123, CCD!BY123, CCD!CE123, CCD!CK123, CCD!CQ123, CCD!CW123))</f>
        <v>0</v>
      </c>
      <c r="I123" s="287">
        <f>IF(ISBLANK(F123), "", COUNTA(CCD!L123, CCD!R123, CCD!X123, CCD!AD123, CCD!AJ123, CCD!AP123, CCD!AV123, CCD!BB123, CCD!BH123, CCD!BN123, CCD!BT123, CCD!BZ123, CCD!CF123, CCD!CL123, CCD!CR123, CCD!CX123))</f>
        <v>0</v>
      </c>
      <c r="J123" s="287">
        <f>IF(ISBLANK(G123), "", COUNTA(CCD!M123, CCD!S123, CCD!Y123, CCD!AE123, CCD!AK123, CCD!AQ123, CCD!AW123, CCD!BC123, CCD!BI123, CCD!BO123, CCD!BU123, CCD!CA123, CCD!CG123, CCD!CM123, CCD!CS123, CCD!CY123))</f>
        <v>0</v>
      </c>
      <c r="K123" s="315"/>
      <c r="L123" s="32"/>
      <c r="M123" s="316"/>
      <c r="N123" s="309">
        <v>0.0</v>
      </c>
      <c r="O123" s="310">
        <v>0.0</v>
      </c>
      <c r="P123" s="311">
        <v>0.0</v>
      </c>
      <c r="Q123" s="315"/>
      <c r="R123" s="88"/>
      <c r="S123" s="316"/>
      <c r="T123" s="309">
        <v>0.0</v>
      </c>
      <c r="U123" s="310">
        <v>0.0</v>
      </c>
      <c r="V123" s="311">
        <v>0.0</v>
      </c>
      <c r="W123" s="315"/>
      <c r="X123" s="32"/>
      <c r="Y123" s="316"/>
      <c r="Z123" s="309">
        <v>0.0</v>
      </c>
      <c r="AA123" s="310">
        <v>0.0</v>
      </c>
      <c r="AB123" s="311">
        <v>0.0</v>
      </c>
      <c r="AC123" s="315"/>
      <c r="AD123" s="32"/>
      <c r="AE123" s="316"/>
      <c r="AF123" s="309">
        <v>0.0</v>
      </c>
      <c r="AG123" s="310">
        <v>0.0</v>
      </c>
      <c r="AH123" s="311">
        <v>0.0</v>
      </c>
      <c r="AI123" s="315"/>
      <c r="AJ123" s="32"/>
      <c r="AK123" s="316"/>
      <c r="AL123" s="309">
        <v>0.0</v>
      </c>
      <c r="AM123" s="310">
        <v>0.0</v>
      </c>
      <c r="AN123" s="311">
        <v>0.0</v>
      </c>
      <c r="AO123" s="32"/>
      <c r="AP123" s="32"/>
      <c r="AQ123" s="316"/>
      <c r="AR123" s="309">
        <v>0.0</v>
      </c>
      <c r="AS123" s="310">
        <v>0.0</v>
      </c>
      <c r="AT123" s="311">
        <v>0.0</v>
      </c>
      <c r="AU123" s="315"/>
      <c r="AV123" s="32"/>
      <c r="AW123" s="316"/>
      <c r="AX123" s="309">
        <v>0.0</v>
      </c>
      <c r="AY123" s="310">
        <v>0.0</v>
      </c>
      <c r="AZ123" s="311">
        <v>0.0</v>
      </c>
      <c r="BA123" s="315"/>
      <c r="BB123" s="32"/>
      <c r="BC123" s="316"/>
      <c r="BD123" s="309">
        <v>0.0</v>
      </c>
      <c r="BE123" s="310">
        <v>0.0</v>
      </c>
      <c r="BF123" s="311">
        <v>0.0</v>
      </c>
      <c r="BG123" s="315"/>
      <c r="BH123" s="32"/>
      <c r="BI123" s="316"/>
      <c r="BJ123" s="309">
        <v>0.0</v>
      </c>
      <c r="BK123" s="310">
        <v>0.0</v>
      </c>
      <c r="BL123" s="311">
        <v>0.0</v>
      </c>
      <c r="BM123" s="32"/>
      <c r="BN123" s="32"/>
      <c r="BO123" s="316"/>
      <c r="BP123" s="309">
        <v>0.0</v>
      </c>
      <c r="BQ123" s="310">
        <v>0.0</v>
      </c>
      <c r="BR123" s="311">
        <v>0.0</v>
      </c>
      <c r="BS123" s="32"/>
      <c r="BT123" s="32"/>
      <c r="BU123" s="316"/>
      <c r="BV123" s="309">
        <v>0.0</v>
      </c>
      <c r="BW123" s="310">
        <v>0.0</v>
      </c>
      <c r="BX123" s="311">
        <v>0.0</v>
      </c>
      <c r="BY123" s="32"/>
      <c r="BZ123" s="32"/>
      <c r="CA123" s="316"/>
      <c r="CB123" s="309">
        <v>0.0</v>
      </c>
      <c r="CC123" s="310">
        <v>0.0</v>
      </c>
      <c r="CD123" s="311">
        <v>0.0</v>
      </c>
      <c r="CE123" s="32"/>
      <c r="CF123" s="32"/>
      <c r="CG123" s="316"/>
      <c r="CH123" s="309">
        <v>0.0</v>
      </c>
      <c r="CI123" s="310">
        <v>0.0</v>
      </c>
      <c r="CJ123" s="311">
        <v>0.0</v>
      </c>
      <c r="CK123" s="31"/>
      <c r="CL123" s="31"/>
      <c r="CM123" s="317"/>
      <c r="CN123" s="303">
        <v>0.0</v>
      </c>
      <c r="CO123" s="304">
        <v>0.0</v>
      </c>
      <c r="CP123" s="305">
        <v>0.0</v>
      </c>
      <c r="CQ123" s="31"/>
      <c r="CR123" s="31"/>
      <c r="CS123" s="317"/>
      <c r="CT123" s="303">
        <v>0.0</v>
      </c>
      <c r="CU123" s="304">
        <v>0.0</v>
      </c>
      <c r="CV123" s="305">
        <v>0.0</v>
      </c>
      <c r="CW123" s="31"/>
      <c r="CX123" s="31"/>
      <c r="CY123" s="317"/>
      <c r="CZ123" s="303">
        <v>0.0</v>
      </c>
      <c r="DA123" s="304">
        <v>0.0</v>
      </c>
      <c r="DB123" s="305">
        <v>0.0</v>
      </c>
    </row>
    <row r="124">
      <c r="B124" s="313"/>
      <c r="C124" s="314"/>
      <c r="D124" s="314"/>
      <c r="E124" s="287">
        <v>0.0</v>
      </c>
      <c r="F124" s="287">
        <v>0.0</v>
      </c>
      <c r="G124" s="287">
        <v>0.0</v>
      </c>
      <c r="H124" s="287">
        <f>IF(ISBLANK(E124), "", COUNTA(CCD!K124, CCD!Q124, CCD!W124, CCD!AC124, CCD!AI124, CCD!AO124, CCD!AU124, CCD!BA124, CCD!BG124, CCD!BM124, CCD!BS124, CCD!BY124, CCD!CE124, CCD!CK124, CCD!CQ124, CCD!CW124))</f>
        <v>0</v>
      </c>
      <c r="I124" s="287">
        <f>IF(ISBLANK(F124), "", COUNTA(CCD!L124, CCD!R124, CCD!X124, CCD!AD124, CCD!AJ124, CCD!AP124, CCD!AV124, CCD!BB124, CCD!BH124, CCD!BN124, CCD!BT124, CCD!BZ124, CCD!CF124, CCD!CL124, CCD!CR124, CCD!CX124))</f>
        <v>0</v>
      </c>
      <c r="J124" s="287">
        <f>IF(ISBLANK(G124), "", COUNTA(CCD!M124, CCD!S124, CCD!Y124, CCD!AE124, CCD!AK124, CCD!AQ124, CCD!AW124, CCD!BC124, CCD!BI124, CCD!BO124, CCD!BU124, CCD!CA124, CCD!CG124, CCD!CM124, CCD!CS124, CCD!CY124))</f>
        <v>0</v>
      </c>
      <c r="K124" s="315"/>
      <c r="L124" s="32"/>
      <c r="M124" s="316"/>
      <c r="N124" s="309">
        <v>0.0</v>
      </c>
      <c r="O124" s="310">
        <v>0.0</v>
      </c>
      <c r="P124" s="311">
        <v>0.0</v>
      </c>
      <c r="Q124" s="315"/>
      <c r="R124" s="88"/>
      <c r="S124" s="316"/>
      <c r="T124" s="309">
        <v>0.0</v>
      </c>
      <c r="U124" s="310">
        <v>0.0</v>
      </c>
      <c r="V124" s="311">
        <v>0.0</v>
      </c>
      <c r="W124" s="315"/>
      <c r="X124" s="32"/>
      <c r="Y124" s="316"/>
      <c r="Z124" s="309">
        <v>0.0</v>
      </c>
      <c r="AA124" s="310">
        <v>0.0</v>
      </c>
      <c r="AB124" s="311">
        <v>0.0</v>
      </c>
      <c r="AC124" s="315"/>
      <c r="AD124" s="32"/>
      <c r="AE124" s="316"/>
      <c r="AF124" s="309">
        <v>0.0</v>
      </c>
      <c r="AG124" s="310">
        <v>0.0</v>
      </c>
      <c r="AH124" s="311">
        <v>0.0</v>
      </c>
      <c r="AI124" s="315"/>
      <c r="AJ124" s="32"/>
      <c r="AK124" s="316"/>
      <c r="AL124" s="309">
        <v>0.0</v>
      </c>
      <c r="AM124" s="310">
        <v>0.0</v>
      </c>
      <c r="AN124" s="311">
        <v>0.0</v>
      </c>
      <c r="AO124" s="32"/>
      <c r="AP124" s="32"/>
      <c r="AQ124" s="316"/>
      <c r="AR124" s="309">
        <v>0.0</v>
      </c>
      <c r="AS124" s="310">
        <v>0.0</v>
      </c>
      <c r="AT124" s="311">
        <v>0.0</v>
      </c>
      <c r="AU124" s="315"/>
      <c r="AV124" s="32"/>
      <c r="AW124" s="316"/>
      <c r="AX124" s="309">
        <v>0.0</v>
      </c>
      <c r="AY124" s="310">
        <v>0.0</v>
      </c>
      <c r="AZ124" s="311">
        <v>0.0</v>
      </c>
      <c r="BA124" s="315"/>
      <c r="BB124" s="32"/>
      <c r="BC124" s="316"/>
      <c r="BD124" s="309">
        <v>0.0</v>
      </c>
      <c r="BE124" s="310">
        <v>0.0</v>
      </c>
      <c r="BF124" s="311">
        <v>0.0</v>
      </c>
      <c r="BG124" s="315"/>
      <c r="BH124" s="32"/>
      <c r="BI124" s="316"/>
      <c r="BJ124" s="309">
        <v>0.0</v>
      </c>
      <c r="BK124" s="310">
        <v>0.0</v>
      </c>
      <c r="BL124" s="311">
        <v>0.0</v>
      </c>
      <c r="BM124" s="32"/>
      <c r="BN124" s="32"/>
      <c r="BO124" s="316"/>
      <c r="BP124" s="309">
        <v>0.0</v>
      </c>
      <c r="BQ124" s="310">
        <v>0.0</v>
      </c>
      <c r="BR124" s="311">
        <v>0.0</v>
      </c>
      <c r="BS124" s="32"/>
      <c r="BT124" s="32"/>
      <c r="BU124" s="316"/>
      <c r="BV124" s="309">
        <v>0.0</v>
      </c>
      <c r="BW124" s="310">
        <v>0.0</v>
      </c>
      <c r="BX124" s="311">
        <v>0.0</v>
      </c>
      <c r="BY124" s="32"/>
      <c r="BZ124" s="32"/>
      <c r="CA124" s="316"/>
      <c r="CB124" s="309">
        <v>0.0</v>
      </c>
      <c r="CC124" s="310">
        <v>0.0</v>
      </c>
      <c r="CD124" s="311">
        <v>0.0</v>
      </c>
      <c r="CE124" s="32"/>
      <c r="CF124" s="32"/>
      <c r="CG124" s="316"/>
      <c r="CH124" s="309">
        <v>0.0</v>
      </c>
      <c r="CI124" s="310">
        <v>0.0</v>
      </c>
      <c r="CJ124" s="311">
        <v>0.0</v>
      </c>
      <c r="CK124" s="31"/>
      <c r="CL124" s="31"/>
      <c r="CM124" s="317"/>
      <c r="CN124" s="303">
        <v>0.0</v>
      </c>
      <c r="CO124" s="304">
        <v>0.0</v>
      </c>
      <c r="CP124" s="305">
        <v>0.0</v>
      </c>
      <c r="CQ124" s="31"/>
      <c r="CR124" s="31"/>
      <c r="CS124" s="317"/>
      <c r="CT124" s="303">
        <v>0.0</v>
      </c>
      <c r="CU124" s="304">
        <v>0.0</v>
      </c>
      <c r="CV124" s="305">
        <v>0.0</v>
      </c>
      <c r="CW124" s="31"/>
      <c r="CX124" s="31"/>
      <c r="CY124" s="317"/>
      <c r="CZ124" s="303">
        <v>0.0</v>
      </c>
      <c r="DA124" s="304">
        <v>0.0</v>
      </c>
      <c r="DB124" s="305">
        <v>0.0</v>
      </c>
    </row>
    <row r="125">
      <c r="B125" s="313"/>
      <c r="C125" s="314"/>
      <c r="D125" s="314"/>
      <c r="E125" s="287">
        <v>0.0</v>
      </c>
      <c r="F125" s="287">
        <v>0.0</v>
      </c>
      <c r="G125" s="287">
        <v>0.0</v>
      </c>
      <c r="H125" s="287">
        <f>IF(ISBLANK(E125), "", COUNTA(CCD!K125, CCD!Q125, CCD!W125, CCD!AC125, CCD!AI125, CCD!AO125, CCD!AU125, CCD!BA125, CCD!BG125, CCD!BM125, CCD!BS125, CCD!BY125, CCD!CE125, CCD!CK125, CCD!CQ125, CCD!CW125))</f>
        <v>0</v>
      </c>
      <c r="I125" s="287">
        <f>IF(ISBLANK(F125), "", COUNTA(CCD!L125, CCD!R125, CCD!X125, CCD!AD125, CCD!AJ125, CCD!AP125, CCD!AV125, CCD!BB125, CCD!BH125, CCD!BN125, CCD!BT125, CCD!BZ125, CCD!CF125, CCD!CL125, CCD!CR125, CCD!CX125))</f>
        <v>0</v>
      </c>
      <c r="J125" s="287">
        <f>IF(ISBLANK(G125), "", COUNTA(CCD!M125, CCD!S125, CCD!Y125, CCD!AE125, CCD!AK125, CCD!AQ125, CCD!AW125, CCD!BC125, CCD!BI125, CCD!BO125, CCD!BU125, CCD!CA125, CCD!CG125, CCD!CM125, CCD!CS125, CCD!CY125))</f>
        <v>0</v>
      </c>
      <c r="K125" s="315"/>
      <c r="L125" s="32"/>
      <c r="M125" s="316"/>
      <c r="N125" s="309">
        <v>0.0</v>
      </c>
      <c r="O125" s="310">
        <v>0.0</v>
      </c>
      <c r="P125" s="311">
        <v>0.0</v>
      </c>
      <c r="Q125" s="315"/>
      <c r="R125" s="88"/>
      <c r="S125" s="316"/>
      <c r="T125" s="309">
        <v>0.0</v>
      </c>
      <c r="U125" s="310">
        <v>0.0</v>
      </c>
      <c r="V125" s="311">
        <v>0.0</v>
      </c>
      <c r="W125" s="315"/>
      <c r="X125" s="32"/>
      <c r="Y125" s="316"/>
      <c r="Z125" s="309">
        <v>0.0</v>
      </c>
      <c r="AA125" s="310">
        <v>0.0</v>
      </c>
      <c r="AB125" s="311">
        <v>0.0</v>
      </c>
      <c r="AC125" s="315"/>
      <c r="AD125" s="32"/>
      <c r="AE125" s="316"/>
      <c r="AF125" s="309">
        <v>0.0</v>
      </c>
      <c r="AG125" s="310">
        <v>0.0</v>
      </c>
      <c r="AH125" s="311">
        <v>0.0</v>
      </c>
      <c r="AI125" s="315"/>
      <c r="AJ125" s="32"/>
      <c r="AK125" s="316"/>
      <c r="AL125" s="309">
        <v>0.0</v>
      </c>
      <c r="AM125" s="310">
        <v>0.0</v>
      </c>
      <c r="AN125" s="311">
        <v>0.0</v>
      </c>
      <c r="AO125" s="32"/>
      <c r="AP125" s="32"/>
      <c r="AQ125" s="316"/>
      <c r="AR125" s="309">
        <v>0.0</v>
      </c>
      <c r="AS125" s="310">
        <v>0.0</v>
      </c>
      <c r="AT125" s="311">
        <v>0.0</v>
      </c>
      <c r="AU125" s="315"/>
      <c r="AV125" s="32"/>
      <c r="AW125" s="316"/>
      <c r="AX125" s="309">
        <v>0.0</v>
      </c>
      <c r="AY125" s="310">
        <v>0.0</v>
      </c>
      <c r="AZ125" s="311">
        <v>0.0</v>
      </c>
      <c r="BA125" s="315"/>
      <c r="BB125" s="32"/>
      <c r="BC125" s="316"/>
      <c r="BD125" s="309">
        <v>0.0</v>
      </c>
      <c r="BE125" s="310">
        <v>0.0</v>
      </c>
      <c r="BF125" s="311">
        <v>0.0</v>
      </c>
      <c r="BG125" s="315"/>
      <c r="BH125" s="32"/>
      <c r="BI125" s="316"/>
      <c r="BJ125" s="309">
        <v>0.0</v>
      </c>
      <c r="BK125" s="310">
        <v>0.0</v>
      </c>
      <c r="BL125" s="311">
        <v>0.0</v>
      </c>
      <c r="BM125" s="32"/>
      <c r="BN125" s="32"/>
      <c r="BO125" s="316"/>
      <c r="BP125" s="309">
        <v>0.0</v>
      </c>
      <c r="BQ125" s="310">
        <v>0.0</v>
      </c>
      <c r="BR125" s="311">
        <v>0.0</v>
      </c>
      <c r="BS125" s="32"/>
      <c r="BT125" s="32"/>
      <c r="BU125" s="316"/>
      <c r="BV125" s="309">
        <v>0.0</v>
      </c>
      <c r="BW125" s="310">
        <v>0.0</v>
      </c>
      <c r="BX125" s="311">
        <v>0.0</v>
      </c>
      <c r="BY125" s="32"/>
      <c r="BZ125" s="32"/>
      <c r="CA125" s="316"/>
      <c r="CB125" s="309">
        <v>0.0</v>
      </c>
      <c r="CC125" s="310">
        <v>0.0</v>
      </c>
      <c r="CD125" s="311">
        <v>0.0</v>
      </c>
      <c r="CE125" s="32"/>
      <c r="CF125" s="32"/>
      <c r="CG125" s="316"/>
      <c r="CH125" s="309">
        <v>0.0</v>
      </c>
      <c r="CI125" s="310">
        <v>0.0</v>
      </c>
      <c r="CJ125" s="311">
        <v>0.0</v>
      </c>
      <c r="CK125" s="31"/>
      <c r="CL125" s="31"/>
      <c r="CM125" s="317"/>
      <c r="CN125" s="303">
        <v>0.0</v>
      </c>
      <c r="CO125" s="304">
        <v>0.0</v>
      </c>
      <c r="CP125" s="305">
        <v>0.0</v>
      </c>
      <c r="CQ125" s="31"/>
      <c r="CR125" s="31"/>
      <c r="CS125" s="317"/>
      <c r="CT125" s="303">
        <v>0.0</v>
      </c>
      <c r="CU125" s="304">
        <v>0.0</v>
      </c>
      <c r="CV125" s="305">
        <v>0.0</v>
      </c>
      <c r="CW125" s="31"/>
      <c r="CX125" s="31"/>
      <c r="CY125" s="317"/>
      <c r="CZ125" s="303">
        <v>0.0</v>
      </c>
      <c r="DA125" s="304">
        <v>0.0</v>
      </c>
      <c r="DB125" s="305">
        <v>0.0</v>
      </c>
    </row>
    <row r="126">
      <c r="B126" s="313"/>
      <c r="C126" s="314"/>
      <c r="D126" s="314"/>
      <c r="E126" s="287">
        <v>0.0</v>
      </c>
      <c r="F126" s="287">
        <v>0.0</v>
      </c>
      <c r="G126" s="287">
        <v>0.0</v>
      </c>
      <c r="H126" s="287">
        <f>IF(ISBLANK(E126), "", COUNTA(CCD!K126, CCD!Q126, CCD!W126, CCD!AC126, CCD!AI126, CCD!AO126, CCD!AU126, CCD!BA126, CCD!BG126, CCD!BM126, CCD!BS126, CCD!BY126, CCD!CE126, CCD!CK126, CCD!CQ126, CCD!CW126))</f>
        <v>0</v>
      </c>
      <c r="I126" s="287">
        <f>IF(ISBLANK(F126), "", COUNTA(CCD!L126, CCD!R126, CCD!X126, CCD!AD126, CCD!AJ126, CCD!AP126, CCD!AV126, CCD!BB126, CCD!BH126, CCD!BN126, CCD!BT126, CCD!BZ126, CCD!CF126, CCD!CL126, CCD!CR126, CCD!CX126))</f>
        <v>0</v>
      </c>
      <c r="J126" s="287">
        <f>IF(ISBLANK(G126), "", COUNTA(CCD!M126, CCD!S126, CCD!Y126, CCD!AE126, CCD!AK126, CCD!AQ126, CCD!AW126, CCD!BC126, CCD!BI126, CCD!BO126, CCD!BU126, CCD!CA126, CCD!CG126, CCD!CM126, CCD!CS126, CCD!CY126))</f>
        <v>0</v>
      </c>
      <c r="K126" s="315"/>
      <c r="L126" s="32"/>
      <c r="M126" s="316"/>
      <c r="N126" s="309">
        <v>0.0</v>
      </c>
      <c r="O126" s="310">
        <v>0.0</v>
      </c>
      <c r="P126" s="311">
        <v>0.0</v>
      </c>
      <c r="Q126" s="315"/>
      <c r="R126" s="88"/>
      <c r="S126" s="316"/>
      <c r="T126" s="309">
        <v>0.0</v>
      </c>
      <c r="U126" s="310">
        <v>0.0</v>
      </c>
      <c r="V126" s="311">
        <v>0.0</v>
      </c>
      <c r="W126" s="315"/>
      <c r="X126" s="32"/>
      <c r="Y126" s="316"/>
      <c r="Z126" s="309">
        <v>0.0</v>
      </c>
      <c r="AA126" s="310">
        <v>0.0</v>
      </c>
      <c r="AB126" s="311">
        <v>0.0</v>
      </c>
      <c r="AC126" s="315"/>
      <c r="AD126" s="32"/>
      <c r="AE126" s="316"/>
      <c r="AF126" s="309">
        <v>0.0</v>
      </c>
      <c r="AG126" s="310">
        <v>0.0</v>
      </c>
      <c r="AH126" s="311">
        <v>0.0</v>
      </c>
      <c r="AI126" s="315"/>
      <c r="AJ126" s="32"/>
      <c r="AK126" s="316"/>
      <c r="AL126" s="309">
        <v>0.0</v>
      </c>
      <c r="AM126" s="310">
        <v>0.0</v>
      </c>
      <c r="AN126" s="311">
        <v>0.0</v>
      </c>
      <c r="AO126" s="32"/>
      <c r="AP126" s="32"/>
      <c r="AQ126" s="316"/>
      <c r="AR126" s="309">
        <v>0.0</v>
      </c>
      <c r="AS126" s="310">
        <v>0.0</v>
      </c>
      <c r="AT126" s="311">
        <v>0.0</v>
      </c>
      <c r="AU126" s="315"/>
      <c r="AV126" s="32"/>
      <c r="AW126" s="316"/>
      <c r="AX126" s="309">
        <v>0.0</v>
      </c>
      <c r="AY126" s="310">
        <v>0.0</v>
      </c>
      <c r="AZ126" s="311">
        <v>0.0</v>
      </c>
      <c r="BA126" s="315"/>
      <c r="BB126" s="32"/>
      <c r="BC126" s="316"/>
      <c r="BD126" s="309">
        <v>0.0</v>
      </c>
      <c r="BE126" s="310">
        <v>0.0</v>
      </c>
      <c r="BF126" s="311">
        <v>0.0</v>
      </c>
      <c r="BG126" s="315"/>
      <c r="BH126" s="32"/>
      <c r="BI126" s="316"/>
      <c r="BJ126" s="309">
        <v>0.0</v>
      </c>
      <c r="BK126" s="310">
        <v>0.0</v>
      </c>
      <c r="BL126" s="311">
        <v>0.0</v>
      </c>
      <c r="BM126" s="32"/>
      <c r="BN126" s="32"/>
      <c r="BO126" s="316"/>
      <c r="BP126" s="309">
        <v>0.0</v>
      </c>
      <c r="BQ126" s="310">
        <v>0.0</v>
      </c>
      <c r="BR126" s="311">
        <v>0.0</v>
      </c>
      <c r="BS126" s="32"/>
      <c r="BT126" s="32"/>
      <c r="BU126" s="316"/>
      <c r="BV126" s="309">
        <v>0.0</v>
      </c>
      <c r="BW126" s="310">
        <v>0.0</v>
      </c>
      <c r="BX126" s="311">
        <v>0.0</v>
      </c>
      <c r="BY126" s="32"/>
      <c r="BZ126" s="32"/>
      <c r="CA126" s="316"/>
      <c r="CB126" s="309">
        <v>0.0</v>
      </c>
      <c r="CC126" s="310">
        <v>0.0</v>
      </c>
      <c r="CD126" s="311">
        <v>0.0</v>
      </c>
      <c r="CE126" s="32"/>
      <c r="CF126" s="32"/>
      <c r="CG126" s="316"/>
      <c r="CH126" s="309">
        <v>0.0</v>
      </c>
      <c r="CI126" s="310">
        <v>0.0</v>
      </c>
      <c r="CJ126" s="311">
        <v>0.0</v>
      </c>
      <c r="CK126" s="31"/>
      <c r="CL126" s="31"/>
      <c r="CM126" s="317"/>
      <c r="CN126" s="303">
        <v>0.0</v>
      </c>
      <c r="CO126" s="304">
        <v>0.0</v>
      </c>
      <c r="CP126" s="305">
        <v>0.0</v>
      </c>
      <c r="CQ126" s="31"/>
      <c r="CR126" s="31"/>
      <c r="CS126" s="317"/>
      <c r="CT126" s="303">
        <v>0.0</v>
      </c>
      <c r="CU126" s="304">
        <v>0.0</v>
      </c>
      <c r="CV126" s="305">
        <v>0.0</v>
      </c>
      <c r="CW126" s="31"/>
      <c r="CX126" s="31"/>
      <c r="CY126" s="317"/>
      <c r="CZ126" s="303">
        <v>0.0</v>
      </c>
      <c r="DA126" s="304">
        <v>0.0</v>
      </c>
      <c r="DB126" s="305">
        <v>0.0</v>
      </c>
    </row>
    <row r="127">
      <c r="B127" s="313"/>
      <c r="C127" s="314"/>
      <c r="D127" s="314"/>
      <c r="E127" s="287">
        <v>0.0</v>
      </c>
      <c r="F127" s="287">
        <v>0.0</v>
      </c>
      <c r="G127" s="287">
        <v>0.0</v>
      </c>
      <c r="H127" s="287">
        <f>IF(ISBLANK(E127), "", COUNTA(CCD!K127, CCD!Q127, CCD!W127, CCD!AC127, CCD!AI127, CCD!AO127, CCD!AU127, CCD!BA127, CCD!BG127, CCD!BM127, CCD!BS127, CCD!BY127, CCD!CE127, CCD!CK127, CCD!CQ127, CCD!CW127))</f>
        <v>0</v>
      </c>
      <c r="I127" s="287">
        <f>IF(ISBLANK(F127), "", COUNTA(CCD!L127, CCD!R127, CCD!X127, CCD!AD127, CCD!AJ127, CCD!AP127, CCD!AV127, CCD!BB127, CCD!BH127, CCD!BN127, CCD!BT127, CCD!BZ127, CCD!CF127, CCD!CL127, CCD!CR127, CCD!CX127))</f>
        <v>0</v>
      </c>
      <c r="J127" s="287">
        <f>IF(ISBLANK(G127), "", COUNTA(CCD!M127, CCD!S127, CCD!Y127, CCD!AE127, CCD!AK127, CCD!AQ127, CCD!AW127, CCD!BC127, CCD!BI127, CCD!BO127, CCD!BU127, CCD!CA127, CCD!CG127, CCD!CM127, CCD!CS127, CCD!CY127))</f>
        <v>0</v>
      </c>
      <c r="K127" s="315"/>
      <c r="L127" s="32"/>
      <c r="M127" s="316"/>
      <c r="N127" s="309">
        <v>0.0</v>
      </c>
      <c r="O127" s="310">
        <v>0.0</v>
      </c>
      <c r="P127" s="311">
        <v>0.0</v>
      </c>
      <c r="Q127" s="315"/>
      <c r="R127" s="88"/>
      <c r="S127" s="316"/>
      <c r="T127" s="309">
        <v>0.0</v>
      </c>
      <c r="U127" s="310">
        <v>0.0</v>
      </c>
      <c r="V127" s="311">
        <v>0.0</v>
      </c>
      <c r="W127" s="315"/>
      <c r="X127" s="32"/>
      <c r="Y127" s="316"/>
      <c r="Z127" s="309">
        <v>0.0</v>
      </c>
      <c r="AA127" s="310">
        <v>0.0</v>
      </c>
      <c r="AB127" s="311">
        <v>0.0</v>
      </c>
      <c r="AC127" s="315"/>
      <c r="AD127" s="32"/>
      <c r="AE127" s="316"/>
      <c r="AF127" s="309">
        <v>0.0</v>
      </c>
      <c r="AG127" s="310">
        <v>0.0</v>
      </c>
      <c r="AH127" s="311">
        <v>0.0</v>
      </c>
      <c r="AI127" s="315"/>
      <c r="AJ127" s="32"/>
      <c r="AK127" s="316"/>
      <c r="AL127" s="309">
        <v>0.0</v>
      </c>
      <c r="AM127" s="310">
        <v>0.0</v>
      </c>
      <c r="AN127" s="311">
        <v>0.0</v>
      </c>
      <c r="AO127" s="32"/>
      <c r="AP127" s="32"/>
      <c r="AQ127" s="316"/>
      <c r="AR127" s="309">
        <v>0.0</v>
      </c>
      <c r="AS127" s="310">
        <v>0.0</v>
      </c>
      <c r="AT127" s="311">
        <v>0.0</v>
      </c>
      <c r="AU127" s="315"/>
      <c r="AV127" s="32"/>
      <c r="AW127" s="316"/>
      <c r="AX127" s="309">
        <v>0.0</v>
      </c>
      <c r="AY127" s="310">
        <v>0.0</v>
      </c>
      <c r="AZ127" s="311">
        <v>0.0</v>
      </c>
      <c r="BA127" s="315"/>
      <c r="BB127" s="32"/>
      <c r="BC127" s="316"/>
      <c r="BD127" s="309">
        <v>0.0</v>
      </c>
      <c r="BE127" s="310">
        <v>0.0</v>
      </c>
      <c r="BF127" s="311">
        <v>0.0</v>
      </c>
      <c r="BG127" s="315"/>
      <c r="BH127" s="32"/>
      <c r="BI127" s="316"/>
      <c r="BJ127" s="309">
        <v>0.0</v>
      </c>
      <c r="BK127" s="310">
        <v>0.0</v>
      </c>
      <c r="BL127" s="311">
        <v>0.0</v>
      </c>
      <c r="BM127" s="32"/>
      <c r="BN127" s="32"/>
      <c r="BO127" s="316"/>
      <c r="BP127" s="309">
        <v>0.0</v>
      </c>
      <c r="BQ127" s="310">
        <v>0.0</v>
      </c>
      <c r="BR127" s="311">
        <v>0.0</v>
      </c>
      <c r="BS127" s="32"/>
      <c r="BT127" s="32"/>
      <c r="BU127" s="316"/>
      <c r="BV127" s="309">
        <v>0.0</v>
      </c>
      <c r="BW127" s="310">
        <v>0.0</v>
      </c>
      <c r="BX127" s="311">
        <v>0.0</v>
      </c>
      <c r="BY127" s="32"/>
      <c r="BZ127" s="32"/>
      <c r="CA127" s="316"/>
      <c r="CB127" s="309">
        <v>0.0</v>
      </c>
      <c r="CC127" s="310">
        <v>0.0</v>
      </c>
      <c r="CD127" s="311">
        <v>0.0</v>
      </c>
      <c r="CE127" s="32"/>
      <c r="CF127" s="32"/>
      <c r="CG127" s="316"/>
      <c r="CH127" s="309">
        <v>0.0</v>
      </c>
      <c r="CI127" s="310">
        <v>0.0</v>
      </c>
      <c r="CJ127" s="311">
        <v>0.0</v>
      </c>
      <c r="CK127" s="31"/>
      <c r="CL127" s="31"/>
      <c r="CM127" s="317"/>
      <c r="CN127" s="303">
        <v>0.0</v>
      </c>
      <c r="CO127" s="304">
        <v>0.0</v>
      </c>
      <c r="CP127" s="305">
        <v>0.0</v>
      </c>
      <c r="CQ127" s="31"/>
      <c r="CR127" s="31"/>
      <c r="CS127" s="317"/>
      <c r="CT127" s="303">
        <v>0.0</v>
      </c>
      <c r="CU127" s="304">
        <v>0.0</v>
      </c>
      <c r="CV127" s="305">
        <v>0.0</v>
      </c>
      <c r="CW127" s="31"/>
      <c r="CX127" s="31"/>
      <c r="CY127" s="317"/>
      <c r="CZ127" s="303">
        <v>0.0</v>
      </c>
      <c r="DA127" s="304">
        <v>0.0</v>
      </c>
      <c r="DB127" s="305">
        <v>0.0</v>
      </c>
    </row>
    <row r="128">
      <c r="B128" s="313"/>
      <c r="C128" s="314"/>
      <c r="D128" s="314"/>
      <c r="E128" s="287">
        <v>0.0</v>
      </c>
      <c r="F128" s="287">
        <v>0.0</v>
      </c>
      <c r="G128" s="287">
        <v>0.0</v>
      </c>
      <c r="H128" s="287">
        <f>IF(ISBLANK(E128), "", COUNTA(CCD!K128, CCD!Q128, CCD!W128, CCD!AC128, CCD!AI128, CCD!AO128, CCD!AU128, CCD!BA128, CCD!BG128, CCD!BM128, CCD!BS128, CCD!BY128, CCD!CE128, CCD!CK128, CCD!CQ128, CCD!CW128))</f>
        <v>0</v>
      </c>
      <c r="I128" s="287">
        <f>IF(ISBLANK(F128), "", COUNTA(CCD!L128, CCD!R128, CCD!X128, CCD!AD128, CCD!AJ128, CCD!AP128, CCD!AV128, CCD!BB128, CCD!BH128, CCD!BN128, CCD!BT128, CCD!BZ128, CCD!CF128, CCD!CL128, CCD!CR128, CCD!CX128))</f>
        <v>0</v>
      </c>
      <c r="J128" s="287">
        <f>IF(ISBLANK(G128), "", COUNTA(CCD!M128, CCD!S128, CCD!Y128, CCD!AE128, CCD!AK128, CCD!AQ128, CCD!AW128, CCD!BC128, CCD!BI128, CCD!BO128, CCD!BU128, CCD!CA128, CCD!CG128, CCD!CM128, CCD!CS128, CCD!CY128))</f>
        <v>0</v>
      </c>
      <c r="K128" s="315"/>
      <c r="L128" s="32"/>
      <c r="M128" s="316"/>
      <c r="N128" s="309">
        <v>0.0</v>
      </c>
      <c r="O128" s="310">
        <v>0.0</v>
      </c>
      <c r="P128" s="311">
        <v>0.0</v>
      </c>
      <c r="Q128" s="315"/>
      <c r="R128" s="88"/>
      <c r="S128" s="316"/>
      <c r="T128" s="309">
        <v>0.0</v>
      </c>
      <c r="U128" s="310">
        <v>0.0</v>
      </c>
      <c r="V128" s="311">
        <v>0.0</v>
      </c>
      <c r="W128" s="315"/>
      <c r="X128" s="32"/>
      <c r="Y128" s="316"/>
      <c r="Z128" s="309">
        <v>0.0</v>
      </c>
      <c r="AA128" s="310">
        <v>0.0</v>
      </c>
      <c r="AB128" s="311">
        <v>0.0</v>
      </c>
      <c r="AC128" s="315"/>
      <c r="AD128" s="32"/>
      <c r="AE128" s="316"/>
      <c r="AF128" s="309">
        <v>0.0</v>
      </c>
      <c r="AG128" s="310">
        <v>0.0</v>
      </c>
      <c r="AH128" s="311">
        <v>0.0</v>
      </c>
      <c r="AI128" s="315"/>
      <c r="AJ128" s="32"/>
      <c r="AK128" s="316"/>
      <c r="AL128" s="309">
        <v>0.0</v>
      </c>
      <c r="AM128" s="310">
        <v>0.0</v>
      </c>
      <c r="AN128" s="311">
        <v>0.0</v>
      </c>
      <c r="AO128" s="32"/>
      <c r="AP128" s="32"/>
      <c r="AQ128" s="316"/>
      <c r="AR128" s="309">
        <v>0.0</v>
      </c>
      <c r="AS128" s="310">
        <v>0.0</v>
      </c>
      <c r="AT128" s="311">
        <v>0.0</v>
      </c>
      <c r="AU128" s="315"/>
      <c r="AV128" s="32"/>
      <c r="AW128" s="316"/>
      <c r="AX128" s="309">
        <v>0.0</v>
      </c>
      <c r="AY128" s="310">
        <v>0.0</v>
      </c>
      <c r="AZ128" s="311">
        <v>0.0</v>
      </c>
      <c r="BA128" s="315"/>
      <c r="BB128" s="32"/>
      <c r="BC128" s="316"/>
      <c r="BD128" s="309">
        <v>0.0</v>
      </c>
      <c r="BE128" s="310">
        <v>0.0</v>
      </c>
      <c r="BF128" s="311">
        <v>0.0</v>
      </c>
      <c r="BG128" s="315"/>
      <c r="BH128" s="32"/>
      <c r="BI128" s="316"/>
      <c r="BJ128" s="309">
        <v>0.0</v>
      </c>
      <c r="BK128" s="310">
        <v>0.0</v>
      </c>
      <c r="BL128" s="311">
        <v>0.0</v>
      </c>
      <c r="BM128" s="32"/>
      <c r="BN128" s="32"/>
      <c r="BO128" s="316"/>
      <c r="BP128" s="309">
        <v>0.0</v>
      </c>
      <c r="BQ128" s="310">
        <v>0.0</v>
      </c>
      <c r="BR128" s="311">
        <v>0.0</v>
      </c>
      <c r="BS128" s="32"/>
      <c r="BT128" s="32"/>
      <c r="BU128" s="316"/>
      <c r="BV128" s="309">
        <v>0.0</v>
      </c>
      <c r="BW128" s="310">
        <v>0.0</v>
      </c>
      <c r="BX128" s="311">
        <v>0.0</v>
      </c>
      <c r="BY128" s="32"/>
      <c r="BZ128" s="32"/>
      <c r="CA128" s="316"/>
      <c r="CB128" s="309">
        <v>0.0</v>
      </c>
      <c r="CC128" s="310">
        <v>0.0</v>
      </c>
      <c r="CD128" s="311">
        <v>0.0</v>
      </c>
      <c r="CE128" s="32"/>
      <c r="CF128" s="32"/>
      <c r="CG128" s="316"/>
      <c r="CH128" s="309">
        <v>0.0</v>
      </c>
      <c r="CI128" s="310">
        <v>0.0</v>
      </c>
      <c r="CJ128" s="311">
        <v>0.0</v>
      </c>
      <c r="CK128" s="31"/>
      <c r="CL128" s="31"/>
      <c r="CM128" s="317"/>
      <c r="CN128" s="303">
        <v>0.0</v>
      </c>
      <c r="CO128" s="304">
        <v>0.0</v>
      </c>
      <c r="CP128" s="305">
        <v>0.0</v>
      </c>
      <c r="CQ128" s="31"/>
      <c r="CR128" s="31"/>
      <c r="CS128" s="317"/>
      <c r="CT128" s="303">
        <v>0.0</v>
      </c>
      <c r="CU128" s="304">
        <v>0.0</v>
      </c>
      <c r="CV128" s="305">
        <v>0.0</v>
      </c>
      <c r="CW128" s="31"/>
      <c r="CX128" s="31"/>
      <c r="CY128" s="317"/>
      <c r="CZ128" s="303">
        <v>0.0</v>
      </c>
      <c r="DA128" s="304">
        <v>0.0</v>
      </c>
      <c r="DB128" s="305">
        <v>0.0</v>
      </c>
    </row>
    <row r="129">
      <c r="B129" s="313"/>
      <c r="C129" s="314"/>
      <c r="D129" s="314"/>
      <c r="E129" s="287">
        <v>0.0</v>
      </c>
      <c r="F129" s="287">
        <v>0.0</v>
      </c>
      <c r="G129" s="287">
        <v>0.0</v>
      </c>
      <c r="H129" s="287">
        <f>IF(ISBLANK(E129), "", COUNTA(CCD!K129, CCD!Q129, CCD!W129, CCD!AC129, CCD!AI129, CCD!AO129, CCD!AU129, CCD!BA129, CCD!BG129, CCD!BM129, CCD!BS129, CCD!BY129, CCD!CE129, CCD!CK129, CCD!CQ129, CCD!CW129))</f>
        <v>0</v>
      </c>
      <c r="I129" s="287">
        <f>IF(ISBLANK(F129), "", COUNTA(CCD!L129, CCD!R129, CCD!X129, CCD!AD129, CCD!AJ129, CCD!AP129, CCD!AV129, CCD!BB129, CCD!BH129, CCD!BN129, CCD!BT129, CCD!BZ129, CCD!CF129, CCD!CL129, CCD!CR129, CCD!CX129))</f>
        <v>0</v>
      </c>
      <c r="J129" s="287">
        <f>IF(ISBLANK(G129), "", COUNTA(CCD!M129, CCD!S129, CCD!Y129, CCD!AE129, CCD!AK129, CCD!AQ129, CCD!AW129, CCD!BC129, CCD!BI129, CCD!BO129, CCD!BU129, CCD!CA129, CCD!CG129, CCD!CM129, CCD!CS129, CCD!CY129))</f>
        <v>0</v>
      </c>
      <c r="K129" s="315"/>
      <c r="L129" s="32"/>
      <c r="M129" s="316"/>
      <c r="N129" s="309">
        <v>0.0</v>
      </c>
      <c r="O129" s="310">
        <v>0.0</v>
      </c>
      <c r="P129" s="311">
        <v>0.0</v>
      </c>
      <c r="Q129" s="315"/>
      <c r="R129" s="88"/>
      <c r="S129" s="316"/>
      <c r="T129" s="309">
        <v>0.0</v>
      </c>
      <c r="U129" s="310">
        <v>0.0</v>
      </c>
      <c r="V129" s="311">
        <v>0.0</v>
      </c>
      <c r="W129" s="315"/>
      <c r="X129" s="32"/>
      <c r="Y129" s="316"/>
      <c r="Z129" s="309">
        <v>0.0</v>
      </c>
      <c r="AA129" s="310">
        <v>0.0</v>
      </c>
      <c r="AB129" s="311">
        <v>0.0</v>
      </c>
      <c r="AC129" s="315"/>
      <c r="AD129" s="32"/>
      <c r="AE129" s="316"/>
      <c r="AF129" s="309">
        <v>0.0</v>
      </c>
      <c r="AG129" s="310">
        <v>0.0</v>
      </c>
      <c r="AH129" s="311">
        <v>0.0</v>
      </c>
      <c r="AI129" s="315"/>
      <c r="AJ129" s="32"/>
      <c r="AK129" s="316"/>
      <c r="AL129" s="309">
        <v>0.0</v>
      </c>
      <c r="AM129" s="310">
        <v>0.0</v>
      </c>
      <c r="AN129" s="311">
        <v>0.0</v>
      </c>
      <c r="AO129" s="32"/>
      <c r="AP129" s="32"/>
      <c r="AQ129" s="316"/>
      <c r="AR129" s="309">
        <v>0.0</v>
      </c>
      <c r="AS129" s="310">
        <v>0.0</v>
      </c>
      <c r="AT129" s="311">
        <v>0.0</v>
      </c>
      <c r="AU129" s="315"/>
      <c r="AV129" s="32"/>
      <c r="AW129" s="316"/>
      <c r="AX129" s="309">
        <v>0.0</v>
      </c>
      <c r="AY129" s="310">
        <v>0.0</v>
      </c>
      <c r="AZ129" s="311">
        <v>0.0</v>
      </c>
      <c r="BA129" s="315"/>
      <c r="BB129" s="32"/>
      <c r="BC129" s="316"/>
      <c r="BD129" s="309">
        <v>0.0</v>
      </c>
      <c r="BE129" s="310">
        <v>0.0</v>
      </c>
      <c r="BF129" s="311">
        <v>0.0</v>
      </c>
      <c r="BG129" s="315"/>
      <c r="BH129" s="32"/>
      <c r="BI129" s="316"/>
      <c r="BJ129" s="309">
        <v>0.0</v>
      </c>
      <c r="BK129" s="310">
        <v>0.0</v>
      </c>
      <c r="BL129" s="311">
        <v>0.0</v>
      </c>
      <c r="BM129" s="32"/>
      <c r="BN129" s="32"/>
      <c r="BO129" s="316"/>
      <c r="BP129" s="309">
        <v>0.0</v>
      </c>
      <c r="BQ129" s="310">
        <v>0.0</v>
      </c>
      <c r="BR129" s="311">
        <v>0.0</v>
      </c>
      <c r="BS129" s="32"/>
      <c r="BT129" s="32"/>
      <c r="BU129" s="316"/>
      <c r="BV129" s="309">
        <v>0.0</v>
      </c>
      <c r="BW129" s="310">
        <v>0.0</v>
      </c>
      <c r="BX129" s="311">
        <v>0.0</v>
      </c>
      <c r="BY129" s="32"/>
      <c r="BZ129" s="32"/>
      <c r="CA129" s="316"/>
      <c r="CB129" s="309">
        <v>0.0</v>
      </c>
      <c r="CC129" s="310">
        <v>0.0</v>
      </c>
      <c r="CD129" s="311">
        <v>0.0</v>
      </c>
      <c r="CE129" s="32"/>
      <c r="CF129" s="32"/>
      <c r="CG129" s="316"/>
      <c r="CH129" s="309">
        <v>0.0</v>
      </c>
      <c r="CI129" s="310">
        <v>0.0</v>
      </c>
      <c r="CJ129" s="311">
        <v>0.0</v>
      </c>
      <c r="CK129" s="31"/>
      <c r="CL129" s="31"/>
      <c r="CM129" s="317"/>
      <c r="CN129" s="303">
        <v>0.0</v>
      </c>
      <c r="CO129" s="304">
        <v>0.0</v>
      </c>
      <c r="CP129" s="305">
        <v>0.0</v>
      </c>
      <c r="CQ129" s="31"/>
      <c r="CR129" s="31"/>
      <c r="CS129" s="317"/>
      <c r="CT129" s="303">
        <v>0.0</v>
      </c>
      <c r="CU129" s="304">
        <v>0.0</v>
      </c>
      <c r="CV129" s="305">
        <v>0.0</v>
      </c>
      <c r="CW129" s="31"/>
      <c r="CX129" s="31"/>
      <c r="CY129" s="317"/>
      <c r="CZ129" s="303">
        <v>0.0</v>
      </c>
      <c r="DA129" s="304">
        <v>0.0</v>
      </c>
      <c r="DB129" s="305">
        <v>0.0</v>
      </c>
    </row>
    <row r="130">
      <c r="B130" s="313"/>
      <c r="C130" s="314"/>
      <c r="D130" s="314"/>
      <c r="E130" s="287">
        <v>0.0</v>
      </c>
      <c r="F130" s="287">
        <v>0.0</v>
      </c>
      <c r="G130" s="287">
        <v>0.0</v>
      </c>
      <c r="H130" s="287">
        <f>IF(ISBLANK(E130), "", COUNTA(CCD!K130, CCD!Q130, CCD!W130, CCD!AC130, CCD!AI130, CCD!AO130, CCD!AU130, CCD!BA130, CCD!BG130, CCD!BM130, CCD!BS130, CCD!BY130, CCD!CE130, CCD!CK130, CCD!CQ130, CCD!CW130))</f>
        <v>0</v>
      </c>
      <c r="I130" s="287">
        <f>IF(ISBLANK(F130), "", COUNTA(CCD!L130, CCD!R130, CCD!X130, CCD!AD130, CCD!AJ130, CCD!AP130, CCD!AV130, CCD!BB130, CCD!BH130, CCD!BN130, CCD!BT130, CCD!BZ130, CCD!CF130, CCD!CL130, CCD!CR130, CCD!CX130))</f>
        <v>0</v>
      </c>
      <c r="J130" s="287">
        <f>IF(ISBLANK(G130), "", COUNTA(CCD!M130, CCD!S130, CCD!Y130, CCD!AE130, CCD!AK130, CCD!AQ130, CCD!AW130, CCD!BC130, CCD!BI130, CCD!BO130, CCD!BU130, CCD!CA130, CCD!CG130, CCD!CM130, CCD!CS130, CCD!CY130))</f>
        <v>0</v>
      </c>
      <c r="K130" s="315"/>
      <c r="L130" s="32"/>
      <c r="M130" s="316"/>
      <c r="N130" s="309">
        <v>0.0</v>
      </c>
      <c r="O130" s="310">
        <v>0.0</v>
      </c>
      <c r="P130" s="311">
        <v>0.0</v>
      </c>
      <c r="Q130" s="315"/>
      <c r="R130" s="88"/>
      <c r="S130" s="316"/>
      <c r="T130" s="309">
        <v>0.0</v>
      </c>
      <c r="U130" s="310">
        <v>0.0</v>
      </c>
      <c r="V130" s="311">
        <v>0.0</v>
      </c>
      <c r="W130" s="315"/>
      <c r="X130" s="32"/>
      <c r="Y130" s="316"/>
      <c r="Z130" s="309">
        <v>0.0</v>
      </c>
      <c r="AA130" s="310">
        <v>0.0</v>
      </c>
      <c r="AB130" s="311">
        <v>0.0</v>
      </c>
      <c r="AC130" s="315"/>
      <c r="AD130" s="32"/>
      <c r="AE130" s="316"/>
      <c r="AF130" s="309">
        <v>0.0</v>
      </c>
      <c r="AG130" s="310">
        <v>0.0</v>
      </c>
      <c r="AH130" s="311">
        <v>0.0</v>
      </c>
      <c r="AI130" s="315"/>
      <c r="AJ130" s="32"/>
      <c r="AK130" s="316"/>
      <c r="AL130" s="309">
        <v>0.0</v>
      </c>
      <c r="AM130" s="310">
        <v>0.0</v>
      </c>
      <c r="AN130" s="311">
        <v>0.0</v>
      </c>
      <c r="AO130" s="32"/>
      <c r="AP130" s="32"/>
      <c r="AQ130" s="316"/>
      <c r="AR130" s="309">
        <v>0.0</v>
      </c>
      <c r="AS130" s="310">
        <v>0.0</v>
      </c>
      <c r="AT130" s="311">
        <v>0.0</v>
      </c>
      <c r="AU130" s="315"/>
      <c r="AV130" s="32"/>
      <c r="AW130" s="316"/>
      <c r="AX130" s="309">
        <v>0.0</v>
      </c>
      <c r="AY130" s="310">
        <v>0.0</v>
      </c>
      <c r="AZ130" s="311">
        <v>0.0</v>
      </c>
      <c r="BA130" s="315"/>
      <c r="BB130" s="32"/>
      <c r="BC130" s="316"/>
      <c r="BD130" s="309">
        <v>0.0</v>
      </c>
      <c r="BE130" s="310">
        <v>0.0</v>
      </c>
      <c r="BF130" s="311">
        <v>0.0</v>
      </c>
      <c r="BG130" s="315"/>
      <c r="BH130" s="32"/>
      <c r="BI130" s="316"/>
      <c r="BJ130" s="309">
        <v>0.0</v>
      </c>
      <c r="BK130" s="310">
        <v>0.0</v>
      </c>
      <c r="BL130" s="311">
        <v>0.0</v>
      </c>
      <c r="BM130" s="32"/>
      <c r="BN130" s="32"/>
      <c r="BO130" s="316"/>
      <c r="BP130" s="309">
        <v>0.0</v>
      </c>
      <c r="BQ130" s="310">
        <v>0.0</v>
      </c>
      <c r="BR130" s="311">
        <v>0.0</v>
      </c>
      <c r="BS130" s="32"/>
      <c r="BT130" s="32"/>
      <c r="BU130" s="316"/>
      <c r="BV130" s="309">
        <v>0.0</v>
      </c>
      <c r="BW130" s="310">
        <v>0.0</v>
      </c>
      <c r="BX130" s="311">
        <v>0.0</v>
      </c>
      <c r="BY130" s="32"/>
      <c r="BZ130" s="32"/>
      <c r="CA130" s="316"/>
      <c r="CB130" s="309">
        <v>0.0</v>
      </c>
      <c r="CC130" s="310">
        <v>0.0</v>
      </c>
      <c r="CD130" s="311">
        <v>0.0</v>
      </c>
      <c r="CE130" s="32"/>
      <c r="CF130" s="32"/>
      <c r="CG130" s="316"/>
      <c r="CH130" s="309">
        <v>0.0</v>
      </c>
      <c r="CI130" s="310">
        <v>0.0</v>
      </c>
      <c r="CJ130" s="311">
        <v>0.0</v>
      </c>
      <c r="CK130" s="31"/>
      <c r="CL130" s="31"/>
      <c r="CM130" s="317"/>
      <c r="CN130" s="303">
        <v>0.0</v>
      </c>
      <c r="CO130" s="304">
        <v>0.0</v>
      </c>
      <c r="CP130" s="305">
        <v>0.0</v>
      </c>
      <c r="CQ130" s="31"/>
      <c r="CR130" s="31"/>
      <c r="CS130" s="317"/>
      <c r="CT130" s="303">
        <v>0.0</v>
      </c>
      <c r="CU130" s="304">
        <v>0.0</v>
      </c>
      <c r="CV130" s="305">
        <v>0.0</v>
      </c>
      <c r="CW130" s="31"/>
      <c r="CX130" s="31"/>
      <c r="CY130" s="317"/>
      <c r="CZ130" s="303">
        <v>0.0</v>
      </c>
      <c r="DA130" s="304">
        <v>0.0</v>
      </c>
      <c r="DB130" s="305">
        <v>0.0</v>
      </c>
    </row>
    <row r="131">
      <c r="B131" s="313"/>
      <c r="C131" s="314"/>
      <c r="D131" s="314"/>
      <c r="E131" s="287">
        <v>0.0</v>
      </c>
      <c r="F131" s="287">
        <v>0.0</v>
      </c>
      <c r="G131" s="287">
        <v>0.0</v>
      </c>
      <c r="H131" s="287">
        <f>IF(ISBLANK(E131), "", COUNTA(CCD!K131, CCD!Q131, CCD!W131, CCD!AC131, CCD!AI131, CCD!AO131, CCD!AU131, CCD!BA131, CCD!BG131, CCD!BM131, CCD!BS131, CCD!BY131, CCD!CE131, CCD!CK131, CCD!CQ131, CCD!CW131))</f>
        <v>0</v>
      </c>
      <c r="I131" s="287">
        <f>IF(ISBLANK(F131), "", COUNTA(CCD!L131, CCD!R131, CCD!X131, CCD!AD131, CCD!AJ131, CCD!AP131, CCD!AV131, CCD!BB131, CCD!BH131, CCD!BN131, CCD!BT131, CCD!BZ131, CCD!CF131, CCD!CL131, CCD!CR131, CCD!CX131))</f>
        <v>0</v>
      </c>
      <c r="J131" s="287">
        <f>IF(ISBLANK(G131), "", COUNTA(CCD!M131, CCD!S131, CCD!Y131, CCD!AE131, CCD!AK131, CCD!AQ131, CCD!AW131, CCD!BC131, CCD!BI131, CCD!BO131, CCD!BU131, CCD!CA131, CCD!CG131, CCD!CM131, CCD!CS131, CCD!CY131))</f>
        <v>0</v>
      </c>
      <c r="K131" s="315"/>
      <c r="L131" s="32"/>
      <c r="M131" s="316"/>
      <c r="N131" s="309">
        <v>0.0</v>
      </c>
      <c r="O131" s="310">
        <v>0.0</v>
      </c>
      <c r="P131" s="311">
        <v>0.0</v>
      </c>
      <c r="Q131" s="315"/>
      <c r="R131" s="88"/>
      <c r="S131" s="316"/>
      <c r="T131" s="309">
        <v>0.0</v>
      </c>
      <c r="U131" s="310">
        <v>0.0</v>
      </c>
      <c r="V131" s="311">
        <v>0.0</v>
      </c>
      <c r="W131" s="315"/>
      <c r="X131" s="32"/>
      <c r="Y131" s="316"/>
      <c r="Z131" s="309">
        <v>0.0</v>
      </c>
      <c r="AA131" s="310">
        <v>0.0</v>
      </c>
      <c r="AB131" s="311">
        <v>0.0</v>
      </c>
      <c r="AC131" s="315"/>
      <c r="AD131" s="32"/>
      <c r="AE131" s="316"/>
      <c r="AF131" s="309">
        <v>0.0</v>
      </c>
      <c r="AG131" s="310">
        <v>0.0</v>
      </c>
      <c r="AH131" s="311">
        <v>0.0</v>
      </c>
      <c r="AI131" s="315"/>
      <c r="AJ131" s="32"/>
      <c r="AK131" s="316"/>
      <c r="AL131" s="309">
        <v>0.0</v>
      </c>
      <c r="AM131" s="310">
        <v>0.0</v>
      </c>
      <c r="AN131" s="311">
        <v>0.0</v>
      </c>
      <c r="AO131" s="32"/>
      <c r="AP131" s="32"/>
      <c r="AQ131" s="316"/>
      <c r="AR131" s="309">
        <v>0.0</v>
      </c>
      <c r="AS131" s="310">
        <v>0.0</v>
      </c>
      <c r="AT131" s="311">
        <v>0.0</v>
      </c>
      <c r="AU131" s="315"/>
      <c r="AV131" s="32"/>
      <c r="AW131" s="316"/>
      <c r="AX131" s="309">
        <v>0.0</v>
      </c>
      <c r="AY131" s="310">
        <v>0.0</v>
      </c>
      <c r="AZ131" s="311">
        <v>0.0</v>
      </c>
      <c r="BA131" s="315"/>
      <c r="BB131" s="32"/>
      <c r="BC131" s="316"/>
      <c r="BD131" s="309">
        <v>0.0</v>
      </c>
      <c r="BE131" s="310">
        <v>0.0</v>
      </c>
      <c r="BF131" s="311">
        <v>0.0</v>
      </c>
      <c r="BG131" s="315"/>
      <c r="BH131" s="32"/>
      <c r="BI131" s="316"/>
      <c r="BJ131" s="309">
        <v>0.0</v>
      </c>
      <c r="BK131" s="310">
        <v>0.0</v>
      </c>
      <c r="BL131" s="311">
        <v>0.0</v>
      </c>
      <c r="BM131" s="32"/>
      <c r="BN131" s="32"/>
      <c r="BO131" s="316"/>
      <c r="BP131" s="309">
        <v>0.0</v>
      </c>
      <c r="BQ131" s="310">
        <v>0.0</v>
      </c>
      <c r="BR131" s="311">
        <v>0.0</v>
      </c>
      <c r="BS131" s="32"/>
      <c r="BT131" s="32"/>
      <c r="BU131" s="316"/>
      <c r="BV131" s="309">
        <v>0.0</v>
      </c>
      <c r="BW131" s="310">
        <v>0.0</v>
      </c>
      <c r="BX131" s="311">
        <v>0.0</v>
      </c>
      <c r="BY131" s="32"/>
      <c r="BZ131" s="32"/>
      <c r="CA131" s="316"/>
      <c r="CB131" s="309">
        <v>0.0</v>
      </c>
      <c r="CC131" s="310">
        <v>0.0</v>
      </c>
      <c r="CD131" s="311">
        <v>0.0</v>
      </c>
      <c r="CE131" s="32"/>
      <c r="CF131" s="32"/>
      <c r="CG131" s="316"/>
      <c r="CH131" s="309">
        <v>0.0</v>
      </c>
      <c r="CI131" s="310">
        <v>0.0</v>
      </c>
      <c r="CJ131" s="311">
        <v>0.0</v>
      </c>
      <c r="CK131" s="31"/>
      <c r="CL131" s="31"/>
      <c r="CM131" s="317"/>
      <c r="CN131" s="303">
        <v>0.0</v>
      </c>
      <c r="CO131" s="304">
        <v>0.0</v>
      </c>
      <c r="CP131" s="305">
        <v>0.0</v>
      </c>
      <c r="CQ131" s="31"/>
      <c r="CR131" s="31"/>
      <c r="CS131" s="317"/>
      <c r="CT131" s="303">
        <v>0.0</v>
      </c>
      <c r="CU131" s="304">
        <v>0.0</v>
      </c>
      <c r="CV131" s="305">
        <v>0.0</v>
      </c>
      <c r="CW131" s="31"/>
      <c r="CX131" s="31"/>
      <c r="CY131" s="317"/>
      <c r="CZ131" s="303">
        <v>0.0</v>
      </c>
      <c r="DA131" s="304">
        <v>0.0</v>
      </c>
      <c r="DB131" s="305">
        <v>0.0</v>
      </c>
    </row>
    <row r="132">
      <c r="B132" s="313"/>
      <c r="C132" s="314"/>
      <c r="D132" s="314"/>
      <c r="E132" s="287">
        <v>0.0</v>
      </c>
      <c r="F132" s="287">
        <v>0.0</v>
      </c>
      <c r="G132" s="287">
        <v>0.0</v>
      </c>
      <c r="H132" s="287">
        <f>IF(ISBLANK(E132), "", COUNTA(CCD!K132, CCD!Q132, CCD!W132, CCD!AC132, CCD!AI132, CCD!AO132, CCD!AU132, CCD!BA132, CCD!BG132, CCD!BM132, CCD!BS132, CCD!BY132, CCD!CE132, CCD!CK132, CCD!CQ132, CCD!CW132))</f>
        <v>0</v>
      </c>
      <c r="I132" s="287">
        <f>IF(ISBLANK(F132), "", COUNTA(CCD!L132, CCD!R132, CCD!X132, CCD!AD132, CCD!AJ132, CCD!AP132, CCD!AV132, CCD!BB132, CCD!BH132, CCD!BN132, CCD!BT132, CCD!BZ132, CCD!CF132, CCD!CL132, CCD!CR132, CCD!CX132))</f>
        <v>0</v>
      </c>
      <c r="J132" s="287">
        <f>IF(ISBLANK(G132), "", COUNTA(CCD!M132, CCD!S132, CCD!Y132, CCD!AE132, CCD!AK132, CCD!AQ132, CCD!AW132, CCD!BC132, CCD!BI132, CCD!BO132, CCD!BU132, CCD!CA132, CCD!CG132, CCD!CM132, CCD!CS132, CCD!CY132))</f>
        <v>0</v>
      </c>
      <c r="K132" s="315"/>
      <c r="L132" s="32"/>
      <c r="M132" s="316"/>
      <c r="N132" s="309">
        <v>0.0</v>
      </c>
      <c r="O132" s="310">
        <v>0.0</v>
      </c>
      <c r="P132" s="311">
        <v>0.0</v>
      </c>
      <c r="Q132" s="315"/>
      <c r="R132" s="88"/>
      <c r="S132" s="316"/>
      <c r="T132" s="309">
        <v>0.0</v>
      </c>
      <c r="U132" s="310">
        <v>0.0</v>
      </c>
      <c r="V132" s="311">
        <v>0.0</v>
      </c>
      <c r="W132" s="315"/>
      <c r="X132" s="32"/>
      <c r="Y132" s="316"/>
      <c r="Z132" s="309">
        <v>0.0</v>
      </c>
      <c r="AA132" s="310">
        <v>0.0</v>
      </c>
      <c r="AB132" s="311">
        <v>0.0</v>
      </c>
      <c r="AC132" s="315"/>
      <c r="AD132" s="32"/>
      <c r="AE132" s="316"/>
      <c r="AF132" s="309">
        <v>0.0</v>
      </c>
      <c r="AG132" s="310">
        <v>0.0</v>
      </c>
      <c r="AH132" s="311">
        <v>0.0</v>
      </c>
      <c r="AI132" s="315"/>
      <c r="AJ132" s="32"/>
      <c r="AK132" s="316"/>
      <c r="AL132" s="309">
        <v>0.0</v>
      </c>
      <c r="AM132" s="310">
        <v>0.0</v>
      </c>
      <c r="AN132" s="311">
        <v>0.0</v>
      </c>
      <c r="AO132" s="32"/>
      <c r="AP132" s="32"/>
      <c r="AQ132" s="316"/>
      <c r="AR132" s="309">
        <v>0.0</v>
      </c>
      <c r="AS132" s="310">
        <v>0.0</v>
      </c>
      <c r="AT132" s="311">
        <v>0.0</v>
      </c>
      <c r="AU132" s="315"/>
      <c r="AV132" s="32"/>
      <c r="AW132" s="316"/>
      <c r="AX132" s="309">
        <v>0.0</v>
      </c>
      <c r="AY132" s="310">
        <v>0.0</v>
      </c>
      <c r="AZ132" s="311">
        <v>0.0</v>
      </c>
      <c r="BA132" s="315"/>
      <c r="BB132" s="32"/>
      <c r="BC132" s="316"/>
      <c r="BD132" s="309">
        <v>0.0</v>
      </c>
      <c r="BE132" s="310">
        <v>0.0</v>
      </c>
      <c r="BF132" s="311">
        <v>0.0</v>
      </c>
      <c r="BG132" s="315"/>
      <c r="BH132" s="32"/>
      <c r="BI132" s="316"/>
      <c r="BJ132" s="309">
        <v>0.0</v>
      </c>
      <c r="BK132" s="310">
        <v>0.0</v>
      </c>
      <c r="BL132" s="311">
        <v>0.0</v>
      </c>
      <c r="BM132" s="32"/>
      <c r="BN132" s="32"/>
      <c r="BO132" s="316"/>
      <c r="BP132" s="309">
        <v>0.0</v>
      </c>
      <c r="BQ132" s="310">
        <v>0.0</v>
      </c>
      <c r="BR132" s="311">
        <v>0.0</v>
      </c>
      <c r="BS132" s="32"/>
      <c r="BT132" s="32"/>
      <c r="BU132" s="316"/>
      <c r="BV132" s="309">
        <v>0.0</v>
      </c>
      <c r="BW132" s="310">
        <v>0.0</v>
      </c>
      <c r="BX132" s="311">
        <v>0.0</v>
      </c>
      <c r="BY132" s="32"/>
      <c r="BZ132" s="32"/>
      <c r="CA132" s="316"/>
      <c r="CB132" s="309">
        <v>0.0</v>
      </c>
      <c r="CC132" s="310">
        <v>0.0</v>
      </c>
      <c r="CD132" s="311">
        <v>0.0</v>
      </c>
      <c r="CE132" s="32"/>
      <c r="CF132" s="32"/>
      <c r="CG132" s="316"/>
      <c r="CH132" s="309">
        <v>0.0</v>
      </c>
      <c r="CI132" s="310">
        <v>0.0</v>
      </c>
      <c r="CJ132" s="311">
        <v>0.0</v>
      </c>
      <c r="CK132" s="31"/>
      <c r="CL132" s="31"/>
      <c r="CM132" s="317"/>
      <c r="CN132" s="303">
        <v>0.0</v>
      </c>
      <c r="CO132" s="304">
        <v>0.0</v>
      </c>
      <c r="CP132" s="305">
        <v>0.0</v>
      </c>
      <c r="CQ132" s="31"/>
      <c r="CR132" s="31"/>
      <c r="CS132" s="317"/>
      <c r="CT132" s="303">
        <v>0.0</v>
      </c>
      <c r="CU132" s="304">
        <v>0.0</v>
      </c>
      <c r="CV132" s="305">
        <v>0.0</v>
      </c>
      <c r="CW132" s="31"/>
      <c r="CX132" s="31"/>
      <c r="CY132" s="317"/>
      <c r="CZ132" s="303">
        <v>0.0</v>
      </c>
      <c r="DA132" s="304">
        <v>0.0</v>
      </c>
      <c r="DB132" s="305">
        <v>0.0</v>
      </c>
    </row>
    <row r="133">
      <c r="B133" s="313"/>
      <c r="C133" s="314"/>
      <c r="D133" s="314"/>
      <c r="E133" s="287">
        <v>0.0</v>
      </c>
      <c r="F133" s="287">
        <v>0.0</v>
      </c>
      <c r="G133" s="287">
        <v>0.0</v>
      </c>
      <c r="H133" s="287">
        <f>IF(ISBLANK(E133), "", COUNTA(CCD!K133, CCD!Q133, CCD!W133, CCD!AC133, CCD!AI133, CCD!AO133, CCD!AU133, CCD!BA133, CCD!BG133, CCD!BM133, CCD!BS133, CCD!BY133, CCD!CE133, CCD!CK133, CCD!CQ133, CCD!CW133))</f>
        <v>0</v>
      </c>
      <c r="I133" s="287">
        <f>IF(ISBLANK(F133), "", COUNTA(CCD!L133, CCD!R133, CCD!X133, CCD!AD133, CCD!AJ133, CCD!AP133, CCD!AV133, CCD!BB133, CCD!BH133, CCD!BN133, CCD!BT133, CCD!BZ133, CCD!CF133, CCD!CL133, CCD!CR133, CCD!CX133))</f>
        <v>0</v>
      </c>
      <c r="J133" s="287">
        <f>IF(ISBLANK(G133), "", COUNTA(CCD!M133, CCD!S133, CCD!Y133, CCD!AE133, CCD!AK133, CCD!AQ133, CCD!AW133, CCD!BC133, CCD!BI133, CCD!BO133, CCD!BU133, CCD!CA133, CCD!CG133, CCD!CM133, CCD!CS133, CCD!CY133))</f>
        <v>0</v>
      </c>
      <c r="K133" s="315"/>
      <c r="L133" s="32"/>
      <c r="M133" s="316"/>
      <c r="N133" s="309">
        <v>0.0</v>
      </c>
      <c r="O133" s="310">
        <v>0.0</v>
      </c>
      <c r="P133" s="311">
        <v>0.0</v>
      </c>
      <c r="Q133" s="315"/>
      <c r="R133" s="88"/>
      <c r="S133" s="316"/>
      <c r="T133" s="309">
        <v>0.0</v>
      </c>
      <c r="U133" s="310">
        <v>0.0</v>
      </c>
      <c r="V133" s="311">
        <v>0.0</v>
      </c>
      <c r="W133" s="315"/>
      <c r="X133" s="32"/>
      <c r="Y133" s="316"/>
      <c r="Z133" s="309">
        <v>0.0</v>
      </c>
      <c r="AA133" s="310">
        <v>0.0</v>
      </c>
      <c r="AB133" s="311">
        <v>0.0</v>
      </c>
      <c r="AC133" s="315"/>
      <c r="AD133" s="32"/>
      <c r="AE133" s="316"/>
      <c r="AF133" s="309">
        <v>0.0</v>
      </c>
      <c r="AG133" s="310">
        <v>0.0</v>
      </c>
      <c r="AH133" s="311">
        <v>0.0</v>
      </c>
      <c r="AI133" s="315"/>
      <c r="AJ133" s="32"/>
      <c r="AK133" s="316"/>
      <c r="AL133" s="309">
        <v>0.0</v>
      </c>
      <c r="AM133" s="310">
        <v>0.0</v>
      </c>
      <c r="AN133" s="311">
        <v>0.0</v>
      </c>
      <c r="AO133" s="32"/>
      <c r="AP133" s="32"/>
      <c r="AQ133" s="316"/>
      <c r="AR133" s="309">
        <v>0.0</v>
      </c>
      <c r="AS133" s="310">
        <v>0.0</v>
      </c>
      <c r="AT133" s="311">
        <v>0.0</v>
      </c>
      <c r="AU133" s="315"/>
      <c r="AV133" s="32"/>
      <c r="AW133" s="316"/>
      <c r="AX133" s="309">
        <v>0.0</v>
      </c>
      <c r="AY133" s="310">
        <v>0.0</v>
      </c>
      <c r="AZ133" s="311">
        <v>0.0</v>
      </c>
      <c r="BA133" s="315"/>
      <c r="BB133" s="32"/>
      <c r="BC133" s="316"/>
      <c r="BD133" s="309">
        <v>0.0</v>
      </c>
      <c r="BE133" s="310">
        <v>0.0</v>
      </c>
      <c r="BF133" s="311">
        <v>0.0</v>
      </c>
      <c r="BG133" s="315"/>
      <c r="BH133" s="32"/>
      <c r="BI133" s="316"/>
      <c r="BJ133" s="309">
        <v>0.0</v>
      </c>
      <c r="BK133" s="310">
        <v>0.0</v>
      </c>
      <c r="BL133" s="311">
        <v>0.0</v>
      </c>
      <c r="BM133" s="32"/>
      <c r="BN133" s="32"/>
      <c r="BO133" s="316"/>
      <c r="BP133" s="309">
        <v>0.0</v>
      </c>
      <c r="BQ133" s="310">
        <v>0.0</v>
      </c>
      <c r="BR133" s="311">
        <v>0.0</v>
      </c>
      <c r="BS133" s="32"/>
      <c r="BT133" s="32"/>
      <c r="BU133" s="316"/>
      <c r="BV133" s="309">
        <v>0.0</v>
      </c>
      <c r="BW133" s="310">
        <v>0.0</v>
      </c>
      <c r="BX133" s="311">
        <v>0.0</v>
      </c>
      <c r="BY133" s="32"/>
      <c r="BZ133" s="32"/>
      <c r="CA133" s="316"/>
      <c r="CB133" s="309">
        <v>0.0</v>
      </c>
      <c r="CC133" s="310">
        <v>0.0</v>
      </c>
      <c r="CD133" s="311">
        <v>0.0</v>
      </c>
      <c r="CE133" s="32"/>
      <c r="CF133" s="32"/>
      <c r="CG133" s="316"/>
      <c r="CH133" s="309">
        <v>0.0</v>
      </c>
      <c r="CI133" s="310">
        <v>0.0</v>
      </c>
      <c r="CJ133" s="311">
        <v>0.0</v>
      </c>
      <c r="CK133" s="31"/>
      <c r="CL133" s="31"/>
      <c r="CM133" s="317"/>
      <c r="CN133" s="303">
        <v>0.0</v>
      </c>
      <c r="CO133" s="304">
        <v>0.0</v>
      </c>
      <c r="CP133" s="305">
        <v>0.0</v>
      </c>
      <c r="CQ133" s="31"/>
      <c r="CR133" s="31"/>
      <c r="CS133" s="317"/>
      <c r="CT133" s="303">
        <v>0.0</v>
      </c>
      <c r="CU133" s="304">
        <v>0.0</v>
      </c>
      <c r="CV133" s="305">
        <v>0.0</v>
      </c>
      <c r="CW133" s="31"/>
      <c r="CX133" s="31"/>
      <c r="CY133" s="317"/>
      <c r="CZ133" s="303">
        <v>0.0</v>
      </c>
      <c r="DA133" s="304">
        <v>0.0</v>
      </c>
      <c r="DB133" s="305">
        <v>0.0</v>
      </c>
    </row>
    <row r="134">
      <c r="B134" s="313"/>
      <c r="C134" s="314"/>
      <c r="D134" s="314"/>
      <c r="E134" s="287">
        <v>0.0</v>
      </c>
      <c r="F134" s="287">
        <v>0.0</v>
      </c>
      <c r="G134" s="287">
        <v>0.0</v>
      </c>
      <c r="H134" s="287">
        <f>IF(ISBLANK(E134), "", COUNTA(CCD!K134, CCD!Q134, CCD!W134, CCD!AC134, CCD!AI134, CCD!AO134, CCD!AU134, CCD!BA134, CCD!BG134, CCD!BM134, CCD!BS134, CCD!BY134, CCD!CE134, CCD!CK134, CCD!CQ134, CCD!CW134))</f>
        <v>0</v>
      </c>
      <c r="I134" s="287">
        <f>IF(ISBLANK(F134), "", COUNTA(CCD!L134, CCD!R134, CCD!X134, CCD!AD134, CCD!AJ134, CCD!AP134, CCD!AV134, CCD!BB134, CCD!BH134, CCD!BN134, CCD!BT134, CCD!BZ134, CCD!CF134, CCD!CL134, CCD!CR134, CCD!CX134))</f>
        <v>0</v>
      </c>
      <c r="J134" s="287">
        <f>IF(ISBLANK(G134), "", COUNTA(CCD!M134, CCD!S134, CCD!Y134, CCD!AE134, CCD!AK134, CCD!AQ134, CCD!AW134, CCD!BC134, CCD!BI134, CCD!BO134, CCD!BU134, CCD!CA134, CCD!CG134, CCD!CM134, CCD!CS134, CCD!CY134))</f>
        <v>0</v>
      </c>
      <c r="K134" s="315"/>
      <c r="L134" s="32"/>
      <c r="M134" s="316"/>
      <c r="N134" s="309">
        <v>0.0</v>
      </c>
      <c r="O134" s="310">
        <v>0.0</v>
      </c>
      <c r="P134" s="311">
        <v>0.0</v>
      </c>
      <c r="Q134" s="315"/>
      <c r="R134" s="88"/>
      <c r="S134" s="316"/>
      <c r="T134" s="309">
        <v>0.0</v>
      </c>
      <c r="U134" s="310">
        <v>0.0</v>
      </c>
      <c r="V134" s="311">
        <v>0.0</v>
      </c>
      <c r="W134" s="315"/>
      <c r="X134" s="32"/>
      <c r="Y134" s="316"/>
      <c r="Z134" s="309">
        <v>0.0</v>
      </c>
      <c r="AA134" s="310">
        <v>0.0</v>
      </c>
      <c r="AB134" s="311">
        <v>0.0</v>
      </c>
      <c r="AC134" s="315"/>
      <c r="AD134" s="32"/>
      <c r="AE134" s="316"/>
      <c r="AF134" s="309">
        <v>0.0</v>
      </c>
      <c r="AG134" s="310">
        <v>0.0</v>
      </c>
      <c r="AH134" s="311">
        <v>0.0</v>
      </c>
      <c r="AI134" s="315"/>
      <c r="AJ134" s="32"/>
      <c r="AK134" s="316"/>
      <c r="AL134" s="309">
        <v>0.0</v>
      </c>
      <c r="AM134" s="310">
        <v>0.0</v>
      </c>
      <c r="AN134" s="311">
        <v>0.0</v>
      </c>
      <c r="AO134" s="32"/>
      <c r="AP134" s="32"/>
      <c r="AQ134" s="316"/>
      <c r="AR134" s="309">
        <v>0.0</v>
      </c>
      <c r="AS134" s="310">
        <v>0.0</v>
      </c>
      <c r="AT134" s="311">
        <v>0.0</v>
      </c>
      <c r="AU134" s="315"/>
      <c r="AV134" s="32"/>
      <c r="AW134" s="316"/>
      <c r="AX134" s="309">
        <v>0.0</v>
      </c>
      <c r="AY134" s="310">
        <v>0.0</v>
      </c>
      <c r="AZ134" s="311">
        <v>0.0</v>
      </c>
      <c r="BA134" s="315"/>
      <c r="BB134" s="32"/>
      <c r="BC134" s="316"/>
      <c r="BD134" s="309">
        <v>0.0</v>
      </c>
      <c r="BE134" s="310">
        <v>0.0</v>
      </c>
      <c r="BF134" s="311">
        <v>0.0</v>
      </c>
      <c r="BG134" s="315"/>
      <c r="BH134" s="32"/>
      <c r="BI134" s="316"/>
      <c r="BJ134" s="309">
        <v>0.0</v>
      </c>
      <c r="BK134" s="310">
        <v>0.0</v>
      </c>
      <c r="BL134" s="311">
        <v>0.0</v>
      </c>
      <c r="BM134" s="32"/>
      <c r="BN134" s="32"/>
      <c r="BO134" s="316"/>
      <c r="BP134" s="309">
        <v>0.0</v>
      </c>
      <c r="BQ134" s="310">
        <v>0.0</v>
      </c>
      <c r="BR134" s="311">
        <v>0.0</v>
      </c>
      <c r="BS134" s="32"/>
      <c r="BT134" s="32"/>
      <c r="BU134" s="316"/>
      <c r="BV134" s="309">
        <v>0.0</v>
      </c>
      <c r="BW134" s="310">
        <v>0.0</v>
      </c>
      <c r="BX134" s="311">
        <v>0.0</v>
      </c>
      <c r="BY134" s="32"/>
      <c r="BZ134" s="32"/>
      <c r="CA134" s="316"/>
      <c r="CB134" s="309">
        <v>0.0</v>
      </c>
      <c r="CC134" s="310">
        <v>0.0</v>
      </c>
      <c r="CD134" s="311">
        <v>0.0</v>
      </c>
      <c r="CE134" s="32"/>
      <c r="CF134" s="32"/>
      <c r="CG134" s="316"/>
      <c r="CH134" s="309">
        <v>0.0</v>
      </c>
      <c r="CI134" s="310">
        <v>0.0</v>
      </c>
      <c r="CJ134" s="311">
        <v>0.0</v>
      </c>
      <c r="CK134" s="31"/>
      <c r="CL134" s="31"/>
      <c r="CM134" s="317"/>
      <c r="CN134" s="303">
        <v>0.0</v>
      </c>
      <c r="CO134" s="304">
        <v>0.0</v>
      </c>
      <c r="CP134" s="305">
        <v>0.0</v>
      </c>
      <c r="CQ134" s="31"/>
      <c r="CR134" s="31"/>
      <c r="CS134" s="317"/>
      <c r="CT134" s="303">
        <v>0.0</v>
      </c>
      <c r="CU134" s="304">
        <v>0.0</v>
      </c>
      <c r="CV134" s="305">
        <v>0.0</v>
      </c>
      <c r="CW134" s="31"/>
      <c r="CX134" s="31"/>
      <c r="CY134" s="317"/>
      <c r="CZ134" s="303">
        <v>0.0</v>
      </c>
      <c r="DA134" s="304">
        <v>0.0</v>
      </c>
      <c r="DB134" s="305">
        <v>0.0</v>
      </c>
    </row>
    <row r="135">
      <c r="B135" s="313"/>
      <c r="C135" s="314"/>
      <c r="D135" s="314"/>
      <c r="E135" s="287">
        <v>0.0</v>
      </c>
      <c r="F135" s="287">
        <v>0.0</v>
      </c>
      <c r="G135" s="287">
        <v>0.0</v>
      </c>
      <c r="H135" s="287">
        <f>IF(ISBLANK(E135), "", COUNTA(CCD!K135, CCD!Q135, CCD!W135, CCD!AC135, CCD!AI135, CCD!AO135, CCD!AU135, CCD!BA135, CCD!BG135, CCD!BM135, CCD!BS135, CCD!BY135, CCD!CE135, CCD!CK135, CCD!CQ135, CCD!CW135))</f>
        <v>0</v>
      </c>
      <c r="I135" s="287">
        <f>IF(ISBLANK(F135), "", COUNTA(CCD!L135, CCD!R135, CCD!X135, CCD!AD135, CCD!AJ135, CCD!AP135, CCD!AV135, CCD!BB135, CCD!BH135, CCD!BN135, CCD!BT135, CCD!BZ135, CCD!CF135, CCD!CL135, CCD!CR135, CCD!CX135))</f>
        <v>0</v>
      </c>
      <c r="J135" s="287">
        <f>IF(ISBLANK(G135), "", COUNTA(CCD!M135, CCD!S135, CCD!Y135, CCD!AE135, CCD!AK135, CCD!AQ135, CCD!AW135, CCD!BC135, CCD!BI135, CCD!BO135, CCD!BU135, CCD!CA135, CCD!CG135, CCD!CM135, CCD!CS135, CCD!CY135))</f>
        <v>0</v>
      </c>
      <c r="K135" s="315"/>
      <c r="L135" s="32"/>
      <c r="M135" s="316"/>
      <c r="N135" s="309">
        <v>0.0</v>
      </c>
      <c r="O135" s="310">
        <v>0.0</v>
      </c>
      <c r="P135" s="311">
        <v>0.0</v>
      </c>
      <c r="Q135" s="315"/>
      <c r="R135" s="88"/>
      <c r="S135" s="316"/>
      <c r="T135" s="309">
        <v>0.0</v>
      </c>
      <c r="U135" s="310">
        <v>0.0</v>
      </c>
      <c r="V135" s="311">
        <v>0.0</v>
      </c>
      <c r="W135" s="315"/>
      <c r="X135" s="32"/>
      <c r="Y135" s="316"/>
      <c r="Z135" s="309">
        <v>0.0</v>
      </c>
      <c r="AA135" s="310">
        <v>0.0</v>
      </c>
      <c r="AB135" s="311">
        <v>0.0</v>
      </c>
      <c r="AC135" s="315"/>
      <c r="AD135" s="32"/>
      <c r="AE135" s="316"/>
      <c r="AF135" s="309">
        <v>0.0</v>
      </c>
      <c r="AG135" s="310">
        <v>0.0</v>
      </c>
      <c r="AH135" s="311">
        <v>0.0</v>
      </c>
      <c r="AI135" s="315"/>
      <c r="AJ135" s="32"/>
      <c r="AK135" s="316"/>
      <c r="AL135" s="309">
        <v>0.0</v>
      </c>
      <c r="AM135" s="310">
        <v>0.0</v>
      </c>
      <c r="AN135" s="311">
        <v>0.0</v>
      </c>
      <c r="AO135" s="32"/>
      <c r="AP135" s="32"/>
      <c r="AQ135" s="316"/>
      <c r="AR135" s="309">
        <v>0.0</v>
      </c>
      <c r="AS135" s="310">
        <v>0.0</v>
      </c>
      <c r="AT135" s="311">
        <v>0.0</v>
      </c>
      <c r="AU135" s="315"/>
      <c r="AV135" s="32"/>
      <c r="AW135" s="316"/>
      <c r="AX135" s="309">
        <v>0.0</v>
      </c>
      <c r="AY135" s="310">
        <v>0.0</v>
      </c>
      <c r="AZ135" s="311">
        <v>0.0</v>
      </c>
      <c r="BA135" s="315"/>
      <c r="BB135" s="32"/>
      <c r="BC135" s="316"/>
      <c r="BD135" s="309">
        <v>0.0</v>
      </c>
      <c r="BE135" s="310">
        <v>0.0</v>
      </c>
      <c r="BF135" s="311">
        <v>0.0</v>
      </c>
      <c r="BG135" s="315"/>
      <c r="BH135" s="32"/>
      <c r="BI135" s="316"/>
      <c r="BJ135" s="309">
        <v>0.0</v>
      </c>
      <c r="BK135" s="310">
        <v>0.0</v>
      </c>
      <c r="BL135" s="311">
        <v>0.0</v>
      </c>
      <c r="BM135" s="32"/>
      <c r="BN135" s="32"/>
      <c r="BO135" s="316"/>
      <c r="BP135" s="309">
        <v>0.0</v>
      </c>
      <c r="BQ135" s="310">
        <v>0.0</v>
      </c>
      <c r="BR135" s="311">
        <v>0.0</v>
      </c>
      <c r="BS135" s="32"/>
      <c r="BT135" s="32"/>
      <c r="BU135" s="316"/>
      <c r="BV135" s="309">
        <v>0.0</v>
      </c>
      <c r="BW135" s="310">
        <v>0.0</v>
      </c>
      <c r="BX135" s="311">
        <v>0.0</v>
      </c>
      <c r="BY135" s="32"/>
      <c r="BZ135" s="32"/>
      <c r="CA135" s="316"/>
      <c r="CB135" s="309">
        <v>0.0</v>
      </c>
      <c r="CC135" s="310">
        <v>0.0</v>
      </c>
      <c r="CD135" s="311">
        <v>0.0</v>
      </c>
      <c r="CE135" s="32"/>
      <c r="CF135" s="32"/>
      <c r="CG135" s="316"/>
      <c r="CH135" s="309">
        <v>0.0</v>
      </c>
      <c r="CI135" s="310">
        <v>0.0</v>
      </c>
      <c r="CJ135" s="311">
        <v>0.0</v>
      </c>
      <c r="CK135" s="31"/>
      <c r="CL135" s="31"/>
      <c r="CM135" s="317"/>
      <c r="CN135" s="303">
        <v>0.0</v>
      </c>
      <c r="CO135" s="304">
        <v>0.0</v>
      </c>
      <c r="CP135" s="305">
        <v>0.0</v>
      </c>
      <c r="CQ135" s="31"/>
      <c r="CR135" s="31"/>
      <c r="CS135" s="317"/>
      <c r="CT135" s="303">
        <v>0.0</v>
      </c>
      <c r="CU135" s="304">
        <v>0.0</v>
      </c>
      <c r="CV135" s="305">
        <v>0.0</v>
      </c>
      <c r="CW135" s="31"/>
      <c r="CX135" s="31"/>
      <c r="CY135" s="317"/>
      <c r="CZ135" s="303">
        <v>0.0</v>
      </c>
      <c r="DA135" s="304">
        <v>0.0</v>
      </c>
      <c r="DB135" s="305">
        <v>0.0</v>
      </c>
    </row>
    <row r="136">
      <c r="B136" s="313"/>
      <c r="C136" s="314"/>
      <c r="D136" s="314"/>
      <c r="E136" s="287">
        <v>0.0</v>
      </c>
      <c r="F136" s="287">
        <v>0.0</v>
      </c>
      <c r="G136" s="287">
        <v>0.0</v>
      </c>
      <c r="H136" s="287">
        <f>IF(ISBLANK(E136), "", COUNTA(CCD!K136, CCD!Q136, CCD!W136, CCD!AC136, CCD!AI136, CCD!AO136, CCD!AU136, CCD!BA136, CCD!BG136, CCD!BM136, CCD!BS136, CCD!BY136, CCD!CE136, CCD!CK136, CCD!CQ136, CCD!CW136))</f>
        <v>0</v>
      </c>
      <c r="I136" s="287">
        <f>IF(ISBLANK(F136), "", COUNTA(CCD!L136, CCD!R136, CCD!X136, CCD!AD136, CCD!AJ136, CCD!AP136, CCD!AV136, CCD!BB136, CCD!BH136, CCD!BN136, CCD!BT136, CCD!BZ136, CCD!CF136, CCD!CL136, CCD!CR136, CCD!CX136))</f>
        <v>0</v>
      </c>
      <c r="J136" s="287">
        <f>IF(ISBLANK(G136), "", COUNTA(CCD!M136, CCD!S136, CCD!Y136, CCD!AE136, CCD!AK136, CCD!AQ136, CCD!AW136, CCD!BC136, CCD!BI136, CCD!BO136, CCD!BU136, CCD!CA136, CCD!CG136, CCD!CM136, CCD!CS136, CCD!CY136))</f>
        <v>0</v>
      </c>
      <c r="K136" s="315"/>
      <c r="L136" s="32"/>
      <c r="M136" s="316"/>
      <c r="N136" s="309">
        <v>0.0</v>
      </c>
      <c r="O136" s="310">
        <v>0.0</v>
      </c>
      <c r="P136" s="311">
        <v>0.0</v>
      </c>
      <c r="Q136" s="315"/>
      <c r="R136" s="88"/>
      <c r="S136" s="316"/>
      <c r="T136" s="309">
        <v>0.0</v>
      </c>
      <c r="U136" s="310">
        <v>0.0</v>
      </c>
      <c r="V136" s="311">
        <v>0.0</v>
      </c>
      <c r="W136" s="315"/>
      <c r="X136" s="32"/>
      <c r="Y136" s="316"/>
      <c r="Z136" s="309">
        <v>0.0</v>
      </c>
      <c r="AA136" s="310">
        <v>0.0</v>
      </c>
      <c r="AB136" s="311">
        <v>0.0</v>
      </c>
      <c r="AC136" s="315"/>
      <c r="AD136" s="32"/>
      <c r="AE136" s="316"/>
      <c r="AF136" s="309">
        <v>0.0</v>
      </c>
      <c r="AG136" s="310">
        <v>0.0</v>
      </c>
      <c r="AH136" s="311">
        <v>0.0</v>
      </c>
      <c r="AI136" s="315"/>
      <c r="AJ136" s="32"/>
      <c r="AK136" s="316"/>
      <c r="AL136" s="309">
        <v>0.0</v>
      </c>
      <c r="AM136" s="310">
        <v>0.0</v>
      </c>
      <c r="AN136" s="311">
        <v>0.0</v>
      </c>
      <c r="AO136" s="32"/>
      <c r="AP136" s="32"/>
      <c r="AQ136" s="316"/>
      <c r="AR136" s="309">
        <v>0.0</v>
      </c>
      <c r="AS136" s="310">
        <v>0.0</v>
      </c>
      <c r="AT136" s="311">
        <v>0.0</v>
      </c>
      <c r="AU136" s="315"/>
      <c r="AV136" s="32"/>
      <c r="AW136" s="316"/>
      <c r="AX136" s="309">
        <v>0.0</v>
      </c>
      <c r="AY136" s="310">
        <v>0.0</v>
      </c>
      <c r="AZ136" s="311">
        <v>0.0</v>
      </c>
      <c r="BA136" s="315"/>
      <c r="BB136" s="32"/>
      <c r="BC136" s="316"/>
      <c r="BD136" s="309">
        <v>0.0</v>
      </c>
      <c r="BE136" s="310">
        <v>0.0</v>
      </c>
      <c r="BF136" s="311">
        <v>0.0</v>
      </c>
      <c r="BG136" s="315"/>
      <c r="BH136" s="32"/>
      <c r="BI136" s="316"/>
      <c r="BJ136" s="309">
        <v>0.0</v>
      </c>
      <c r="BK136" s="310">
        <v>0.0</v>
      </c>
      <c r="BL136" s="311">
        <v>0.0</v>
      </c>
      <c r="BM136" s="32"/>
      <c r="BN136" s="32"/>
      <c r="BO136" s="316"/>
      <c r="BP136" s="309">
        <v>0.0</v>
      </c>
      <c r="BQ136" s="310">
        <v>0.0</v>
      </c>
      <c r="BR136" s="311">
        <v>0.0</v>
      </c>
      <c r="BS136" s="32"/>
      <c r="BT136" s="32"/>
      <c r="BU136" s="316"/>
      <c r="BV136" s="309">
        <v>0.0</v>
      </c>
      <c r="BW136" s="310">
        <v>0.0</v>
      </c>
      <c r="BX136" s="311">
        <v>0.0</v>
      </c>
      <c r="BY136" s="32"/>
      <c r="BZ136" s="32"/>
      <c r="CA136" s="316"/>
      <c r="CB136" s="309">
        <v>0.0</v>
      </c>
      <c r="CC136" s="310">
        <v>0.0</v>
      </c>
      <c r="CD136" s="311">
        <v>0.0</v>
      </c>
      <c r="CE136" s="32"/>
      <c r="CF136" s="32"/>
      <c r="CG136" s="316"/>
      <c r="CH136" s="309">
        <v>0.0</v>
      </c>
      <c r="CI136" s="310">
        <v>0.0</v>
      </c>
      <c r="CJ136" s="311">
        <v>0.0</v>
      </c>
      <c r="CK136" s="31"/>
      <c r="CL136" s="31"/>
      <c r="CM136" s="317"/>
      <c r="CN136" s="303">
        <v>0.0</v>
      </c>
      <c r="CO136" s="304">
        <v>0.0</v>
      </c>
      <c r="CP136" s="305">
        <v>0.0</v>
      </c>
      <c r="CQ136" s="31"/>
      <c r="CR136" s="31"/>
      <c r="CS136" s="317"/>
      <c r="CT136" s="303">
        <v>0.0</v>
      </c>
      <c r="CU136" s="304">
        <v>0.0</v>
      </c>
      <c r="CV136" s="305">
        <v>0.0</v>
      </c>
      <c r="CW136" s="31"/>
      <c r="CX136" s="31"/>
      <c r="CY136" s="317"/>
      <c r="CZ136" s="303">
        <v>0.0</v>
      </c>
      <c r="DA136" s="304">
        <v>0.0</v>
      </c>
      <c r="DB136" s="305">
        <v>0.0</v>
      </c>
    </row>
    <row r="137">
      <c r="B137" s="313"/>
      <c r="C137" s="314"/>
      <c r="D137" s="314"/>
      <c r="E137" s="287">
        <v>0.0</v>
      </c>
      <c r="F137" s="287">
        <v>0.0</v>
      </c>
      <c r="G137" s="287">
        <v>0.0</v>
      </c>
      <c r="H137" s="287">
        <f>IF(ISBLANK(E137), "", COUNTA(CCD!K137, CCD!Q137, CCD!W137, CCD!AC137, CCD!AI137, CCD!AO137, CCD!AU137, CCD!BA137, CCD!BG137, CCD!BM137, CCD!BS137, CCD!BY137, CCD!CE137, CCD!CK137, CCD!CQ137, CCD!CW137))</f>
        <v>0</v>
      </c>
      <c r="I137" s="287">
        <f>IF(ISBLANK(F137), "", COUNTA(CCD!L137, CCD!R137, CCD!X137, CCD!AD137, CCD!AJ137, CCD!AP137, CCD!AV137, CCD!BB137, CCD!BH137, CCD!BN137, CCD!BT137, CCD!BZ137, CCD!CF137, CCD!CL137, CCD!CR137, CCD!CX137))</f>
        <v>0</v>
      </c>
      <c r="J137" s="287">
        <f>IF(ISBLANK(G137), "", COUNTA(CCD!M137, CCD!S137, CCD!Y137, CCD!AE137, CCD!AK137, CCD!AQ137, CCD!AW137, CCD!BC137, CCD!BI137, CCD!BO137, CCD!BU137, CCD!CA137, CCD!CG137, CCD!CM137, CCD!CS137, CCD!CY137))</f>
        <v>0</v>
      </c>
      <c r="K137" s="315"/>
      <c r="L137" s="32"/>
      <c r="M137" s="316"/>
      <c r="N137" s="309">
        <v>0.0</v>
      </c>
      <c r="O137" s="310">
        <v>0.0</v>
      </c>
      <c r="P137" s="311">
        <v>0.0</v>
      </c>
      <c r="Q137" s="315"/>
      <c r="R137" s="88"/>
      <c r="S137" s="316"/>
      <c r="T137" s="309">
        <v>0.0</v>
      </c>
      <c r="U137" s="310">
        <v>0.0</v>
      </c>
      <c r="V137" s="311">
        <v>0.0</v>
      </c>
      <c r="W137" s="315"/>
      <c r="X137" s="32"/>
      <c r="Y137" s="316"/>
      <c r="Z137" s="309">
        <v>0.0</v>
      </c>
      <c r="AA137" s="310">
        <v>0.0</v>
      </c>
      <c r="AB137" s="311">
        <v>0.0</v>
      </c>
      <c r="AC137" s="315"/>
      <c r="AD137" s="32"/>
      <c r="AE137" s="316"/>
      <c r="AF137" s="309">
        <v>0.0</v>
      </c>
      <c r="AG137" s="310">
        <v>0.0</v>
      </c>
      <c r="AH137" s="311">
        <v>0.0</v>
      </c>
      <c r="AI137" s="315"/>
      <c r="AJ137" s="32"/>
      <c r="AK137" s="316"/>
      <c r="AL137" s="309">
        <v>0.0</v>
      </c>
      <c r="AM137" s="310">
        <v>0.0</v>
      </c>
      <c r="AN137" s="311">
        <v>0.0</v>
      </c>
      <c r="AO137" s="32"/>
      <c r="AP137" s="32"/>
      <c r="AQ137" s="316"/>
      <c r="AR137" s="309">
        <v>0.0</v>
      </c>
      <c r="AS137" s="310">
        <v>0.0</v>
      </c>
      <c r="AT137" s="311">
        <v>0.0</v>
      </c>
      <c r="AU137" s="315"/>
      <c r="AV137" s="32"/>
      <c r="AW137" s="316"/>
      <c r="AX137" s="309">
        <v>0.0</v>
      </c>
      <c r="AY137" s="310">
        <v>0.0</v>
      </c>
      <c r="AZ137" s="311">
        <v>0.0</v>
      </c>
      <c r="BA137" s="315"/>
      <c r="BB137" s="32"/>
      <c r="BC137" s="316"/>
      <c r="BD137" s="309">
        <v>0.0</v>
      </c>
      <c r="BE137" s="310">
        <v>0.0</v>
      </c>
      <c r="BF137" s="311">
        <v>0.0</v>
      </c>
      <c r="BG137" s="315"/>
      <c r="BH137" s="32"/>
      <c r="BI137" s="316"/>
      <c r="BJ137" s="309">
        <v>0.0</v>
      </c>
      <c r="BK137" s="310">
        <v>0.0</v>
      </c>
      <c r="BL137" s="311">
        <v>0.0</v>
      </c>
      <c r="BM137" s="32"/>
      <c r="BN137" s="32"/>
      <c r="BO137" s="316"/>
      <c r="BP137" s="309">
        <v>0.0</v>
      </c>
      <c r="BQ137" s="310">
        <v>0.0</v>
      </c>
      <c r="BR137" s="311">
        <v>0.0</v>
      </c>
      <c r="BS137" s="32"/>
      <c r="BT137" s="32"/>
      <c r="BU137" s="316"/>
      <c r="BV137" s="309">
        <v>0.0</v>
      </c>
      <c r="BW137" s="310">
        <v>0.0</v>
      </c>
      <c r="BX137" s="311">
        <v>0.0</v>
      </c>
      <c r="BY137" s="32"/>
      <c r="BZ137" s="32"/>
      <c r="CA137" s="316"/>
      <c r="CB137" s="309">
        <v>0.0</v>
      </c>
      <c r="CC137" s="310">
        <v>0.0</v>
      </c>
      <c r="CD137" s="311">
        <v>0.0</v>
      </c>
      <c r="CE137" s="32"/>
      <c r="CF137" s="32"/>
      <c r="CG137" s="316"/>
      <c r="CH137" s="309">
        <v>0.0</v>
      </c>
      <c r="CI137" s="310">
        <v>0.0</v>
      </c>
      <c r="CJ137" s="311">
        <v>0.0</v>
      </c>
      <c r="CK137" s="31"/>
      <c r="CL137" s="31"/>
      <c r="CM137" s="317"/>
      <c r="CN137" s="303">
        <v>0.0</v>
      </c>
      <c r="CO137" s="304">
        <v>0.0</v>
      </c>
      <c r="CP137" s="305">
        <v>0.0</v>
      </c>
      <c r="CQ137" s="31"/>
      <c r="CR137" s="31"/>
      <c r="CS137" s="317"/>
      <c r="CT137" s="303">
        <v>0.0</v>
      </c>
      <c r="CU137" s="304">
        <v>0.0</v>
      </c>
      <c r="CV137" s="305">
        <v>0.0</v>
      </c>
      <c r="CW137" s="31"/>
      <c r="CX137" s="31"/>
      <c r="CY137" s="317"/>
      <c r="CZ137" s="303">
        <v>0.0</v>
      </c>
      <c r="DA137" s="304">
        <v>0.0</v>
      </c>
      <c r="DB137" s="305">
        <v>0.0</v>
      </c>
    </row>
    <row r="138">
      <c r="B138" s="313"/>
      <c r="C138" s="314"/>
      <c r="D138" s="314"/>
      <c r="E138" s="287">
        <v>0.0</v>
      </c>
      <c r="F138" s="287">
        <v>0.0</v>
      </c>
      <c r="G138" s="287">
        <v>0.0</v>
      </c>
      <c r="H138" s="287">
        <f>IF(ISBLANK(E138), "", COUNTA(CCD!K138, CCD!Q138, CCD!W138, CCD!AC138, CCD!AI138, CCD!AO138, CCD!AU138, CCD!BA138, CCD!BG138, CCD!BM138, CCD!BS138, CCD!BY138, CCD!CE138, CCD!CK138, CCD!CQ138, CCD!CW138))</f>
        <v>0</v>
      </c>
      <c r="I138" s="287">
        <f>IF(ISBLANK(F138), "", COUNTA(CCD!L138, CCD!R138, CCD!X138, CCD!AD138, CCD!AJ138, CCD!AP138, CCD!AV138, CCD!BB138, CCD!BH138, CCD!BN138, CCD!BT138, CCD!BZ138, CCD!CF138, CCD!CL138, CCD!CR138, CCD!CX138))</f>
        <v>0</v>
      </c>
      <c r="J138" s="287">
        <f>IF(ISBLANK(G138), "", COUNTA(CCD!M138, CCD!S138, CCD!Y138, CCD!AE138, CCD!AK138, CCD!AQ138, CCD!AW138, CCD!BC138, CCD!BI138, CCD!BO138, CCD!BU138, CCD!CA138, CCD!CG138, CCD!CM138, CCD!CS138, CCD!CY138))</f>
        <v>0</v>
      </c>
      <c r="K138" s="315"/>
      <c r="L138" s="32"/>
      <c r="M138" s="316"/>
      <c r="N138" s="309">
        <v>0.0</v>
      </c>
      <c r="O138" s="310">
        <v>0.0</v>
      </c>
      <c r="P138" s="311">
        <v>0.0</v>
      </c>
      <c r="Q138" s="315"/>
      <c r="R138" s="88"/>
      <c r="S138" s="316"/>
      <c r="T138" s="309">
        <v>0.0</v>
      </c>
      <c r="U138" s="310">
        <v>0.0</v>
      </c>
      <c r="V138" s="311">
        <v>0.0</v>
      </c>
      <c r="W138" s="315"/>
      <c r="X138" s="32"/>
      <c r="Y138" s="316"/>
      <c r="Z138" s="309">
        <v>0.0</v>
      </c>
      <c r="AA138" s="310">
        <v>0.0</v>
      </c>
      <c r="AB138" s="311">
        <v>0.0</v>
      </c>
      <c r="AC138" s="315"/>
      <c r="AD138" s="32"/>
      <c r="AE138" s="316"/>
      <c r="AF138" s="309">
        <v>0.0</v>
      </c>
      <c r="AG138" s="310">
        <v>0.0</v>
      </c>
      <c r="AH138" s="311">
        <v>0.0</v>
      </c>
      <c r="AI138" s="315"/>
      <c r="AJ138" s="32"/>
      <c r="AK138" s="316"/>
      <c r="AL138" s="309">
        <v>0.0</v>
      </c>
      <c r="AM138" s="310">
        <v>0.0</v>
      </c>
      <c r="AN138" s="311">
        <v>0.0</v>
      </c>
      <c r="AO138" s="32"/>
      <c r="AP138" s="32"/>
      <c r="AQ138" s="316"/>
      <c r="AR138" s="309">
        <v>0.0</v>
      </c>
      <c r="AS138" s="310">
        <v>0.0</v>
      </c>
      <c r="AT138" s="311">
        <v>0.0</v>
      </c>
      <c r="AU138" s="315"/>
      <c r="AV138" s="32"/>
      <c r="AW138" s="316"/>
      <c r="AX138" s="309">
        <v>0.0</v>
      </c>
      <c r="AY138" s="310">
        <v>0.0</v>
      </c>
      <c r="AZ138" s="311">
        <v>0.0</v>
      </c>
      <c r="BA138" s="315"/>
      <c r="BB138" s="32"/>
      <c r="BC138" s="316"/>
      <c r="BD138" s="309">
        <v>0.0</v>
      </c>
      <c r="BE138" s="310">
        <v>0.0</v>
      </c>
      <c r="BF138" s="311">
        <v>0.0</v>
      </c>
      <c r="BG138" s="315"/>
      <c r="BH138" s="32"/>
      <c r="BI138" s="316"/>
      <c r="BJ138" s="309">
        <v>0.0</v>
      </c>
      <c r="BK138" s="310">
        <v>0.0</v>
      </c>
      <c r="BL138" s="311">
        <v>0.0</v>
      </c>
      <c r="BM138" s="32"/>
      <c r="BN138" s="32"/>
      <c r="BO138" s="316"/>
      <c r="BP138" s="309">
        <v>0.0</v>
      </c>
      <c r="BQ138" s="310">
        <v>0.0</v>
      </c>
      <c r="BR138" s="311">
        <v>0.0</v>
      </c>
      <c r="BS138" s="32"/>
      <c r="BT138" s="32"/>
      <c r="BU138" s="316"/>
      <c r="BV138" s="309">
        <v>0.0</v>
      </c>
      <c r="BW138" s="310">
        <v>0.0</v>
      </c>
      <c r="BX138" s="311">
        <v>0.0</v>
      </c>
      <c r="BY138" s="32"/>
      <c r="BZ138" s="32"/>
      <c r="CA138" s="316"/>
      <c r="CB138" s="309">
        <v>0.0</v>
      </c>
      <c r="CC138" s="310">
        <v>0.0</v>
      </c>
      <c r="CD138" s="311">
        <v>0.0</v>
      </c>
      <c r="CE138" s="32"/>
      <c r="CF138" s="32"/>
      <c r="CG138" s="316"/>
      <c r="CH138" s="309">
        <v>0.0</v>
      </c>
      <c r="CI138" s="310">
        <v>0.0</v>
      </c>
      <c r="CJ138" s="311">
        <v>0.0</v>
      </c>
      <c r="CK138" s="31"/>
      <c r="CL138" s="31"/>
      <c r="CM138" s="317"/>
      <c r="CN138" s="303">
        <v>0.0</v>
      </c>
      <c r="CO138" s="304">
        <v>0.0</v>
      </c>
      <c r="CP138" s="305">
        <v>0.0</v>
      </c>
      <c r="CQ138" s="31"/>
      <c r="CR138" s="31"/>
      <c r="CS138" s="317"/>
      <c r="CT138" s="303">
        <v>0.0</v>
      </c>
      <c r="CU138" s="304">
        <v>0.0</v>
      </c>
      <c r="CV138" s="305">
        <v>0.0</v>
      </c>
      <c r="CW138" s="31"/>
      <c r="CX138" s="31"/>
      <c r="CY138" s="317"/>
      <c r="CZ138" s="303">
        <v>0.0</v>
      </c>
      <c r="DA138" s="304">
        <v>0.0</v>
      </c>
      <c r="DB138" s="305">
        <v>0.0</v>
      </c>
    </row>
    <row r="139">
      <c r="B139" s="313"/>
      <c r="C139" s="314"/>
      <c r="D139" s="314"/>
      <c r="E139" s="287">
        <v>0.0</v>
      </c>
      <c r="F139" s="287">
        <v>0.0</v>
      </c>
      <c r="G139" s="287">
        <v>0.0</v>
      </c>
      <c r="H139" s="287">
        <f>IF(ISBLANK(E139), "", COUNTA(CCD!K139, CCD!Q139, CCD!W139, CCD!AC139, CCD!AI139, CCD!AO139, CCD!AU139, CCD!BA139, CCD!BG139, CCD!BM139, CCD!BS139, CCD!BY139, CCD!CE139, CCD!CK139, CCD!CQ139, CCD!CW139))</f>
        <v>0</v>
      </c>
      <c r="I139" s="287">
        <f>IF(ISBLANK(F139), "", COUNTA(CCD!L139, CCD!R139, CCD!X139, CCD!AD139, CCD!AJ139, CCD!AP139, CCD!AV139, CCD!BB139, CCD!BH139, CCD!BN139, CCD!BT139, CCD!BZ139, CCD!CF139, CCD!CL139, CCD!CR139, CCD!CX139))</f>
        <v>0</v>
      </c>
      <c r="J139" s="287">
        <f>IF(ISBLANK(G139), "", COUNTA(CCD!M139, CCD!S139, CCD!Y139, CCD!AE139, CCD!AK139, CCD!AQ139, CCD!AW139, CCD!BC139, CCD!BI139, CCD!BO139, CCD!BU139, CCD!CA139, CCD!CG139, CCD!CM139, CCD!CS139, CCD!CY139))</f>
        <v>0</v>
      </c>
      <c r="K139" s="315"/>
      <c r="L139" s="32"/>
      <c r="M139" s="316"/>
      <c r="N139" s="309">
        <v>0.0</v>
      </c>
      <c r="O139" s="310">
        <v>0.0</v>
      </c>
      <c r="P139" s="311">
        <v>0.0</v>
      </c>
      <c r="Q139" s="315"/>
      <c r="R139" s="88"/>
      <c r="S139" s="316"/>
      <c r="T139" s="309">
        <v>0.0</v>
      </c>
      <c r="U139" s="310">
        <v>0.0</v>
      </c>
      <c r="V139" s="311">
        <v>0.0</v>
      </c>
      <c r="W139" s="315"/>
      <c r="X139" s="32"/>
      <c r="Y139" s="316"/>
      <c r="Z139" s="309">
        <v>0.0</v>
      </c>
      <c r="AA139" s="310">
        <v>0.0</v>
      </c>
      <c r="AB139" s="311">
        <v>0.0</v>
      </c>
      <c r="AC139" s="315"/>
      <c r="AD139" s="32"/>
      <c r="AE139" s="316"/>
      <c r="AF139" s="309">
        <v>0.0</v>
      </c>
      <c r="AG139" s="310">
        <v>0.0</v>
      </c>
      <c r="AH139" s="311">
        <v>0.0</v>
      </c>
      <c r="AI139" s="315"/>
      <c r="AJ139" s="32"/>
      <c r="AK139" s="316"/>
      <c r="AL139" s="309">
        <v>0.0</v>
      </c>
      <c r="AM139" s="310">
        <v>0.0</v>
      </c>
      <c r="AN139" s="311">
        <v>0.0</v>
      </c>
      <c r="AO139" s="32"/>
      <c r="AP139" s="32"/>
      <c r="AQ139" s="316"/>
      <c r="AR139" s="309">
        <v>0.0</v>
      </c>
      <c r="AS139" s="310">
        <v>0.0</v>
      </c>
      <c r="AT139" s="311">
        <v>0.0</v>
      </c>
      <c r="AU139" s="315"/>
      <c r="AV139" s="32"/>
      <c r="AW139" s="316"/>
      <c r="AX139" s="309">
        <v>0.0</v>
      </c>
      <c r="AY139" s="310">
        <v>0.0</v>
      </c>
      <c r="AZ139" s="311">
        <v>0.0</v>
      </c>
      <c r="BA139" s="315"/>
      <c r="BB139" s="32"/>
      <c r="BC139" s="316"/>
      <c r="BD139" s="309">
        <v>0.0</v>
      </c>
      <c r="BE139" s="310">
        <v>0.0</v>
      </c>
      <c r="BF139" s="311">
        <v>0.0</v>
      </c>
      <c r="BG139" s="315"/>
      <c r="BH139" s="32"/>
      <c r="BI139" s="316"/>
      <c r="BJ139" s="309">
        <v>0.0</v>
      </c>
      <c r="BK139" s="310">
        <v>0.0</v>
      </c>
      <c r="BL139" s="311">
        <v>0.0</v>
      </c>
      <c r="BM139" s="32"/>
      <c r="BN139" s="32"/>
      <c r="BO139" s="316"/>
      <c r="BP139" s="309">
        <v>0.0</v>
      </c>
      <c r="BQ139" s="310">
        <v>0.0</v>
      </c>
      <c r="BR139" s="311">
        <v>0.0</v>
      </c>
      <c r="BS139" s="32"/>
      <c r="BT139" s="32"/>
      <c r="BU139" s="316"/>
      <c r="BV139" s="309">
        <v>0.0</v>
      </c>
      <c r="BW139" s="310">
        <v>0.0</v>
      </c>
      <c r="BX139" s="311">
        <v>0.0</v>
      </c>
      <c r="BY139" s="32"/>
      <c r="BZ139" s="32"/>
      <c r="CA139" s="316"/>
      <c r="CB139" s="309">
        <v>0.0</v>
      </c>
      <c r="CC139" s="310">
        <v>0.0</v>
      </c>
      <c r="CD139" s="311">
        <v>0.0</v>
      </c>
      <c r="CE139" s="32"/>
      <c r="CF139" s="32"/>
      <c r="CG139" s="316"/>
      <c r="CH139" s="309">
        <v>0.0</v>
      </c>
      <c r="CI139" s="310">
        <v>0.0</v>
      </c>
      <c r="CJ139" s="311">
        <v>0.0</v>
      </c>
      <c r="CK139" s="31"/>
      <c r="CL139" s="31"/>
      <c r="CM139" s="317"/>
      <c r="CN139" s="303">
        <v>0.0</v>
      </c>
      <c r="CO139" s="304">
        <v>0.0</v>
      </c>
      <c r="CP139" s="305">
        <v>0.0</v>
      </c>
      <c r="CQ139" s="31"/>
      <c r="CR139" s="31"/>
      <c r="CS139" s="317"/>
      <c r="CT139" s="303">
        <v>0.0</v>
      </c>
      <c r="CU139" s="304">
        <v>0.0</v>
      </c>
      <c r="CV139" s="305">
        <v>0.0</v>
      </c>
      <c r="CW139" s="31"/>
      <c r="CX139" s="31"/>
      <c r="CY139" s="317"/>
      <c r="CZ139" s="303">
        <v>0.0</v>
      </c>
      <c r="DA139" s="304">
        <v>0.0</v>
      </c>
      <c r="DB139" s="305">
        <v>0.0</v>
      </c>
    </row>
    <row r="140">
      <c r="B140" s="313"/>
      <c r="C140" s="314"/>
      <c r="D140" s="314"/>
      <c r="E140" s="287">
        <v>0.0</v>
      </c>
      <c r="F140" s="287">
        <v>0.0</v>
      </c>
      <c r="G140" s="287">
        <v>0.0</v>
      </c>
      <c r="H140" s="287">
        <f>IF(ISBLANK(E140), "", COUNTA(CCD!K140, CCD!Q140, CCD!W140, CCD!AC140, CCD!AI140, CCD!AO140, CCD!AU140, CCD!BA140, CCD!BG140, CCD!BM140, CCD!BS140, CCD!BY140, CCD!CE140, CCD!CK140, CCD!CQ140, CCD!CW140))</f>
        <v>0</v>
      </c>
      <c r="I140" s="287">
        <f>IF(ISBLANK(F140), "", COUNTA(CCD!L140, CCD!R140, CCD!X140, CCD!AD140, CCD!AJ140, CCD!AP140, CCD!AV140, CCD!BB140, CCD!BH140, CCD!BN140, CCD!BT140, CCD!BZ140, CCD!CF140, CCD!CL140, CCD!CR140, CCD!CX140))</f>
        <v>0</v>
      </c>
      <c r="J140" s="287">
        <f>IF(ISBLANK(G140), "", COUNTA(CCD!M140, CCD!S140, CCD!Y140, CCD!AE140, CCD!AK140, CCD!AQ140, CCD!AW140, CCD!BC140, CCD!BI140, CCD!BO140, CCD!BU140, CCD!CA140, CCD!CG140, CCD!CM140, CCD!CS140, CCD!CY140))</f>
        <v>0</v>
      </c>
      <c r="K140" s="315"/>
      <c r="L140" s="32"/>
      <c r="M140" s="316"/>
      <c r="N140" s="309">
        <v>0.0</v>
      </c>
      <c r="O140" s="310">
        <v>0.0</v>
      </c>
      <c r="P140" s="311">
        <v>0.0</v>
      </c>
      <c r="Q140" s="315"/>
      <c r="R140" s="88"/>
      <c r="S140" s="316"/>
      <c r="T140" s="309">
        <v>0.0</v>
      </c>
      <c r="U140" s="310">
        <v>0.0</v>
      </c>
      <c r="V140" s="311">
        <v>0.0</v>
      </c>
      <c r="W140" s="315"/>
      <c r="X140" s="32"/>
      <c r="Y140" s="316"/>
      <c r="Z140" s="309">
        <v>0.0</v>
      </c>
      <c r="AA140" s="310">
        <v>0.0</v>
      </c>
      <c r="AB140" s="311">
        <v>0.0</v>
      </c>
      <c r="AC140" s="315"/>
      <c r="AD140" s="32"/>
      <c r="AE140" s="316"/>
      <c r="AF140" s="309">
        <v>0.0</v>
      </c>
      <c r="AG140" s="310">
        <v>0.0</v>
      </c>
      <c r="AH140" s="311">
        <v>0.0</v>
      </c>
      <c r="AI140" s="315"/>
      <c r="AJ140" s="32"/>
      <c r="AK140" s="316"/>
      <c r="AL140" s="309">
        <v>0.0</v>
      </c>
      <c r="AM140" s="310">
        <v>0.0</v>
      </c>
      <c r="AN140" s="311">
        <v>0.0</v>
      </c>
      <c r="AO140" s="32"/>
      <c r="AP140" s="32"/>
      <c r="AQ140" s="316"/>
      <c r="AR140" s="309">
        <v>0.0</v>
      </c>
      <c r="AS140" s="310">
        <v>0.0</v>
      </c>
      <c r="AT140" s="311">
        <v>0.0</v>
      </c>
      <c r="AU140" s="315"/>
      <c r="AV140" s="32"/>
      <c r="AW140" s="316"/>
      <c r="AX140" s="309">
        <v>0.0</v>
      </c>
      <c r="AY140" s="310">
        <v>0.0</v>
      </c>
      <c r="AZ140" s="311">
        <v>0.0</v>
      </c>
      <c r="BA140" s="315"/>
      <c r="BB140" s="32"/>
      <c r="BC140" s="316"/>
      <c r="BD140" s="309">
        <v>0.0</v>
      </c>
      <c r="BE140" s="310">
        <v>0.0</v>
      </c>
      <c r="BF140" s="311">
        <v>0.0</v>
      </c>
      <c r="BG140" s="315"/>
      <c r="BH140" s="32"/>
      <c r="BI140" s="316"/>
      <c r="BJ140" s="309">
        <v>0.0</v>
      </c>
      <c r="BK140" s="310">
        <v>0.0</v>
      </c>
      <c r="BL140" s="311">
        <v>0.0</v>
      </c>
      <c r="BM140" s="32"/>
      <c r="BN140" s="32"/>
      <c r="BO140" s="316"/>
      <c r="BP140" s="309">
        <v>0.0</v>
      </c>
      <c r="BQ140" s="310">
        <v>0.0</v>
      </c>
      <c r="BR140" s="311">
        <v>0.0</v>
      </c>
      <c r="BS140" s="32"/>
      <c r="BT140" s="32"/>
      <c r="BU140" s="316"/>
      <c r="BV140" s="309">
        <v>0.0</v>
      </c>
      <c r="BW140" s="310">
        <v>0.0</v>
      </c>
      <c r="BX140" s="311">
        <v>0.0</v>
      </c>
      <c r="BY140" s="32"/>
      <c r="BZ140" s="32"/>
      <c r="CA140" s="316"/>
      <c r="CB140" s="309">
        <v>0.0</v>
      </c>
      <c r="CC140" s="310">
        <v>0.0</v>
      </c>
      <c r="CD140" s="311">
        <v>0.0</v>
      </c>
      <c r="CE140" s="32"/>
      <c r="CF140" s="32"/>
      <c r="CG140" s="316"/>
      <c r="CH140" s="309">
        <v>0.0</v>
      </c>
      <c r="CI140" s="310">
        <v>0.0</v>
      </c>
      <c r="CJ140" s="311">
        <v>0.0</v>
      </c>
      <c r="CK140" s="31"/>
      <c r="CL140" s="31"/>
      <c r="CM140" s="317"/>
      <c r="CN140" s="303">
        <v>0.0</v>
      </c>
      <c r="CO140" s="304">
        <v>0.0</v>
      </c>
      <c r="CP140" s="305">
        <v>0.0</v>
      </c>
      <c r="CQ140" s="31"/>
      <c r="CR140" s="31"/>
      <c r="CS140" s="317"/>
      <c r="CT140" s="303">
        <v>0.0</v>
      </c>
      <c r="CU140" s="304">
        <v>0.0</v>
      </c>
      <c r="CV140" s="305">
        <v>0.0</v>
      </c>
      <c r="CW140" s="31"/>
      <c r="CX140" s="31"/>
      <c r="CY140" s="317"/>
      <c r="CZ140" s="303">
        <v>0.0</v>
      </c>
      <c r="DA140" s="304">
        <v>0.0</v>
      </c>
      <c r="DB140" s="305">
        <v>0.0</v>
      </c>
    </row>
    <row r="141">
      <c r="B141" s="313"/>
      <c r="C141" s="314"/>
      <c r="D141" s="314"/>
      <c r="E141" s="287">
        <v>0.0</v>
      </c>
      <c r="F141" s="287">
        <v>0.0</v>
      </c>
      <c r="G141" s="287">
        <v>0.0</v>
      </c>
      <c r="H141" s="287">
        <f>IF(ISBLANK(E141), "", COUNTA(CCD!K141, CCD!Q141, CCD!W141, CCD!AC141, CCD!AI141, CCD!AO141, CCD!AU141, CCD!BA141, CCD!BG141, CCD!BM141, CCD!BS141, CCD!BY141, CCD!CE141, CCD!CK141, CCD!CQ141, CCD!CW141))</f>
        <v>0</v>
      </c>
      <c r="I141" s="287">
        <f>IF(ISBLANK(F141), "", COUNTA(CCD!L141, CCD!R141, CCD!X141, CCD!AD141, CCD!AJ141, CCD!AP141, CCD!AV141, CCD!BB141, CCD!BH141, CCD!BN141, CCD!BT141, CCD!BZ141, CCD!CF141, CCD!CL141, CCD!CR141, CCD!CX141))</f>
        <v>0</v>
      </c>
      <c r="J141" s="287">
        <f>IF(ISBLANK(G141), "", COUNTA(CCD!M141, CCD!S141, CCD!Y141, CCD!AE141, CCD!AK141, CCD!AQ141, CCD!AW141, CCD!BC141, CCD!BI141, CCD!BO141, CCD!BU141, CCD!CA141, CCD!CG141, CCD!CM141, CCD!CS141, CCD!CY141))</f>
        <v>0</v>
      </c>
      <c r="K141" s="315"/>
      <c r="L141" s="32"/>
      <c r="M141" s="316"/>
      <c r="N141" s="309">
        <v>0.0</v>
      </c>
      <c r="O141" s="310">
        <v>0.0</v>
      </c>
      <c r="P141" s="311">
        <v>0.0</v>
      </c>
      <c r="Q141" s="315"/>
      <c r="R141" s="88"/>
      <c r="S141" s="316"/>
      <c r="T141" s="309">
        <v>0.0</v>
      </c>
      <c r="U141" s="310">
        <v>0.0</v>
      </c>
      <c r="V141" s="311">
        <v>0.0</v>
      </c>
      <c r="W141" s="315"/>
      <c r="X141" s="32"/>
      <c r="Y141" s="316"/>
      <c r="Z141" s="309">
        <v>0.0</v>
      </c>
      <c r="AA141" s="310">
        <v>0.0</v>
      </c>
      <c r="AB141" s="311">
        <v>0.0</v>
      </c>
      <c r="AC141" s="315"/>
      <c r="AD141" s="32"/>
      <c r="AE141" s="316"/>
      <c r="AF141" s="309">
        <v>0.0</v>
      </c>
      <c r="AG141" s="310">
        <v>0.0</v>
      </c>
      <c r="AH141" s="311">
        <v>0.0</v>
      </c>
      <c r="AI141" s="315"/>
      <c r="AJ141" s="32"/>
      <c r="AK141" s="316"/>
      <c r="AL141" s="309">
        <v>0.0</v>
      </c>
      <c r="AM141" s="310">
        <v>0.0</v>
      </c>
      <c r="AN141" s="311">
        <v>0.0</v>
      </c>
      <c r="AO141" s="32"/>
      <c r="AP141" s="32"/>
      <c r="AQ141" s="316"/>
      <c r="AR141" s="309">
        <v>0.0</v>
      </c>
      <c r="AS141" s="310">
        <v>0.0</v>
      </c>
      <c r="AT141" s="311">
        <v>0.0</v>
      </c>
      <c r="AU141" s="315"/>
      <c r="AV141" s="32"/>
      <c r="AW141" s="316"/>
      <c r="AX141" s="309">
        <v>0.0</v>
      </c>
      <c r="AY141" s="310">
        <v>0.0</v>
      </c>
      <c r="AZ141" s="311">
        <v>0.0</v>
      </c>
      <c r="BA141" s="315"/>
      <c r="BB141" s="32"/>
      <c r="BC141" s="316"/>
      <c r="BD141" s="309">
        <v>0.0</v>
      </c>
      <c r="BE141" s="310">
        <v>0.0</v>
      </c>
      <c r="BF141" s="311">
        <v>0.0</v>
      </c>
      <c r="BG141" s="315"/>
      <c r="BH141" s="32"/>
      <c r="BI141" s="316"/>
      <c r="BJ141" s="309">
        <v>0.0</v>
      </c>
      <c r="BK141" s="310">
        <v>0.0</v>
      </c>
      <c r="BL141" s="311">
        <v>0.0</v>
      </c>
      <c r="BM141" s="32"/>
      <c r="BN141" s="32"/>
      <c r="BO141" s="316"/>
      <c r="BP141" s="309">
        <v>0.0</v>
      </c>
      <c r="BQ141" s="310">
        <v>0.0</v>
      </c>
      <c r="BR141" s="311">
        <v>0.0</v>
      </c>
      <c r="BS141" s="32"/>
      <c r="BT141" s="32"/>
      <c r="BU141" s="316"/>
      <c r="BV141" s="309">
        <v>0.0</v>
      </c>
      <c r="BW141" s="310">
        <v>0.0</v>
      </c>
      <c r="BX141" s="311">
        <v>0.0</v>
      </c>
      <c r="BY141" s="32"/>
      <c r="BZ141" s="32"/>
      <c r="CA141" s="316"/>
      <c r="CB141" s="309">
        <v>0.0</v>
      </c>
      <c r="CC141" s="310">
        <v>0.0</v>
      </c>
      <c r="CD141" s="311">
        <v>0.0</v>
      </c>
      <c r="CE141" s="32"/>
      <c r="CF141" s="32"/>
      <c r="CG141" s="316"/>
      <c r="CH141" s="309">
        <v>0.0</v>
      </c>
      <c r="CI141" s="310">
        <v>0.0</v>
      </c>
      <c r="CJ141" s="311">
        <v>0.0</v>
      </c>
      <c r="CK141" s="31"/>
      <c r="CL141" s="31"/>
      <c r="CM141" s="317"/>
      <c r="CN141" s="303">
        <v>0.0</v>
      </c>
      <c r="CO141" s="304">
        <v>0.0</v>
      </c>
      <c r="CP141" s="305">
        <v>0.0</v>
      </c>
      <c r="CQ141" s="31"/>
      <c r="CR141" s="31"/>
      <c r="CS141" s="317"/>
      <c r="CT141" s="303">
        <v>0.0</v>
      </c>
      <c r="CU141" s="304">
        <v>0.0</v>
      </c>
      <c r="CV141" s="305">
        <v>0.0</v>
      </c>
      <c r="CW141" s="31"/>
      <c r="CX141" s="31"/>
      <c r="CY141" s="317"/>
      <c r="CZ141" s="303">
        <v>0.0</v>
      </c>
      <c r="DA141" s="304">
        <v>0.0</v>
      </c>
      <c r="DB141" s="305">
        <v>0.0</v>
      </c>
    </row>
    <row r="142">
      <c r="B142" s="313"/>
      <c r="C142" s="314"/>
      <c r="D142" s="314"/>
      <c r="E142" s="287">
        <v>0.0</v>
      </c>
      <c r="F142" s="287">
        <v>0.0</v>
      </c>
      <c r="G142" s="287">
        <v>0.0</v>
      </c>
      <c r="H142" s="287">
        <f>IF(ISBLANK(E142), "", COUNTA(CCD!K142, CCD!Q142, CCD!W142, CCD!AC142, CCD!AI142, CCD!AO142, CCD!AU142, CCD!BA142, CCD!BG142, CCD!BM142, CCD!BS142, CCD!BY142, CCD!CE142, CCD!CK142, CCD!CQ142, CCD!CW142))</f>
        <v>0</v>
      </c>
      <c r="I142" s="287">
        <f>IF(ISBLANK(F142), "", COUNTA(CCD!L142, CCD!R142, CCD!X142, CCD!AD142, CCD!AJ142, CCD!AP142, CCD!AV142, CCD!BB142, CCD!BH142, CCD!BN142, CCD!BT142, CCD!BZ142, CCD!CF142, CCD!CL142, CCD!CR142, CCD!CX142))</f>
        <v>0</v>
      </c>
      <c r="J142" s="287">
        <f>IF(ISBLANK(G142), "", COUNTA(CCD!M142, CCD!S142, CCD!Y142, CCD!AE142, CCD!AK142, CCD!AQ142, CCD!AW142, CCD!BC142, CCD!BI142, CCD!BO142, CCD!BU142, CCD!CA142, CCD!CG142, CCD!CM142, CCD!CS142, CCD!CY142))</f>
        <v>0</v>
      </c>
      <c r="K142" s="315"/>
      <c r="L142" s="32"/>
      <c r="M142" s="316"/>
      <c r="N142" s="309">
        <v>0.0</v>
      </c>
      <c r="O142" s="310">
        <v>0.0</v>
      </c>
      <c r="P142" s="311">
        <v>0.0</v>
      </c>
      <c r="Q142" s="315"/>
      <c r="R142" s="88"/>
      <c r="S142" s="316"/>
      <c r="T142" s="309">
        <v>0.0</v>
      </c>
      <c r="U142" s="310">
        <v>0.0</v>
      </c>
      <c r="V142" s="311">
        <v>0.0</v>
      </c>
      <c r="W142" s="315"/>
      <c r="X142" s="32"/>
      <c r="Y142" s="316"/>
      <c r="Z142" s="309">
        <v>0.0</v>
      </c>
      <c r="AA142" s="310">
        <v>0.0</v>
      </c>
      <c r="AB142" s="311">
        <v>0.0</v>
      </c>
      <c r="AC142" s="315"/>
      <c r="AD142" s="32"/>
      <c r="AE142" s="316"/>
      <c r="AF142" s="309">
        <v>0.0</v>
      </c>
      <c r="AG142" s="310">
        <v>0.0</v>
      </c>
      <c r="AH142" s="311">
        <v>0.0</v>
      </c>
      <c r="AI142" s="315"/>
      <c r="AJ142" s="32"/>
      <c r="AK142" s="316"/>
      <c r="AL142" s="309">
        <v>0.0</v>
      </c>
      <c r="AM142" s="310">
        <v>0.0</v>
      </c>
      <c r="AN142" s="311">
        <v>0.0</v>
      </c>
      <c r="AO142" s="32"/>
      <c r="AP142" s="32"/>
      <c r="AQ142" s="316"/>
      <c r="AR142" s="309">
        <v>0.0</v>
      </c>
      <c r="AS142" s="310">
        <v>0.0</v>
      </c>
      <c r="AT142" s="311">
        <v>0.0</v>
      </c>
      <c r="AU142" s="315"/>
      <c r="AV142" s="32"/>
      <c r="AW142" s="316"/>
      <c r="AX142" s="309">
        <v>0.0</v>
      </c>
      <c r="AY142" s="310">
        <v>0.0</v>
      </c>
      <c r="AZ142" s="311">
        <v>0.0</v>
      </c>
      <c r="BA142" s="315"/>
      <c r="BB142" s="32"/>
      <c r="BC142" s="316"/>
      <c r="BD142" s="309">
        <v>0.0</v>
      </c>
      <c r="BE142" s="310">
        <v>0.0</v>
      </c>
      <c r="BF142" s="311">
        <v>0.0</v>
      </c>
      <c r="BG142" s="315"/>
      <c r="BH142" s="32"/>
      <c r="BI142" s="316"/>
      <c r="BJ142" s="309">
        <v>0.0</v>
      </c>
      <c r="BK142" s="310">
        <v>0.0</v>
      </c>
      <c r="BL142" s="311">
        <v>0.0</v>
      </c>
      <c r="BM142" s="32"/>
      <c r="BN142" s="32"/>
      <c r="BO142" s="316"/>
      <c r="BP142" s="309">
        <v>0.0</v>
      </c>
      <c r="BQ142" s="310">
        <v>0.0</v>
      </c>
      <c r="BR142" s="311">
        <v>0.0</v>
      </c>
      <c r="BS142" s="32"/>
      <c r="BT142" s="32"/>
      <c r="BU142" s="316"/>
      <c r="BV142" s="309">
        <v>0.0</v>
      </c>
      <c r="BW142" s="310">
        <v>0.0</v>
      </c>
      <c r="BX142" s="311">
        <v>0.0</v>
      </c>
      <c r="BY142" s="32"/>
      <c r="BZ142" s="32"/>
      <c r="CA142" s="316"/>
      <c r="CB142" s="309">
        <v>0.0</v>
      </c>
      <c r="CC142" s="310">
        <v>0.0</v>
      </c>
      <c r="CD142" s="311">
        <v>0.0</v>
      </c>
      <c r="CE142" s="32"/>
      <c r="CF142" s="32"/>
      <c r="CG142" s="316"/>
      <c r="CH142" s="309">
        <v>0.0</v>
      </c>
      <c r="CI142" s="310">
        <v>0.0</v>
      </c>
      <c r="CJ142" s="311">
        <v>0.0</v>
      </c>
      <c r="CK142" s="31"/>
      <c r="CL142" s="31"/>
      <c r="CM142" s="317"/>
      <c r="CN142" s="303">
        <v>0.0</v>
      </c>
      <c r="CO142" s="304">
        <v>0.0</v>
      </c>
      <c r="CP142" s="305">
        <v>0.0</v>
      </c>
      <c r="CQ142" s="31"/>
      <c r="CR142" s="31"/>
      <c r="CS142" s="317"/>
      <c r="CT142" s="303">
        <v>0.0</v>
      </c>
      <c r="CU142" s="304">
        <v>0.0</v>
      </c>
      <c r="CV142" s="305">
        <v>0.0</v>
      </c>
      <c r="CW142" s="31"/>
      <c r="CX142" s="31"/>
      <c r="CY142" s="317"/>
      <c r="CZ142" s="303">
        <v>0.0</v>
      </c>
      <c r="DA142" s="304">
        <v>0.0</v>
      </c>
      <c r="DB142" s="305">
        <v>0.0</v>
      </c>
    </row>
    <row r="143">
      <c r="B143" s="313"/>
      <c r="C143" s="314"/>
      <c r="D143" s="314"/>
      <c r="E143" s="287">
        <v>0.0</v>
      </c>
      <c r="F143" s="287">
        <v>0.0</v>
      </c>
      <c r="G143" s="287">
        <v>0.0</v>
      </c>
      <c r="H143" s="287">
        <f>IF(ISBLANK(E143), "", COUNTA(CCD!K143, CCD!Q143, CCD!W143, CCD!AC143, CCD!AI143, CCD!AO143, CCD!AU143, CCD!BA143, CCD!BG143, CCD!BM143, CCD!BS143, CCD!BY143, CCD!CE143, CCD!CK143, CCD!CQ143, CCD!CW143))</f>
        <v>0</v>
      </c>
      <c r="I143" s="287">
        <f>IF(ISBLANK(F143), "", COUNTA(CCD!L143, CCD!R143, CCD!X143, CCD!AD143, CCD!AJ143, CCD!AP143, CCD!AV143, CCD!BB143, CCD!BH143, CCD!BN143, CCD!BT143, CCD!BZ143, CCD!CF143, CCD!CL143, CCD!CR143, CCD!CX143))</f>
        <v>0</v>
      </c>
      <c r="J143" s="287">
        <f>IF(ISBLANK(G143), "", COUNTA(CCD!M143, CCD!S143, CCD!Y143, CCD!AE143, CCD!AK143, CCD!AQ143, CCD!AW143, CCD!BC143, CCD!BI143, CCD!BO143, CCD!BU143, CCD!CA143, CCD!CG143, CCD!CM143, CCD!CS143, CCD!CY143))</f>
        <v>0</v>
      </c>
      <c r="K143" s="315"/>
      <c r="L143" s="32"/>
      <c r="M143" s="316"/>
      <c r="N143" s="309">
        <v>0.0</v>
      </c>
      <c r="O143" s="310">
        <v>0.0</v>
      </c>
      <c r="P143" s="311">
        <v>0.0</v>
      </c>
      <c r="Q143" s="315"/>
      <c r="R143" s="88"/>
      <c r="S143" s="316"/>
      <c r="T143" s="309">
        <v>0.0</v>
      </c>
      <c r="U143" s="310">
        <v>0.0</v>
      </c>
      <c r="V143" s="311">
        <v>0.0</v>
      </c>
      <c r="W143" s="315"/>
      <c r="X143" s="32"/>
      <c r="Y143" s="316"/>
      <c r="Z143" s="309">
        <v>0.0</v>
      </c>
      <c r="AA143" s="310">
        <v>0.0</v>
      </c>
      <c r="AB143" s="311">
        <v>0.0</v>
      </c>
      <c r="AC143" s="315"/>
      <c r="AD143" s="32"/>
      <c r="AE143" s="316"/>
      <c r="AF143" s="309">
        <v>0.0</v>
      </c>
      <c r="AG143" s="310">
        <v>0.0</v>
      </c>
      <c r="AH143" s="311">
        <v>0.0</v>
      </c>
      <c r="AI143" s="315"/>
      <c r="AJ143" s="32"/>
      <c r="AK143" s="316"/>
      <c r="AL143" s="309">
        <v>0.0</v>
      </c>
      <c r="AM143" s="310">
        <v>0.0</v>
      </c>
      <c r="AN143" s="311">
        <v>0.0</v>
      </c>
      <c r="AO143" s="32"/>
      <c r="AP143" s="32"/>
      <c r="AQ143" s="316"/>
      <c r="AR143" s="309">
        <v>0.0</v>
      </c>
      <c r="AS143" s="310">
        <v>0.0</v>
      </c>
      <c r="AT143" s="311">
        <v>0.0</v>
      </c>
      <c r="AU143" s="315"/>
      <c r="AV143" s="32"/>
      <c r="AW143" s="316"/>
      <c r="AX143" s="309">
        <v>0.0</v>
      </c>
      <c r="AY143" s="310">
        <v>0.0</v>
      </c>
      <c r="AZ143" s="311">
        <v>0.0</v>
      </c>
      <c r="BA143" s="315"/>
      <c r="BB143" s="32"/>
      <c r="BC143" s="316"/>
      <c r="BD143" s="309">
        <v>0.0</v>
      </c>
      <c r="BE143" s="310">
        <v>0.0</v>
      </c>
      <c r="BF143" s="311">
        <v>0.0</v>
      </c>
      <c r="BG143" s="315"/>
      <c r="BH143" s="32"/>
      <c r="BI143" s="316"/>
      <c r="BJ143" s="309">
        <v>0.0</v>
      </c>
      <c r="BK143" s="310">
        <v>0.0</v>
      </c>
      <c r="BL143" s="311">
        <v>0.0</v>
      </c>
      <c r="BM143" s="32"/>
      <c r="BN143" s="32"/>
      <c r="BO143" s="316"/>
      <c r="BP143" s="309">
        <v>0.0</v>
      </c>
      <c r="BQ143" s="310">
        <v>0.0</v>
      </c>
      <c r="BR143" s="311">
        <v>0.0</v>
      </c>
      <c r="BS143" s="32"/>
      <c r="BT143" s="32"/>
      <c r="BU143" s="316"/>
      <c r="BV143" s="309">
        <v>0.0</v>
      </c>
      <c r="BW143" s="310">
        <v>0.0</v>
      </c>
      <c r="BX143" s="311">
        <v>0.0</v>
      </c>
      <c r="BY143" s="32"/>
      <c r="BZ143" s="32"/>
      <c r="CA143" s="316"/>
      <c r="CB143" s="309">
        <v>0.0</v>
      </c>
      <c r="CC143" s="310">
        <v>0.0</v>
      </c>
      <c r="CD143" s="311">
        <v>0.0</v>
      </c>
      <c r="CE143" s="32"/>
      <c r="CF143" s="32"/>
      <c r="CG143" s="316"/>
      <c r="CH143" s="309">
        <v>0.0</v>
      </c>
      <c r="CI143" s="310">
        <v>0.0</v>
      </c>
      <c r="CJ143" s="311">
        <v>0.0</v>
      </c>
      <c r="CK143" s="31"/>
      <c r="CL143" s="31"/>
      <c r="CM143" s="317"/>
      <c r="CN143" s="303">
        <v>0.0</v>
      </c>
      <c r="CO143" s="304">
        <v>0.0</v>
      </c>
      <c r="CP143" s="305">
        <v>0.0</v>
      </c>
      <c r="CQ143" s="31"/>
      <c r="CR143" s="31"/>
      <c r="CS143" s="317"/>
      <c r="CT143" s="303">
        <v>0.0</v>
      </c>
      <c r="CU143" s="304">
        <v>0.0</v>
      </c>
      <c r="CV143" s="305">
        <v>0.0</v>
      </c>
      <c r="CW143" s="31"/>
      <c r="CX143" s="31"/>
      <c r="CY143" s="317"/>
      <c r="CZ143" s="303">
        <v>0.0</v>
      </c>
      <c r="DA143" s="304">
        <v>0.0</v>
      </c>
      <c r="DB143" s="305">
        <v>0.0</v>
      </c>
    </row>
    <row r="144">
      <c r="B144" s="313"/>
      <c r="C144" s="314"/>
      <c r="D144" s="314"/>
      <c r="E144" s="287">
        <v>0.0</v>
      </c>
      <c r="F144" s="287">
        <v>0.0</v>
      </c>
      <c r="G144" s="287">
        <v>0.0</v>
      </c>
      <c r="H144" s="287">
        <f>IF(ISBLANK(E144), "", COUNTA(CCD!K144, CCD!Q144, CCD!W144, CCD!AC144, CCD!AI144, CCD!AO144, CCD!AU144, CCD!BA144, CCD!BG144, CCD!BM144, CCD!BS144, CCD!BY144, CCD!CE144, CCD!CK144, CCD!CQ144, CCD!CW144))</f>
        <v>0</v>
      </c>
      <c r="I144" s="287">
        <f>IF(ISBLANK(F144), "", COUNTA(CCD!L144, CCD!R144, CCD!X144, CCD!AD144, CCD!AJ144, CCD!AP144, CCD!AV144, CCD!BB144, CCD!BH144, CCD!BN144, CCD!BT144, CCD!BZ144, CCD!CF144, CCD!CL144, CCD!CR144, CCD!CX144))</f>
        <v>0</v>
      </c>
      <c r="J144" s="287">
        <f>IF(ISBLANK(G144), "", COUNTA(CCD!M144, CCD!S144, CCD!Y144, CCD!AE144, CCD!AK144, CCD!AQ144, CCD!AW144, CCD!BC144, CCD!BI144, CCD!BO144, CCD!BU144, CCD!CA144, CCD!CG144, CCD!CM144, CCD!CS144, CCD!CY144))</f>
        <v>0</v>
      </c>
      <c r="K144" s="315"/>
      <c r="L144" s="32"/>
      <c r="M144" s="316"/>
      <c r="N144" s="309">
        <v>0.0</v>
      </c>
      <c r="O144" s="310">
        <v>0.0</v>
      </c>
      <c r="P144" s="311">
        <v>0.0</v>
      </c>
      <c r="Q144" s="315"/>
      <c r="R144" s="88"/>
      <c r="S144" s="316"/>
      <c r="T144" s="309">
        <v>0.0</v>
      </c>
      <c r="U144" s="310">
        <v>0.0</v>
      </c>
      <c r="V144" s="311">
        <v>0.0</v>
      </c>
      <c r="W144" s="315"/>
      <c r="X144" s="32"/>
      <c r="Y144" s="316"/>
      <c r="Z144" s="309">
        <v>0.0</v>
      </c>
      <c r="AA144" s="310">
        <v>0.0</v>
      </c>
      <c r="AB144" s="311">
        <v>0.0</v>
      </c>
      <c r="AC144" s="315"/>
      <c r="AD144" s="32"/>
      <c r="AE144" s="316"/>
      <c r="AF144" s="309">
        <v>0.0</v>
      </c>
      <c r="AG144" s="310">
        <v>0.0</v>
      </c>
      <c r="AH144" s="311">
        <v>0.0</v>
      </c>
      <c r="AI144" s="315"/>
      <c r="AJ144" s="32"/>
      <c r="AK144" s="316"/>
      <c r="AL144" s="309">
        <v>0.0</v>
      </c>
      <c r="AM144" s="310">
        <v>0.0</v>
      </c>
      <c r="AN144" s="311">
        <v>0.0</v>
      </c>
      <c r="AO144" s="32"/>
      <c r="AP144" s="32"/>
      <c r="AQ144" s="316"/>
      <c r="AR144" s="309">
        <v>0.0</v>
      </c>
      <c r="AS144" s="310">
        <v>0.0</v>
      </c>
      <c r="AT144" s="311">
        <v>0.0</v>
      </c>
      <c r="AU144" s="315"/>
      <c r="AV144" s="32"/>
      <c r="AW144" s="316"/>
      <c r="AX144" s="309">
        <v>0.0</v>
      </c>
      <c r="AY144" s="310">
        <v>0.0</v>
      </c>
      <c r="AZ144" s="311">
        <v>0.0</v>
      </c>
      <c r="BA144" s="315"/>
      <c r="BB144" s="32"/>
      <c r="BC144" s="316"/>
      <c r="BD144" s="309">
        <v>0.0</v>
      </c>
      <c r="BE144" s="310">
        <v>0.0</v>
      </c>
      <c r="BF144" s="311">
        <v>0.0</v>
      </c>
      <c r="BG144" s="315"/>
      <c r="BH144" s="32"/>
      <c r="BI144" s="316"/>
      <c r="BJ144" s="309">
        <v>0.0</v>
      </c>
      <c r="BK144" s="310">
        <v>0.0</v>
      </c>
      <c r="BL144" s="311">
        <v>0.0</v>
      </c>
      <c r="BM144" s="32"/>
      <c r="BN144" s="32"/>
      <c r="BO144" s="316"/>
      <c r="BP144" s="309">
        <v>0.0</v>
      </c>
      <c r="BQ144" s="310">
        <v>0.0</v>
      </c>
      <c r="BR144" s="311">
        <v>0.0</v>
      </c>
      <c r="BS144" s="32"/>
      <c r="BT144" s="32"/>
      <c r="BU144" s="316"/>
      <c r="BV144" s="309">
        <v>0.0</v>
      </c>
      <c r="BW144" s="310">
        <v>0.0</v>
      </c>
      <c r="BX144" s="311">
        <v>0.0</v>
      </c>
      <c r="BY144" s="32"/>
      <c r="BZ144" s="32"/>
      <c r="CA144" s="316"/>
      <c r="CB144" s="309">
        <v>0.0</v>
      </c>
      <c r="CC144" s="310">
        <v>0.0</v>
      </c>
      <c r="CD144" s="311">
        <v>0.0</v>
      </c>
      <c r="CE144" s="32"/>
      <c r="CF144" s="32"/>
      <c r="CG144" s="316"/>
      <c r="CH144" s="309">
        <v>0.0</v>
      </c>
      <c r="CI144" s="310">
        <v>0.0</v>
      </c>
      <c r="CJ144" s="311">
        <v>0.0</v>
      </c>
      <c r="CK144" s="31"/>
      <c r="CL144" s="31"/>
      <c r="CM144" s="317"/>
      <c r="CN144" s="303">
        <v>0.0</v>
      </c>
      <c r="CO144" s="304">
        <v>0.0</v>
      </c>
      <c r="CP144" s="305">
        <v>0.0</v>
      </c>
      <c r="CQ144" s="31"/>
      <c r="CR144" s="31"/>
      <c r="CS144" s="317"/>
      <c r="CT144" s="303">
        <v>0.0</v>
      </c>
      <c r="CU144" s="304">
        <v>0.0</v>
      </c>
      <c r="CV144" s="305">
        <v>0.0</v>
      </c>
      <c r="CW144" s="31"/>
      <c r="CX144" s="31"/>
      <c r="CY144" s="317"/>
      <c r="CZ144" s="303">
        <v>0.0</v>
      </c>
      <c r="DA144" s="304">
        <v>0.0</v>
      </c>
      <c r="DB144" s="305">
        <v>0.0</v>
      </c>
    </row>
    <row r="145">
      <c r="B145" s="313"/>
      <c r="C145" s="314"/>
      <c r="D145" s="314"/>
      <c r="E145" s="287">
        <v>0.0</v>
      </c>
      <c r="F145" s="287">
        <v>0.0</v>
      </c>
      <c r="G145" s="287">
        <v>0.0</v>
      </c>
      <c r="H145" s="287">
        <f>IF(ISBLANK(E145), "", COUNTA(CCD!K145, CCD!Q145, CCD!W145, CCD!AC145, CCD!AI145, CCD!AO145, CCD!AU145, CCD!BA145, CCD!BG145, CCD!BM145, CCD!BS145, CCD!BY145, CCD!CE145, CCD!CK145, CCD!CQ145, CCD!CW145))</f>
        <v>0</v>
      </c>
      <c r="I145" s="287">
        <f>IF(ISBLANK(F145), "", COUNTA(CCD!L145, CCD!R145, CCD!X145, CCD!AD145, CCD!AJ145, CCD!AP145, CCD!AV145, CCD!BB145, CCD!BH145, CCD!BN145, CCD!BT145, CCD!BZ145, CCD!CF145, CCD!CL145, CCD!CR145, CCD!CX145))</f>
        <v>0</v>
      </c>
      <c r="J145" s="287">
        <f>IF(ISBLANK(G145), "", COUNTA(CCD!M145, CCD!S145, CCD!Y145, CCD!AE145, CCD!AK145, CCD!AQ145, CCD!AW145, CCD!BC145, CCD!BI145, CCD!BO145, CCD!BU145, CCD!CA145, CCD!CG145, CCD!CM145, CCD!CS145, CCD!CY145))</f>
        <v>0</v>
      </c>
      <c r="K145" s="315"/>
      <c r="L145" s="32"/>
      <c r="M145" s="316"/>
      <c r="N145" s="309">
        <v>0.0</v>
      </c>
      <c r="O145" s="310">
        <v>0.0</v>
      </c>
      <c r="P145" s="311">
        <v>0.0</v>
      </c>
      <c r="Q145" s="315"/>
      <c r="R145" s="88"/>
      <c r="S145" s="316"/>
      <c r="T145" s="309">
        <v>0.0</v>
      </c>
      <c r="U145" s="310">
        <v>0.0</v>
      </c>
      <c r="V145" s="311">
        <v>0.0</v>
      </c>
      <c r="W145" s="315"/>
      <c r="X145" s="32"/>
      <c r="Y145" s="316"/>
      <c r="Z145" s="309">
        <v>0.0</v>
      </c>
      <c r="AA145" s="310">
        <v>0.0</v>
      </c>
      <c r="AB145" s="311">
        <v>0.0</v>
      </c>
      <c r="AC145" s="315"/>
      <c r="AD145" s="32"/>
      <c r="AE145" s="316"/>
      <c r="AF145" s="309">
        <v>0.0</v>
      </c>
      <c r="AG145" s="310">
        <v>0.0</v>
      </c>
      <c r="AH145" s="311">
        <v>0.0</v>
      </c>
      <c r="AI145" s="315"/>
      <c r="AJ145" s="32"/>
      <c r="AK145" s="316"/>
      <c r="AL145" s="309">
        <v>0.0</v>
      </c>
      <c r="AM145" s="310">
        <v>0.0</v>
      </c>
      <c r="AN145" s="311">
        <v>0.0</v>
      </c>
      <c r="AO145" s="32"/>
      <c r="AP145" s="32"/>
      <c r="AQ145" s="316"/>
      <c r="AR145" s="309">
        <v>0.0</v>
      </c>
      <c r="AS145" s="310">
        <v>0.0</v>
      </c>
      <c r="AT145" s="311">
        <v>0.0</v>
      </c>
      <c r="AU145" s="315"/>
      <c r="AV145" s="32"/>
      <c r="AW145" s="316"/>
      <c r="AX145" s="309">
        <v>0.0</v>
      </c>
      <c r="AY145" s="310">
        <v>0.0</v>
      </c>
      <c r="AZ145" s="311">
        <v>0.0</v>
      </c>
      <c r="BA145" s="315"/>
      <c r="BB145" s="32"/>
      <c r="BC145" s="316"/>
      <c r="BD145" s="309">
        <v>0.0</v>
      </c>
      <c r="BE145" s="310">
        <v>0.0</v>
      </c>
      <c r="BF145" s="311">
        <v>0.0</v>
      </c>
      <c r="BG145" s="315"/>
      <c r="BH145" s="32"/>
      <c r="BI145" s="316"/>
      <c r="BJ145" s="309">
        <v>0.0</v>
      </c>
      <c r="BK145" s="310">
        <v>0.0</v>
      </c>
      <c r="BL145" s="311">
        <v>0.0</v>
      </c>
      <c r="BM145" s="32"/>
      <c r="BN145" s="32"/>
      <c r="BO145" s="316"/>
      <c r="BP145" s="309">
        <v>0.0</v>
      </c>
      <c r="BQ145" s="310">
        <v>0.0</v>
      </c>
      <c r="BR145" s="311">
        <v>0.0</v>
      </c>
      <c r="BS145" s="32"/>
      <c r="BT145" s="32"/>
      <c r="BU145" s="316"/>
      <c r="BV145" s="309">
        <v>0.0</v>
      </c>
      <c r="BW145" s="310">
        <v>0.0</v>
      </c>
      <c r="BX145" s="311">
        <v>0.0</v>
      </c>
      <c r="BY145" s="32"/>
      <c r="BZ145" s="32"/>
      <c r="CA145" s="316"/>
      <c r="CB145" s="309">
        <v>0.0</v>
      </c>
      <c r="CC145" s="310">
        <v>0.0</v>
      </c>
      <c r="CD145" s="311">
        <v>0.0</v>
      </c>
      <c r="CE145" s="32"/>
      <c r="CF145" s="32"/>
      <c r="CG145" s="316"/>
      <c r="CH145" s="309">
        <v>0.0</v>
      </c>
      <c r="CI145" s="310">
        <v>0.0</v>
      </c>
      <c r="CJ145" s="311">
        <v>0.0</v>
      </c>
      <c r="CK145" s="31"/>
      <c r="CL145" s="31"/>
      <c r="CM145" s="317"/>
      <c r="CN145" s="303">
        <v>0.0</v>
      </c>
      <c r="CO145" s="304">
        <v>0.0</v>
      </c>
      <c r="CP145" s="305">
        <v>0.0</v>
      </c>
      <c r="CQ145" s="31"/>
      <c r="CR145" s="31"/>
      <c r="CS145" s="317"/>
      <c r="CT145" s="303">
        <v>0.0</v>
      </c>
      <c r="CU145" s="304">
        <v>0.0</v>
      </c>
      <c r="CV145" s="305">
        <v>0.0</v>
      </c>
      <c r="CW145" s="31"/>
      <c r="CX145" s="31"/>
      <c r="CY145" s="317"/>
      <c r="CZ145" s="303">
        <v>0.0</v>
      </c>
      <c r="DA145" s="304">
        <v>0.0</v>
      </c>
      <c r="DB145" s="305">
        <v>0.0</v>
      </c>
    </row>
    <row r="146">
      <c r="B146" s="313"/>
      <c r="C146" s="314"/>
      <c r="D146" s="314"/>
      <c r="E146" s="287">
        <v>0.0</v>
      </c>
      <c r="F146" s="287">
        <v>0.0</v>
      </c>
      <c r="G146" s="287">
        <v>0.0</v>
      </c>
      <c r="H146" s="287">
        <f>IF(ISBLANK(E146), "", COUNTA(CCD!K146, CCD!Q146, CCD!W146, CCD!AC146, CCD!AI146, CCD!AO146, CCD!AU146, CCD!BA146, CCD!BG146, CCD!BM146, CCD!BS146, CCD!BY146, CCD!CE146, CCD!CK146, CCD!CQ146, CCD!CW146))</f>
        <v>0</v>
      </c>
      <c r="I146" s="287">
        <f>IF(ISBLANK(F146), "", COUNTA(CCD!L146, CCD!R146, CCD!X146, CCD!AD146, CCD!AJ146, CCD!AP146, CCD!AV146, CCD!BB146, CCD!BH146, CCD!BN146, CCD!BT146, CCD!BZ146, CCD!CF146, CCD!CL146, CCD!CR146, CCD!CX146))</f>
        <v>0</v>
      </c>
      <c r="J146" s="287">
        <f>IF(ISBLANK(G146), "", COUNTA(CCD!M146, CCD!S146, CCD!Y146, CCD!AE146, CCD!AK146, CCD!AQ146, CCD!AW146, CCD!BC146, CCD!BI146, CCD!BO146, CCD!BU146, CCD!CA146, CCD!CG146, CCD!CM146, CCD!CS146, CCD!CY146))</f>
        <v>0</v>
      </c>
      <c r="K146" s="315"/>
      <c r="L146" s="32"/>
      <c r="M146" s="316"/>
      <c r="N146" s="309">
        <v>0.0</v>
      </c>
      <c r="O146" s="310">
        <v>0.0</v>
      </c>
      <c r="P146" s="311">
        <v>0.0</v>
      </c>
      <c r="Q146" s="315"/>
      <c r="R146" s="88"/>
      <c r="S146" s="316"/>
      <c r="T146" s="309">
        <v>0.0</v>
      </c>
      <c r="U146" s="310">
        <v>0.0</v>
      </c>
      <c r="V146" s="311">
        <v>0.0</v>
      </c>
      <c r="W146" s="315"/>
      <c r="X146" s="32"/>
      <c r="Y146" s="316"/>
      <c r="Z146" s="309">
        <v>0.0</v>
      </c>
      <c r="AA146" s="310">
        <v>0.0</v>
      </c>
      <c r="AB146" s="311">
        <v>0.0</v>
      </c>
      <c r="AC146" s="315"/>
      <c r="AD146" s="32"/>
      <c r="AE146" s="316"/>
      <c r="AF146" s="309">
        <v>0.0</v>
      </c>
      <c r="AG146" s="310">
        <v>0.0</v>
      </c>
      <c r="AH146" s="311">
        <v>0.0</v>
      </c>
      <c r="AI146" s="315"/>
      <c r="AJ146" s="32"/>
      <c r="AK146" s="316"/>
      <c r="AL146" s="309">
        <v>0.0</v>
      </c>
      <c r="AM146" s="310">
        <v>0.0</v>
      </c>
      <c r="AN146" s="311">
        <v>0.0</v>
      </c>
      <c r="AO146" s="32"/>
      <c r="AP146" s="32"/>
      <c r="AQ146" s="316"/>
      <c r="AR146" s="309">
        <v>0.0</v>
      </c>
      <c r="AS146" s="310">
        <v>0.0</v>
      </c>
      <c r="AT146" s="311">
        <v>0.0</v>
      </c>
      <c r="AU146" s="315"/>
      <c r="AV146" s="32"/>
      <c r="AW146" s="316"/>
      <c r="AX146" s="309">
        <v>0.0</v>
      </c>
      <c r="AY146" s="310">
        <v>0.0</v>
      </c>
      <c r="AZ146" s="311">
        <v>0.0</v>
      </c>
      <c r="BA146" s="315"/>
      <c r="BB146" s="32"/>
      <c r="BC146" s="316"/>
      <c r="BD146" s="309">
        <v>0.0</v>
      </c>
      <c r="BE146" s="310">
        <v>0.0</v>
      </c>
      <c r="BF146" s="311">
        <v>0.0</v>
      </c>
      <c r="BG146" s="315"/>
      <c r="BH146" s="32"/>
      <c r="BI146" s="316"/>
      <c r="BJ146" s="309">
        <v>0.0</v>
      </c>
      <c r="BK146" s="310">
        <v>0.0</v>
      </c>
      <c r="BL146" s="311">
        <v>0.0</v>
      </c>
      <c r="BM146" s="32"/>
      <c r="BN146" s="32"/>
      <c r="BO146" s="316"/>
      <c r="BP146" s="309">
        <v>0.0</v>
      </c>
      <c r="BQ146" s="310">
        <v>0.0</v>
      </c>
      <c r="BR146" s="311">
        <v>0.0</v>
      </c>
      <c r="BS146" s="32"/>
      <c r="BT146" s="32"/>
      <c r="BU146" s="316"/>
      <c r="BV146" s="309">
        <v>0.0</v>
      </c>
      <c r="BW146" s="310">
        <v>0.0</v>
      </c>
      <c r="BX146" s="311">
        <v>0.0</v>
      </c>
      <c r="BY146" s="32"/>
      <c r="BZ146" s="32"/>
      <c r="CA146" s="316"/>
      <c r="CB146" s="309">
        <v>0.0</v>
      </c>
      <c r="CC146" s="310">
        <v>0.0</v>
      </c>
      <c r="CD146" s="311">
        <v>0.0</v>
      </c>
      <c r="CE146" s="32"/>
      <c r="CF146" s="32"/>
      <c r="CG146" s="316"/>
      <c r="CH146" s="309">
        <v>0.0</v>
      </c>
      <c r="CI146" s="310">
        <v>0.0</v>
      </c>
      <c r="CJ146" s="311">
        <v>0.0</v>
      </c>
      <c r="CK146" s="31"/>
      <c r="CL146" s="31"/>
      <c r="CM146" s="317"/>
      <c r="CN146" s="303">
        <v>0.0</v>
      </c>
      <c r="CO146" s="304">
        <v>0.0</v>
      </c>
      <c r="CP146" s="305">
        <v>0.0</v>
      </c>
      <c r="CQ146" s="31"/>
      <c r="CR146" s="31"/>
      <c r="CS146" s="317"/>
      <c r="CT146" s="303">
        <v>0.0</v>
      </c>
      <c r="CU146" s="304">
        <v>0.0</v>
      </c>
      <c r="CV146" s="305">
        <v>0.0</v>
      </c>
      <c r="CW146" s="31"/>
      <c r="CX146" s="31"/>
      <c r="CY146" s="317"/>
      <c r="CZ146" s="303">
        <v>0.0</v>
      </c>
      <c r="DA146" s="304">
        <v>0.0</v>
      </c>
      <c r="DB146" s="305">
        <v>0.0</v>
      </c>
    </row>
    <row r="147">
      <c r="B147" s="313"/>
      <c r="C147" s="314"/>
      <c r="D147" s="314"/>
      <c r="E147" s="287">
        <v>0.0</v>
      </c>
      <c r="F147" s="287">
        <v>0.0</v>
      </c>
      <c r="G147" s="287">
        <v>0.0</v>
      </c>
      <c r="H147" s="287">
        <f>IF(ISBLANK(E147), "", COUNTA(CCD!K147, CCD!Q147, CCD!W147, CCD!AC147, CCD!AI147, CCD!AO147, CCD!AU147, CCD!BA147, CCD!BG147, CCD!BM147, CCD!BS147, CCD!BY147, CCD!CE147, CCD!CK147, CCD!CQ147, CCD!CW147))</f>
        <v>0</v>
      </c>
      <c r="I147" s="287">
        <f>IF(ISBLANK(F147), "", COUNTA(CCD!L147, CCD!R147, CCD!X147, CCD!AD147, CCD!AJ147, CCD!AP147, CCD!AV147, CCD!BB147, CCD!BH147, CCD!BN147, CCD!BT147, CCD!BZ147, CCD!CF147, CCD!CL147, CCD!CR147, CCD!CX147))</f>
        <v>0</v>
      </c>
      <c r="J147" s="287">
        <f>IF(ISBLANK(G147), "", COUNTA(CCD!M147, CCD!S147, CCD!Y147, CCD!AE147, CCD!AK147, CCD!AQ147, CCD!AW147, CCD!BC147, CCD!BI147, CCD!BO147, CCD!BU147, CCD!CA147, CCD!CG147, CCD!CM147, CCD!CS147, CCD!CY147))</f>
        <v>0</v>
      </c>
      <c r="K147" s="315"/>
      <c r="L147" s="32"/>
      <c r="M147" s="316"/>
      <c r="N147" s="309">
        <v>0.0</v>
      </c>
      <c r="O147" s="310">
        <v>0.0</v>
      </c>
      <c r="P147" s="311">
        <v>0.0</v>
      </c>
      <c r="Q147" s="315"/>
      <c r="R147" s="88"/>
      <c r="S147" s="316"/>
      <c r="T147" s="309">
        <v>0.0</v>
      </c>
      <c r="U147" s="310">
        <v>0.0</v>
      </c>
      <c r="V147" s="311">
        <v>0.0</v>
      </c>
      <c r="W147" s="315"/>
      <c r="X147" s="32"/>
      <c r="Y147" s="316"/>
      <c r="Z147" s="309">
        <v>0.0</v>
      </c>
      <c r="AA147" s="310">
        <v>0.0</v>
      </c>
      <c r="AB147" s="311">
        <v>0.0</v>
      </c>
      <c r="AC147" s="315"/>
      <c r="AD147" s="32"/>
      <c r="AE147" s="316"/>
      <c r="AF147" s="309">
        <v>0.0</v>
      </c>
      <c r="AG147" s="310">
        <v>0.0</v>
      </c>
      <c r="AH147" s="311">
        <v>0.0</v>
      </c>
      <c r="AI147" s="315"/>
      <c r="AJ147" s="32"/>
      <c r="AK147" s="316"/>
      <c r="AL147" s="309">
        <v>0.0</v>
      </c>
      <c r="AM147" s="310">
        <v>0.0</v>
      </c>
      <c r="AN147" s="311">
        <v>0.0</v>
      </c>
      <c r="AO147" s="32"/>
      <c r="AP147" s="32"/>
      <c r="AQ147" s="316"/>
      <c r="AR147" s="309">
        <v>0.0</v>
      </c>
      <c r="AS147" s="310">
        <v>0.0</v>
      </c>
      <c r="AT147" s="311">
        <v>0.0</v>
      </c>
      <c r="AU147" s="315"/>
      <c r="AV147" s="32"/>
      <c r="AW147" s="316"/>
      <c r="AX147" s="309">
        <v>0.0</v>
      </c>
      <c r="AY147" s="310">
        <v>0.0</v>
      </c>
      <c r="AZ147" s="311">
        <v>0.0</v>
      </c>
      <c r="BA147" s="315"/>
      <c r="BB147" s="32"/>
      <c r="BC147" s="316"/>
      <c r="BD147" s="309">
        <v>0.0</v>
      </c>
      <c r="BE147" s="310">
        <v>0.0</v>
      </c>
      <c r="BF147" s="311">
        <v>0.0</v>
      </c>
      <c r="BG147" s="315"/>
      <c r="BH147" s="32"/>
      <c r="BI147" s="316"/>
      <c r="BJ147" s="309">
        <v>0.0</v>
      </c>
      <c r="BK147" s="310">
        <v>0.0</v>
      </c>
      <c r="BL147" s="311">
        <v>0.0</v>
      </c>
      <c r="BM147" s="32"/>
      <c r="BN147" s="32"/>
      <c r="BO147" s="316"/>
      <c r="BP147" s="309">
        <v>0.0</v>
      </c>
      <c r="BQ147" s="310">
        <v>0.0</v>
      </c>
      <c r="BR147" s="311">
        <v>0.0</v>
      </c>
      <c r="BS147" s="32"/>
      <c r="BT147" s="32"/>
      <c r="BU147" s="316"/>
      <c r="BV147" s="309">
        <v>0.0</v>
      </c>
      <c r="BW147" s="310">
        <v>0.0</v>
      </c>
      <c r="BX147" s="311">
        <v>0.0</v>
      </c>
      <c r="BY147" s="32"/>
      <c r="BZ147" s="32"/>
      <c r="CA147" s="316"/>
      <c r="CB147" s="309">
        <v>0.0</v>
      </c>
      <c r="CC147" s="310">
        <v>0.0</v>
      </c>
      <c r="CD147" s="311">
        <v>0.0</v>
      </c>
      <c r="CE147" s="32"/>
      <c r="CF147" s="32"/>
      <c r="CG147" s="316"/>
      <c r="CH147" s="309">
        <v>0.0</v>
      </c>
      <c r="CI147" s="310">
        <v>0.0</v>
      </c>
      <c r="CJ147" s="311">
        <v>0.0</v>
      </c>
      <c r="CK147" s="31"/>
      <c r="CL147" s="31"/>
      <c r="CM147" s="317"/>
      <c r="CN147" s="303">
        <v>0.0</v>
      </c>
      <c r="CO147" s="304">
        <v>0.0</v>
      </c>
      <c r="CP147" s="305">
        <v>0.0</v>
      </c>
      <c r="CQ147" s="31"/>
      <c r="CR147" s="31"/>
      <c r="CS147" s="317"/>
      <c r="CT147" s="303">
        <v>0.0</v>
      </c>
      <c r="CU147" s="304">
        <v>0.0</v>
      </c>
      <c r="CV147" s="305">
        <v>0.0</v>
      </c>
      <c r="CW147" s="31"/>
      <c r="CX147" s="31"/>
      <c r="CY147" s="317"/>
      <c r="CZ147" s="303">
        <v>0.0</v>
      </c>
      <c r="DA147" s="304">
        <v>0.0</v>
      </c>
      <c r="DB147" s="305">
        <v>0.0</v>
      </c>
    </row>
    <row r="148">
      <c r="B148" s="313"/>
      <c r="C148" s="314"/>
      <c r="D148" s="314"/>
      <c r="E148" s="287">
        <v>0.0</v>
      </c>
      <c r="F148" s="287">
        <v>0.0</v>
      </c>
      <c r="G148" s="287">
        <v>0.0</v>
      </c>
      <c r="H148" s="287">
        <f>IF(ISBLANK(E148), "", COUNTA(CCD!K148, CCD!Q148, CCD!W148, CCD!AC148, CCD!AI148, CCD!AO148, CCD!AU148, CCD!BA148, CCD!BG148, CCD!BM148, CCD!BS148, CCD!BY148, CCD!CE148, CCD!CK148, CCD!CQ148, CCD!CW148))</f>
        <v>0</v>
      </c>
      <c r="I148" s="287">
        <f>IF(ISBLANK(F148), "", COUNTA(CCD!L148, CCD!R148, CCD!X148, CCD!AD148, CCD!AJ148, CCD!AP148, CCD!AV148, CCD!BB148, CCD!BH148, CCD!BN148, CCD!BT148, CCD!BZ148, CCD!CF148, CCD!CL148, CCD!CR148, CCD!CX148))</f>
        <v>0</v>
      </c>
      <c r="J148" s="287">
        <f>IF(ISBLANK(G148), "", COUNTA(CCD!M148, CCD!S148, CCD!Y148, CCD!AE148, CCD!AK148, CCD!AQ148, CCD!AW148, CCD!BC148, CCD!BI148, CCD!BO148, CCD!BU148, CCD!CA148, CCD!CG148, CCD!CM148, CCD!CS148, CCD!CY148))</f>
        <v>0</v>
      </c>
      <c r="K148" s="315"/>
      <c r="L148" s="32"/>
      <c r="M148" s="316"/>
      <c r="N148" s="309">
        <v>0.0</v>
      </c>
      <c r="O148" s="310">
        <v>0.0</v>
      </c>
      <c r="P148" s="311">
        <v>0.0</v>
      </c>
      <c r="Q148" s="315"/>
      <c r="R148" s="88"/>
      <c r="S148" s="316"/>
      <c r="T148" s="309">
        <v>0.0</v>
      </c>
      <c r="U148" s="310">
        <v>0.0</v>
      </c>
      <c r="V148" s="311">
        <v>0.0</v>
      </c>
      <c r="W148" s="315"/>
      <c r="X148" s="32"/>
      <c r="Y148" s="316"/>
      <c r="Z148" s="309">
        <v>0.0</v>
      </c>
      <c r="AA148" s="310">
        <v>0.0</v>
      </c>
      <c r="AB148" s="311">
        <v>0.0</v>
      </c>
      <c r="AC148" s="315"/>
      <c r="AD148" s="32"/>
      <c r="AE148" s="316"/>
      <c r="AF148" s="309">
        <v>0.0</v>
      </c>
      <c r="AG148" s="310">
        <v>0.0</v>
      </c>
      <c r="AH148" s="311">
        <v>0.0</v>
      </c>
      <c r="AI148" s="315"/>
      <c r="AJ148" s="32"/>
      <c r="AK148" s="316"/>
      <c r="AL148" s="309">
        <v>0.0</v>
      </c>
      <c r="AM148" s="310">
        <v>0.0</v>
      </c>
      <c r="AN148" s="311">
        <v>0.0</v>
      </c>
      <c r="AO148" s="32"/>
      <c r="AP148" s="32"/>
      <c r="AQ148" s="316"/>
      <c r="AR148" s="309">
        <v>0.0</v>
      </c>
      <c r="AS148" s="310">
        <v>0.0</v>
      </c>
      <c r="AT148" s="311">
        <v>0.0</v>
      </c>
      <c r="AU148" s="315"/>
      <c r="AV148" s="32"/>
      <c r="AW148" s="316"/>
      <c r="AX148" s="309">
        <v>0.0</v>
      </c>
      <c r="AY148" s="310">
        <v>0.0</v>
      </c>
      <c r="AZ148" s="311">
        <v>0.0</v>
      </c>
      <c r="BA148" s="315"/>
      <c r="BB148" s="32"/>
      <c r="BC148" s="316"/>
      <c r="BD148" s="309">
        <v>0.0</v>
      </c>
      <c r="BE148" s="310">
        <v>0.0</v>
      </c>
      <c r="BF148" s="311">
        <v>0.0</v>
      </c>
      <c r="BG148" s="315"/>
      <c r="BH148" s="32"/>
      <c r="BI148" s="316"/>
      <c r="BJ148" s="309">
        <v>0.0</v>
      </c>
      <c r="BK148" s="310">
        <v>0.0</v>
      </c>
      <c r="BL148" s="311">
        <v>0.0</v>
      </c>
      <c r="BM148" s="32"/>
      <c r="BN148" s="32"/>
      <c r="BO148" s="316"/>
      <c r="BP148" s="309">
        <v>0.0</v>
      </c>
      <c r="BQ148" s="310">
        <v>0.0</v>
      </c>
      <c r="BR148" s="311">
        <v>0.0</v>
      </c>
      <c r="BS148" s="32"/>
      <c r="BT148" s="32"/>
      <c r="BU148" s="316"/>
      <c r="BV148" s="309">
        <v>0.0</v>
      </c>
      <c r="BW148" s="310">
        <v>0.0</v>
      </c>
      <c r="BX148" s="311">
        <v>0.0</v>
      </c>
      <c r="BY148" s="32"/>
      <c r="BZ148" s="32"/>
      <c r="CA148" s="316"/>
      <c r="CB148" s="309">
        <v>0.0</v>
      </c>
      <c r="CC148" s="310">
        <v>0.0</v>
      </c>
      <c r="CD148" s="311">
        <v>0.0</v>
      </c>
      <c r="CE148" s="32"/>
      <c r="CF148" s="32"/>
      <c r="CG148" s="316"/>
      <c r="CH148" s="309">
        <v>0.0</v>
      </c>
      <c r="CI148" s="310">
        <v>0.0</v>
      </c>
      <c r="CJ148" s="311">
        <v>0.0</v>
      </c>
      <c r="CK148" s="31"/>
      <c r="CL148" s="31"/>
      <c r="CM148" s="317"/>
      <c r="CN148" s="303">
        <v>0.0</v>
      </c>
      <c r="CO148" s="304">
        <v>0.0</v>
      </c>
      <c r="CP148" s="305">
        <v>0.0</v>
      </c>
      <c r="CQ148" s="31"/>
      <c r="CR148" s="31"/>
      <c r="CS148" s="317"/>
      <c r="CT148" s="303">
        <v>0.0</v>
      </c>
      <c r="CU148" s="304">
        <v>0.0</v>
      </c>
      <c r="CV148" s="305">
        <v>0.0</v>
      </c>
      <c r="CW148" s="31"/>
      <c r="CX148" s="31"/>
      <c r="CY148" s="317"/>
      <c r="CZ148" s="303">
        <v>0.0</v>
      </c>
      <c r="DA148" s="304">
        <v>0.0</v>
      </c>
      <c r="DB148" s="305">
        <v>0.0</v>
      </c>
    </row>
    <row r="149">
      <c r="B149" s="313"/>
      <c r="C149" s="314"/>
      <c r="D149" s="314"/>
      <c r="E149" s="287">
        <v>0.0</v>
      </c>
      <c r="F149" s="287">
        <v>0.0</v>
      </c>
      <c r="G149" s="287">
        <v>0.0</v>
      </c>
      <c r="H149" s="287">
        <f>IF(ISBLANK(E149), "", COUNTA(CCD!K149, CCD!Q149, CCD!W149, CCD!AC149, CCD!AI149, CCD!AO149, CCD!AU149, CCD!BA149, CCD!BG149, CCD!BM149, CCD!BS149, CCD!BY149, CCD!CE149, CCD!CK149, CCD!CQ149, CCD!CW149))</f>
        <v>0</v>
      </c>
      <c r="I149" s="287">
        <f>IF(ISBLANK(F149), "", COUNTA(CCD!L149, CCD!R149, CCD!X149, CCD!AD149, CCD!AJ149, CCD!AP149, CCD!AV149, CCD!BB149, CCD!BH149, CCD!BN149, CCD!BT149, CCD!BZ149, CCD!CF149, CCD!CL149, CCD!CR149, CCD!CX149))</f>
        <v>0</v>
      </c>
      <c r="J149" s="287">
        <f>IF(ISBLANK(G149), "", COUNTA(CCD!M149, CCD!S149, CCD!Y149, CCD!AE149, CCD!AK149, CCD!AQ149, CCD!AW149, CCD!BC149, CCD!BI149, CCD!BO149, CCD!BU149, CCD!CA149, CCD!CG149, CCD!CM149, CCD!CS149, CCD!CY149))</f>
        <v>0</v>
      </c>
      <c r="K149" s="315"/>
      <c r="L149" s="32"/>
      <c r="M149" s="316"/>
      <c r="N149" s="309">
        <v>0.0</v>
      </c>
      <c r="O149" s="310">
        <v>0.0</v>
      </c>
      <c r="P149" s="311">
        <v>0.0</v>
      </c>
      <c r="Q149" s="315"/>
      <c r="R149" s="88"/>
      <c r="S149" s="316"/>
      <c r="T149" s="309">
        <v>0.0</v>
      </c>
      <c r="U149" s="310">
        <v>0.0</v>
      </c>
      <c r="V149" s="311">
        <v>0.0</v>
      </c>
      <c r="W149" s="315"/>
      <c r="X149" s="32"/>
      <c r="Y149" s="316"/>
      <c r="Z149" s="309">
        <v>0.0</v>
      </c>
      <c r="AA149" s="310">
        <v>0.0</v>
      </c>
      <c r="AB149" s="311">
        <v>0.0</v>
      </c>
      <c r="AC149" s="315"/>
      <c r="AD149" s="32"/>
      <c r="AE149" s="316"/>
      <c r="AF149" s="309">
        <v>0.0</v>
      </c>
      <c r="AG149" s="310">
        <v>0.0</v>
      </c>
      <c r="AH149" s="311">
        <v>0.0</v>
      </c>
      <c r="AI149" s="315"/>
      <c r="AJ149" s="32"/>
      <c r="AK149" s="316"/>
      <c r="AL149" s="309">
        <v>0.0</v>
      </c>
      <c r="AM149" s="310">
        <v>0.0</v>
      </c>
      <c r="AN149" s="311">
        <v>0.0</v>
      </c>
      <c r="AO149" s="32"/>
      <c r="AP149" s="32"/>
      <c r="AQ149" s="316"/>
      <c r="AR149" s="309">
        <v>0.0</v>
      </c>
      <c r="AS149" s="310">
        <v>0.0</v>
      </c>
      <c r="AT149" s="311">
        <v>0.0</v>
      </c>
      <c r="AU149" s="315"/>
      <c r="AV149" s="32"/>
      <c r="AW149" s="316"/>
      <c r="AX149" s="309">
        <v>0.0</v>
      </c>
      <c r="AY149" s="310">
        <v>0.0</v>
      </c>
      <c r="AZ149" s="311">
        <v>0.0</v>
      </c>
      <c r="BA149" s="315"/>
      <c r="BB149" s="32"/>
      <c r="BC149" s="316"/>
      <c r="BD149" s="309">
        <v>0.0</v>
      </c>
      <c r="BE149" s="310">
        <v>0.0</v>
      </c>
      <c r="BF149" s="311">
        <v>0.0</v>
      </c>
      <c r="BG149" s="315"/>
      <c r="BH149" s="32"/>
      <c r="BI149" s="316"/>
      <c r="BJ149" s="309">
        <v>0.0</v>
      </c>
      <c r="BK149" s="310">
        <v>0.0</v>
      </c>
      <c r="BL149" s="311">
        <v>0.0</v>
      </c>
      <c r="BM149" s="32"/>
      <c r="BN149" s="32"/>
      <c r="BO149" s="316"/>
      <c r="BP149" s="309">
        <v>0.0</v>
      </c>
      <c r="BQ149" s="310">
        <v>0.0</v>
      </c>
      <c r="BR149" s="311">
        <v>0.0</v>
      </c>
      <c r="BS149" s="32"/>
      <c r="BT149" s="32"/>
      <c r="BU149" s="316"/>
      <c r="BV149" s="309">
        <v>0.0</v>
      </c>
      <c r="BW149" s="310">
        <v>0.0</v>
      </c>
      <c r="BX149" s="311">
        <v>0.0</v>
      </c>
      <c r="BY149" s="32"/>
      <c r="BZ149" s="32"/>
      <c r="CA149" s="316"/>
      <c r="CB149" s="309">
        <v>0.0</v>
      </c>
      <c r="CC149" s="310">
        <v>0.0</v>
      </c>
      <c r="CD149" s="311">
        <v>0.0</v>
      </c>
      <c r="CE149" s="32"/>
      <c r="CF149" s="32"/>
      <c r="CG149" s="316"/>
      <c r="CH149" s="309">
        <v>0.0</v>
      </c>
      <c r="CI149" s="310">
        <v>0.0</v>
      </c>
      <c r="CJ149" s="311">
        <v>0.0</v>
      </c>
      <c r="CK149" s="31"/>
      <c r="CL149" s="31"/>
      <c r="CM149" s="317"/>
      <c r="CN149" s="303">
        <v>0.0</v>
      </c>
      <c r="CO149" s="304">
        <v>0.0</v>
      </c>
      <c r="CP149" s="305">
        <v>0.0</v>
      </c>
      <c r="CQ149" s="31"/>
      <c r="CR149" s="31"/>
      <c r="CS149" s="317"/>
      <c r="CT149" s="303">
        <v>0.0</v>
      </c>
      <c r="CU149" s="304">
        <v>0.0</v>
      </c>
      <c r="CV149" s="305">
        <v>0.0</v>
      </c>
      <c r="CW149" s="31"/>
      <c r="CX149" s="31"/>
      <c r="CY149" s="317"/>
      <c r="CZ149" s="303">
        <v>0.0</v>
      </c>
      <c r="DA149" s="304">
        <v>0.0</v>
      </c>
      <c r="DB149" s="305">
        <v>0.0</v>
      </c>
    </row>
    <row r="150">
      <c r="B150" s="313"/>
      <c r="C150" s="314"/>
      <c r="D150" s="314"/>
      <c r="E150" s="287">
        <v>0.0</v>
      </c>
      <c r="F150" s="287">
        <v>0.0</v>
      </c>
      <c r="G150" s="287">
        <v>0.0</v>
      </c>
      <c r="H150" s="287">
        <f>IF(ISBLANK(E150), "", COUNTA(CCD!K150, CCD!Q150, CCD!W150, CCD!AC150, CCD!AI150, CCD!AO150, CCD!AU150, CCD!BA150, CCD!BG150, CCD!BM150, CCD!BS150, CCD!BY150, CCD!CE150, CCD!CK150, CCD!CQ150, CCD!CW150))</f>
        <v>0</v>
      </c>
      <c r="I150" s="287">
        <f>IF(ISBLANK(F150), "", COUNTA(CCD!L150, CCD!R150, CCD!X150, CCD!AD150, CCD!AJ150, CCD!AP150, CCD!AV150, CCD!BB150, CCD!BH150, CCD!BN150, CCD!BT150, CCD!BZ150, CCD!CF150, CCD!CL150, CCD!CR150, CCD!CX150))</f>
        <v>0</v>
      </c>
      <c r="J150" s="287">
        <f>IF(ISBLANK(G150), "", COUNTA(CCD!M150, CCD!S150, CCD!Y150, CCD!AE150, CCD!AK150, CCD!AQ150, CCD!AW150, CCD!BC150, CCD!BI150, CCD!BO150, CCD!BU150, CCD!CA150, CCD!CG150, CCD!CM150, CCD!CS150, CCD!CY150))</f>
        <v>0</v>
      </c>
      <c r="K150" s="315"/>
      <c r="L150" s="32"/>
      <c r="M150" s="316"/>
      <c r="N150" s="309">
        <v>0.0</v>
      </c>
      <c r="O150" s="310">
        <v>0.0</v>
      </c>
      <c r="P150" s="311">
        <v>0.0</v>
      </c>
      <c r="Q150" s="315"/>
      <c r="R150" s="88"/>
      <c r="S150" s="316"/>
      <c r="T150" s="309">
        <v>0.0</v>
      </c>
      <c r="U150" s="310">
        <v>0.0</v>
      </c>
      <c r="V150" s="311">
        <v>0.0</v>
      </c>
      <c r="W150" s="315"/>
      <c r="X150" s="32"/>
      <c r="Y150" s="316"/>
      <c r="Z150" s="309">
        <v>0.0</v>
      </c>
      <c r="AA150" s="310">
        <v>0.0</v>
      </c>
      <c r="AB150" s="311">
        <v>0.0</v>
      </c>
      <c r="AC150" s="315"/>
      <c r="AD150" s="32"/>
      <c r="AE150" s="316"/>
      <c r="AF150" s="309">
        <v>0.0</v>
      </c>
      <c r="AG150" s="310">
        <v>0.0</v>
      </c>
      <c r="AH150" s="311">
        <v>0.0</v>
      </c>
      <c r="AI150" s="315"/>
      <c r="AJ150" s="32"/>
      <c r="AK150" s="316"/>
      <c r="AL150" s="309">
        <v>0.0</v>
      </c>
      <c r="AM150" s="310">
        <v>0.0</v>
      </c>
      <c r="AN150" s="311">
        <v>0.0</v>
      </c>
      <c r="AO150" s="32"/>
      <c r="AP150" s="32"/>
      <c r="AQ150" s="316"/>
      <c r="AR150" s="309">
        <v>0.0</v>
      </c>
      <c r="AS150" s="310">
        <v>0.0</v>
      </c>
      <c r="AT150" s="311">
        <v>0.0</v>
      </c>
      <c r="AU150" s="315"/>
      <c r="AV150" s="32"/>
      <c r="AW150" s="316"/>
      <c r="AX150" s="309">
        <v>0.0</v>
      </c>
      <c r="AY150" s="310">
        <v>0.0</v>
      </c>
      <c r="AZ150" s="311">
        <v>0.0</v>
      </c>
      <c r="BA150" s="315"/>
      <c r="BB150" s="32"/>
      <c r="BC150" s="316"/>
      <c r="BD150" s="309">
        <v>0.0</v>
      </c>
      <c r="BE150" s="310">
        <v>0.0</v>
      </c>
      <c r="BF150" s="311">
        <v>0.0</v>
      </c>
      <c r="BG150" s="315"/>
      <c r="BH150" s="32"/>
      <c r="BI150" s="316"/>
      <c r="BJ150" s="309">
        <v>0.0</v>
      </c>
      <c r="BK150" s="310">
        <v>0.0</v>
      </c>
      <c r="BL150" s="311">
        <v>0.0</v>
      </c>
      <c r="BM150" s="32"/>
      <c r="BN150" s="32"/>
      <c r="BO150" s="316"/>
      <c r="BP150" s="309">
        <v>0.0</v>
      </c>
      <c r="BQ150" s="310">
        <v>0.0</v>
      </c>
      <c r="BR150" s="311">
        <v>0.0</v>
      </c>
      <c r="BS150" s="32"/>
      <c r="BT150" s="32"/>
      <c r="BU150" s="316"/>
      <c r="BV150" s="309">
        <v>0.0</v>
      </c>
      <c r="BW150" s="310">
        <v>0.0</v>
      </c>
      <c r="BX150" s="311">
        <v>0.0</v>
      </c>
      <c r="BY150" s="32"/>
      <c r="BZ150" s="32"/>
      <c r="CA150" s="316"/>
      <c r="CB150" s="309">
        <v>0.0</v>
      </c>
      <c r="CC150" s="310">
        <v>0.0</v>
      </c>
      <c r="CD150" s="311">
        <v>0.0</v>
      </c>
      <c r="CE150" s="32"/>
      <c r="CF150" s="32"/>
      <c r="CG150" s="316"/>
      <c r="CH150" s="309">
        <v>0.0</v>
      </c>
      <c r="CI150" s="310">
        <v>0.0</v>
      </c>
      <c r="CJ150" s="311">
        <v>0.0</v>
      </c>
      <c r="CK150" s="31"/>
      <c r="CL150" s="31"/>
      <c r="CM150" s="317"/>
      <c r="CN150" s="303">
        <v>0.0</v>
      </c>
      <c r="CO150" s="304">
        <v>0.0</v>
      </c>
      <c r="CP150" s="305">
        <v>0.0</v>
      </c>
      <c r="CQ150" s="31"/>
      <c r="CR150" s="31"/>
      <c r="CS150" s="317"/>
      <c r="CT150" s="303">
        <v>0.0</v>
      </c>
      <c r="CU150" s="304">
        <v>0.0</v>
      </c>
      <c r="CV150" s="305">
        <v>0.0</v>
      </c>
      <c r="CW150" s="31"/>
      <c r="CX150" s="31"/>
      <c r="CY150" s="317"/>
      <c r="CZ150" s="303">
        <v>0.0</v>
      </c>
      <c r="DA150" s="304">
        <v>0.0</v>
      </c>
      <c r="DB150" s="305">
        <v>0.0</v>
      </c>
    </row>
    <row r="151">
      <c r="B151" s="313"/>
      <c r="C151" s="314"/>
      <c r="D151" s="314"/>
      <c r="E151" s="287">
        <v>0.0</v>
      </c>
      <c r="F151" s="287">
        <v>0.0</v>
      </c>
      <c r="G151" s="287">
        <v>0.0</v>
      </c>
      <c r="H151" s="287">
        <f>IF(ISBLANK(E151), "", COUNTA(CCD!K151, CCD!Q151, CCD!W151, CCD!AC151, CCD!AI151, CCD!AO151, CCD!AU151, CCD!BA151, CCD!BG151, CCD!BM151, CCD!BS151, CCD!BY151, CCD!CE151, CCD!CK151, CCD!CQ151, CCD!CW151))</f>
        <v>0</v>
      </c>
      <c r="I151" s="287">
        <f>IF(ISBLANK(F151), "", COUNTA(CCD!L151, CCD!R151, CCD!X151, CCD!AD151, CCD!AJ151, CCD!AP151, CCD!AV151, CCD!BB151, CCD!BH151, CCD!BN151, CCD!BT151, CCD!BZ151, CCD!CF151, CCD!CL151, CCD!CR151, CCD!CX151))</f>
        <v>0</v>
      </c>
      <c r="J151" s="287">
        <f>IF(ISBLANK(G151), "", COUNTA(CCD!M151, CCD!S151, CCD!Y151, CCD!AE151, CCD!AK151, CCD!AQ151, CCD!AW151, CCD!BC151, CCD!BI151, CCD!BO151, CCD!BU151, CCD!CA151, CCD!CG151, CCD!CM151, CCD!CS151, CCD!CY151))</f>
        <v>0</v>
      </c>
      <c r="K151" s="315"/>
      <c r="L151" s="32"/>
      <c r="M151" s="316"/>
      <c r="N151" s="309">
        <v>0.0</v>
      </c>
      <c r="O151" s="310">
        <v>0.0</v>
      </c>
      <c r="P151" s="311">
        <v>0.0</v>
      </c>
      <c r="Q151" s="315"/>
      <c r="R151" s="88"/>
      <c r="S151" s="316"/>
      <c r="T151" s="309">
        <v>0.0</v>
      </c>
      <c r="U151" s="310">
        <v>0.0</v>
      </c>
      <c r="V151" s="311">
        <v>0.0</v>
      </c>
      <c r="W151" s="315"/>
      <c r="X151" s="32"/>
      <c r="Y151" s="316"/>
      <c r="Z151" s="309">
        <v>0.0</v>
      </c>
      <c r="AA151" s="310">
        <v>0.0</v>
      </c>
      <c r="AB151" s="311">
        <v>0.0</v>
      </c>
      <c r="AC151" s="315"/>
      <c r="AD151" s="32"/>
      <c r="AE151" s="316"/>
      <c r="AF151" s="309">
        <v>0.0</v>
      </c>
      <c r="AG151" s="310">
        <v>0.0</v>
      </c>
      <c r="AH151" s="311">
        <v>0.0</v>
      </c>
      <c r="AI151" s="315"/>
      <c r="AJ151" s="32"/>
      <c r="AK151" s="316"/>
      <c r="AL151" s="309">
        <v>0.0</v>
      </c>
      <c r="AM151" s="310">
        <v>0.0</v>
      </c>
      <c r="AN151" s="311">
        <v>0.0</v>
      </c>
      <c r="AO151" s="32"/>
      <c r="AP151" s="32"/>
      <c r="AQ151" s="316"/>
      <c r="AR151" s="309">
        <v>0.0</v>
      </c>
      <c r="AS151" s="310">
        <v>0.0</v>
      </c>
      <c r="AT151" s="311">
        <v>0.0</v>
      </c>
      <c r="AU151" s="315"/>
      <c r="AV151" s="32"/>
      <c r="AW151" s="316"/>
      <c r="AX151" s="309">
        <v>0.0</v>
      </c>
      <c r="AY151" s="310">
        <v>0.0</v>
      </c>
      <c r="AZ151" s="311">
        <v>0.0</v>
      </c>
      <c r="BA151" s="315"/>
      <c r="BB151" s="32"/>
      <c r="BC151" s="316"/>
      <c r="BD151" s="309">
        <v>0.0</v>
      </c>
      <c r="BE151" s="310">
        <v>0.0</v>
      </c>
      <c r="BF151" s="311">
        <v>0.0</v>
      </c>
      <c r="BG151" s="315"/>
      <c r="BH151" s="32"/>
      <c r="BI151" s="316"/>
      <c r="BJ151" s="309">
        <v>0.0</v>
      </c>
      <c r="BK151" s="310">
        <v>0.0</v>
      </c>
      <c r="BL151" s="311">
        <v>0.0</v>
      </c>
      <c r="BM151" s="32"/>
      <c r="BN151" s="32"/>
      <c r="BO151" s="316"/>
      <c r="BP151" s="309">
        <v>0.0</v>
      </c>
      <c r="BQ151" s="310">
        <v>0.0</v>
      </c>
      <c r="BR151" s="311">
        <v>0.0</v>
      </c>
      <c r="BS151" s="32"/>
      <c r="BT151" s="32"/>
      <c r="BU151" s="316"/>
      <c r="BV151" s="309">
        <v>0.0</v>
      </c>
      <c r="BW151" s="310">
        <v>0.0</v>
      </c>
      <c r="BX151" s="311">
        <v>0.0</v>
      </c>
      <c r="BY151" s="32"/>
      <c r="BZ151" s="32"/>
      <c r="CA151" s="316"/>
      <c r="CB151" s="309">
        <v>0.0</v>
      </c>
      <c r="CC151" s="310">
        <v>0.0</v>
      </c>
      <c r="CD151" s="311">
        <v>0.0</v>
      </c>
      <c r="CE151" s="32"/>
      <c r="CF151" s="32"/>
      <c r="CG151" s="316"/>
      <c r="CH151" s="309">
        <v>0.0</v>
      </c>
      <c r="CI151" s="310">
        <v>0.0</v>
      </c>
      <c r="CJ151" s="311">
        <v>0.0</v>
      </c>
      <c r="CK151" s="31"/>
      <c r="CL151" s="31"/>
      <c r="CM151" s="317"/>
      <c r="CN151" s="303">
        <v>0.0</v>
      </c>
      <c r="CO151" s="304">
        <v>0.0</v>
      </c>
      <c r="CP151" s="305">
        <v>0.0</v>
      </c>
      <c r="CQ151" s="31"/>
      <c r="CR151" s="31"/>
      <c r="CS151" s="317"/>
      <c r="CT151" s="303">
        <v>0.0</v>
      </c>
      <c r="CU151" s="304">
        <v>0.0</v>
      </c>
      <c r="CV151" s="305">
        <v>0.0</v>
      </c>
      <c r="CW151" s="31"/>
      <c r="CX151" s="31"/>
      <c r="CY151" s="317"/>
      <c r="CZ151" s="303">
        <v>0.0</v>
      </c>
      <c r="DA151" s="304">
        <v>0.0</v>
      </c>
      <c r="DB151" s="305">
        <v>0.0</v>
      </c>
    </row>
    <row r="152">
      <c r="B152" s="313"/>
      <c r="C152" s="314"/>
      <c r="D152" s="314"/>
      <c r="E152" s="287">
        <v>0.0</v>
      </c>
      <c r="F152" s="287">
        <v>0.0</v>
      </c>
      <c r="G152" s="287">
        <v>0.0</v>
      </c>
      <c r="H152" s="287">
        <f>IF(ISBLANK(E152), "", COUNTA(CCD!K152, CCD!Q152, CCD!W152, CCD!AC152, CCD!AI152, CCD!AO152, CCD!AU152, CCD!BA152, CCD!BG152, CCD!BM152, CCD!BS152, CCD!BY152, CCD!CE152, CCD!CK152, CCD!CQ152, CCD!CW152))</f>
        <v>0</v>
      </c>
      <c r="I152" s="287">
        <f>IF(ISBLANK(F152), "", COUNTA(CCD!L152, CCD!R152, CCD!X152, CCD!AD152, CCD!AJ152, CCD!AP152, CCD!AV152, CCD!BB152, CCD!BH152, CCD!BN152, CCD!BT152, CCD!BZ152, CCD!CF152, CCD!CL152, CCD!CR152, CCD!CX152))</f>
        <v>0</v>
      </c>
      <c r="J152" s="287">
        <f>IF(ISBLANK(G152), "", COUNTA(CCD!M152, CCD!S152, CCD!Y152, CCD!AE152, CCD!AK152, CCD!AQ152, CCD!AW152, CCD!BC152, CCD!BI152, CCD!BO152, CCD!BU152, CCD!CA152, CCD!CG152, CCD!CM152, CCD!CS152, CCD!CY152))</f>
        <v>0</v>
      </c>
      <c r="K152" s="315"/>
      <c r="L152" s="32"/>
      <c r="M152" s="316"/>
      <c r="N152" s="309">
        <v>0.0</v>
      </c>
      <c r="O152" s="310">
        <v>0.0</v>
      </c>
      <c r="P152" s="311">
        <v>0.0</v>
      </c>
      <c r="Q152" s="315"/>
      <c r="R152" s="88"/>
      <c r="S152" s="316"/>
      <c r="T152" s="309">
        <v>0.0</v>
      </c>
      <c r="U152" s="310">
        <v>0.0</v>
      </c>
      <c r="V152" s="311">
        <v>0.0</v>
      </c>
      <c r="W152" s="315"/>
      <c r="X152" s="32"/>
      <c r="Y152" s="316"/>
      <c r="Z152" s="309">
        <v>0.0</v>
      </c>
      <c r="AA152" s="310">
        <v>0.0</v>
      </c>
      <c r="AB152" s="311">
        <v>0.0</v>
      </c>
      <c r="AC152" s="315"/>
      <c r="AD152" s="32"/>
      <c r="AE152" s="316"/>
      <c r="AF152" s="309">
        <v>0.0</v>
      </c>
      <c r="AG152" s="310">
        <v>0.0</v>
      </c>
      <c r="AH152" s="311">
        <v>0.0</v>
      </c>
      <c r="AI152" s="315"/>
      <c r="AJ152" s="32"/>
      <c r="AK152" s="316"/>
      <c r="AL152" s="309">
        <v>0.0</v>
      </c>
      <c r="AM152" s="310">
        <v>0.0</v>
      </c>
      <c r="AN152" s="311">
        <v>0.0</v>
      </c>
      <c r="AO152" s="32"/>
      <c r="AP152" s="32"/>
      <c r="AQ152" s="316"/>
      <c r="AR152" s="309">
        <v>0.0</v>
      </c>
      <c r="AS152" s="310">
        <v>0.0</v>
      </c>
      <c r="AT152" s="311">
        <v>0.0</v>
      </c>
      <c r="AU152" s="315"/>
      <c r="AV152" s="32"/>
      <c r="AW152" s="316"/>
      <c r="AX152" s="309">
        <v>0.0</v>
      </c>
      <c r="AY152" s="310">
        <v>0.0</v>
      </c>
      <c r="AZ152" s="311">
        <v>0.0</v>
      </c>
      <c r="BA152" s="315"/>
      <c r="BB152" s="32"/>
      <c r="BC152" s="316"/>
      <c r="BD152" s="309">
        <v>0.0</v>
      </c>
      <c r="BE152" s="310">
        <v>0.0</v>
      </c>
      <c r="BF152" s="311">
        <v>0.0</v>
      </c>
      <c r="BG152" s="315"/>
      <c r="BH152" s="32"/>
      <c r="BI152" s="316"/>
      <c r="BJ152" s="309">
        <v>0.0</v>
      </c>
      <c r="BK152" s="310">
        <v>0.0</v>
      </c>
      <c r="BL152" s="311">
        <v>0.0</v>
      </c>
      <c r="BM152" s="32"/>
      <c r="BN152" s="32"/>
      <c r="BO152" s="316"/>
      <c r="BP152" s="309">
        <v>0.0</v>
      </c>
      <c r="BQ152" s="310">
        <v>0.0</v>
      </c>
      <c r="BR152" s="311">
        <v>0.0</v>
      </c>
      <c r="BS152" s="32"/>
      <c r="BT152" s="32"/>
      <c r="BU152" s="316"/>
      <c r="BV152" s="309">
        <v>0.0</v>
      </c>
      <c r="BW152" s="310">
        <v>0.0</v>
      </c>
      <c r="BX152" s="311">
        <v>0.0</v>
      </c>
      <c r="BY152" s="32"/>
      <c r="BZ152" s="32"/>
      <c r="CA152" s="316"/>
      <c r="CB152" s="309">
        <v>0.0</v>
      </c>
      <c r="CC152" s="310">
        <v>0.0</v>
      </c>
      <c r="CD152" s="311">
        <v>0.0</v>
      </c>
      <c r="CE152" s="32"/>
      <c r="CF152" s="32"/>
      <c r="CG152" s="316"/>
      <c r="CH152" s="309">
        <v>0.0</v>
      </c>
      <c r="CI152" s="310">
        <v>0.0</v>
      </c>
      <c r="CJ152" s="311">
        <v>0.0</v>
      </c>
      <c r="CK152" s="31"/>
      <c r="CL152" s="31"/>
      <c r="CM152" s="317"/>
      <c r="CN152" s="303">
        <v>0.0</v>
      </c>
      <c r="CO152" s="304">
        <v>0.0</v>
      </c>
      <c r="CP152" s="305">
        <v>0.0</v>
      </c>
      <c r="CQ152" s="31"/>
      <c r="CR152" s="31"/>
      <c r="CS152" s="317"/>
      <c r="CT152" s="303">
        <v>0.0</v>
      </c>
      <c r="CU152" s="304">
        <v>0.0</v>
      </c>
      <c r="CV152" s="305">
        <v>0.0</v>
      </c>
      <c r="CW152" s="31"/>
      <c r="CX152" s="31"/>
      <c r="CY152" s="317"/>
      <c r="CZ152" s="303">
        <v>0.0</v>
      </c>
      <c r="DA152" s="304">
        <v>0.0</v>
      </c>
      <c r="DB152" s="305">
        <v>0.0</v>
      </c>
    </row>
    <row r="153">
      <c r="B153" s="313"/>
      <c r="C153" s="314"/>
      <c r="D153" s="314"/>
      <c r="E153" s="287">
        <v>0.0</v>
      </c>
      <c r="F153" s="287">
        <v>0.0</v>
      </c>
      <c r="G153" s="287">
        <v>0.0</v>
      </c>
      <c r="H153" s="287">
        <f>IF(ISBLANK(E153), "", COUNTA(CCD!K153, CCD!Q153, CCD!W153, CCD!AC153, CCD!AI153, CCD!AO153, CCD!AU153, CCD!BA153, CCD!BG153, CCD!BM153, CCD!BS153, CCD!BY153, CCD!CE153, CCD!CK153, CCD!CQ153, CCD!CW153))</f>
        <v>0</v>
      </c>
      <c r="I153" s="287">
        <f>IF(ISBLANK(F153), "", COUNTA(CCD!L153, CCD!R153, CCD!X153, CCD!AD153, CCD!AJ153, CCD!AP153, CCD!AV153, CCD!BB153, CCD!BH153, CCD!BN153, CCD!BT153, CCD!BZ153, CCD!CF153, CCD!CL153, CCD!CR153, CCD!CX153))</f>
        <v>0</v>
      </c>
      <c r="J153" s="287">
        <f>IF(ISBLANK(G153), "", COUNTA(CCD!M153, CCD!S153, CCD!Y153, CCD!AE153, CCD!AK153, CCD!AQ153, CCD!AW153, CCD!BC153, CCD!BI153, CCD!BO153, CCD!BU153, CCD!CA153, CCD!CG153, CCD!CM153, CCD!CS153, CCD!CY153))</f>
        <v>0</v>
      </c>
      <c r="K153" s="315"/>
      <c r="L153" s="32"/>
      <c r="M153" s="316"/>
      <c r="N153" s="309">
        <v>0.0</v>
      </c>
      <c r="O153" s="310">
        <v>0.0</v>
      </c>
      <c r="P153" s="311">
        <v>0.0</v>
      </c>
      <c r="Q153" s="315"/>
      <c r="R153" s="88"/>
      <c r="S153" s="316"/>
      <c r="T153" s="309">
        <v>0.0</v>
      </c>
      <c r="U153" s="310">
        <v>0.0</v>
      </c>
      <c r="V153" s="311">
        <v>0.0</v>
      </c>
      <c r="W153" s="315"/>
      <c r="X153" s="32"/>
      <c r="Y153" s="316"/>
      <c r="Z153" s="309">
        <v>0.0</v>
      </c>
      <c r="AA153" s="310">
        <v>0.0</v>
      </c>
      <c r="AB153" s="311">
        <v>0.0</v>
      </c>
      <c r="AC153" s="315"/>
      <c r="AD153" s="32"/>
      <c r="AE153" s="316"/>
      <c r="AF153" s="309">
        <v>0.0</v>
      </c>
      <c r="AG153" s="310">
        <v>0.0</v>
      </c>
      <c r="AH153" s="311">
        <v>0.0</v>
      </c>
      <c r="AI153" s="315"/>
      <c r="AJ153" s="32"/>
      <c r="AK153" s="316"/>
      <c r="AL153" s="309">
        <v>0.0</v>
      </c>
      <c r="AM153" s="310">
        <v>0.0</v>
      </c>
      <c r="AN153" s="311">
        <v>0.0</v>
      </c>
      <c r="AO153" s="32"/>
      <c r="AP153" s="32"/>
      <c r="AQ153" s="316"/>
      <c r="AR153" s="309">
        <v>0.0</v>
      </c>
      <c r="AS153" s="310">
        <v>0.0</v>
      </c>
      <c r="AT153" s="311">
        <v>0.0</v>
      </c>
      <c r="AU153" s="315"/>
      <c r="AV153" s="32"/>
      <c r="AW153" s="316"/>
      <c r="AX153" s="309">
        <v>0.0</v>
      </c>
      <c r="AY153" s="310">
        <v>0.0</v>
      </c>
      <c r="AZ153" s="311">
        <v>0.0</v>
      </c>
      <c r="BA153" s="315"/>
      <c r="BB153" s="32"/>
      <c r="BC153" s="316"/>
      <c r="BD153" s="309">
        <v>0.0</v>
      </c>
      <c r="BE153" s="310">
        <v>0.0</v>
      </c>
      <c r="BF153" s="311">
        <v>0.0</v>
      </c>
      <c r="BG153" s="315"/>
      <c r="BH153" s="32"/>
      <c r="BI153" s="316"/>
      <c r="BJ153" s="309">
        <v>0.0</v>
      </c>
      <c r="BK153" s="310">
        <v>0.0</v>
      </c>
      <c r="BL153" s="311">
        <v>0.0</v>
      </c>
      <c r="BM153" s="32"/>
      <c r="BN153" s="32"/>
      <c r="BO153" s="316"/>
      <c r="BP153" s="309">
        <v>0.0</v>
      </c>
      <c r="BQ153" s="310">
        <v>0.0</v>
      </c>
      <c r="BR153" s="311">
        <v>0.0</v>
      </c>
      <c r="BS153" s="32"/>
      <c r="BT153" s="32"/>
      <c r="BU153" s="316"/>
      <c r="BV153" s="309">
        <v>0.0</v>
      </c>
      <c r="BW153" s="310">
        <v>0.0</v>
      </c>
      <c r="BX153" s="311">
        <v>0.0</v>
      </c>
      <c r="BY153" s="32"/>
      <c r="BZ153" s="32"/>
      <c r="CA153" s="316"/>
      <c r="CB153" s="309">
        <v>0.0</v>
      </c>
      <c r="CC153" s="310">
        <v>0.0</v>
      </c>
      <c r="CD153" s="311">
        <v>0.0</v>
      </c>
      <c r="CE153" s="32"/>
      <c r="CF153" s="32"/>
      <c r="CG153" s="316"/>
      <c r="CH153" s="309">
        <v>0.0</v>
      </c>
      <c r="CI153" s="310">
        <v>0.0</v>
      </c>
      <c r="CJ153" s="311">
        <v>0.0</v>
      </c>
      <c r="CK153" s="31"/>
      <c r="CL153" s="31"/>
      <c r="CM153" s="317"/>
      <c r="CN153" s="303">
        <v>0.0</v>
      </c>
      <c r="CO153" s="304">
        <v>0.0</v>
      </c>
      <c r="CP153" s="305">
        <v>0.0</v>
      </c>
      <c r="CQ153" s="31"/>
      <c r="CR153" s="31"/>
      <c r="CS153" s="317"/>
      <c r="CT153" s="303">
        <v>0.0</v>
      </c>
      <c r="CU153" s="304">
        <v>0.0</v>
      </c>
      <c r="CV153" s="305">
        <v>0.0</v>
      </c>
      <c r="CW153" s="31"/>
      <c r="CX153" s="31"/>
      <c r="CY153" s="317"/>
      <c r="CZ153" s="303">
        <v>0.0</v>
      </c>
      <c r="DA153" s="304">
        <v>0.0</v>
      </c>
      <c r="DB153" s="305">
        <v>0.0</v>
      </c>
    </row>
    <row r="154">
      <c r="B154" s="313"/>
      <c r="C154" s="314"/>
      <c r="D154" s="314"/>
      <c r="E154" s="287">
        <v>0.0</v>
      </c>
      <c r="F154" s="287">
        <v>0.0</v>
      </c>
      <c r="G154" s="287">
        <v>0.0</v>
      </c>
      <c r="H154" s="287">
        <f>IF(ISBLANK(E154), "", COUNTA(CCD!K154, CCD!Q154, CCD!W154, CCD!AC154, CCD!AI154, CCD!AO154, CCD!AU154, CCD!BA154, CCD!BG154, CCD!BM154, CCD!BS154, CCD!BY154, CCD!CE154, CCD!CK154, CCD!CQ154, CCD!CW154))</f>
        <v>0</v>
      </c>
      <c r="I154" s="287">
        <f>IF(ISBLANK(F154), "", COUNTA(CCD!L154, CCD!R154, CCD!X154, CCD!AD154, CCD!AJ154, CCD!AP154, CCD!AV154, CCD!BB154, CCD!BH154, CCD!BN154, CCD!BT154, CCD!BZ154, CCD!CF154, CCD!CL154, CCD!CR154, CCD!CX154))</f>
        <v>0</v>
      </c>
      <c r="J154" s="287">
        <f>IF(ISBLANK(G154), "", COUNTA(CCD!M154, CCD!S154, CCD!Y154, CCD!AE154, CCD!AK154, CCD!AQ154, CCD!AW154, CCD!BC154, CCD!BI154, CCD!BO154, CCD!BU154, CCD!CA154, CCD!CG154, CCD!CM154, CCD!CS154, CCD!CY154))</f>
        <v>0</v>
      </c>
      <c r="K154" s="315"/>
      <c r="L154" s="32"/>
      <c r="M154" s="316"/>
      <c r="N154" s="309">
        <v>0.0</v>
      </c>
      <c r="O154" s="310">
        <v>0.0</v>
      </c>
      <c r="P154" s="311">
        <v>0.0</v>
      </c>
      <c r="Q154" s="315"/>
      <c r="R154" s="88"/>
      <c r="S154" s="316"/>
      <c r="T154" s="309">
        <v>0.0</v>
      </c>
      <c r="U154" s="310">
        <v>0.0</v>
      </c>
      <c r="V154" s="311">
        <v>0.0</v>
      </c>
      <c r="W154" s="315"/>
      <c r="X154" s="32"/>
      <c r="Y154" s="316"/>
      <c r="Z154" s="309">
        <v>0.0</v>
      </c>
      <c r="AA154" s="310">
        <v>0.0</v>
      </c>
      <c r="AB154" s="311">
        <v>0.0</v>
      </c>
      <c r="AC154" s="315"/>
      <c r="AD154" s="32"/>
      <c r="AE154" s="316"/>
      <c r="AF154" s="309">
        <v>0.0</v>
      </c>
      <c r="AG154" s="310">
        <v>0.0</v>
      </c>
      <c r="AH154" s="311">
        <v>0.0</v>
      </c>
      <c r="AI154" s="315"/>
      <c r="AJ154" s="32"/>
      <c r="AK154" s="316"/>
      <c r="AL154" s="309">
        <v>0.0</v>
      </c>
      <c r="AM154" s="310">
        <v>0.0</v>
      </c>
      <c r="AN154" s="311">
        <v>0.0</v>
      </c>
      <c r="AO154" s="32"/>
      <c r="AP154" s="32"/>
      <c r="AQ154" s="316"/>
      <c r="AR154" s="309">
        <v>0.0</v>
      </c>
      <c r="AS154" s="310">
        <v>0.0</v>
      </c>
      <c r="AT154" s="311">
        <v>0.0</v>
      </c>
      <c r="AU154" s="315"/>
      <c r="AV154" s="32"/>
      <c r="AW154" s="316"/>
      <c r="AX154" s="309">
        <v>0.0</v>
      </c>
      <c r="AY154" s="310">
        <v>0.0</v>
      </c>
      <c r="AZ154" s="311">
        <v>0.0</v>
      </c>
      <c r="BA154" s="315"/>
      <c r="BB154" s="32"/>
      <c r="BC154" s="316"/>
      <c r="BD154" s="309">
        <v>0.0</v>
      </c>
      <c r="BE154" s="310">
        <v>0.0</v>
      </c>
      <c r="BF154" s="311">
        <v>0.0</v>
      </c>
      <c r="BG154" s="315"/>
      <c r="BH154" s="32"/>
      <c r="BI154" s="316"/>
      <c r="BJ154" s="309">
        <v>0.0</v>
      </c>
      <c r="BK154" s="310">
        <v>0.0</v>
      </c>
      <c r="BL154" s="311">
        <v>0.0</v>
      </c>
      <c r="BM154" s="32"/>
      <c r="BN154" s="32"/>
      <c r="BO154" s="316"/>
      <c r="BP154" s="309">
        <v>0.0</v>
      </c>
      <c r="BQ154" s="310">
        <v>0.0</v>
      </c>
      <c r="BR154" s="311">
        <v>0.0</v>
      </c>
      <c r="BS154" s="32"/>
      <c r="BT154" s="32"/>
      <c r="BU154" s="316"/>
      <c r="BV154" s="309">
        <v>0.0</v>
      </c>
      <c r="BW154" s="310">
        <v>0.0</v>
      </c>
      <c r="BX154" s="311">
        <v>0.0</v>
      </c>
      <c r="BY154" s="32"/>
      <c r="BZ154" s="32"/>
      <c r="CA154" s="316"/>
      <c r="CB154" s="309">
        <v>0.0</v>
      </c>
      <c r="CC154" s="310">
        <v>0.0</v>
      </c>
      <c r="CD154" s="311">
        <v>0.0</v>
      </c>
      <c r="CE154" s="32"/>
      <c r="CF154" s="32"/>
      <c r="CG154" s="316"/>
      <c r="CH154" s="309">
        <v>0.0</v>
      </c>
      <c r="CI154" s="310">
        <v>0.0</v>
      </c>
      <c r="CJ154" s="311">
        <v>0.0</v>
      </c>
      <c r="CK154" s="31"/>
      <c r="CL154" s="31"/>
      <c r="CM154" s="317"/>
      <c r="CN154" s="303">
        <v>0.0</v>
      </c>
      <c r="CO154" s="304">
        <v>0.0</v>
      </c>
      <c r="CP154" s="305">
        <v>0.0</v>
      </c>
      <c r="CQ154" s="31"/>
      <c r="CR154" s="31"/>
      <c r="CS154" s="317"/>
      <c r="CT154" s="303">
        <v>0.0</v>
      </c>
      <c r="CU154" s="304">
        <v>0.0</v>
      </c>
      <c r="CV154" s="305">
        <v>0.0</v>
      </c>
      <c r="CW154" s="31"/>
      <c r="CX154" s="31"/>
      <c r="CY154" s="317"/>
      <c r="CZ154" s="303">
        <v>0.0</v>
      </c>
      <c r="DA154" s="304">
        <v>0.0</v>
      </c>
      <c r="DB154" s="305">
        <v>0.0</v>
      </c>
    </row>
    <row r="155">
      <c r="B155" s="313"/>
      <c r="C155" s="314"/>
      <c r="D155" s="314"/>
      <c r="E155" s="287">
        <v>0.0</v>
      </c>
      <c r="F155" s="287">
        <v>0.0</v>
      </c>
      <c r="G155" s="287">
        <v>0.0</v>
      </c>
      <c r="H155" s="287">
        <f>IF(ISBLANK(E155), "", COUNTA(CCD!K155, CCD!Q155, CCD!W155, CCD!AC155, CCD!AI155, CCD!AO155, CCD!AU155, CCD!BA155, CCD!BG155, CCD!BM155, CCD!BS155, CCD!BY155, CCD!CE155, CCD!CK155, CCD!CQ155, CCD!CW155))</f>
        <v>0</v>
      </c>
      <c r="I155" s="287">
        <f>IF(ISBLANK(F155), "", COUNTA(CCD!L155, CCD!R155, CCD!X155, CCD!AD155, CCD!AJ155, CCD!AP155, CCD!AV155, CCD!BB155, CCD!BH155, CCD!BN155, CCD!BT155, CCD!BZ155, CCD!CF155, CCD!CL155, CCD!CR155, CCD!CX155))</f>
        <v>0</v>
      </c>
      <c r="J155" s="287">
        <f>IF(ISBLANK(G155), "", COUNTA(CCD!M155, CCD!S155, CCD!Y155, CCD!AE155, CCD!AK155, CCD!AQ155, CCD!AW155, CCD!BC155, CCD!BI155, CCD!BO155, CCD!BU155, CCD!CA155, CCD!CG155, CCD!CM155, CCD!CS155, CCD!CY155))</f>
        <v>0</v>
      </c>
      <c r="K155" s="315"/>
      <c r="L155" s="32"/>
      <c r="M155" s="316"/>
      <c r="N155" s="309">
        <v>0.0</v>
      </c>
      <c r="O155" s="310">
        <v>0.0</v>
      </c>
      <c r="P155" s="311">
        <v>0.0</v>
      </c>
      <c r="Q155" s="315"/>
      <c r="R155" s="88"/>
      <c r="S155" s="316"/>
      <c r="T155" s="309">
        <v>0.0</v>
      </c>
      <c r="U155" s="310">
        <v>0.0</v>
      </c>
      <c r="V155" s="311">
        <v>0.0</v>
      </c>
      <c r="W155" s="315"/>
      <c r="X155" s="32"/>
      <c r="Y155" s="316"/>
      <c r="Z155" s="309">
        <v>0.0</v>
      </c>
      <c r="AA155" s="310">
        <v>0.0</v>
      </c>
      <c r="AB155" s="311">
        <v>0.0</v>
      </c>
      <c r="AC155" s="315"/>
      <c r="AD155" s="32"/>
      <c r="AE155" s="316"/>
      <c r="AF155" s="309">
        <v>0.0</v>
      </c>
      <c r="AG155" s="310">
        <v>0.0</v>
      </c>
      <c r="AH155" s="311">
        <v>0.0</v>
      </c>
      <c r="AI155" s="315"/>
      <c r="AJ155" s="32"/>
      <c r="AK155" s="316"/>
      <c r="AL155" s="309">
        <v>0.0</v>
      </c>
      <c r="AM155" s="310">
        <v>0.0</v>
      </c>
      <c r="AN155" s="311">
        <v>0.0</v>
      </c>
      <c r="AO155" s="32"/>
      <c r="AP155" s="32"/>
      <c r="AQ155" s="316"/>
      <c r="AR155" s="309">
        <v>0.0</v>
      </c>
      <c r="AS155" s="310">
        <v>0.0</v>
      </c>
      <c r="AT155" s="311">
        <v>0.0</v>
      </c>
      <c r="AU155" s="315"/>
      <c r="AV155" s="32"/>
      <c r="AW155" s="316"/>
      <c r="AX155" s="309">
        <v>0.0</v>
      </c>
      <c r="AY155" s="310">
        <v>0.0</v>
      </c>
      <c r="AZ155" s="311">
        <v>0.0</v>
      </c>
      <c r="BA155" s="315"/>
      <c r="BB155" s="32"/>
      <c r="BC155" s="316"/>
      <c r="BD155" s="309">
        <v>0.0</v>
      </c>
      <c r="BE155" s="310">
        <v>0.0</v>
      </c>
      <c r="BF155" s="311">
        <v>0.0</v>
      </c>
      <c r="BG155" s="315"/>
      <c r="BH155" s="32"/>
      <c r="BI155" s="316"/>
      <c r="BJ155" s="309">
        <v>0.0</v>
      </c>
      <c r="BK155" s="310">
        <v>0.0</v>
      </c>
      <c r="BL155" s="311">
        <v>0.0</v>
      </c>
      <c r="BM155" s="32"/>
      <c r="BN155" s="32"/>
      <c r="BO155" s="316"/>
      <c r="BP155" s="309">
        <v>0.0</v>
      </c>
      <c r="BQ155" s="310">
        <v>0.0</v>
      </c>
      <c r="BR155" s="311">
        <v>0.0</v>
      </c>
      <c r="BS155" s="32"/>
      <c r="BT155" s="32"/>
      <c r="BU155" s="316"/>
      <c r="BV155" s="309">
        <v>0.0</v>
      </c>
      <c r="BW155" s="310">
        <v>0.0</v>
      </c>
      <c r="BX155" s="311">
        <v>0.0</v>
      </c>
      <c r="BY155" s="32"/>
      <c r="BZ155" s="32"/>
      <c r="CA155" s="316"/>
      <c r="CB155" s="309">
        <v>0.0</v>
      </c>
      <c r="CC155" s="310">
        <v>0.0</v>
      </c>
      <c r="CD155" s="311">
        <v>0.0</v>
      </c>
      <c r="CE155" s="32"/>
      <c r="CF155" s="32"/>
      <c r="CG155" s="316"/>
      <c r="CH155" s="309">
        <v>0.0</v>
      </c>
      <c r="CI155" s="310">
        <v>0.0</v>
      </c>
      <c r="CJ155" s="311">
        <v>0.0</v>
      </c>
      <c r="CK155" s="31"/>
      <c r="CL155" s="31"/>
      <c r="CM155" s="317"/>
      <c r="CN155" s="303">
        <v>0.0</v>
      </c>
      <c r="CO155" s="304">
        <v>0.0</v>
      </c>
      <c r="CP155" s="305">
        <v>0.0</v>
      </c>
      <c r="CQ155" s="31"/>
      <c r="CR155" s="31"/>
      <c r="CS155" s="317"/>
      <c r="CT155" s="303">
        <v>0.0</v>
      </c>
      <c r="CU155" s="304">
        <v>0.0</v>
      </c>
      <c r="CV155" s="305">
        <v>0.0</v>
      </c>
      <c r="CW155" s="31"/>
      <c r="CX155" s="31"/>
      <c r="CY155" s="317"/>
      <c r="CZ155" s="303">
        <v>0.0</v>
      </c>
      <c r="DA155" s="304">
        <v>0.0</v>
      </c>
      <c r="DB155" s="305">
        <v>0.0</v>
      </c>
    </row>
    <row r="156">
      <c r="B156" s="313"/>
      <c r="C156" s="314"/>
      <c r="D156" s="314"/>
      <c r="E156" s="287">
        <v>0.0</v>
      </c>
      <c r="F156" s="287">
        <v>0.0</v>
      </c>
      <c r="G156" s="287">
        <v>0.0</v>
      </c>
      <c r="H156" s="287">
        <f>IF(ISBLANK(E156), "", COUNTA(CCD!K156, CCD!Q156, CCD!W156, CCD!AC156, CCD!AI156, CCD!AO156, CCD!AU156, CCD!BA156, CCD!BG156, CCD!BM156, CCD!BS156, CCD!BY156, CCD!CE156, CCD!CK156, CCD!CQ156, CCD!CW156))</f>
        <v>0</v>
      </c>
      <c r="I156" s="287">
        <f>IF(ISBLANK(F156), "", COUNTA(CCD!L156, CCD!R156, CCD!X156, CCD!AD156, CCD!AJ156, CCD!AP156, CCD!AV156, CCD!BB156, CCD!BH156, CCD!BN156, CCD!BT156, CCD!BZ156, CCD!CF156, CCD!CL156, CCD!CR156, CCD!CX156))</f>
        <v>0</v>
      </c>
      <c r="J156" s="287">
        <f>IF(ISBLANK(G156), "", COUNTA(CCD!M156, CCD!S156, CCD!Y156, CCD!AE156, CCD!AK156, CCD!AQ156, CCD!AW156, CCD!BC156, CCD!BI156, CCD!BO156, CCD!BU156, CCD!CA156, CCD!CG156, CCD!CM156, CCD!CS156, CCD!CY156))</f>
        <v>0</v>
      </c>
      <c r="K156" s="315"/>
      <c r="L156" s="32"/>
      <c r="M156" s="316"/>
      <c r="N156" s="309">
        <v>0.0</v>
      </c>
      <c r="O156" s="310">
        <v>0.0</v>
      </c>
      <c r="P156" s="311">
        <v>0.0</v>
      </c>
      <c r="Q156" s="315"/>
      <c r="R156" s="88"/>
      <c r="S156" s="316"/>
      <c r="T156" s="309">
        <v>0.0</v>
      </c>
      <c r="U156" s="310">
        <v>0.0</v>
      </c>
      <c r="V156" s="311">
        <v>0.0</v>
      </c>
      <c r="W156" s="315"/>
      <c r="X156" s="32"/>
      <c r="Y156" s="316"/>
      <c r="Z156" s="309">
        <v>0.0</v>
      </c>
      <c r="AA156" s="310">
        <v>0.0</v>
      </c>
      <c r="AB156" s="311">
        <v>0.0</v>
      </c>
      <c r="AC156" s="315"/>
      <c r="AD156" s="32"/>
      <c r="AE156" s="316"/>
      <c r="AF156" s="309">
        <v>0.0</v>
      </c>
      <c r="AG156" s="310">
        <v>0.0</v>
      </c>
      <c r="AH156" s="311">
        <v>0.0</v>
      </c>
      <c r="AI156" s="315"/>
      <c r="AJ156" s="32"/>
      <c r="AK156" s="316"/>
      <c r="AL156" s="309">
        <v>0.0</v>
      </c>
      <c r="AM156" s="310">
        <v>0.0</v>
      </c>
      <c r="AN156" s="311">
        <v>0.0</v>
      </c>
      <c r="AO156" s="32"/>
      <c r="AP156" s="32"/>
      <c r="AQ156" s="316"/>
      <c r="AR156" s="309">
        <v>0.0</v>
      </c>
      <c r="AS156" s="310">
        <v>0.0</v>
      </c>
      <c r="AT156" s="311">
        <v>0.0</v>
      </c>
      <c r="AU156" s="315"/>
      <c r="AV156" s="32"/>
      <c r="AW156" s="316"/>
      <c r="AX156" s="309">
        <v>0.0</v>
      </c>
      <c r="AY156" s="310">
        <v>0.0</v>
      </c>
      <c r="AZ156" s="311">
        <v>0.0</v>
      </c>
      <c r="BA156" s="315"/>
      <c r="BB156" s="32"/>
      <c r="BC156" s="316"/>
      <c r="BD156" s="309">
        <v>0.0</v>
      </c>
      <c r="BE156" s="310">
        <v>0.0</v>
      </c>
      <c r="BF156" s="311">
        <v>0.0</v>
      </c>
      <c r="BG156" s="315"/>
      <c r="BH156" s="32"/>
      <c r="BI156" s="316"/>
      <c r="BJ156" s="309">
        <v>0.0</v>
      </c>
      <c r="BK156" s="310">
        <v>0.0</v>
      </c>
      <c r="BL156" s="311">
        <v>0.0</v>
      </c>
      <c r="BM156" s="32"/>
      <c r="BN156" s="32"/>
      <c r="BO156" s="316"/>
      <c r="BP156" s="309">
        <v>0.0</v>
      </c>
      <c r="BQ156" s="310">
        <v>0.0</v>
      </c>
      <c r="BR156" s="311">
        <v>0.0</v>
      </c>
      <c r="BS156" s="32"/>
      <c r="BT156" s="32"/>
      <c r="BU156" s="316"/>
      <c r="BV156" s="309">
        <v>0.0</v>
      </c>
      <c r="BW156" s="310">
        <v>0.0</v>
      </c>
      <c r="BX156" s="311">
        <v>0.0</v>
      </c>
      <c r="BY156" s="32"/>
      <c r="BZ156" s="32"/>
      <c r="CA156" s="316"/>
      <c r="CB156" s="309">
        <v>0.0</v>
      </c>
      <c r="CC156" s="310">
        <v>0.0</v>
      </c>
      <c r="CD156" s="311">
        <v>0.0</v>
      </c>
      <c r="CE156" s="32"/>
      <c r="CF156" s="32"/>
      <c r="CG156" s="316"/>
      <c r="CH156" s="309">
        <v>0.0</v>
      </c>
      <c r="CI156" s="310">
        <v>0.0</v>
      </c>
      <c r="CJ156" s="311">
        <v>0.0</v>
      </c>
      <c r="CK156" s="31"/>
      <c r="CL156" s="31"/>
      <c r="CM156" s="317"/>
      <c r="CN156" s="303">
        <v>0.0</v>
      </c>
      <c r="CO156" s="304">
        <v>0.0</v>
      </c>
      <c r="CP156" s="305">
        <v>0.0</v>
      </c>
      <c r="CQ156" s="31"/>
      <c r="CR156" s="31"/>
      <c r="CS156" s="317"/>
      <c r="CT156" s="303">
        <v>0.0</v>
      </c>
      <c r="CU156" s="304">
        <v>0.0</v>
      </c>
      <c r="CV156" s="305">
        <v>0.0</v>
      </c>
      <c r="CW156" s="31"/>
      <c r="CX156" s="31"/>
      <c r="CY156" s="317"/>
      <c r="CZ156" s="303">
        <v>0.0</v>
      </c>
      <c r="DA156" s="304">
        <v>0.0</v>
      </c>
      <c r="DB156" s="305">
        <v>0.0</v>
      </c>
    </row>
    <row r="157">
      <c r="B157" s="313"/>
      <c r="C157" s="314"/>
      <c r="D157" s="314"/>
      <c r="E157" s="287">
        <v>0.0</v>
      </c>
      <c r="F157" s="287">
        <v>0.0</v>
      </c>
      <c r="G157" s="287">
        <v>0.0</v>
      </c>
      <c r="H157" s="287">
        <f>IF(ISBLANK(E157), "", COUNTA(CCD!K157, CCD!Q157, CCD!W157, CCD!AC157, CCD!AI157, CCD!AO157, CCD!AU157, CCD!BA157, CCD!BG157, CCD!BM157, CCD!BS157, CCD!BY157, CCD!CE157, CCD!CK157, CCD!CQ157, CCD!CW157))</f>
        <v>0</v>
      </c>
      <c r="I157" s="287">
        <f>IF(ISBLANK(F157), "", COUNTA(CCD!L157, CCD!R157, CCD!X157, CCD!AD157, CCD!AJ157, CCD!AP157, CCD!AV157, CCD!BB157, CCD!BH157, CCD!BN157, CCD!BT157, CCD!BZ157, CCD!CF157, CCD!CL157, CCD!CR157, CCD!CX157))</f>
        <v>0</v>
      </c>
      <c r="J157" s="287">
        <f>IF(ISBLANK(G157), "", COUNTA(CCD!M157, CCD!S157, CCD!Y157, CCD!AE157, CCD!AK157, CCD!AQ157, CCD!AW157, CCD!BC157, CCD!BI157, CCD!BO157, CCD!BU157, CCD!CA157, CCD!CG157, CCD!CM157, CCD!CS157, CCD!CY157))</f>
        <v>0</v>
      </c>
      <c r="K157" s="315"/>
      <c r="L157" s="32"/>
      <c r="M157" s="316"/>
      <c r="N157" s="309">
        <v>0.0</v>
      </c>
      <c r="O157" s="310">
        <v>0.0</v>
      </c>
      <c r="P157" s="311">
        <v>0.0</v>
      </c>
      <c r="Q157" s="315"/>
      <c r="R157" s="88"/>
      <c r="S157" s="316"/>
      <c r="T157" s="309">
        <v>0.0</v>
      </c>
      <c r="U157" s="310">
        <v>0.0</v>
      </c>
      <c r="V157" s="311">
        <v>0.0</v>
      </c>
      <c r="W157" s="315"/>
      <c r="X157" s="32"/>
      <c r="Y157" s="316"/>
      <c r="Z157" s="309">
        <v>0.0</v>
      </c>
      <c r="AA157" s="310">
        <v>0.0</v>
      </c>
      <c r="AB157" s="311">
        <v>0.0</v>
      </c>
      <c r="AC157" s="315"/>
      <c r="AD157" s="32"/>
      <c r="AE157" s="316"/>
      <c r="AF157" s="309">
        <v>0.0</v>
      </c>
      <c r="AG157" s="310">
        <v>0.0</v>
      </c>
      <c r="AH157" s="311">
        <v>0.0</v>
      </c>
      <c r="AI157" s="315"/>
      <c r="AJ157" s="32"/>
      <c r="AK157" s="316"/>
      <c r="AL157" s="309">
        <v>0.0</v>
      </c>
      <c r="AM157" s="310">
        <v>0.0</v>
      </c>
      <c r="AN157" s="311">
        <v>0.0</v>
      </c>
      <c r="AO157" s="32"/>
      <c r="AP157" s="32"/>
      <c r="AQ157" s="316"/>
      <c r="AR157" s="309">
        <v>0.0</v>
      </c>
      <c r="AS157" s="310">
        <v>0.0</v>
      </c>
      <c r="AT157" s="311">
        <v>0.0</v>
      </c>
      <c r="AU157" s="315"/>
      <c r="AV157" s="32"/>
      <c r="AW157" s="316"/>
      <c r="AX157" s="309">
        <v>0.0</v>
      </c>
      <c r="AY157" s="310">
        <v>0.0</v>
      </c>
      <c r="AZ157" s="311">
        <v>0.0</v>
      </c>
      <c r="BA157" s="315"/>
      <c r="BB157" s="32"/>
      <c r="BC157" s="316"/>
      <c r="BD157" s="309">
        <v>0.0</v>
      </c>
      <c r="BE157" s="310">
        <v>0.0</v>
      </c>
      <c r="BF157" s="311">
        <v>0.0</v>
      </c>
      <c r="BG157" s="315"/>
      <c r="BH157" s="32"/>
      <c r="BI157" s="316"/>
      <c r="BJ157" s="309">
        <v>0.0</v>
      </c>
      <c r="BK157" s="310">
        <v>0.0</v>
      </c>
      <c r="BL157" s="311">
        <v>0.0</v>
      </c>
      <c r="BM157" s="32"/>
      <c r="BN157" s="32"/>
      <c r="BO157" s="316"/>
      <c r="BP157" s="309">
        <v>0.0</v>
      </c>
      <c r="BQ157" s="310">
        <v>0.0</v>
      </c>
      <c r="BR157" s="311">
        <v>0.0</v>
      </c>
      <c r="BS157" s="32"/>
      <c r="BT157" s="32"/>
      <c r="BU157" s="316"/>
      <c r="BV157" s="309">
        <v>0.0</v>
      </c>
      <c r="BW157" s="310">
        <v>0.0</v>
      </c>
      <c r="BX157" s="311">
        <v>0.0</v>
      </c>
      <c r="BY157" s="32"/>
      <c r="BZ157" s="32"/>
      <c r="CA157" s="316"/>
      <c r="CB157" s="309">
        <v>0.0</v>
      </c>
      <c r="CC157" s="310">
        <v>0.0</v>
      </c>
      <c r="CD157" s="311">
        <v>0.0</v>
      </c>
      <c r="CE157" s="32"/>
      <c r="CF157" s="32"/>
      <c r="CG157" s="316"/>
      <c r="CH157" s="309">
        <v>0.0</v>
      </c>
      <c r="CI157" s="310">
        <v>0.0</v>
      </c>
      <c r="CJ157" s="311">
        <v>0.0</v>
      </c>
      <c r="CK157" s="31"/>
      <c r="CL157" s="31"/>
      <c r="CM157" s="317"/>
      <c r="CN157" s="303">
        <v>0.0</v>
      </c>
      <c r="CO157" s="304">
        <v>0.0</v>
      </c>
      <c r="CP157" s="305">
        <v>0.0</v>
      </c>
      <c r="CQ157" s="31"/>
      <c r="CR157" s="31"/>
      <c r="CS157" s="317"/>
      <c r="CT157" s="303">
        <v>0.0</v>
      </c>
      <c r="CU157" s="304">
        <v>0.0</v>
      </c>
      <c r="CV157" s="305">
        <v>0.0</v>
      </c>
      <c r="CW157" s="31"/>
      <c r="CX157" s="31"/>
      <c r="CY157" s="317"/>
      <c r="CZ157" s="303">
        <v>0.0</v>
      </c>
      <c r="DA157" s="304">
        <v>0.0</v>
      </c>
      <c r="DB157" s="305">
        <v>0.0</v>
      </c>
    </row>
    <row r="158">
      <c r="B158" s="313"/>
      <c r="C158" s="314"/>
      <c r="D158" s="314"/>
      <c r="E158" s="287">
        <v>0.0</v>
      </c>
      <c r="F158" s="287">
        <v>0.0</v>
      </c>
      <c r="G158" s="287">
        <v>0.0</v>
      </c>
      <c r="H158" s="287">
        <f>IF(ISBLANK(E158), "", COUNTA(CCD!K158, CCD!Q158, CCD!W158, CCD!AC158, CCD!AI158, CCD!AO158, CCD!AU158, CCD!BA158, CCD!BG158, CCD!BM158, CCD!BS158, CCD!BY158, CCD!CE158, CCD!CK158, CCD!CQ158, CCD!CW158))</f>
        <v>0</v>
      </c>
      <c r="I158" s="287">
        <f>IF(ISBLANK(F158), "", COUNTA(CCD!L158, CCD!R158, CCD!X158, CCD!AD158, CCD!AJ158, CCD!AP158, CCD!AV158, CCD!BB158, CCD!BH158, CCD!BN158, CCD!BT158, CCD!BZ158, CCD!CF158, CCD!CL158, CCD!CR158, CCD!CX158))</f>
        <v>0</v>
      </c>
      <c r="J158" s="287">
        <f>IF(ISBLANK(G158), "", COUNTA(CCD!M158, CCD!S158, CCD!Y158, CCD!AE158, CCD!AK158, CCD!AQ158, CCD!AW158, CCD!BC158, CCD!BI158, CCD!BO158, CCD!BU158, CCD!CA158, CCD!CG158, CCD!CM158, CCD!CS158, CCD!CY158))</f>
        <v>0</v>
      </c>
      <c r="K158" s="315"/>
      <c r="L158" s="32"/>
      <c r="M158" s="316"/>
      <c r="N158" s="309">
        <v>0.0</v>
      </c>
      <c r="O158" s="310">
        <v>0.0</v>
      </c>
      <c r="P158" s="311">
        <v>0.0</v>
      </c>
      <c r="Q158" s="315"/>
      <c r="R158" s="88"/>
      <c r="S158" s="316"/>
      <c r="T158" s="309">
        <v>0.0</v>
      </c>
      <c r="U158" s="310">
        <v>0.0</v>
      </c>
      <c r="V158" s="311">
        <v>0.0</v>
      </c>
      <c r="W158" s="315"/>
      <c r="X158" s="32"/>
      <c r="Y158" s="316"/>
      <c r="Z158" s="309">
        <v>0.0</v>
      </c>
      <c r="AA158" s="310">
        <v>0.0</v>
      </c>
      <c r="AB158" s="311">
        <v>0.0</v>
      </c>
      <c r="AC158" s="315"/>
      <c r="AD158" s="32"/>
      <c r="AE158" s="316"/>
      <c r="AF158" s="309">
        <v>0.0</v>
      </c>
      <c r="AG158" s="310">
        <v>0.0</v>
      </c>
      <c r="AH158" s="311">
        <v>0.0</v>
      </c>
      <c r="AI158" s="315"/>
      <c r="AJ158" s="32"/>
      <c r="AK158" s="316"/>
      <c r="AL158" s="309">
        <v>0.0</v>
      </c>
      <c r="AM158" s="310">
        <v>0.0</v>
      </c>
      <c r="AN158" s="311">
        <v>0.0</v>
      </c>
      <c r="AO158" s="32"/>
      <c r="AP158" s="32"/>
      <c r="AQ158" s="316"/>
      <c r="AR158" s="309">
        <v>0.0</v>
      </c>
      <c r="AS158" s="310">
        <v>0.0</v>
      </c>
      <c r="AT158" s="311">
        <v>0.0</v>
      </c>
      <c r="AU158" s="315"/>
      <c r="AV158" s="32"/>
      <c r="AW158" s="316"/>
      <c r="AX158" s="309">
        <v>0.0</v>
      </c>
      <c r="AY158" s="310">
        <v>0.0</v>
      </c>
      <c r="AZ158" s="311">
        <v>0.0</v>
      </c>
      <c r="BA158" s="315"/>
      <c r="BB158" s="32"/>
      <c r="BC158" s="316"/>
      <c r="BD158" s="309">
        <v>0.0</v>
      </c>
      <c r="BE158" s="310">
        <v>0.0</v>
      </c>
      <c r="BF158" s="311">
        <v>0.0</v>
      </c>
      <c r="BG158" s="315"/>
      <c r="BH158" s="32"/>
      <c r="BI158" s="316"/>
      <c r="BJ158" s="309">
        <v>0.0</v>
      </c>
      <c r="BK158" s="310">
        <v>0.0</v>
      </c>
      <c r="BL158" s="311">
        <v>0.0</v>
      </c>
      <c r="BM158" s="32"/>
      <c r="BN158" s="32"/>
      <c r="BO158" s="316"/>
      <c r="BP158" s="309">
        <v>0.0</v>
      </c>
      <c r="BQ158" s="310">
        <v>0.0</v>
      </c>
      <c r="BR158" s="311">
        <v>0.0</v>
      </c>
      <c r="BS158" s="32"/>
      <c r="BT158" s="32"/>
      <c r="BU158" s="316"/>
      <c r="BV158" s="309">
        <v>0.0</v>
      </c>
      <c r="BW158" s="310">
        <v>0.0</v>
      </c>
      <c r="BX158" s="311">
        <v>0.0</v>
      </c>
      <c r="BY158" s="32"/>
      <c r="BZ158" s="32"/>
      <c r="CA158" s="316"/>
      <c r="CB158" s="309">
        <v>0.0</v>
      </c>
      <c r="CC158" s="310">
        <v>0.0</v>
      </c>
      <c r="CD158" s="311">
        <v>0.0</v>
      </c>
      <c r="CE158" s="32"/>
      <c r="CF158" s="32"/>
      <c r="CG158" s="316"/>
      <c r="CH158" s="309">
        <v>0.0</v>
      </c>
      <c r="CI158" s="310">
        <v>0.0</v>
      </c>
      <c r="CJ158" s="311">
        <v>0.0</v>
      </c>
      <c r="CK158" s="31"/>
      <c r="CL158" s="31"/>
      <c r="CM158" s="317"/>
      <c r="CN158" s="303">
        <v>0.0</v>
      </c>
      <c r="CO158" s="304">
        <v>0.0</v>
      </c>
      <c r="CP158" s="305">
        <v>0.0</v>
      </c>
      <c r="CQ158" s="31"/>
      <c r="CR158" s="31"/>
      <c r="CS158" s="317"/>
      <c r="CT158" s="303">
        <v>0.0</v>
      </c>
      <c r="CU158" s="304">
        <v>0.0</v>
      </c>
      <c r="CV158" s="305">
        <v>0.0</v>
      </c>
      <c r="CW158" s="31"/>
      <c r="CX158" s="31"/>
      <c r="CY158" s="317"/>
      <c r="CZ158" s="303">
        <v>0.0</v>
      </c>
      <c r="DA158" s="304">
        <v>0.0</v>
      </c>
      <c r="DB158" s="305">
        <v>0.0</v>
      </c>
    </row>
    <row r="159">
      <c r="B159" s="313"/>
      <c r="C159" s="314"/>
      <c r="D159" s="314"/>
      <c r="E159" s="287">
        <v>0.0</v>
      </c>
      <c r="F159" s="287">
        <v>0.0</v>
      </c>
      <c r="G159" s="287">
        <v>0.0</v>
      </c>
      <c r="H159" s="287">
        <f>IF(ISBLANK(E159), "", COUNTA(CCD!K159, CCD!Q159, CCD!W159, CCD!AC159, CCD!AI159, CCD!AO159, CCD!AU159, CCD!BA159, CCD!BG159, CCD!BM159, CCD!BS159, CCD!BY159, CCD!CE159, CCD!CK159, CCD!CQ159, CCD!CW159))</f>
        <v>0</v>
      </c>
      <c r="I159" s="287">
        <f>IF(ISBLANK(F159), "", COUNTA(CCD!L159, CCD!R159, CCD!X159, CCD!AD159, CCD!AJ159, CCD!AP159, CCD!AV159, CCD!BB159, CCD!BH159, CCD!BN159, CCD!BT159, CCD!BZ159, CCD!CF159, CCD!CL159, CCD!CR159, CCD!CX159))</f>
        <v>0</v>
      </c>
      <c r="J159" s="287">
        <f>IF(ISBLANK(G159), "", COUNTA(CCD!M159, CCD!S159, CCD!Y159, CCD!AE159, CCD!AK159, CCD!AQ159, CCD!AW159, CCD!BC159, CCD!BI159, CCD!BO159, CCD!BU159, CCD!CA159, CCD!CG159, CCD!CM159, CCD!CS159, CCD!CY159))</f>
        <v>0</v>
      </c>
      <c r="K159" s="315"/>
      <c r="L159" s="32"/>
      <c r="M159" s="316"/>
      <c r="N159" s="309">
        <v>0.0</v>
      </c>
      <c r="O159" s="310">
        <v>0.0</v>
      </c>
      <c r="P159" s="311">
        <v>0.0</v>
      </c>
      <c r="Q159" s="315"/>
      <c r="R159" s="88"/>
      <c r="S159" s="316"/>
      <c r="T159" s="309">
        <v>0.0</v>
      </c>
      <c r="U159" s="310">
        <v>0.0</v>
      </c>
      <c r="V159" s="311">
        <v>0.0</v>
      </c>
      <c r="W159" s="315"/>
      <c r="X159" s="32"/>
      <c r="Y159" s="316"/>
      <c r="Z159" s="309">
        <v>0.0</v>
      </c>
      <c r="AA159" s="310">
        <v>0.0</v>
      </c>
      <c r="AB159" s="311">
        <v>0.0</v>
      </c>
      <c r="AC159" s="315"/>
      <c r="AD159" s="32"/>
      <c r="AE159" s="316"/>
      <c r="AF159" s="309">
        <v>0.0</v>
      </c>
      <c r="AG159" s="310">
        <v>0.0</v>
      </c>
      <c r="AH159" s="311">
        <v>0.0</v>
      </c>
      <c r="AI159" s="315"/>
      <c r="AJ159" s="32"/>
      <c r="AK159" s="316"/>
      <c r="AL159" s="309">
        <v>0.0</v>
      </c>
      <c r="AM159" s="310">
        <v>0.0</v>
      </c>
      <c r="AN159" s="311">
        <v>0.0</v>
      </c>
      <c r="AO159" s="32"/>
      <c r="AP159" s="32"/>
      <c r="AQ159" s="316"/>
      <c r="AR159" s="309">
        <v>0.0</v>
      </c>
      <c r="AS159" s="310">
        <v>0.0</v>
      </c>
      <c r="AT159" s="311">
        <v>0.0</v>
      </c>
      <c r="AU159" s="315"/>
      <c r="AV159" s="32"/>
      <c r="AW159" s="316"/>
      <c r="AX159" s="309">
        <v>0.0</v>
      </c>
      <c r="AY159" s="310">
        <v>0.0</v>
      </c>
      <c r="AZ159" s="311">
        <v>0.0</v>
      </c>
      <c r="BA159" s="315"/>
      <c r="BB159" s="32"/>
      <c r="BC159" s="316"/>
      <c r="BD159" s="309">
        <v>0.0</v>
      </c>
      <c r="BE159" s="310">
        <v>0.0</v>
      </c>
      <c r="BF159" s="311">
        <v>0.0</v>
      </c>
      <c r="BG159" s="315"/>
      <c r="BH159" s="32"/>
      <c r="BI159" s="316"/>
      <c r="BJ159" s="309">
        <v>0.0</v>
      </c>
      <c r="BK159" s="310">
        <v>0.0</v>
      </c>
      <c r="BL159" s="311">
        <v>0.0</v>
      </c>
      <c r="BM159" s="32"/>
      <c r="BN159" s="32"/>
      <c r="BO159" s="316"/>
      <c r="BP159" s="309">
        <v>0.0</v>
      </c>
      <c r="BQ159" s="310">
        <v>0.0</v>
      </c>
      <c r="BR159" s="311">
        <v>0.0</v>
      </c>
      <c r="BS159" s="32"/>
      <c r="BT159" s="32"/>
      <c r="BU159" s="316"/>
      <c r="BV159" s="309">
        <v>0.0</v>
      </c>
      <c r="BW159" s="310">
        <v>0.0</v>
      </c>
      <c r="BX159" s="311">
        <v>0.0</v>
      </c>
      <c r="BY159" s="32"/>
      <c r="BZ159" s="32"/>
      <c r="CA159" s="316"/>
      <c r="CB159" s="309">
        <v>0.0</v>
      </c>
      <c r="CC159" s="310">
        <v>0.0</v>
      </c>
      <c r="CD159" s="311">
        <v>0.0</v>
      </c>
      <c r="CE159" s="32"/>
      <c r="CF159" s="32"/>
      <c r="CG159" s="316"/>
      <c r="CH159" s="309">
        <v>0.0</v>
      </c>
      <c r="CI159" s="310">
        <v>0.0</v>
      </c>
      <c r="CJ159" s="311">
        <v>0.0</v>
      </c>
      <c r="CK159" s="31"/>
      <c r="CL159" s="31"/>
      <c r="CM159" s="317"/>
      <c r="CN159" s="303">
        <v>0.0</v>
      </c>
      <c r="CO159" s="304">
        <v>0.0</v>
      </c>
      <c r="CP159" s="305">
        <v>0.0</v>
      </c>
      <c r="CQ159" s="31"/>
      <c r="CR159" s="31"/>
      <c r="CS159" s="317"/>
      <c r="CT159" s="303">
        <v>0.0</v>
      </c>
      <c r="CU159" s="304">
        <v>0.0</v>
      </c>
      <c r="CV159" s="305">
        <v>0.0</v>
      </c>
      <c r="CW159" s="31"/>
      <c r="CX159" s="31"/>
      <c r="CY159" s="317"/>
      <c r="CZ159" s="303">
        <v>0.0</v>
      </c>
      <c r="DA159" s="304">
        <v>0.0</v>
      </c>
      <c r="DB159" s="305">
        <v>0.0</v>
      </c>
    </row>
    <row r="160">
      <c r="B160" s="313"/>
      <c r="C160" s="314"/>
      <c r="D160" s="314"/>
      <c r="E160" s="287">
        <v>0.0</v>
      </c>
      <c r="F160" s="287">
        <v>0.0</v>
      </c>
      <c r="G160" s="287">
        <v>0.0</v>
      </c>
      <c r="H160" s="287">
        <f>IF(ISBLANK(E160), "", COUNTA(CCD!K160, CCD!Q160, CCD!W160, CCD!AC160, CCD!AI160, CCD!AO160, CCD!AU160, CCD!BA160, CCD!BG160, CCD!BM160, CCD!BS160, CCD!BY160, CCD!CE160, CCD!CK160, CCD!CQ160, CCD!CW160))</f>
        <v>0</v>
      </c>
      <c r="I160" s="287">
        <f>IF(ISBLANK(F160), "", COUNTA(CCD!L160, CCD!R160, CCD!X160, CCD!AD160, CCD!AJ160, CCD!AP160, CCD!AV160, CCD!BB160, CCD!BH160, CCD!BN160, CCD!BT160, CCD!BZ160, CCD!CF160, CCD!CL160, CCD!CR160, CCD!CX160))</f>
        <v>0</v>
      </c>
      <c r="J160" s="287">
        <f>IF(ISBLANK(G160), "", COUNTA(CCD!M160, CCD!S160, CCD!Y160, CCD!AE160, CCD!AK160, CCD!AQ160, CCD!AW160, CCD!BC160, CCD!BI160, CCD!BO160, CCD!BU160, CCD!CA160, CCD!CG160, CCD!CM160, CCD!CS160, CCD!CY160))</f>
        <v>0</v>
      </c>
      <c r="K160" s="315"/>
      <c r="L160" s="32"/>
      <c r="M160" s="316"/>
      <c r="N160" s="309">
        <v>0.0</v>
      </c>
      <c r="O160" s="310">
        <v>0.0</v>
      </c>
      <c r="P160" s="311">
        <v>0.0</v>
      </c>
      <c r="Q160" s="315"/>
      <c r="R160" s="88"/>
      <c r="S160" s="316"/>
      <c r="T160" s="309">
        <v>0.0</v>
      </c>
      <c r="U160" s="310">
        <v>0.0</v>
      </c>
      <c r="V160" s="311">
        <v>0.0</v>
      </c>
      <c r="W160" s="315"/>
      <c r="X160" s="32"/>
      <c r="Y160" s="316"/>
      <c r="Z160" s="309">
        <v>0.0</v>
      </c>
      <c r="AA160" s="310">
        <v>0.0</v>
      </c>
      <c r="AB160" s="311">
        <v>0.0</v>
      </c>
      <c r="AC160" s="315"/>
      <c r="AD160" s="32"/>
      <c r="AE160" s="316"/>
      <c r="AF160" s="309">
        <v>0.0</v>
      </c>
      <c r="AG160" s="310">
        <v>0.0</v>
      </c>
      <c r="AH160" s="311">
        <v>0.0</v>
      </c>
      <c r="AI160" s="315"/>
      <c r="AJ160" s="32"/>
      <c r="AK160" s="316"/>
      <c r="AL160" s="309">
        <v>0.0</v>
      </c>
      <c r="AM160" s="310">
        <v>0.0</v>
      </c>
      <c r="AN160" s="311">
        <v>0.0</v>
      </c>
      <c r="AO160" s="32"/>
      <c r="AP160" s="32"/>
      <c r="AQ160" s="316"/>
      <c r="AR160" s="309">
        <v>0.0</v>
      </c>
      <c r="AS160" s="310">
        <v>0.0</v>
      </c>
      <c r="AT160" s="311">
        <v>0.0</v>
      </c>
      <c r="AU160" s="315"/>
      <c r="AV160" s="32"/>
      <c r="AW160" s="316"/>
      <c r="AX160" s="309">
        <v>0.0</v>
      </c>
      <c r="AY160" s="310">
        <v>0.0</v>
      </c>
      <c r="AZ160" s="311">
        <v>0.0</v>
      </c>
      <c r="BA160" s="315"/>
      <c r="BB160" s="32"/>
      <c r="BC160" s="316"/>
      <c r="BD160" s="309">
        <v>0.0</v>
      </c>
      <c r="BE160" s="310">
        <v>0.0</v>
      </c>
      <c r="BF160" s="311">
        <v>0.0</v>
      </c>
      <c r="BG160" s="315"/>
      <c r="BH160" s="32"/>
      <c r="BI160" s="316"/>
      <c r="BJ160" s="309">
        <v>0.0</v>
      </c>
      <c r="BK160" s="310">
        <v>0.0</v>
      </c>
      <c r="BL160" s="311">
        <v>0.0</v>
      </c>
      <c r="BM160" s="32"/>
      <c r="BN160" s="32"/>
      <c r="BO160" s="316"/>
      <c r="BP160" s="309">
        <v>0.0</v>
      </c>
      <c r="BQ160" s="310">
        <v>0.0</v>
      </c>
      <c r="BR160" s="311">
        <v>0.0</v>
      </c>
      <c r="BS160" s="32"/>
      <c r="BT160" s="32"/>
      <c r="BU160" s="316"/>
      <c r="BV160" s="309">
        <v>0.0</v>
      </c>
      <c r="BW160" s="310">
        <v>0.0</v>
      </c>
      <c r="BX160" s="311">
        <v>0.0</v>
      </c>
      <c r="BY160" s="32"/>
      <c r="BZ160" s="32"/>
      <c r="CA160" s="316"/>
      <c r="CB160" s="309">
        <v>0.0</v>
      </c>
      <c r="CC160" s="310">
        <v>0.0</v>
      </c>
      <c r="CD160" s="311">
        <v>0.0</v>
      </c>
      <c r="CE160" s="32"/>
      <c r="CF160" s="32"/>
      <c r="CG160" s="316"/>
      <c r="CH160" s="309">
        <v>0.0</v>
      </c>
      <c r="CI160" s="310">
        <v>0.0</v>
      </c>
      <c r="CJ160" s="311">
        <v>0.0</v>
      </c>
      <c r="CK160" s="31"/>
      <c r="CL160" s="31"/>
      <c r="CM160" s="317"/>
      <c r="CN160" s="303">
        <v>0.0</v>
      </c>
      <c r="CO160" s="304">
        <v>0.0</v>
      </c>
      <c r="CP160" s="305">
        <v>0.0</v>
      </c>
      <c r="CQ160" s="31"/>
      <c r="CR160" s="31"/>
      <c r="CS160" s="317"/>
      <c r="CT160" s="303">
        <v>0.0</v>
      </c>
      <c r="CU160" s="304">
        <v>0.0</v>
      </c>
      <c r="CV160" s="305">
        <v>0.0</v>
      </c>
      <c r="CW160" s="31"/>
      <c r="CX160" s="31"/>
      <c r="CY160" s="317"/>
      <c r="CZ160" s="303">
        <v>0.0</v>
      </c>
      <c r="DA160" s="304">
        <v>0.0</v>
      </c>
      <c r="DB160" s="305">
        <v>0.0</v>
      </c>
    </row>
    <row r="161">
      <c r="B161" s="313"/>
      <c r="C161" s="314"/>
      <c r="D161" s="314"/>
      <c r="E161" s="287">
        <v>0.0</v>
      </c>
      <c r="F161" s="287">
        <v>0.0</v>
      </c>
      <c r="G161" s="287">
        <v>0.0</v>
      </c>
      <c r="H161" s="287">
        <f>IF(ISBLANK(E161), "", COUNTA(CCD!K161, CCD!Q161, CCD!W161, CCD!AC161, CCD!AI161, CCD!AO161, CCD!AU161, CCD!BA161, CCD!BG161, CCD!BM161, CCD!BS161, CCD!BY161, CCD!CE161, CCD!CK161, CCD!CQ161, CCD!CW161))</f>
        <v>0</v>
      </c>
      <c r="I161" s="287">
        <f>IF(ISBLANK(F161), "", COUNTA(CCD!L161, CCD!R161, CCD!X161, CCD!AD161, CCD!AJ161, CCD!AP161, CCD!AV161, CCD!BB161, CCD!BH161, CCD!BN161, CCD!BT161, CCD!BZ161, CCD!CF161, CCD!CL161, CCD!CR161, CCD!CX161))</f>
        <v>0</v>
      </c>
      <c r="J161" s="287">
        <f>IF(ISBLANK(G161), "", COUNTA(CCD!M161, CCD!S161, CCD!Y161, CCD!AE161, CCD!AK161, CCD!AQ161, CCD!AW161, CCD!BC161, CCD!BI161, CCD!BO161, CCD!BU161, CCD!CA161, CCD!CG161, CCD!CM161, CCD!CS161, CCD!CY161))</f>
        <v>0</v>
      </c>
      <c r="K161" s="315"/>
      <c r="L161" s="32"/>
      <c r="M161" s="316"/>
      <c r="N161" s="309">
        <v>0.0</v>
      </c>
      <c r="O161" s="310">
        <v>0.0</v>
      </c>
      <c r="P161" s="311">
        <v>0.0</v>
      </c>
      <c r="Q161" s="315"/>
      <c r="R161" s="88"/>
      <c r="S161" s="316"/>
      <c r="T161" s="309">
        <v>0.0</v>
      </c>
      <c r="U161" s="310">
        <v>0.0</v>
      </c>
      <c r="V161" s="311">
        <v>0.0</v>
      </c>
      <c r="W161" s="315"/>
      <c r="X161" s="32"/>
      <c r="Y161" s="316"/>
      <c r="Z161" s="309">
        <v>0.0</v>
      </c>
      <c r="AA161" s="310">
        <v>0.0</v>
      </c>
      <c r="AB161" s="311">
        <v>0.0</v>
      </c>
      <c r="AC161" s="315"/>
      <c r="AD161" s="32"/>
      <c r="AE161" s="316"/>
      <c r="AF161" s="309">
        <v>0.0</v>
      </c>
      <c r="AG161" s="310">
        <v>0.0</v>
      </c>
      <c r="AH161" s="311">
        <v>0.0</v>
      </c>
      <c r="AI161" s="315"/>
      <c r="AJ161" s="32"/>
      <c r="AK161" s="316"/>
      <c r="AL161" s="309">
        <v>0.0</v>
      </c>
      <c r="AM161" s="310">
        <v>0.0</v>
      </c>
      <c r="AN161" s="311">
        <v>0.0</v>
      </c>
      <c r="AO161" s="32"/>
      <c r="AP161" s="32"/>
      <c r="AQ161" s="316"/>
      <c r="AR161" s="309">
        <v>0.0</v>
      </c>
      <c r="AS161" s="310">
        <v>0.0</v>
      </c>
      <c r="AT161" s="311">
        <v>0.0</v>
      </c>
      <c r="AU161" s="315"/>
      <c r="AV161" s="32"/>
      <c r="AW161" s="316"/>
      <c r="AX161" s="309">
        <v>0.0</v>
      </c>
      <c r="AY161" s="310">
        <v>0.0</v>
      </c>
      <c r="AZ161" s="311">
        <v>0.0</v>
      </c>
      <c r="BA161" s="315"/>
      <c r="BB161" s="32"/>
      <c r="BC161" s="316"/>
      <c r="BD161" s="309">
        <v>0.0</v>
      </c>
      <c r="BE161" s="310">
        <v>0.0</v>
      </c>
      <c r="BF161" s="311">
        <v>0.0</v>
      </c>
      <c r="BG161" s="315"/>
      <c r="BH161" s="32"/>
      <c r="BI161" s="316"/>
      <c r="BJ161" s="309">
        <v>0.0</v>
      </c>
      <c r="BK161" s="310">
        <v>0.0</v>
      </c>
      <c r="BL161" s="311">
        <v>0.0</v>
      </c>
      <c r="BM161" s="32"/>
      <c r="BN161" s="32"/>
      <c r="BO161" s="316"/>
      <c r="BP161" s="309">
        <v>0.0</v>
      </c>
      <c r="BQ161" s="310">
        <v>0.0</v>
      </c>
      <c r="BR161" s="311">
        <v>0.0</v>
      </c>
      <c r="BS161" s="32"/>
      <c r="BT161" s="32"/>
      <c r="BU161" s="316"/>
      <c r="BV161" s="309">
        <v>0.0</v>
      </c>
      <c r="BW161" s="310">
        <v>0.0</v>
      </c>
      <c r="BX161" s="311">
        <v>0.0</v>
      </c>
      <c r="BY161" s="32"/>
      <c r="BZ161" s="32"/>
      <c r="CA161" s="316"/>
      <c r="CB161" s="309">
        <v>0.0</v>
      </c>
      <c r="CC161" s="310">
        <v>0.0</v>
      </c>
      <c r="CD161" s="311">
        <v>0.0</v>
      </c>
      <c r="CE161" s="32"/>
      <c r="CF161" s="32"/>
      <c r="CG161" s="316"/>
      <c r="CH161" s="309">
        <v>0.0</v>
      </c>
      <c r="CI161" s="310">
        <v>0.0</v>
      </c>
      <c r="CJ161" s="311">
        <v>0.0</v>
      </c>
      <c r="CK161" s="31"/>
      <c r="CL161" s="31"/>
      <c r="CM161" s="317"/>
      <c r="CN161" s="303">
        <v>0.0</v>
      </c>
      <c r="CO161" s="304">
        <v>0.0</v>
      </c>
      <c r="CP161" s="305">
        <v>0.0</v>
      </c>
      <c r="CQ161" s="31"/>
      <c r="CR161" s="31"/>
      <c r="CS161" s="317"/>
      <c r="CT161" s="303">
        <v>0.0</v>
      </c>
      <c r="CU161" s="304">
        <v>0.0</v>
      </c>
      <c r="CV161" s="305">
        <v>0.0</v>
      </c>
      <c r="CW161" s="31"/>
      <c r="CX161" s="31"/>
      <c r="CY161" s="317"/>
      <c r="CZ161" s="303">
        <v>0.0</v>
      </c>
      <c r="DA161" s="304">
        <v>0.0</v>
      </c>
      <c r="DB161" s="305">
        <v>0.0</v>
      </c>
    </row>
    <row r="162">
      <c r="B162" s="313"/>
      <c r="C162" s="314"/>
      <c r="D162" s="314"/>
      <c r="E162" s="287">
        <v>0.0</v>
      </c>
      <c r="F162" s="287">
        <v>0.0</v>
      </c>
      <c r="G162" s="287">
        <v>0.0</v>
      </c>
      <c r="H162" s="287">
        <f>IF(ISBLANK(E162), "", COUNTA(CCD!K162, CCD!Q162, CCD!W162, CCD!AC162, CCD!AI162, CCD!AO162, CCD!AU162, CCD!BA162, CCD!BG162, CCD!BM162, CCD!BS162, CCD!BY162, CCD!CE162, CCD!CK162, CCD!CQ162, CCD!CW162))</f>
        <v>0</v>
      </c>
      <c r="I162" s="287">
        <f>IF(ISBLANK(F162), "", COUNTA(CCD!L162, CCD!R162, CCD!X162, CCD!AD162, CCD!AJ162, CCD!AP162, CCD!AV162, CCD!BB162, CCD!BH162, CCD!BN162, CCD!BT162, CCD!BZ162, CCD!CF162, CCD!CL162, CCD!CR162, CCD!CX162))</f>
        <v>0</v>
      </c>
      <c r="J162" s="287">
        <f>IF(ISBLANK(G162), "", COUNTA(CCD!M162, CCD!S162, CCD!Y162, CCD!AE162, CCD!AK162, CCD!AQ162, CCD!AW162, CCD!BC162, CCD!BI162, CCD!BO162, CCD!BU162, CCD!CA162, CCD!CG162, CCD!CM162, CCD!CS162, CCD!CY162))</f>
        <v>0</v>
      </c>
      <c r="K162" s="315"/>
      <c r="L162" s="32"/>
      <c r="M162" s="316"/>
      <c r="N162" s="309">
        <v>0.0</v>
      </c>
      <c r="O162" s="310">
        <v>0.0</v>
      </c>
      <c r="P162" s="311">
        <v>0.0</v>
      </c>
      <c r="Q162" s="315"/>
      <c r="R162" s="88"/>
      <c r="S162" s="316"/>
      <c r="T162" s="309">
        <v>0.0</v>
      </c>
      <c r="U162" s="310">
        <v>0.0</v>
      </c>
      <c r="V162" s="311">
        <v>0.0</v>
      </c>
      <c r="W162" s="315"/>
      <c r="X162" s="32"/>
      <c r="Y162" s="316"/>
      <c r="Z162" s="309">
        <v>0.0</v>
      </c>
      <c r="AA162" s="310">
        <v>0.0</v>
      </c>
      <c r="AB162" s="311">
        <v>0.0</v>
      </c>
      <c r="AC162" s="315"/>
      <c r="AD162" s="32"/>
      <c r="AE162" s="316"/>
      <c r="AF162" s="309">
        <v>0.0</v>
      </c>
      <c r="AG162" s="310">
        <v>0.0</v>
      </c>
      <c r="AH162" s="311">
        <v>0.0</v>
      </c>
      <c r="AI162" s="315"/>
      <c r="AJ162" s="32"/>
      <c r="AK162" s="316"/>
      <c r="AL162" s="309">
        <v>0.0</v>
      </c>
      <c r="AM162" s="310">
        <v>0.0</v>
      </c>
      <c r="AN162" s="311">
        <v>0.0</v>
      </c>
      <c r="AO162" s="32"/>
      <c r="AP162" s="32"/>
      <c r="AQ162" s="316"/>
      <c r="AR162" s="309">
        <v>0.0</v>
      </c>
      <c r="AS162" s="310">
        <v>0.0</v>
      </c>
      <c r="AT162" s="311">
        <v>0.0</v>
      </c>
      <c r="AU162" s="315"/>
      <c r="AV162" s="32"/>
      <c r="AW162" s="316"/>
      <c r="AX162" s="309">
        <v>0.0</v>
      </c>
      <c r="AY162" s="310">
        <v>0.0</v>
      </c>
      <c r="AZ162" s="311">
        <v>0.0</v>
      </c>
      <c r="BA162" s="315"/>
      <c r="BB162" s="32"/>
      <c r="BC162" s="316"/>
      <c r="BD162" s="309">
        <v>0.0</v>
      </c>
      <c r="BE162" s="310">
        <v>0.0</v>
      </c>
      <c r="BF162" s="311">
        <v>0.0</v>
      </c>
      <c r="BG162" s="315"/>
      <c r="BH162" s="32"/>
      <c r="BI162" s="316"/>
      <c r="BJ162" s="309">
        <v>0.0</v>
      </c>
      <c r="BK162" s="310">
        <v>0.0</v>
      </c>
      <c r="BL162" s="311">
        <v>0.0</v>
      </c>
      <c r="BM162" s="32"/>
      <c r="BN162" s="32"/>
      <c r="BO162" s="316"/>
      <c r="BP162" s="309">
        <v>0.0</v>
      </c>
      <c r="BQ162" s="310">
        <v>0.0</v>
      </c>
      <c r="BR162" s="311">
        <v>0.0</v>
      </c>
      <c r="BS162" s="32"/>
      <c r="BT162" s="32"/>
      <c r="BU162" s="316"/>
      <c r="BV162" s="309">
        <v>0.0</v>
      </c>
      <c r="BW162" s="310">
        <v>0.0</v>
      </c>
      <c r="BX162" s="311">
        <v>0.0</v>
      </c>
      <c r="BY162" s="32"/>
      <c r="BZ162" s="32"/>
      <c r="CA162" s="316"/>
      <c r="CB162" s="309">
        <v>0.0</v>
      </c>
      <c r="CC162" s="310">
        <v>0.0</v>
      </c>
      <c r="CD162" s="311">
        <v>0.0</v>
      </c>
      <c r="CE162" s="32"/>
      <c r="CF162" s="32"/>
      <c r="CG162" s="316"/>
      <c r="CH162" s="309">
        <v>0.0</v>
      </c>
      <c r="CI162" s="310">
        <v>0.0</v>
      </c>
      <c r="CJ162" s="311">
        <v>0.0</v>
      </c>
      <c r="CK162" s="31"/>
      <c r="CL162" s="31"/>
      <c r="CM162" s="317"/>
      <c r="CN162" s="303">
        <v>0.0</v>
      </c>
      <c r="CO162" s="304">
        <v>0.0</v>
      </c>
      <c r="CP162" s="305">
        <v>0.0</v>
      </c>
      <c r="CQ162" s="31"/>
      <c r="CR162" s="31"/>
      <c r="CS162" s="317"/>
      <c r="CT162" s="303">
        <v>0.0</v>
      </c>
      <c r="CU162" s="304">
        <v>0.0</v>
      </c>
      <c r="CV162" s="305">
        <v>0.0</v>
      </c>
      <c r="CW162" s="31"/>
      <c r="CX162" s="31"/>
      <c r="CY162" s="317"/>
      <c r="CZ162" s="303">
        <v>0.0</v>
      </c>
      <c r="DA162" s="304">
        <v>0.0</v>
      </c>
      <c r="DB162" s="305">
        <v>0.0</v>
      </c>
    </row>
    <row r="163">
      <c r="B163" s="313"/>
      <c r="C163" s="314"/>
      <c r="D163" s="314"/>
      <c r="E163" s="287">
        <v>0.0</v>
      </c>
      <c r="F163" s="287">
        <v>0.0</v>
      </c>
      <c r="G163" s="287">
        <v>0.0</v>
      </c>
      <c r="H163" s="287">
        <f>IF(ISBLANK(E163), "", COUNTA(CCD!K163, CCD!Q163, CCD!W163, CCD!AC163, CCD!AI163, CCD!AO163, CCD!AU163, CCD!BA163, CCD!BG163, CCD!BM163, CCD!BS163, CCD!BY163, CCD!CE163, CCD!CK163, CCD!CQ163, CCD!CW163))</f>
        <v>0</v>
      </c>
      <c r="I163" s="287">
        <f>IF(ISBLANK(F163), "", COUNTA(CCD!L163, CCD!R163, CCD!X163, CCD!AD163, CCD!AJ163, CCD!AP163, CCD!AV163, CCD!BB163, CCD!BH163, CCD!BN163, CCD!BT163, CCD!BZ163, CCD!CF163, CCD!CL163, CCD!CR163, CCD!CX163))</f>
        <v>0</v>
      </c>
      <c r="J163" s="287">
        <f>IF(ISBLANK(G163), "", COUNTA(CCD!M163, CCD!S163, CCD!Y163, CCD!AE163, CCD!AK163, CCD!AQ163, CCD!AW163, CCD!BC163, CCD!BI163, CCD!BO163, CCD!BU163, CCD!CA163, CCD!CG163, CCD!CM163, CCD!CS163, CCD!CY163))</f>
        <v>0</v>
      </c>
      <c r="K163" s="315"/>
      <c r="L163" s="32"/>
      <c r="M163" s="316"/>
      <c r="N163" s="309">
        <v>0.0</v>
      </c>
      <c r="O163" s="310">
        <v>0.0</v>
      </c>
      <c r="P163" s="311">
        <v>0.0</v>
      </c>
      <c r="Q163" s="315"/>
      <c r="R163" s="88"/>
      <c r="S163" s="316"/>
      <c r="T163" s="309">
        <v>0.0</v>
      </c>
      <c r="U163" s="310">
        <v>0.0</v>
      </c>
      <c r="V163" s="311">
        <v>0.0</v>
      </c>
      <c r="W163" s="315"/>
      <c r="X163" s="32"/>
      <c r="Y163" s="316"/>
      <c r="Z163" s="309">
        <v>0.0</v>
      </c>
      <c r="AA163" s="310">
        <v>0.0</v>
      </c>
      <c r="AB163" s="311">
        <v>0.0</v>
      </c>
      <c r="AC163" s="315"/>
      <c r="AD163" s="32"/>
      <c r="AE163" s="316"/>
      <c r="AF163" s="309">
        <v>0.0</v>
      </c>
      <c r="AG163" s="310">
        <v>0.0</v>
      </c>
      <c r="AH163" s="311">
        <v>0.0</v>
      </c>
      <c r="AI163" s="315"/>
      <c r="AJ163" s="32"/>
      <c r="AK163" s="316"/>
      <c r="AL163" s="309">
        <v>0.0</v>
      </c>
      <c r="AM163" s="310">
        <v>0.0</v>
      </c>
      <c r="AN163" s="311">
        <v>0.0</v>
      </c>
      <c r="AO163" s="32"/>
      <c r="AP163" s="32"/>
      <c r="AQ163" s="316"/>
      <c r="AR163" s="309">
        <v>0.0</v>
      </c>
      <c r="AS163" s="310">
        <v>0.0</v>
      </c>
      <c r="AT163" s="311">
        <v>0.0</v>
      </c>
      <c r="AU163" s="315"/>
      <c r="AV163" s="32"/>
      <c r="AW163" s="316"/>
      <c r="AX163" s="309">
        <v>0.0</v>
      </c>
      <c r="AY163" s="310">
        <v>0.0</v>
      </c>
      <c r="AZ163" s="311">
        <v>0.0</v>
      </c>
      <c r="BA163" s="315"/>
      <c r="BB163" s="32"/>
      <c r="BC163" s="316"/>
      <c r="BD163" s="309">
        <v>0.0</v>
      </c>
      <c r="BE163" s="310">
        <v>0.0</v>
      </c>
      <c r="BF163" s="311">
        <v>0.0</v>
      </c>
      <c r="BG163" s="315"/>
      <c r="BH163" s="32"/>
      <c r="BI163" s="316"/>
      <c r="BJ163" s="309">
        <v>0.0</v>
      </c>
      <c r="BK163" s="310">
        <v>0.0</v>
      </c>
      <c r="BL163" s="311">
        <v>0.0</v>
      </c>
      <c r="BM163" s="32"/>
      <c r="BN163" s="32"/>
      <c r="BO163" s="316"/>
      <c r="BP163" s="309">
        <v>0.0</v>
      </c>
      <c r="BQ163" s="310">
        <v>0.0</v>
      </c>
      <c r="BR163" s="311">
        <v>0.0</v>
      </c>
      <c r="BS163" s="32"/>
      <c r="BT163" s="32"/>
      <c r="BU163" s="316"/>
      <c r="BV163" s="309">
        <v>0.0</v>
      </c>
      <c r="BW163" s="310">
        <v>0.0</v>
      </c>
      <c r="BX163" s="311">
        <v>0.0</v>
      </c>
      <c r="BY163" s="32"/>
      <c r="BZ163" s="32"/>
      <c r="CA163" s="316"/>
      <c r="CB163" s="309">
        <v>0.0</v>
      </c>
      <c r="CC163" s="310">
        <v>0.0</v>
      </c>
      <c r="CD163" s="311">
        <v>0.0</v>
      </c>
      <c r="CE163" s="32"/>
      <c r="CF163" s="32"/>
      <c r="CG163" s="316"/>
      <c r="CH163" s="309">
        <v>0.0</v>
      </c>
      <c r="CI163" s="310">
        <v>0.0</v>
      </c>
      <c r="CJ163" s="311">
        <v>0.0</v>
      </c>
      <c r="CK163" s="31"/>
      <c r="CL163" s="31"/>
      <c r="CM163" s="317"/>
      <c r="CN163" s="303">
        <v>0.0</v>
      </c>
      <c r="CO163" s="304">
        <v>0.0</v>
      </c>
      <c r="CP163" s="305">
        <v>0.0</v>
      </c>
      <c r="CQ163" s="31"/>
      <c r="CR163" s="31"/>
      <c r="CS163" s="317"/>
      <c r="CT163" s="303">
        <v>0.0</v>
      </c>
      <c r="CU163" s="304">
        <v>0.0</v>
      </c>
      <c r="CV163" s="305">
        <v>0.0</v>
      </c>
      <c r="CW163" s="31"/>
      <c r="CX163" s="31"/>
      <c r="CY163" s="317"/>
      <c r="CZ163" s="303">
        <v>0.0</v>
      </c>
      <c r="DA163" s="304">
        <v>0.0</v>
      </c>
      <c r="DB163" s="305">
        <v>0.0</v>
      </c>
    </row>
    <row r="164">
      <c r="B164" s="313"/>
      <c r="C164" s="314"/>
      <c r="D164" s="314"/>
      <c r="E164" s="287">
        <v>0.0</v>
      </c>
      <c r="F164" s="287">
        <v>0.0</v>
      </c>
      <c r="G164" s="287">
        <v>0.0</v>
      </c>
      <c r="H164" s="287">
        <f>IF(ISBLANK(E164), "", COUNTA(CCD!K164, CCD!Q164, CCD!W164, CCD!AC164, CCD!AI164, CCD!AO164, CCD!AU164, CCD!BA164, CCD!BG164, CCD!BM164, CCD!BS164, CCD!BY164, CCD!CE164, CCD!CK164, CCD!CQ164, CCD!CW164))</f>
        <v>0</v>
      </c>
      <c r="I164" s="287">
        <f>IF(ISBLANK(F164), "", COUNTA(CCD!L164, CCD!R164, CCD!X164, CCD!AD164, CCD!AJ164, CCD!AP164, CCD!AV164, CCD!BB164, CCD!BH164, CCD!BN164, CCD!BT164, CCD!BZ164, CCD!CF164, CCD!CL164, CCD!CR164, CCD!CX164))</f>
        <v>0</v>
      </c>
      <c r="J164" s="287">
        <f>IF(ISBLANK(G164), "", COUNTA(CCD!M164, CCD!S164, CCD!Y164, CCD!AE164, CCD!AK164, CCD!AQ164, CCD!AW164, CCD!BC164, CCD!BI164, CCD!BO164, CCD!BU164, CCD!CA164, CCD!CG164, CCD!CM164, CCD!CS164, CCD!CY164))</f>
        <v>0</v>
      </c>
      <c r="K164" s="315"/>
      <c r="L164" s="32"/>
      <c r="M164" s="316"/>
      <c r="N164" s="309">
        <v>0.0</v>
      </c>
      <c r="O164" s="310">
        <v>0.0</v>
      </c>
      <c r="P164" s="311">
        <v>0.0</v>
      </c>
      <c r="Q164" s="315"/>
      <c r="R164" s="88"/>
      <c r="S164" s="316"/>
      <c r="T164" s="309">
        <v>0.0</v>
      </c>
      <c r="U164" s="310">
        <v>0.0</v>
      </c>
      <c r="V164" s="311">
        <v>0.0</v>
      </c>
      <c r="W164" s="315"/>
      <c r="X164" s="32"/>
      <c r="Y164" s="316"/>
      <c r="Z164" s="309">
        <v>0.0</v>
      </c>
      <c r="AA164" s="310">
        <v>0.0</v>
      </c>
      <c r="AB164" s="311">
        <v>0.0</v>
      </c>
      <c r="AC164" s="315"/>
      <c r="AD164" s="32"/>
      <c r="AE164" s="316"/>
      <c r="AF164" s="309">
        <v>0.0</v>
      </c>
      <c r="AG164" s="310">
        <v>0.0</v>
      </c>
      <c r="AH164" s="311">
        <v>0.0</v>
      </c>
      <c r="AI164" s="315"/>
      <c r="AJ164" s="32"/>
      <c r="AK164" s="316"/>
      <c r="AL164" s="309">
        <v>0.0</v>
      </c>
      <c r="AM164" s="310">
        <v>0.0</v>
      </c>
      <c r="AN164" s="311">
        <v>0.0</v>
      </c>
      <c r="AO164" s="32"/>
      <c r="AP164" s="32"/>
      <c r="AQ164" s="316"/>
      <c r="AR164" s="309">
        <v>0.0</v>
      </c>
      <c r="AS164" s="310">
        <v>0.0</v>
      </c>
      <c r="AT164" s="311">
        <v>0.0</v>
      </c>
      <c r="AU164" s="315"/>
      <c r="AV164" s="32"/>
      <c r="AW164" s="316"/>
      <c r="AX164" s="309">
        <v>0.0</v>
      </c>
      <c r="AY164" s="310">
        <v>0.0</v>
      </c>
      <c r="AZ164" s="311">
        <v>0.0</v>
      </c>
      <c r="BA164" s="315"/>
      <c r="BB164" s="32"/>
      <c r="BC164" s="316"/>
      <c r="BD164" s="309">
        <v>0.0</v>
      </c>
      <c r="BE164" s="310">
        <v>0.0</v>
      </c>
      <c r="BF164" s="311">
        <v>0.0</v>
      </c>
      <c r="BG164" s="315"/>
      <c r="BH164" s="32"/>
      <c r="BI164" s="316"/>
      <c r="BJ164" s="309">
        <v>0.0</v>
      </c>
      <c r="BK164" s="310">
        <v>0.0</v>
      </c>
      <c r="BL164" s="311">
        <v>0.0</v>
      </c>
      <c r="BM164" s="32"/>
      <c r="BN164" s="32"/>
      <c r="BO164" s="316"/>
      <c r="BP164" s="309">
        <v>0.0</v>
      </c>
      <c r="BQ164" s="310">
        <v>0.0</v>
      </c>
      <c r="BR164" s="311">
        <v>0.0</v>
      </c>
      <c r="BS164" s="32"/>
      <c r="BT164" s="32"/>
      <c r="BU164" s="316"/>
      <c r="BV164" s="309">
        <v>0.0</v>
      </c>
      <c r="BW164" s="310">
        <v>0.0</v>
      </c>
      <c r="BX164" s="311">
        <v>0.0</v>
      </c>
      <c r="BY164" s="32"/>
      <c r="BZ164" s="32"/>
      <c r="CA164" s="316"/>
      <c r="CB164" s="309">
        <v>0.0</v>
      </c>
      <c r="CC164" s="310">
        <v>0.0</v>
      </c>
      <c r="CD164" s="311">
        <v>0.0</v>
      </c>
      <c r="CE164" s="32"/>
      <c r="CF164" s="32"/>
      <c r="CG164" s="316"/>
      <c r="CH164" s="309">
        <v>0.0</v>
      </c>
      <c r="CI164" s="310">
        <v>0.0</v>
      </c>
      <c r="CJ164" s="311">
        <v>0.0</v>
      </c>
      <c r="CK164" s="31"/>
      <c r="CL164" s="31"/>
      <c r="CM164" s="317"/>
      <c r="CN164" s="303">
        <v>0.0</v>
      </c>
      <c r="CO164" s="304">
        <v>0.0</v>
      </c>
      <c r="CP164" s="305">
        <v>0.0</v>
      </c>
      <c r="CQ164" s="31"/>
      <c r="CR164" s="31"/>
      <c r="CS164" s="317"/>
      <c r="CT164" s="303">
        <v>0.0</v>
      </c>
      <c r="CU164" s="304">
        <v>0.0</v>
      </c>
      <c r="CV164" s="305">
        <v>0.0</v>
      </c>
      <c r="CW164" s="31"/>
      <c r="CX164" s="31"/>
      <c r="CY164" s="317"/>
      <c r="CZ164" s="303">
        <v>0.0</v>
      </c>
      <c r="DA164" s="304">
        <v>0.0</v>
      </c>
      <c r="DB164" s="305">
        <v>0.0</v>
      </c>
    </row>
    <row r="165">
      <c r="B165" s="313"/>
      <c r="C165" s="314"/>
      <c r="D165" s="314"/>
      <c r="E165" s="287">
        <v>0.0</v>
      </c>
      <c r="F165" s="287">
        <v>0.0</v>
      </c>
      <c r="G165" s="287">
        <v>0.0</v>
      </c>
      <c r="H165" s="287">
        <f>IF(ISBLANK(E165), "", COUNTA(CCD!K165, CCD!Q165, CCD!W165, CCD!AC165, CCD!AI165, CCD!AO165, CCD!AU165, CCD!BA165, CCD!BG165, CCD!BM165, CCD!BS165, CCD!BY165, CCD!CE165, CCD!CK165, CCD!CQ165, CCD!CW165))</f>
        <v>0</v>
      </c>
      <c r="I165" s="287">
        <f>IF(ISBLANK(F165), "", COUNTA(CCD!L165, CCD!R165, CCD!X165, CCD!AD165, CCD!AJ165, CCD!AP165, CCD!AV165, CCD!BB165, CCD!BH165, CCD!BN165, CCD!BT165, CCD!BZ165, CCD!CF165, CCD!CL165, CCD!CR165, CCD!CX165))</f>
        <v>0</v>
      </c>
      <c r="J165" s="287">
        <f>IF(ISBLANK(G165), "", COUNTA(CCD!M165, CCD!S165, CCD!Y165, CCD!AE165, CCD!AK165, CCD!AQ165, CCD!AW165, CCD!BC165, CCD!BI165, CCD!BO165, CCD!BU165, CCD!CA165, CCD!CG165, CCD!CM165, CCD!CS165, CCD!CY165))</f>
        <v>0</v>
      </c>
      <c r="K165" s="315"/>
      <c r="L165" s="32"/>
      <c r="M165" s="316"/>
      <c r="N165" s="309">
        <v>0.0</v>
      </c>
      <c r="O165" s="310">
        <v>0.0</v>
      </c>
      <c r="P165" s="311">
        <v>0.0</v>
      </c>
      <c r="Q165" s="315"/>
      <c r="R165" s="88"/>
      <c r="S165" s="316"/>
      <c r="T165" s="309">
        <v>0.0</v>
      </c>
      <c r="U165" s="310">
        <v>0.0</v>
      </c>
      <c r="V165" s="311">
        <v>0.0</v>
      </c>
      <c r="W165" s="315"/>
      <c r="X165" s="32"/>
      <c r="Y165" s="316"/>
      <c r="Z165" s="309">
        <v>0.0</v>
      </c>
      <c r="AA165" s="310">
        <v>0.0</v>
      </c>
      <c r="AB165" s="311">
        <v>0.0</v>
      </c>
      <c r="AC165" s="315"/>
      <c r="AD165" s="32"/>
      <c r="AE165" s="316"/>
      <c r="AF165" s="309">
        <v>0.0</v>
      </c>
      <c r="AG165" s="310">
        <v>0.0</v>
      </c>
      <c r="AH165" s="311">
        <v>0.0</v>
      </c>
      <c r="AI165" s="315"/>
      <c r="AJ165" s="32"/>
      <c r="AK165" s="316"/>
      <c r="AL165" s="309">
        <v>0.0</v>
      </c>
      <c r="AM165" s="310">
        <v>0.0</v>
      </c>
      <c r="AN165" s="311">
        <v>0.0</v>
      </c>
      <c r="AO165" s="32"/>
      <c r="AP165" s="32"/>
      <c r="AQ165" s="316"/>
      <c r="AR165" s="309">
        <v>0.0</v>
      </c>
      <c r="AS165" s="310">
        <v>0.0</v>
      </c>
      <c r="AT165" s="311">
        <v>0.0</v>
      </c>
      <c r="AU165" s="315"/>
      <c r="AV165" s="32"/>
      <c r="AW165" s="316"/>
      <c r="AX165" s="309">
        <v>0.0</v>
      </c>
      <c r="AY165" s="310">
        <v>0.0</v>
      </c>
      <c r="AZ165" s="311">
        <v>0.0</v>
      </c>
      <c r="BA165" s="315"/>
      <c r="BB165" s="32"/>
      <c r="BC165" s="316"/>
      <c r="BD165" s="309">
        <v>0.0</v>
      </c>
      <c r="BE165" s="310">
        <v>0.0</v>
      </c>
      <c r="BF165" s="311">
        <v>0.0</v>
      </c>
      <c r="BG165" s="315"/>
      <c r="BH165" s="32"/>
      <c r="BI165" s="316"/>
      <c r="BJ165" s="309">
        <v>0.0</v>
      </c>
      <c r="BK165" s="310">
        <v>0.0</v>
      </c>
      <c r="BL165" s="311">
        <v>0.0</v>
      </c>
      <c r="BM165" s="32"/>
      <c r="BN165" s="32"/>
      <c r="BO165" s="316"/>
      <c r="BP165" s="309">
        <v>0.0</v>
      </c>
      <c r="BQ165" s="310">
        <v>0.0</v>
      </c>
      <c r="BR165" s="311">
        <v>0.0</v>
      </c>
      <c r="BS165" s="32"/>
      <c r="BT165" s="32"/>
      <c r="BU165" s="316"/>
      <c r="BV165" s="309">
        <v>0.0</v>
      </c>
      <c r="BW165" s="310">
        <v>0.0</v>
      </c>
      <c r="BX165" s="311">
        <v>0.0</v>
      </c>
      <c r="BY165" s="32"/>
      <c r="BZ165" s="32"/>
      <c r="CA165" s="316"/>
      <c r="CB165" s="309">
        <v>0.0</v>
      </c>
      <c r="CC165" s="310">
        <v>0.0</v>
      </c>
      <c r="CD165" s="311">
        <v>0.0</v>
      </c>
      <c r="CE165" s="32"/>
      <c r="CF165" s="32"/>
      <c r="CG165" s="316"/>
      <c r="CH165" s="309">
        <v>0.0</v>
      </c>
      <c r="CI165" s="310">
        <v>0.0</v>
      </c>
      <c r="CJ165" s="311">
        <v>0.0</v>
      </c>
      <c r="CK165" s="31"/>
      <c r="CL165" s="31"/>
      <c r="CM165" s="317"/>
      <c r="CN165" s="303">
        <v>0.0</v>
      </c>
      <c r="CO165" s="304">
        <v>0.0</v>
      </c>
      <c r="CP165" s="305">
        <v>0.0</v>
      </c>
      <c r="CQ165" s="31"/>
      <c r="CR165" s="31"/>
      <c r="CS165" s="317"/>
      <c r="CT165" s="303">
        <v>0.0</v>
      </c>
      <c r="CU165" s="304">
        <v>0.0</v>
      </c>
      <c r="CV165" s="305">
        <v>0.0</v>
      </c>
      <c r="CW165" s="31"/>
      <c r="CX165" s="31"/>
      <c r="CY165" s="317"/>
      <c r="CZ165" s="303">
        <v>0.0</v>
      </c>
      <c r="DA165" s="304">
        <v>0.0</v>
      </c>
      <c r="DB165" s="305">
        <v>0.0</v>
      </c>
    </row>
    <row r="166">
      <c r="B166" s="313"/>
      <c r="C166" s="314"/>
      <c r="D166" s="314"/>
      <c r="E166" s="287">
        <v>0.0</v>
      </c>
      <c r="F166" s="287">
        <v>0.0</v>
      </c>
      <c r="G166" s="287">
        <v>0.0</v>
      </c>
      <c r="H166" s="287">
        <f>IF(ISBLANK(E166), "", COUNTA(CCD!K166, CCD!Q166, CCD!W166, CCD!AC166, CCD!AI166, CCD!AO166, CCD!AU166, CCD!BA166, CCD!BG166, CCD!BM166, CCD!BS166, CCD!BY166, CCD!CE166, CCD!CK166, CCD!CQ166, CCD!CW166))</f>
        <v>0</v>
      </c>
      <c r="I166" s="287">
        <f>IF(ISBLANK(F166), "", COUNTA(CCD!L166, CCD!R166, CCD!X166, CCD!AD166, CCD!AJ166, CCD!AP166, CCD!AV166, CCD!BB166, CCD!BH166, CCD!BN166, CCD!BT166, CCD!BZ166, CCD!CF166, CCD!CL166, CCD!CR166, CCD!CX166))</f>
        <v>0</v>
      </c>
      <c r="J166" s="287">
        <f>IF(ISBLANK(G166), "", COUNTA(CCD!M166, CCD!S166, CCD!Y166, CCD!AE166, CCD!AK166, CCD!AQ166, CCD!AW166, CCD!BC166, CCD!BI166, CCD!BO166, CCD!BU166, CCD!CA166, CCD!CG166, CCD!CM166, CCD!CS166, CCD!CY166))</f>
        <v>0</v>
      </c>
      <c r="K166" s="315"/>
      <c r="L166" s="32"/>
      <c r="M166" s="316"/>
      <c r="N166" s="309">
        <v>0.0</v>
      </c>
      <c r="O166" s="310">
        <v>0.0</v>
      </c>
      <c r="P166" s="311">
        <v>0.0</v>
      </c>
      <c r="Q166" s="315"/>
      <c r="R166" s="88"/>
      <c r="S166" s="316"/>
      <c r="T166" s="309">
        <v>0.0</v>
      </c>
      <c r="U166" s="310">
        <v>0.0</v>
      </c>
      <c r="V166" s="311">
        <v>0.0</v>
      </c>
      <c r="W166" s="315"/>
      <c r="X166" s="32"/>
      <c r="Y166" s="316"/>
      <c r="Z166" s="309">
        <v>0.0</v>
      </c>
      <c r="AA166" s="310">
        <v>0.0</v>
      </c>
      <c r="AB166" s="311">
        <v>0.0</v>
      </c>
      <c r="AC166" s="315"/>
      <c r="AD166" s="32"/>
      <c r="AE166" s="316"/>
      <c r="AF166" s="309">
        <v>0.0</v>
      </c>
      <c r="AG166" s="310">
        <v>0.0</v>
      </c>
      <c r="AH166" s="311">
        <v>0.0</v>
      </c>
      <c r="AI166" s="315"/>
      <c r="AJ166" s="32"/>
      <c r="AK166" s="316"/>
      <c r="AL166" s="309">
        <v>0.0</v>
      </c>
      <c r="AM166" s="310">
        <v>0.0</v>
      </c>
      <c r="AN166" s="311">
        <v>0.0</v>
      </c>
      <c r="AO166" s="32"/>
      <c r="AP166" s="32"/>
      <c r="AQ166" s="316"/>
      <c r="AR166" s="309">
        <v>0.0</v>
      </c>
      <c r="AS166" s="310">
        <v>0.0</v>
      </c>
      <c r="AT166" s="311">
        <v>0.0</v>
      </c>
      <c r="AU166" s="315"/>
      <c r="AV166" s="32"/>
      <c r="AW166" s="316"/>
      <c r="AX166" s="309">
        <v>0.0</v>
      </c>
      <c r="AY166" s="310">
        <v>0.0</v>
      </c>
      <c r="AZ166" s="311">
        <v>0.0</v>
      </c>
      <c r="BA166" s="315"/>
      <c r="BB166" s="32"/>
      <c r="BC166" s="316"/>
      <c r="BD166" s="309">
        <v>0.0</v>
      </c>
      <c r="BE166" s="310">
        <v>0.0</v>
      </c>
      <c r="BF166" s="311">
        <v>0.0</v>
      </c>
      <c r="BG166" s="315"/>
      <c r="BH166" s="32"/>
      <c r="BI166" s="316"/>
      <c r="BJ166" s="309">
        <v>0.0</v>
      </c>
      <c r="BK166" s="310">
        <v>0.0</v>
      </c>
      <c r="BL166" s="311">
        <v>0.0</v>
      </c>
      <c r="BM166" s="32"/>
      <c r="BN166" s="32"/>
      <c r="BO166" s="316"/>
      <c r="BP166" s="309">
        <v>0.0</v>
      </c>
      <c r="BQ166" s="310">
        <v>0.0</v>
      </c>
      <c r="BR166" s="311">
        <v>0.0</v>
      </c>
      <c r="BS166" s="32"/>
      <c r="BT166" s="32"/>
      <c r="BU166" s="316"/>
      <c r="BV166" s="309">
        <v>0.0</v>
      </c>
      <c r="BW166" s="310">
        <v>0.0</v>
      </c>
      <c r="BX166" s="311">
        <v>0.0</v>
      </c>
      <c r="BY166" s="32"/>
      <c r="BZ166" s="32"/>
      <c r="CA166" s="316"/>
      <c r="CB166" s="309">
        <v>0.0</v>
      </c>
      <c r="CC166" s="310">
        <v>0.0</v>
      </c>
      <c r="CD166" s="311">
        <v>0.0</v>
      </c>
      <c r="CE166" s="32"/>
      <c r="CF166" s="32"/>
      <c r="CG166" s="316"/>
      <c r="CH166" s="309">
        <v>0.0</v>
      </c>
      <c r="CI166" s="310">
        <v>0.0</v>
      </c>
      <c r="CJ166" s="311">
        <v>0.0</v>
      </c>
      <c r="CK166" s="31"/>
      <c r="CL166" s="31"/>
      <c r="CM166" s="317"/>
      <c r="CN166" s="303">
        <v>0.0</v>
      </c>
      <c r="CO166" s="304">
        <v>0.0</v>
      </c>
      <c r="CP166" s="305">
        <v>0.0</v>
      </c>
      <c r="CQ166" s="31"/>
      <c r="CR166" s="31"/>
      <c r="CS166" s="317"/>
      <c r="CT166" s="303">
        <v>0.0</v>
      </c>
      <c r="CU166" s="304">
        <v>0.0</v>
      </c>
      <c r="CV166" s="305">
        <v>0.0</v>
      </c>
      <c r="CW166" s="31"/>
      <c r="CX166" s="31"/>
      <c r="CY166" s="317"/>
      <c r="CZ166" s="303">
        <v>0.0</v>
      </c>
      <c r="DA166" s="304">
        <v>0.0</v>
      </c>
      <c r="DB166" s="305">
        <v>0.0</v>
      </c>
    </row>
    <row r="167">
      <c r="B167" s="313"/>
      <c r="C167" s="314"/>
      <c r="D167" s="314"/>
      <c r="E167" s="287">
        <v>0.0</v>
      </c>
      <c r="F167" s="287">
        <v>0.0</v>
      </c>
      <c r="G167" s="287">
        <v>0.0</v>
      </c>
      <c r="H167" s="287">
        <f>IF(ISBLANK(E167), "", COUNTA(CCD!K167, CCD!Q167, CCD!W167, CCD!AC167, CCD!AI167, CCD!AO167, CCD!AU167, CCD!BA167, CCD!BG167, CCD!BM167, CCD!BS167, CCD!BY167, CCD!CE167, CCD!CK167, CCD!CQ167, CCD!CW167))</f>
        <v>0</v>
      </c>
      <c r="I167" s="287">
        <f>IF(ISBLANK(F167), "", COUNTA(CCD!L167, CCD!R167, CCD!X167, CCD!AD167, CCD!AJ167, CCD!AP167, CCD!AV167, CCD!BB167, CCD!BH167, CCD!BN167, CCD!BT167, CCD!BZ167, CCD!CF167, CCD!CL167, CCD!CR167, CCD!CX167))</f>
        <v>0</v>
      </c>
      <c r="J167" s="287">
        <f>IF(ISBLANK(G167), "", COUNTA(CCD!M167, CCD!S167, CCD!Y167, CCD!AE167, CCD!AK167, CCD!AQ167, CCD!AW167, CCD!BC167, CCD!BI167, CCD!BO167, CCD!BU167, CCD!CA167, CCD!CG167, CCD!CM167, CCD!CS167, CCD!CY167))</f>
        <v>0</v>
      </c>
      <c r="K167" s="315"/>
      <c r="L167" s="32"/>
      <c r="M167" s="316"/>
      <c r="N167" s="309">
        <v>0.0</v>
      </c>
      <c r="O167" s="310">
        <v>0.0</v>
      </c>
      <c r="P167" s="311">
        <v>0.0</v>
      </c>
      <c r="Q167" s="315"/>
      <c r="R167" s="88"/>
      <c r="S167" s="316"/>
      <c r="T167" s="309">
        <v>0.0</v>
      </c>
      <c r="U167" s="310">
        <v>0.0</v>
      </c>
      <c r="V167" s="311">
        <v>0.0</v>
      </c>
      <c r="W167" s="315"/>
      <c r="X167" s="32"/>
      <c r="Y167" s="316"/>
      <c r="Z167" s="309">
        <v>0.0</v>
      </c>
      <c r="AA167" s="310">
        <v>0.0</v>
      </c>
      <c r="AB167" s="311">
        <v>0.0</v>
      </c>
      <c r="AC167" s="315"/>
      <c r="AD167" s="32"/>
      <c r="AE167" s="316"/>
      <c r="AF167" s="309">
        <v>0.0</v>
      </c>
      <c r="AG167" s="310">
        <v>0.0</v>
      </c>
      <c r="AH167" s="311">
        <v>0.0</v>
      </c>
      <c r="AI167" s="315"/>
      <c r="AJ167" s="32"/>
      <c r="AK167" s="316"/>
      <c r="AL167" s="309">
        <v>0.0</v>
      </c>
      <c r="AM167" s="310">
        <v>0.0</v>
      </c>
      <c r="AN167" s="311">
        <v>0.0</v>
      </c>
      <c r="AO167" s="32"/>
      <c r="AP167" s="32"/>
      <c r="AQ167" s="316"/>
      <c r="AR167" s="309">
        <v>0.0</v>
      </c>
      <c r="AS167" s="310">
        <v>0.0</v>
      </c>
      <c r="AT167" s="311">
        <v>0.0</v>
      </c>
      <c r="AU167" s="315"/>
      <c r="AV167" s="32"/>
      <c r="AW167" s="316"/>
      <c r="AX167" s="309">
        <v>0.0</v>
      </c>
      <c r="AY167" s="310">
        <v>0.0</v>
      </c>
      <c r="AZ167" s="311">
        <v>0.0</v>
      </c>
      <c r="BA167" s="315"/>
      <c r="BB167" s="32"/>
      <c r="BC167" s="316"/>
      <c r="BD167" s="309">
        <v>0.0</v>
      </c>
      <c r="BE167" s="310">
        <v>0.0</v>
      </c>
      <c r="BF167" s="311">
        <v>0.0</v>
      </c>
      <c r="BG167" s="315"/>
      <c r="BH167" s="32"/>
      <c r="BI167" s="316"/>
      <c r="BJ167" s="309">
        <v>0.0</v>
      </c>
      <c r="BK167" s="310">
        <v>0.0</v>
      </c>
      <c r="BL167" s="311">
        <v>0.0</v>
      </c>
      <c r="BM167" s="32"/>
      <c r="BN167" s="32"/>
      <c r="BO167" s="316"/>
      <c r="BP167" s="309">
        <v>0.0</v>
      </c>
      <c r="BQ167" s="310">
        <v>0.0</v>
      </c>
      <c r="BR167" s="311">
        <v>0.0</v>
      </c>
      <c r="BS167" s="32"/>
      <c r="BT167" s="32"/>
      <c r="BU167" s="316"/>
      <c r="BV167" s="309">
        <v>0.0</v>
      </c>
      <c r="BW167" s="310">
        <v>0.0</v>
      </c>
      <c r="BX167" s="311">
        <v>0.0</v>
      </c>
      <c r="BY167" s="32"/>
      <c r="BZ167" s="32"/>
      <c r="CA167" s="316"/>
      <c r="CB167" s="309">
        <v>0.0</v>
      </c>
      <c r="CC167" s="310">
        <v>0.0</v>
      </c>
      <c r="CD167" s="311">
        <v>0.0</v>
      </c>
      <c r="CE167" s="32"/>
      <c r="CF167" s="32"/>
      <c r="CG167" s="316"/>
      <c r="CH167" s="309">
        <v>0.0</v>
      </c>
      <c r="CI167" s="310">
        <v>0.0</v>
      </c>
      <c r="CJ167" s="311">
        <v>0.0</v>
      </c>
      <c r="CK167" s="31"/>
      <c r="CL167" s="31"/>
      <c r="CM167" s="317"/>
      <c r="CN167" s="303">
        <v>0.0</v>
      </c>
      <c r="CO167" s="304">
        <v>0.0</v>
      </c>
      <c r="CP167" s="305">
        <v>0.0</v>
      </c>
      <c r="CQ167" s="31"/>
      <c r="CR167" s="31"/>
      <c r="CS167" s="317"/>
      <c r="CT167" s="303">
        <v>0.0</v>
      </c>
      <c r="CU167" s="304">
        <v>0.0</v>
      </c>
      <c r="CV167" s="305">
        <v>0.0</v>
      </c>
      <c r="CW167" s="31"/>
      <c r="CX167" s="31"/>
      <c r="CY167" s="317"/>
      <c r="CZ167" s="303">
        <v>0.0</v>
      </c>
      <c r="DA167" s="304">
        <v>0.0</v>
      </c>
      <c r="DB167" s="305">
        <v>0.0</v>
      </c>
    </row>
    <row r="168">
      <c r="B168" s="313"/>
      <c r="C168" s="314"/>
      <c r="D168" s="314"/>
      <c r="E168" s="287">
        <v>0.0</v>
      </c>
      <c r="F168" s="287">
        <v>0.0</v>
      </c>
      <c r="G168" s="287">
        <v>0.0</v>
      </c>
      <c r="H168" s="287">
        <f>IF(ISBLANK(E168), "", COUNTA(CCD!K168, CCD!Q168, CCD!W168, CCD!AC168, CCD!AI168, CCD!AO168, CCD!AU168, CCD!BA168, CCD!BG168, CCD!BM168, CCD!BS168, CCD!BY168, CCD!CE168, CCD!CK168, CCD!CQ168, CCD!CW168))</f>
        <v>0</v>
      </c>
      <c r="I168" s="287">
        <f>IF(ISBLANK(F168), "", COUNTA(CCD!L168, CCD!R168, CCD!X168, CCD!AD168, CCD!AJ168, CCD!AP168, CCD!AV168, CCD!BB168, CCD!BH168, CCD!BN168, CCD!BT168, CCD!BZ168, CCD!CF168, CCD!CL168, CCD!CR168, CCD!CX168))</f>
        <v>0</v>
      </c>
      <c r="J168" s="287">
        <f>IF(ISBLANK(G168), "", COUNTA(CCD!M168, CCD!S168, CCD!Y168, CCD!AE168, CCD!AK168, CCD!AQ168, CCD!AW168, CCD!BC168, CCD!BI168, CCD!BO168, CCD!BU168, CCD!CA168, CCD!CG168, CCD!CM168, CCD!CS168, CCD!CY168))</f>
        <v>0</v>
      </c>
      <c r="K168" s="315"/>
      <c r="L168" s="32"/>
      <c r="M168" s="316"/>
      <c r="N168" s="309">
        <v>0.0</v>
      </c>
      <c r="O168" s="310">
        <v>0.0</v>
      </c>
      <c r="P168" s="311">
        <v>0.0</v>
      </c>
      <c r="Q168" s="315"/>
      <c r="R168" s="88"/>
      <c r="S168" s="316"/>
      <c r="T168" s="309">
        <v>0.0</v>
      </c>
      <c r="U168" s="310">
        <v>0.0</v>
      </c>
      <c r="V168" s="311">
        <v>0.0</v>
      </c>
      <c r="W168" s="315"/>
      <c r="X168" s="32"/>
      <c r="Y168" s="316"/>
      <c r="Z168" s="309">
        <v>0.0</v>
      </c>
      <c r="AA168" s="310">
        <v>0.0</v>
      </c>
      <c r="AB168" s="311">
        <v>0.0</v>
      </c>
      <c r="AC168" s="315"/>
      <c r="AD168" s="32"/>
      <c r="AE168" s="316"/>
      <c r="AF168" s="309">
        <v>0.0</v>
      </c>
      <c r="AG168" s="310">
        <v>0.0</v>
      </c>
      <c r="AH168" s="311">
        <v>0.0</v>
      </c>
      <c r="AI168" s="315"/>
      <c r="AJ168" s="32"/>
      <c r="AK168" s="316"/>
      <c r="AL168" s="309">
        <v>0.0</v>
      </c>
      <c r="AM168" s="310">
        <v>0.0</v>
      </c>
      <c r="AN168" s="311">
        <v>0.0</v>
      </c>
      <c r="AO168" s="32"/>
      <c r="AP168" s="32"/>
      <c r="AQ168" s="316"/>
      <c r="AR168" s="309">
        <v>0.0</v>
      </c>
      <c r="AS168" s="310">
        <v>0.0</v>
      </c>
      <c r="AT168" s="311">
        <v>0.0</v>
      </c>
      <c r="AU168" s="315"/>
      <c r="AV168" s="32"/>
      <c r="AW168" s="316"/>
      <c r="AX168" s="309">
        <v>0.0</v>
      </c>
      <c r="AY168" s="310">
        <v>0.0</v>
      </c>
      <c r="AZ168" s="311">
        <v>0.0</v>
      </c>
      <c r="BA168" s="315"/>
      <c r="BB168" s="32"/>
      <c r="BC168" s="316"/>
      <c r="BD168" s="309">
        <v>0.0</v>
      </c>
      <c r="BE168" s="310">
        <v>0.0</v>
      </c>
      <c r="BF168" s="311">
        <v>0.0</v>
      </c>
      <c r="BG168" s="315"/>
      <c r="BH168" s="32"/>
      <c r="BI168" s="316"/>
      <c r="BJ168" s="309">
        <v>0.0</v>
      </c>
      <c r="BK168" s="310">
        <v>0.0</v>
      </c>
      <c r="BL168" s="311">
        <v>0.0</v>
      </c>
      <c r="BM168" s="32"/>
      <c r="BN168" s="32"/>
      <c r="BO168" s="316"/>
      <c r="BP168" s="309">
        <v>0.0</v>
      </c>
      <c r="BQ168" s="310">
        <v>0.0</v>
      </c>
      <c r="BR168" s="311">
        <v>0.0</v>
      </c>
      <c r="BS168" s="32"/>
      <c r="BT168" s="32"/>
      <c r="BU168" s="316"/>
      <c r="BV168" s="309">
        <v>0.0</v>
      </c>
      <c r="BW168" s="310">
        <v>0.0</v>
      </c>
      <c r="BX168" s="311">
        <v>0.0</v>
      </c>
      <c r="BY168" s="32"/>
      <c r="BZ168" s="32"/>
      <c r="CA168" s="316"/>
      <c r="CB168" s="309">
        <v>0.0</v>
      </c>
      <c r="CC168" s="310">
        <v>0.0</v>
      </c>
      <c r="CD168" s="311">
        <v>0.0</v>
      </c>
      <c r="CE168" s="32"/>
      <c r="CF168" s="32"/>
      <c r="CG168" s="316"/>
      <c r="CH168" s="309">
        <v>0.0</v>
      </c>
      <c r="CI168" s="310">
        <v>0.0</v>
      </c>
      <c r="CJ168" s="311">
        <v>0.0</v>
      </c>
      <c r="CK168" s="31"/>
      <c r="CL168" s="31"/>
      <c r="CM168" s="317"/>
      <c r="CN168" s="303">
        <v>0.0</v>
      </c>
      <c r="CO168" s="304">
        <v>0.0</v>
      </c>
      <c r="CP168" s="305">
        <v>0.0</v>
      </c>
      <c r="CQ168" s="31"/>
      <c r="CR168" s="31"/>
      <c r="CS168" s="317"/>
      <c r="CT168" s="303">
        <v>0.0</v>
      </c>
      <c r="CU168" s="304">
        <v>0.0</v>
      </c>
      <c r="CV168" s="305">
        <v>0.0</v>
      </c>
      <c r="CW168" s="31"/>
      <c r="CX168" s="31"/>
      <c r="CY168" s="317"/>
      <c r="CZ168" s="303">
        <v>0.0</v>
      </c>
      <c r="DA168" s="304">
        <v>0.0</v>
      </c>
      <c r="DB168" s="305">
        <v>0.0</v>
      </c>
    </row>
    <row r="169">
      <c r="B169" s="313"/>
      <c r="C169" s="314"/>
      <c r="D169" s="314"/>
      <c r="E169" s="287">
        <v>0.0</v>
      </c>
      <c r="F169" s="287">
        <v>0.0</v>
      </c>
      <c r="G169" s="287">
        <v>0.0</v>
      </c>
      <c r="H169" s="287">
        <f>IF(ISBLANK(E169), "", COUNTA(CCD!K169, CCD!Q169, CCD!W169, CCD!AC169, CCD!AI169, CCD!AO169, CCD!AU169, CCD!BA169, CCD!BG169, CCD!BM169, CCD!BS169, CCD!BY169, CCD!CE169, CCD!CK169, CCD!CQ169, CCD!CW169))</f>
        <v>0</v>
      </c>
      <c r="I169" s="287">
        <f>IF(ISBLANK(F169), "", COUNTA(CCD!L169, CCD!R169, CCD!X169, CCD!AD169, CCD!AJ169, CCD!AP169, CCD!AV169, CCD!BB169, CCD!BH169, CCD!BN169, CCD!BT169, CCD!BZ169, CCD!CF169, CCD!CL169, CCD!CR169, CCD!CX169))</f>
        <v>0</v>
      </c>
      <c r="J169" s="287">
        <f>IF(ISBLANK(G169), "", COUNTA(CCD!M169, CCD!S169, CCD!Y169, CCD!AE169, CCD!AK169, CCD!AQ169, CCD!AW169, CCD!BC169, CCD!BI169, CCD!BO169, CCD!BU169, CCD!CA169, CCD!CG169, CCD!CM169, CCD!CS169, CCD!CY169))</f>
        <v>0</v>
      </c>
      <c r="K169" s="315"/>
      <c r="L169" s="32"/>
      <c r="M169" s="316"/>
      <c r="N169" s="309">
        <v>0.0</v>
      </c>
      <c r="O169" s="310">
        <v>0.0</v>
      </c>
      <c r="P169" s="311">
        <v>0.0</v>
      </c>
      <c r="Q169" s="315"/>
      <c r="R169" s="88"/>
      <c r="S169" s="316"/>
      <c r="T169" s="309">
        <v>0.0</v>
      </c>
      <c r="U169" s="310">
        <v>0.0</v>
      </c>
      <c r="V169" s="311">
        <v>0.0</v>
      </c>
      <c r="W169" s="315"/>
      <c r="X169" s="32"/>
      <c r="Y169" s="316"/>
      <c r="Z169" s="309">
        <v>0.0</v>
      </c>
      <c r="AA169" s="310">
        <v>0.0</v>
      </c>
      <c r="AB169" s="311">
        <v>0.0</v>
      </c>
      <c r="AC169" s="315"/>
      <c r="AD169" s="32"/>
      <c r="AE169" s="316"/>
      <c r="AF169" s="309">
        <v>0.0</v>
      </c>
      <c r="AG169" s="310">
        <v>0.0</v>
      </c>
      <c r="AH169" s="311">
        <v>0.0</v>
      </c>
      <c r="AI169" s="315"/>
      <c r="AJ169" s="32"/>
      <c r="AK169" s="316"/>
      <c r="AL169" s="309">
        <v>0.0</v>
      </c>
      <c r="AM169" s="310">
        <v>0.0</v>
      </c>
      <c r="AN169" s="311">
        <v>0.0</v>
      </c>
      <c r="AO169" s="32"/>
      <c r="AP169" s="32"/>
      <c r="AQ169" s="316"/>
      <c r="AR169" s="309">
        <v>0.0</v>
      </c>
      <c r="AS169" s="310">
        <v>0.0</v>
      </c>
      <c r="AT169" s="311">
        <v>0.0</v>
      </c>
      <c r="AU169" s="315"/>
      <c r="AV169" s="32"/>
      <c r="AW169" s="316"/>
      <c r="AX169" s="309">
        <v>0.0</v>
      </c>
      <c r="AY169" s="310">
        <v>0.0</v>
      </c>
      <c r="AZ169" s="311">
        <v>0.0</v>
      </c>
      <c r="BA169" s="315"/>
      <c r="BB169" s="32"/>
      <c r="BC169" s="316"/>
      <c r="BD169" s="309">
        <v>0.0</v>
      </c>
      <c r="BE169" s="310">
        <v>0.0</v>
      </c>
      <c r="BF169" s="311">
        <v>0.0</v>
      </c>
      <c r="BG169" s="315"/>
      <c r="BH169" s="32"/>
      <c r="BI169" s="316"/>
      <c r="BJ169" s="309">
        <v>0.0</v>
      </c>
      <c r="BK169" s="310">
        <v>0.0</v>
      </c>
      <c r="BL169" s="311">
        <v>0.0</v>
      </c>
      <c r="BM169" s="32"/>
      <c r="BN169" s="32"/>
      <c r="BO169" s="316"/>
      <c r="BP169" s="309">
        <v>0.0</v>
      </c>
      <c r="BQ169" s="310">
        <v>0.0</v>
      </c>
      <c r="BR169" s="311">
        <v>0.0</v>
      </c>
      <c r="BS169" s="32"/>
      <c r="BT169" s="32"/>
      <c r="BU169" s="316"/>
      <c r="BV169" s="309">
        <v>0.0</v>
      </c>
      <c r="BW169" s="310">
        <v>0.0</v>
      </c>
      <c r="BX169" s="311">
        <v>0.0</v>
      </c>
      <c r="BY169" s="32"/>
      <c r="BZ169" s="32"/>
      <c r="CA169" s="316"/>
      <c r="CB169" s="309">
        <v>0.0</v>
      </c>
      <c r="CC169" s="310">
        <v>0.0</v>
      </c>
      <c r="CD169" s="311">
        <v>0.0</v>
      </c>
      <c r="CE169" s="32"/>
      <c r="CF169" s="32"/>
      <c r="CG169" s="316"/>
      <c r="CH169" s="309">
        <v>0.0</v>
      </c>
      <c r="CI169" s="310">
        <v>0.0</v>
      </c>
      <c r="CJ169" s="311">
        <v>0.0</v>
      </c>
      <c r="CK169" s="31"/>
      <c r="CL169" s="31"/>
      <c r="CM169" s="317"/>
      <c r="CN169" s="303">
        <v>0.0</v>
      </c>
      <c r="CO169" s="304">
        <v>0.0</v>
      </c>
      <c r="CP169" s="305">
        <v>0.0</v>
      </c>
      <c r="CQ169" s="31"/>
      <c r="CR169" s="31"/>
      <c r="CS169" s="317"/>
      <c r="CT169" s="303">
        <v>0.0</v>
      </c>
      <c r="CU169" s="304">
        <v>0.0</v>
      </c>
      <c r="CV169" s="305">
        <v>0.0</v>
      </c>
      <c r="CW169" s="31"/>
      <c r="CX169" s="31"/>
      <c r="CY169" s="317"/>
      <c r="CZ169" s="303">
        <v>0.0</v>
      </c>
      <c r="DA169" s="304">
        <v>0.0</v>
      </c>
      <c r="DB169" s="305">
        <v>0.0</v>
      </c>
    </row>
    <row r="170">
      <c r="B170" s="313"/>
      <c r="C170" s="314"/>
      <c r="D170" s="314"/>
      <c r="E170" s="287">
        <v>0.0</v>
      </c>
      <c r="F170" s="287">
        <v>0.0</v>
      </c>
      <c r="G170" s="287">
        <v>0.0</v>
      </c>
      <c r="H170" s="287">
        <f>IF(ISBLANK(E170), "", COUNTA(CCD!K170, CCD!Q170, CCD!W170, CCD!AC170, CCD!AI170, CCD!AO170, CCD!AU170, CCD!BA170, CCD!BG170, CCD!BM170, CCD!BS170, CCD!BY170, CCD!CE170, CCD!CK170, CCD!CQ170, CCD!CW170))</f>
        <v>0</v>
      </c>
      <c r="I170" s="287">
        <f>IF(ISBLANK(F170), "", COUNTA(CCD!L170, CCD!R170, CCD!X170, CCD!AD170, CCD!AJ170, CCD!AP170, CCD!AV170, CCD!BB170, CCD!BH170, CCD!BN170, CCD!BT170, CCD!BZ170, CCD!CF170, CCD!CL170, CCD!CR170, CCD!CX170))</f>
        <v>0</v>
      </c>
      <c r="J170" s="287">
        <f>IF(ISBLANK(G170), "", COUNTA(CCD!M170, CCD!S170, CCD!Y170, CCD!AE170, CCD!AK170, CCD!AQ170, CCD!AW170, CCD!BC170, CCD!BI170, CCD!BO170, CCD!BU170, CCD!CA170, CCD!CG170, CCD!CM170, CCD!CS170, CCD!CY170))</f>
        <v>0</v>
      </c>
      <c r="K170" s="315"/>
      <c r="L170" s="32"/>
      <c r="M170" s="316"/>
      <c r="N170" s="309">
        <v>0.0</v>
      </c>
      <c r="O170" s="310">
        <v>0.0</v>
      </c>
      <c r="P170" s="311">
        <v>0.0</v>
      </c>
      <c r="Q170" s="315"/>
      <c r="R170" s="88"/>
      <c r="S170" s="316"/>
      <c r="T170" s="309">
        <v>0.0</v>
      </c>
      <c r="U170" s="310">
        <v>0.0</v>
      </c>
      <c r="V170" s="311">
        <v>0.0</v>
      </c>
      <c r="W170" s="315"/>
      <c r="X170" s="32"/>
      <c r="Y170" s="316"/>
      <c r="Z170" s="309">
        <v>0.0</v>
      </c>
      <c r="AA170" s="310">
        <v>0.0</v>
      </c>
      <c r="AB170" s="311">
        <v>0.0</v>
      </c>
      <c r="AC170" s="315"/>
      <c r="AD170" s="32"/>
      <c r="AE170" s="316"/>
      <c r="AF170" s="309">
        <v>0.0</v>
      </c>
      <c r="AG170" s="310">
        <v>0.0</v>
      </c>
      <c r="AH170" s="311">
        <v>0.0</v>
      </c>
      <c r="AI170" s="315"/>
      <c r="AJ170" s="32"/>
      <c r="AK170" s="316"/>
      <c r="AL170" s="309">
        <v>0.0</v>
      </c>
      <c r="AM170" s="310">
        <v>0.0</v>
      </c>
      <c r="AN170" s="311">
        <v>0.0</v>
      </c>
      <c r="AO170" s="32"/>
      <c r="AP170" s="32"/>
      <c r="AQ170" s="316"/>
      <c r="AR170" s="309">
        <v>0.0</v>
      </c>
      <c r="AS170" s="310">
        <v>0.0</v>
      </c>
      <c r="AT170" s="311">
        <v>0.0</v>
      </c>
      <c r="AU170" s="315"/>
      <c r="AV170" s="32"/>
      <c r="AW170" s="316"/>
      <c r="AX170" s="309">
        <v>0.0</v>
      </c>
      <c r="AY170" s="310">
        <v>0.0</v>
      </c>
      <c r="AZ170" s="311">
        <v>0.0</v>
      </c>
      <c r="BA170" s="315"/>
      <c r="BB170" s="32"/>
      <c r="BC170" s="316"/>
      <c r="BD170" s="309">
        <v>0.0</v>
      </c>
      <c r="BE170" s="310">
        <v>0.0</v>
      </c>
      <c r="BF170" s="311">
        <v>0.0</v>
      </c>
      <c r="BG170" s="315"/>
      <c r="BH170" s="32"/>
      <c r="BI170" s="316"/>
      <c r="BJ170" s="309">
        <v>0.0</v>
      </c>
      <c r="BK170" s="310">
        <v>0.0</v>
      </c>
      <c r="BL170" s="311">
        <v>0.0</v>
      </c>
      <c r="BM170" s="32"/>
      <c r="BN170" s="32"/>
      <c r="BO170" s="316"/>
      <c r="BP170" s="309">
        <v>0.0</v>
      </c>
      <c r="BQ170" s="310">
        <v>0.0</v>
      </c>
      <c r="BR170" s="311">
        <v>0.0</v>
      </c>
      <c r="BS170" s="32"/>
      <c r="BT170" s="32"/>
      <c r="BU170" s="316"/>
      <c r="BV170" s="309">
        <v>0.0</v>
      </c>
      <c r="BW170" s="310">
        <v>0.0</v>
      </c>
      <c r="BX170" s="311">
        <v>0.0</v>
      </c>
      <c r="BY170" s="32"/>
      <c r="BZ170" s="32"/>
      <c r="CA170" s="316"/>
      <c r="CB170" s="309">
        <v>0.0</v>
      </c>
      <c r="CC170" s="310">
        <v>0.0</v>
      </c>
      <c r="CD170" s="311">
        <v>0.0</v>
      </c>
      <c r="CE170" s="32"/>
      <c r="CF170" s="32"/>
      <c r="CG170" s="316"/>
      <c r="CH170" s="309">
        <v>0.0</v>
      </c>
      <c r="CI170" s="310">
        <v>0.0</v>
      </c>
      <c r="CJ170" s="311">
        <v>0.0</v>
      </c>
      <c r="CK170" s="31"/>
      <c r="CL170" s="31"/>
      <c r="CM170" s="317"/>
      <c r="CN170" s="303">
        <v>0.0</v>
      </c>
      <c r="CO170" s="304">
        <v>0.0</v>
      </c>
      <c r="CP170" s="305">
        <v>0.0</v>
      </c>
      <c r="CQ170" s="31"/>
      <c r="CR170" s="31"/>
      <c r="CS170" s="317"/>
      <c r="CT170" s="303">
        <v>0.0</v>
      </c>
      <c r="CU170" s="304">
        <v>0.0</v>
      </c>
      <c r="CV170" s="305">
        <v>0.0</v>
      </c>
      <c r="CW170" s="31"/>
      <c r="CX170" s="31"/>
      <c r="CY170" s="317"/>
      <c r="CZ170" s="303">
        <v>0.0</v>
      </c>
      <c r="DA170" s="304">
        <v>0.0</v>
      </c>
      <c r="DB170" s="305">
        <v>0.0</v>
      </c>
    </row>
    <row r="171">
      <c r="B171" s="313"/>
      <c r="C171" s="314"/>
      <c r="D171" s="314"/>
      <c r="E171" s="287">
        <v>0.0</v>
      </c>
      <c r="F171" s="287">
        <v>0.0</v>
      </c>
      <c r="G171" s="287">
        <v>0.0</v>
      </c>
      <c r="H171" s="287">
        <f>IF(ISBLANK(E171), "", COUNTA(CCD!K171, CCD!Q171, CCD!W171, CCD!AC171, CCD!AI171, CCD!AO171, CCD!AU171, CCD!BA171, CCD!BG171, CCD!BM171, CCD!BS171, CCD!BY171, CCD!CE171, CCD!CK171, CCD!CQ171, CCD!CW171))</f>
        <v>0</v>
      </c>
      <c r="I171" s="287">
        <f>IF(ISBLANK(F171), "", COUNTA(CCD!L171, CCD!R171, CCD!X171, CCD!AD171, CCD!AJ171, CCD!AP171, CCD!AV171, CCD!BB171, CCD!BH171, CCD!BN171, CCD!BT171, CCD!BZ171, CCD!CF171, CCD!CL171, CCD!CR171, CCD!CX171))</f>
        <v>0</v>
      </c>
      <c r="J171" s="287">
        <f>IF(ISBLANK(G171), "", COUNTA(CCD!M171, CCD!S171, CCD!Y171, CCD!AE171, CCD!AK171, CCD!AQ171, CCD!AW171, CCD!BC171, CCD!BI171, CCD!BO171, CCD!BU171, CCD!CA171, CCD!CG171, CCD!CM171, CCD!CS171, CCD!CY171))</f>
        <v>0</v>
      </c>
      <c r="K171" s="315"/>
      <c r="L171" s="32"/>
      <c r="M171" s="316"/>
      <c r="N171" s="309">
        <v>0.0</v>
      </c>
      <c r="O171" s="310">
        <v>0.0</v>
      </c>
      <c r="P171" s="311">
        <v>0.0</v>
      </c>
      <c r="Q171" s="315"/>
      <c r="R171" s="88"/>
      <c r="S171" s="316"/>
      <c r="T171" s="309">
        <v>0.0</v>
      </c>
      <c r="U171" s="310">
        <v>0.0</v>
      </c>
      <c r="V171" s="311">
        <v>0.0</v>
      </c>
      <c r="W171" s="315"/>
      <c r="X171" s="32"/>
      <c r="Y171" s="316"/>
      <c r="Z171" s="309">
        <v>0.0</v>
      </c>
      <c r="AA171" s="310">
        <v>0.0</v>
      </c>
      <c r="AB171" s="311">
        <v>0.0</v>
      </c>
      <c r="AC171" s="315"/>
      <c r="AD171" s="32"/>
      <c r="AE171" s="316"/>
      <c r="AF171" s="309">
        <v>0.0</v>
      </c>
      <c r="AG171" s="310">
        <v>0.0</v>
      </c>
      <c r="AH171" s="311">
        <v>0.0</v>
      </c>
      <c r="AI171" s="315"/>
      <c r="AJ171" s="32"/>
      <c r="AK171" s="316"/>
      <c r="AL171" s="309">
        <v>0.0</v>
      </c>
      <c r="AM171" s="310">
        <v>0.0</v>
      </c>
      <c r="AN171" s="311">
        <v>0.0</v>
      </c>
      <c r="AO171" s="32"/>
      <c r="AP171" s="32"/>
      <c r="AQ171" s="316"/>
      <c r="AR171" s="309">
        <v>0.0</v>
      </c>
      <c r="AS171" s="310">
        <v>0.0</v>
      </c>
      <c r="AT171" s="311">
        <v>0.0</v>
      </c>
      <c r="AU171" s="315"/>
      <c r="AV171" s="32"/>
      <c r="AW171" s="316"/>
      <c r="AX171" s="309">
        <v>0.0</v>
      </c>
      <c r="AY171" s="310">
        <v>0.0</v>
      </c>
      <c r="AZ171" s="311">
        <v>0.0</v>
      </c>
      <c r="BA171" s="315"/>
      <c r="BB171" s="32"/>
      <c r="BC171" s="316"/>
      <c r="BD171" s="309">
        <v>0.0</v>
      </c>
      <c r="BE171" s="310">
        <v>0.0</v>
      </c>
      <c r="BF171" s="311">
        <v>0.0</v>
      </c>
      <c r="BG171" s="315"/>
      <c r="BH171" s="32"/>
      <c r="BI171" s="316"/>
      <c r="BJ171" s="309">
        <v>0.0</v>
      </c>
      <c r="BK171" s="310">
        <v>0.0</v>
      </c>
      <c r="BL171" s="311">
        <v>0.0</v>
      </c>
      <c r="BM171" s="32"/>
      <c r="BN171" s="32"/>
      <c r="BO171" s="316"/>
      <c r="BP171" s="309">
        <v>0.0</v>
      </c>
      <c r="BQ171" s="310">
        <v>0.0</v>
      </c>
      <c r="BR171" s="311">
        <v>0.0</v>
      </c>
      <c r="BS171" s="32"/>
      <c r="BT171" s="32"/>
      <c r="BU171" s="316"/>
      <c r="BV171" s="309">
        <v>0.0</v>
      </c>
      <c r="BW171" s="310">
        <v>0.0</v>
      </c>
      <c r="BX171" s="311">
        <v>0.0</v>
      </c>
      <c r="BY171" s="32"/>
      <c r="BZ171" s="32"/>
      <c r="CA171" s="316"/>
      <c r="CB171" s="309">
        <v>0.0</v>
      </c>
      <c r="CC171" s="310">
        <v>0.0</v>
      </c>
      <c r="CD171" s="311">
        <v>0.0</v>
      </c>
      <c r="CE171" s="32"/>
      <c r="CF171" s="32"/>
      <c r="CG171" s="316"/>
      <c r="CH171" s="309">
        <v>0.0</v>
      </c>
      <c r="CI171" s="310">
        <v>0.0</v>
      </c>
      <c r="CJ171" s="311">
        <v>0.0</v>
      </c>
      <c r="CK171" s="31"/>
      <c r="CL171" s="31"/>
      <c r="CM171" s="317"/>
      <c r="CN171" s="303">
        <v>0.0</v>
      </c>
      <c r="CO171" s="304">
        <v>0.0</v>
      </c>
      <c r="CP171" s="305">
        <v>0.0</v>
      </c>
      <c r="CQ171" s="31"/>
      <c r="CR171" s="31"/>
      <c r="CS171" s="317"/>
      <c r="CT171" s="303">
        <v>0.0</v>
      </c>
      <c r="CU171" s="304">
        <v>0.0</v>
      </c>
      <c r="CV171" s="305">
        <v>0.0</v>
      </c>
      <c r="CW171" s="31"/>
      <c r="CX171" s="31"/>
      <c r="CY171" s="317"/>
      <c r="CZ171" s="303">
        <v>0.0</v>
      </c>
      <c r="DA171" s="304">
        <v>0.0</v>
      </c>
      <c r="DB171" s="305">
        <v>0.0</v>
      </c>
    </row>
    <row r="172">
      <c r="B172" s="313"/>
      <c r="C172" s="314"/>
      <c r="D172" s="314"/>
      <c r="E172" s="287">
        <v>0.0</v>
      </c>
      <c r="F172" s="287">
        <v>0.0</v>
      </c>
      <c r="G172" s="287">
        <v>0.0</v>
      </c>
      <c r="H172" s="287">
        <f>IF(ISBLANK(E172), "", COUNTA(CCD!K172, CCD!Q172, CCD!W172, CCD!AC172, CCD!AI172, CCD!AO172, CCD!AU172, CCD!BA172, CCD!BG172, CCD!BM172, CCD!BS172, CCD!BY172, CCD!CE172, CCD!CK172, CCD!CQ172, CCD!CW172))</f>
        <v>0</v>
      </c>
      <c r="I172" s="287">
        <f>IF(ISBLANK(F172), "", COUNTA(CCD!L172, CCD!R172, CCD!X172, CCD!AD172, CCD!AJ172, CCD!AP172, CCD!AV172, CCD!BB172, CCD!BH172, CCD!BN172, CCD!BT172, CCD!BZ172, CCD!CF172, CCD!CL172, CCD!CR172, CCD!CX172))</f>
        <v>0</v>
      </c>
      <c r="J172" s="287">
        <f>IF(ISBLANK(G172), "", COUNTA(CCD!M172, CCD!S172, CCD!Y172, CCD!AE172, CCD!AK172, CCD!AQ172, CCD!AW172, CCD!BC172, CCD!BI172, CCD!BO172, CCD!BU172, CCD!CA172, CCD!CG172, CCD!CM172, CCD!CS172, CCD!CY172))</f>
        <v>0</v>
      </c>
      <c r="K172" s="315"/>
      <c r="L172" s="32"/>
      <c r="M172" s="316"/>
      <c r="N172" s="309">
        <v>0.0</v>
      </c>
      <c r="O172" s="310">
        <v>0.0</v>
      </c>
      <c r="P172" s="311">
        <v>0.0</v>
      </c>
      <c r="Q172" s="315"/>
      <c r="R172" s="88"/>
      <c r="S172" s="316"/>
      <c r="T172" s="309">
        <v>0.0</v>
      </c>
      <c r="U172" s="310">
        <v>0.0</v>
      </c>
      <c r="V172" s="311">
        <v>0.0</v>
      </c>
      <c r="W172" s="315"/>
      <c r="X172" s="32"/>
      <c r="Y172" s="316"/>
      <c r="Z172" s="309">
        <v>0.0</v>
      </c>
      <c r="AA172" s="310">
        <v>0.0</v>
      </c>
      <c r="AB172" s="311">
        <v>0.0</v>
      </c>
      <c r="AC172" s="315"/>
      <c r="AD172" s="32"/>
      <c r="AE172" s="316"/>
      <c r="AF172" s="309">
        <v>0.0</v>
      </c>
      <c r="AG172" s="310">
        <v>0.0</v>
      </c>
      <c r="AH172" s="311">
        <v>0.0</v>
      </c>
      <c r="AI172" s="315"/>
      <c r="AJ172" s="32"/>
      <c r="AK172" s="316"/>
      <c r="AL172" s="309">
        <v>0.0</v>
      </c>
      <c r="AM172" s="310">
        <v>0.0</v>
      </c>
      <c r="AN172" s="311">
        <v>0.0</v>
      </c>
      <c r="AO172" s="32"/>
      <c r="AP172" s="32"/>
      <c r="AQ172" s="316"/>
      <c r="AR172" s="309">
        <v>0.0</v>
      </c>
      <c r="AS172" s="310">
        <v>0.0</v>
      </c>
      <c r="AT172" s="311">
        <v>0.0</v>
      </c>
      <c r="AU172" s="315"/>
      <c r="AV172" s="32"/>
      <c r="AW172" s="316"/>
      <c r="AX172" s="309">
        <v>0.0</v>
      </c>
      <c r="AY172" s="310">
        <v>0.0</v>
      </c>
      <c r="AZ172" s="311">
        <v>0.0</v>
      </c>
      <c r="BA172" s="315"/>
      <c r="BB172" s="32"/>
      <c r="BC172" s="316"/>
      <c r="BD172" s="309">
        <v>0.0</v>
      </c>
      <c r="BE172" s="310">
        <v>0.0</v>
      </c>
      <c r="BF172" s="311">
        <v>0.0</v>
      </c>
      <c r="BG172" s="315"/>
      <c r="BH172" s="32"/>
      <c r="BI172" s="316"/>
      <c r="BJ172" s="309">
        <v>0.0</v>
      </c>
      <c r="BK172" s="310">
        <v>0.0</v>
      </c>
      <c r="BL172" s="311">
        <v>0.0</v>
      </c>
      <c r="BM172" s="32"/>
      <c r="BN172" s="32"/>
      <c r="BO172" s="316"/>
      <c r="BP172" s="309">
        <v>0.0</v>
      </c>
      <c r="BQ172" s="310">
        <v>0.0</v>
      </c>
      <c r="BR172" s="311">
        <v>0.0</v>
      </c>
      <c r="BS172" s="32"/>
      <c r="BT172" s="32"/>
      <c r="BU172" s="316"/>
      <c r="BV172" s="309">
        <v>0.0</v>
      </c>
      <c r="BW172" s="310">
        <v>0.0</v>
      </c>
      <c r="BX172" s="311">
        <v>0.0</v>
      </c>
      <c r="BY172" s="32"/>
      <c r="BZ172" s="32"/>
      <c r="CA172" s="316"/>
      <c r="CB172" s="309">
        <v>0.0</v>
      </c>
      <c r="CC172" s="310">
        <v>0.0</v>
      </c>
      <c r="CD172" s="311">
        <v>0.0</v>
      </c>
      <c r="CE172" s="32"/>
      <c r="CF172" s="32"/>
      <c r="CG172" s="316"/>
      <c r="CH172" s="309">
        <v>0.0</v>
      </c>
      <c r="CI172" s="310">
        <v>0.0</v>
      </c>
      <c r="CJ172" s="311">
        <v>0.0</v>
      </c>
      <c r="CK172" s="31"/>
      <c r="CL172" s="31"/>
      <c r="CM172" s="317"/>
      <c r="CN172" s="303">
        <v>0.0</v>
      </c>
      <c r="CO172" s="304">
        <v>0.0</v>
      </c>
      <c r="CP172" s="305">
        <v>0.0</v>
      </c>
      <c r="CQ172" s="31"/>
      <c r="CR172" s="31"/>
      <c r="CS172" s="317"/>
      <c r="CT172" s="303">
        <v>0.0</v>
      </c>
      <c r="CU172" s="304">
        <v>0.0</v>
      </c>
      <c r="CV172" s="305">
        <v>0.0</v>
      </c>
      <c r="CW172" s="31"/>
      <c r="CX172" s="31"/>
      <c r="CY172" s="317"/>
      <c r="CZ172" s="303">
        <v>0.0</v>
      </c>
      <c r="DA172" s="304">
        <v>0.0</v>
      </c>
      <c r="DB172" s="305">
        <v>0.0</v>
      </c>
    </row>
    <row r="173">
      <c r="B173" s="313"/>
      <c r="C173" s="314"/>
      <c r="D173" s="314"/>
      <c r="E173" s="287">
        <v>0.0</v>
      </c>
      <c r="F173" s="287">
        <v>0.0</v>
      </c>
      <c r="G173" s="287">
        <v>0.0</v>
      </c>
      <c r="H173" s="287">
        <f>IF(ISBLANK(E173), "", COUNTA(CCD!K173, CCD!Q173, CCD!W173, CCD!AC173, CCD!AI173, CCD!AO173, CCD!AU173, CCD!BA173, CCD!BG173, CCD!BM173, CCD!BS173, CCD!BY173, CCD!CE173, CCD!CK173, CCD!CQ173, CCD!CW173))</f>
        <v>0</v>
      </c>
      <c r="I173" s="287">
        <f>IF(ISBLANK(F173), "", COUNTA(CCD!L173, CCD!R173, CCD!X173, CCD!AD173, CCD!AJ173, CCD!AP173, CCD!AV173, CCD!BB173, CCD!BH173, CCD!BN173, CCD!BT173, CCD!BZ173, CCD!CF173, CCD!CL173, CCD!CR173, CCD!CX173))</f>
        <v>0</v>
      </c>
      <c r="J173" s="287">
        <f>IF(ISBLANK(G173), "", COUNTA(CCD!M173, CCD!S173, CCD!Y173, CCD!AE173, CCD!AK173, CCD!AQ173, CCD!AW173, CCD!BC173, CCD!BI173, CCD!BO173, CCD!BU173, CCD!CA173, CCD!CG173, CCD!CM173, CCD!CS173, CCD!CY173))</f>
        <v>0</v>
      </c>
      <c r="K173" s="315"/>
      <c r="L173" s="32"/>
      <c r="M173" s="316"/>
      <c r="N173" s="309">
        <v>0.0</v>
      </c>
      <c r="O173" s="310">
        <v>0.0</v>
      </c>
      <c r="P173" s="311">
        <v>0.0</v>
      </c>
      <c r="Q173" s="315"/>
      <c r="R173" s="88"/>
      <c r="S173" s="316"/>
      <c r="T173" s="309">
        <v>0.0</v>
      </c>
      <c r="U173" s="310">
        <v>0.0</v>
      </c>
      <c r="V173" s="311">
        <v>0.0</v>
      </c>
      <c r="W173" s="315"/>
      <c r="X173" s="32"/>
      <c r="Y173" s="316"/>
      <c r="Z173" s="309">
        <v>0.0</v>
      </c>
      <c r="AA173" s="310">
        <v>0.0</v>
      </c>
      <c r="AB173" s="311">
        <v>0.0</v>
      </c>
      <c r="AC173" s="315"/>
      <c r="AD173" s="32"/>
      <c r="AE173" s="316"/>
      <c r="AF173" s="309">
        <v>0.0</v>
      </c>
      <c r="AG173" s="310">
        <v>0.0</v>
      </c>
      <c r="AH173" s="311">
        <v>0.0</v>
      </c>
      <c r="AI173" s="315"/>
      <c r="AJ173" s="32"/>
      <c r="AK173" s="316"/>
      <c r="AL173" s="309">
        <v>0.0</v>
      </c>
      <c r="AM173" s="310">
        <v>0.0</v>
      </c>
      <c r="AN173" s="311">
        <v>0.0</v>
      </c>
      <c r="AO173" s="32"/>
      <c r="AP173" s="32"/>
      <c r="AQ173" s="316"/>
      <c r="AR173" s="309">
        <v>0.0</v>
      </c>
      <c r="AS173" s="310">
        <v>0.0</v>
      </c>
      <c r="AT173" s="311">
        <v>0.0</v>
      </c>
      <c r="AU173" s="315"/>
      <c r="AV173" s="32"/>
      <c r="AW173" s="316"/>
      <c r="AX173" s="309">
        <v>0.0</v>
      </c>
      <c r="AY173" s="310">
        <v>0.0</v>
      </c>
      <c r="AZ173" s="311">
        <v>0.0</v>
      </c>
      <c r="BA173" s="315"/>
      <c r="BB173" s="32"/>
      <c r="BC173" s="316"/>
      <c r="BD173" s="309">
        <v>0.0</v>
      </c>
      <c r="BE173" s="310">
        <v>0.0</v>
      </c>
      <c r="BF173" s="311">
        <v>0.0</v>
      </c>
      <c r="BG173" s="315"/>
      <c r="BH173" s="32"/>
      <c r="BI173" s="316"/>
      <c r="BJ173" s="309">
        <v>0.0</v>
      </c>
      <c r="BK173" s="310">
        <v>0.0</v>
      </c>
      <c r="BL173" s="311">
        <v>0.0</v>
      </c>
      <c r="BM173" s="32"/>
      <c r="BN173" s="32"/>
      <c r="BO173" s="316"/>
      <c r="BP173" s="309">
        <v>0.0</v>
      </c>
      <c r="BQ173" s="310">
        <v>0.0</v>
      </c>
      <c r="BR173" s="311">
        <v>0.0</v>
      </c>
      <c r="BS173" s="32"/>
      <c r="BT173" s="32"/>
      <c r="BU173" s="316"/>
      <c r="BV173" s="309">
        <v>0.0</v>
      </c>
      <c r="BW173" s="310">
        <v>0.0</v>
      </c>
      <c r="BX173" s="311">
        <v>0.0</v>
      </c>
      <c r="BY173" s="32"/>
      <c r="BZ173" s="32"/>
      <c r="CA173" s="316"/>
      <c r="CB173" s="309">
        <v>0.0</v>
      </c>
      <c r="CC173" s="310">
        <v>0.0</v>
      </c>
      <c r="CD173" s="311">
        <v>0.0</v>
      </c>
      <c r="CE173" s="32"/>
      <c r="CF173" s="32"/>
      <c r="CG173" s="316"/>
      <c r="CH173" s="309">
        <v>0.0</v>
      </c>
      <c r="CI173" s="310">
        <v>0.0</v>
      </c>
      <c r="CJ173" s="311">
        <v>0.0</v>
      </c>
      <c r="CK173" s="31"/>
      <c r="CL173" s="31"/>
      <c r="CM173" s="317"/>
      <c r="CN173" s="303">
        <v>0.0</v>
      </c>
      <c r="CO173" s="304">
        <v>0.0</v>
      </c>
      <c r="CP173" s="305">
        <v>0.0</v>
      </c>
      <c r="CQ173" s="31"/>
      <c r="CR173" s="31"/>
      <c r="CS173" s="317"/>
      <c r="CT173" s="303">
        <v>0.0</v>
      </c>
      <c r="CU173" s="304">
        <v>0.0</v>
      </c>
      <c r="CV173" s="305">
        <v>0.0</v>
      </c>
      <c r="CW173" s="31"/>
      <c r="CX173" s="31"/>
      <c r="CY173" s="317"/>
      <c r="CZ173" s="303">
        <v>0.0</v>
      </c>
      <c r="DA173" s="304">
        <v>0.0</v>
      </c>
      <c r="DB173" s="305">
        <v>0.0</v>
      </c>
    </row>
    <row r="174">
      <c r="B174" s="313"/>
      <c r="C174" s="314"/>
      <c r="D174" s="314"/>
      <c r="E174" s="287">
        <v>0.0</v>
      </c>
      <c r="F174" s="287">
        <v>0.0</v>
      </c>
      <c r="G174" s="287">
        <v>0.0</v>
      </c>
      <c r="H174" s="287">
        <f>IF(ISBLANK(E174), "", COUNTA(CCD!K174, CCD!Q174, CCD!W174, CCD!AC174, CCD!AI174, CCD!AO174, CCD!AU174, CCD!BA174, CCD!BG174, CCD!BM174, CCD!BS174, CCD!BY174, CCD!CE174, CCD!CK174, CCD!CQ174, CCD!CW174))</f>
        <v>0</v>
      </c>
      <c r="I174" s="287">
        <f>IF(ISBLANK(F174), "", COUNTA(CCD!L174, CCD!R174, CCD!X174, CCD!AD174, CCD!AJ174, CCD!AP174, CCD!AV174, CCD!BB174, CCD!BH174, CCD!BN174, CCD!BT174, CCD!BZ174, CCD!CF174, CCD!CL174, CCD!CR174, CCD!CX174))</f>
        <v>0</v>
      </c>
      <c r="J174" s="287">
        <f>IF(ISBLANK(G174), "", COUNTA(CCD!M174, CCD!S174, CCD!Y174, CCD!AE174, CCD!AK174, CCD!AQ174, CCD!AW174, CCD!BC174, CCD!BI174, CCD!BO174, CCD!BU174, CCD!CA174, CCD!CG174, CCD!CM174, CCD!CS174, CCD!CY174))</f>
        <v>0</v>
      </c>
      <c r="K174" s="315"/>
      <c r="L174" s="32"/>
      <c r="M174" s="316"/>
      <c r="N174" s="309">
        <v>0.0</v>
      </c>
      <c r="O174" s="310">
        <v>0.0</v>
      </c>
      <c r="P174" s="311">
        <v>0.0</v>
      </c>
      <c r="Q174" s="315"/>
      <c r="R174" s="88"/>
      <c r="S174" s="316"/>
      <c r="T174" s="309">
        <v>0.0</v>
      </c>
      <c r="U174" s="310">
        <v>0.0</v>
      </c>
      <c r="V174" s="311">
        <v>0.0</v>
      </c>
      <c r="W174" s="315"/>
      <c r="X174" s="32"/>
      <c r="Y174" s="316"/>
      <c r="Z174" s="309">
        <v>0.0</v>
      </c>
      <c r="AA174" s="310">
        <v>0.0</v>
      </c>
      <c r="AB174" s="311">
        <v>0.0</v>
      </c>
      <c r="AC174" s="315"/>
      <c r="AD174" s="32"/>
      <c r="AE174" s="316"/>
      <c r="AF174" s="309">
        <v>0.0</v>
      </c>
      <c r="AG174" s="310">
        <v>0.0</v>
      </c>
      <c r="AH174" s="311">
        <v>0.0</v>
      </c>
      <c r="AI174" s="315"/>
      <c r="AJ174" s="32"/>
      <c r="AK174" s="316"/>
      <c r="AL174" s="309">
        <v>0.0</v>
      </c>
      <c r="AM174" s="310">
        <v>0.0</v>
      </c>
      <c r="AN174" s="311">
        <v>0.0</v>
      </c>
      <c r="AO174" s="32"/>
      <c r="AP174" s="32"/>
      <c r="AQ174" s="316"/>
      <c r="AR174" s="309">
        <v>0.0</v>
      </c>
      <c r="AS174" s="310">
        <v>0.0</v>
      </c>
      <c r="AT174" s="311">
        <v>0.0</v>
      </c>
      <c r="AU174" s="315"/>
      <c r="AV174" s="32"/>
      <c r="AW174" s="316"/>
      <c r="AX174" s="309">
        <v>0.0</v>
      </c>
      <c r="AY174" s="310">
        <v>0.0</v>
      </c>
      <c r="AZ174" s="311">
        <v>0.0</v>
      </c>
      <c r="BA174" s="315"/>
      <c r="BB174" s="32"/>
      <c r="BC174" s="316"/>
      <c r="BD174" s="309">
        <v>0.0</v>
      </c>
      <c r="BE174" s="310">
        <v>0.0</v>
      </c>
      <c r="BF174" s="311">
        <v>0.0</v>
      </c>
      <c r="BG174" s="315"/>
      <c r="BH174" s="32"/>
      <c r="BI174" s="316"/>
      <c r="BJ174" s="309">
        <v>0.0</v>
      </c>
      <c r="BK174" s="310">
        <v>0.0</v>
      </c>
      <c r="BL174" s="311">
        <v>0.0</v>
      </c>
      <c r="BM174" s="32"/>
      <c r="BN174" s="32"/>
      <c r="BO174" s="316"/>
      <c r="BP174" s="309">
        <v>0.0</v>
      </c>
      <c r="BQ174" s="310">
        <v>0.0</v>
      </c>
      <c r="BR174" s="311">
        <v>0.0</v>
      </c>
      <c r="BS174" s="32"/>
      <c r="BT174" s="32"/>
      <c r="BU174" s="316"/>
      <c r="BV174" s="309">
        <v>0.0</v>
      </c>
      <c r="BW174" s="310">
        <v>0.0</v>
      </c>
      <c r="BX174" s="311">
        <v>0.0</v>
      </c>
      <c r="BY174" s="32"/>
      <c r="BZ174" s="32"/>
      <c r="CA174" s="316"/>
      <c r="CB174" s="309">
        <v>0.0</v>
      </c>
      <c r="CC174" s="310">
        <v>0.0</v>
      </c>
      <c r="CD174" s="311">
        <v>0.0</v>
      </c>
      <c r="CE174" s="32"/>
      <c r="CF174" s="32"/>
      <c r="CG174" s="316"/>
      <c r="CH174" s="309">
        <v>0.0</v>
      </c>
      <c r="CI174" s="310">
        <v>0.0</v>
      </c>
      <c r="CJ174" s="311">
        <v>0.0</v>
      </c>
      <c r="CK174" s="31"/>
      <c r="CL174" s="31"/>
      <c r="CM174" s="317"/>
      <c r="CN174" s="303">
        <v>0.0</v>
      </c>
      <c r="CO174" s="304">
        <v>0.0</v>
      </c>
      <c r="CP174" s="305">
        <v>0.0</v>
      </c>
      <c r="CQ174" s="31"/>
      <c r="CR174" s="31"/>
      <c r="CS174" s="317"/>
      <c r="CT174" s="303">
        <v>0.0</v>
      </c>
      <c r="CU174" s="304">
        <v>0.0</v>
      </c>
      <c r="CV174" s="305">
        <v>0.0</v>
      </c>
      <c r="CW174" s="31"/>
      <c r="CX174" s="31"/>
      <c r="CY174" s="317"/>
      <c r="CZ174" s="303">
        <v>0.0</v>
      </c>
      <c r="DA174" s="304">
        <v>0.0</v>
      </c>
      <c r="DB174" s="305">
        <v>0.0</v>
      </c>
    </row>
    <row r="175">
      <c r="B175" s="313"/>
      <c r="C175" s="314"/>
      <c r="D175" s="314"/>
      <c r="E175" s="287">
        <v>0.0</v>
      </c>
      <c r="F175" s="287">
        <v>0.0</v>
      </c>
      <c r="G175" s="287">
        <v>0.0</v>
      </c>
      <c r="H175" s="287">
        <f>IF(ISBLANK(E175), "", COUNTA(CCD!K175, CCD!Q175, CCD!W175, CCD!AC175, CCD!AI175, CCD!AO175, CCD!AU175, CCD!BA175, CCD!BG175, CCD!BM175, CCD!BS175, CCD!BY175, CCD!CE175, CCD!CK175, CCD!CQ175, CCD!CW175))</f>
        <v>0</v>
      </c>
      <c r="I175" s="287">
        <f>IF(ISBLANK(F175), "", COUNTA(CCD!L175, CCD!R175, CCD!X175, CCD!AD175, CCD!AJ175, CCD!AP175, CCD!AV175, CCD!BB175, CCD!BH175, CCD!BN175, CCD!BT175, CCD!BZ175, CCD!CF175, CCD!CL175, CCD!CR175, CCD!CX175))</f>
        <v>0</v>
      </c>
      <c r="J175" s="287">
        <f>IF(ISBLANK(G175), "", COUNTA(CCD!M175, CCD!S175, CCD!Y175, CCD!AE175, CCD!AK175, CCD!AQ175, CCD!AW175, CCD!BC175, CCD!BI175, CCD!BO175, CCD!BU175, CCD!CA175, CCD!CG175, CCD!CM175, CCD!CS175, CCD!CY175))</f>
        <v>0</v>
      </c>
      <c r="K175" s="315"/>
      <c r="L175" s="32"/>
      <c r="M175" s="316"/>
      <c r="N175" s="309">
        <v>0.0</v>
      </c>
      <c r="O175" s="310">
        <v>0.0</v>
      </c>
      <c r="P175" s="311">
        <v>0.0</v>
      </c>
      <c r="Q175" s="315"/>
      <c r="R175" s="88"/>
      <c r="S175" s="316"/>
      <c r="T175" s="309">
        <v>0.0</v>
      </c>
      <c r="U175" s="310">
        <v>0.0</v>
      </c>
      <c r="V175" s="311">
        <v>0.0</v>
      </c>
      <c r="W175" s="315"/>
      <c r="X175" s="32"/>
      <c r="Y175" s="316"/>
      <c r="Z175" s="309">
        <v>0.0</v>
      </c>
      <c r="AA175" s="310">
        <v>0.0</v>
      </c>
      <c r="AB175" s="311">
        <v>0.0</v>
      </c>
      <c r="AC175" s="315"/>
      <c r="AD175" s="32"/>
      <c r="AE175" s="316"/>
      <c r="AF175" s="309">
        <v>0.0</v>
      </c>
      <c r="AG175" s="310">
        <v>0.0</v>
      </c>
      <c r="AH175" s="311">
        <v>0.0</v>
      </c>
      <c r="AI175" s="315"/>
      <c r="AJ175" s="32"/>
      <c r="AK175" s="316"/>
      <c r="AL175" s="309">
        <v>0.0</v>
      </c>
      <c r="AM175" s="310">
        <v>0.0</v>
      </c>
      <c r="AN175" s="311">
        <v>0.0</v>
      </c>
      <c r="AO175" s="32"/>
      <c r="AP175" s="32"/>
      <c r="AQ175" s="316"/>
      <c r="AR175" s="309">
        <v>0.0</v>
      </c>
      <c r="AS175" s="310">
        <v>0.0</v>
      </c>
      <c r="AT175" s="311">
        <v>0.0</v>
      </c>
      <c r="AU175" s="315"/>
      <c r="AV175" s="32"/>
      <c r="AW175" s="316"/>
      <c r="AX175" s="309">
        <v>0.0</v>
      </c>
      <c r="AY175" s="310">
        <v>0.0</v>
      </c>
      <c r="AZ175" s="311">
        <v>0.0</v>
      </c>
      <c r="BA175" s="315"/>
      <c r="BB175" s="32"/>
      <c r="BC175" s="316"/>
      <c r="BD175" s="309">
        <v>0.0</v>
      </c>
      <c r="BE175" s="310">
        <v>0.0</v>
      </c>
      <c r="BF175" s="311">
        <v>0.0</v>
      </c>
      <c r="BG175" s="315"/>
      <c r="BH175" s="32"/>
      <c r="BI175" s="316"/>
      <c r="BJ175" s="309">
        <v>0.0</v>
      </c>
      <c r="BK175" s="310">
        <v>0.0</v>
      </c>
      <c r="BL175" s="311">
        <v>0.0</v>
      </c>
      <c r="BM175" s="32"/>
      <c r="BN175" s="32"/>
      <c r="BO175" s="316"/>
      <c r="BP175" s="309">
        <v>0.0</v>
      </c>
      <c r="BQ175" s="310">
        <v>0.0</v>
      </c>
      <c r="BR175" s="311">
        <v>0.0</v>
      </c>
      <c r="BS175" s="32"/>
      <c r="BT175" s="32"/>
      <c r="BU175" s="316"/>
      <c r="BV175" s="309">
        <v>0.0</v>
      </c>
      <c r="BW175" s="310">
        <v>0.0</v>
      </c>
      <c r="BX175" s="311">
        <v>0.0</v>
      </c>
      <c r="BY175" s="32"/>
      <c r="BZ175" s="32"/>
      <c r="CA175" s="316"/>
      <c r="CB175" s="309">
        <v>0.0</v>
      </c>
      <c r="CC175" s="310">
        <v>0.0</v>
      </c>
      <c r="CD175" s="311">
        <v>0.0</v>
      </c>
      <c r="CE175" s="32"/>
      <c r="CF175" s="32"/>
      <c r="CG175" s="316"/>
      <c r="CH175" s="309">
        <v>0.0</v>
      </c>
      <c r="CI175" s="310">
        <v>0.0</v>
      </c>
      <c r="CJ175" s="311">
        <v>0.0</v>
      </c>
      <c r="CK175" s="31"/>
      <c r="CL175" s="31"/>
      <c r="CM175" s="317"/>
      <c r="CN175" s="303">
        <v>0.0</v>
      </c>
      <c r="CO175" s="304">
        <v>0.0</v>
      </c>
      <c r="CP175" s="305">
        <v>0.0</v>
      </c>
      <c r="CQ175" s="31"/>
      <c r="CR175" s="31"/>
      <c r="CS175" s="317"/>
      <c r="CT175" s="303">
        <v>0.0</v>
      </c>
      <c r="CU175" s="304">
        <v>0.0</v>
      </c>
      <c r="CV175" s="305">
        <v>0.0</v>
      </c>
      <c r="CW175" s="31"/>
      <c r="CX175" s="31"/>
      <c r="CY175" s="317"/>
      <c r="CZ175" s="303">
        <v>0.0</v>
      </c>
      <c r="DA175" s="304">
        <v>0.0</v>
      </c>
      <c r="DB175" s="305">
        <v>0.0</v>
      </c>
    </row>
    <row r="176">
      <c r="B176" s="313"/>
      <c r="C176" s="314"/>
      <c r="D176" s="314"/>
      <c r="E176" s="287">
        <v>0.0</v>
      </c>
      <c r="F176" s="287">
        <v>0.0</v>
      </c>
      <c r="G176" s="287">
        <v>0.0</v>
      </c>
      <c r="H176" s="287">
        <f>IF(ISBLANK(E176), "", COUNTA(CCD!K176, CCD!Q176, CCD!W176, CCD!AC176, CCD!AI176, CCD!AO176, CCD!AU176, CCD!BA176, CCD!BG176, CCD!BM176, CCD!BS176, CCD!BY176, CCD!CE176, CCD!CK176, CCD!CQ176, CCD!CW176))</f>
        <v>0</v>
      </c>
      <c r="I176" s="287">
        <f>IF(ISBLANK(F176), "", COUNTA(CCD!L176, CCD!R176, CCD!X176, CCD!AD176, CCD!AJ176, CCD!AP176, CCD!AV176, CCD!BB176, CCD!BH176, CCD!BN176, CCD!BT176, CCD!BZ176, CCD!CF176, CCD!CL176, CCD!CR176, CCD!CX176))</f>
        <v>0</v>
      </c>
      <c r="J176" s="287">
        <f>IF(ISBLANK(G176), "", COUNTA(CCD!M176, CCD!S176, CCD!Y176, CCD!AE176, CCD!AK176, CCD!AQ176, CCD!AW176, CCD!BC176, CCD!BI176, CCD!BO176, CCD!BU176, CCD!CA176, CCD!CG176, CCD!CM176, CCD!CS176, CCD!CY176))</f>
        <v>0</v>
      </c>
      <c r="K176" s="315"/>
      <c r="L176" s="32"/>
      <c r="M176" s="316"/>
      <c r="N176" s="309">
        <v>0.0</v>
      </c>
      <c r="O176" s="310">
        <v>0.0</v>
      </c>
      <c r="P176" s="311">
        <v>0.0</v>
      </c>
      <c r="Q176" s="315"/>
      <c r="R176" s="88"/>
      <c r="S176" s="316"/>
      <c r="T176" s="309">
        <v>0.0</v>
      </c>
      <c r="U176" s="310">
        <v>0.0</v>
      </c>
      <c r="V176" s="311">
        <v>0.0</v>
      </c>
      <c r="W176" s="315"/>
      <c r="X176" s="32"/>
      <c r="Y176" s="316"/>
      <c r="Z176" s="309">
        <v>0.0</v>
      </c>
      <c r="AA176" s="310">
        <v>0.0</v>
      </c>
      <c r="AB176" s="311">
        <v>0.0</v>
      </c>
      <c r="AC176" s="315"/>
      <c r="AD176" s="32"/>
      <c r="AE176" s="316"/>
      <c r="AF176" s="309">
        <v>0.0</v>
      </c>
      <c r="AG176" s="310">
        <v>0.0</v>
      </c>
      <c r="AH176" s="311">
        <v>0.0</v>
      </c>
      <c r="AI176" s="315"/>
      <c r="AJ176" s="32"/>
      <c r="AK176" s="316"/>
      <c r="AL176" s="309">
        <v>0.0</v>
      </c>
      <c r="AM176" s="310">
        <v>0.0</v>
      </c>
      <c r="AN176" s="311">
        <v>0.0</v>
      </c>
      <c r="AO176" s="32"/>
      <c r="AP176" s="32"/>
      <c r="AQ176" s="316"/>
      <c r="AR176" s="309">
        <v>0.0</v>
      </c>
      <c r="AS176" s="310">
        <v>0.0</v>
      </c>
      <c r="AT176" s="311">
        <v>0.0</v>
      </c>
      <c r="AU176" s="315"/>
      <c r="AV176" s="32"/>
      <c r="AW176" s="316"/>
      <c r="AX176" s="309">
        <v>0.0</v>
      </c>
      <c r="AY176" s="310">
        <v>0.0</v>
      </c>
      <c r="AZ176" s="311">
        <v>0.0</v>
      </c>
      <c r="BA176" s="315"/>
      <c r="BB176" s="32"/>
      <c r="BC176" s="316"/>
      <c r="BD176" s="309">
        <v>0.0</v>
      </c>
      <c r="BE176" s="310">
        <v>0.0</v>
      </c>
      <c r="BF176" s="311">
        <v>0.0</v>
      </c>
      <c r="BG176" s="315"/>
      <c r="BH176" s="32"/>
      <c r="BI176" s="316"/>
      <c r="BJ176" s="309">
        <v>0.0</v>
      </c>
      <c r="BK176" s="310">
        <v>0.0</v>
      </c>
      <c r="BL176" s="311">
        <v>0.0</v>
      </c>
      <c r="BM176" s="32"/>
      <c r="BN176" s="32"/>
      <c r="BO176" s="316"/>
      <c r="BP176" s="309">
        <v>0.0</v>
      </c>
      <c r="BQ176" s="310">
        <v>0.0</v>
      </c>
      <c r="BR176" s="311">
        <v>0.0</v>
      </c>
      <c r="BS176" s="32"/>
      <c r="BT176" s="32"/>
      <c r="BU176" s="316"/>
      <c r="BV176" s="309">
        <v>0.0</v>
      </c>
      <c r="BW176" s="310">
        <v>0.0</v>
      </c>
      <c r="BX176" s="311">
        <v>0.0</v>
      </c>
      <c r="BY176" s="32"/>
      <c r="BZ176" s="32"/>
      <c r="CA176" s="316"/>
      <c r="CB176" s="309">
        <v>0.0</v>
      </c>
      <c r="CC176" s="310">
        <v>0.0</v>
      </c>
      <c r="CD176" s="311">
        <v>0.0</v>
      </c>
      <c r="CE176" s="32"/>
      <c r="CF176" s="32"/>
      <c r="CG176" s="316"/>
      <c r="CH176" s="309">
        <v>0.0</v>
      </c>
      <c r="CI176" s="310">
        <v>0.0</v>
      </c>
      <c r="CJ176" s="311">
        <v>0.0</v>
      </c>
      <c r="CK176" s="31"/>
      <c r="CL176" s="31"/>
      <c r="CM176" s="317"/>
      <c r="CN176" s="303">
        <v>0.0</v>
      </c>
      <c r="CO176" s="304">
        <v>0.0</v>
      </c>
      <c r="CP176" s="305">
        <v>0.0</v>
      </c>
      <c r="CQ176" s="31"/>
      <c r="CR176" s="31"/>
      <c r="CS176" s="317"/>
      <c r="CT176" s="303">
        <v>0.0</v>
      </c>
      <c r="CU176" s="304">
        <v>0.0</v>
      </c>
      <c r="CV176" s="305">
        <v>0.0</v>
      </c>
      <c r="CW176" s="31"/>
      <c r="CX176" s="31"/>
      <c r="CY176" s="317"/>
      <c r="CZ176" s="303">
        <v>0.0</v>
      </c>
      <c r="DA176" s="304">
        <v>0.0</v>
      </c>
      <c r="DB176" s="305">
        <v>0.0</v>
      </c>
    </row>
    <row r="177">
      <c r="B177" s="313"/>
      <c r="C177" s="314"/>
      <c r="D177" s="314"/>
      <c r="E177" s="287">
        <v>0.0</v>
      </c>
      <c r="F177" s="287">
        <v>0.0</v>
      </c>
      <c r="G177" s="287">
        <v>0.0</v>
      </c>
      <c r="H177" s="287">
        <f>IF(ISBLANK(E177), "", COUNTA(CCD!K177, CCD!Q177, CCD!W177, CCD!AC177, CCD!AI177, CCD!AO177, CCD!AU177, CCD!BA177, CCD!BG177, CCD!BM177, CCD!BS177, CCD!BY177, CCD!CE177, CCD!CK177, CCD!CQ177, CCD!CW177))</f>
        <v>0</v>
      </c>
      <c r="I177" s="287">
        <f>IF(ISBLANK(F177), "", COUNTA(CCD!L177, CCD!R177, CCD!X177, CCD!AD177, CCD!AJ177, CCD!AP177, CCD!AV177, CCD!BB177, CCD!BH177, CCD!BN177, CCD!BT177, CCD!BZ177, CCD!CF177, CCD!CL177, CCD!CR177, CCD!CX177))</f>
        <v>0</v>
      </c>
      <c r="J177" s="287">
        <f>IF(ISBLANK(G177), "", COUNTA(CCD!M177, CCD!S177, CCD!Y177, CCD!AE177, CCD!AK177, CCD!AQ177, CCD!AW177, CCD!BC177, CCD!BI177, CCD!BO177, CCD!BU177, CCD!CA177, CCD!CG177, CCD!CM177, CCD!CS177, CCD!CY177))</f>
        <v>0</v>
      </c>
      <c r="K177" s="315"/>
      <c r="L177" s="32"/>
      <c r="M177" s="316"/>
      <c r="N177" s="309">
        <v>0.0</v>
      </c>
      <c r="O177" s="310">
        <v>0.0</v>
      </c>
      <c r="P177" s="311">
        <v>0.0</v>
      </c>
      <c r="Q177" s="315"/>
      <c r="R177" s="88"/>
      <c r="S177" s="316"/>
      <c r="T177" s="309">
        <v>0.0</v>
      </c>
      <c r="U177" s="310">
        <v>0.0</v>
      </c>
      <c r="V177" s="311">
        <v>0.0</v>
      </c>
      <c r="W177" s="315"/>
      <c r="X177" s="32"/>
      <c r="Y177" s="316"/>
      <c r="Z177" s="309">
        <v>0.0</v>
      </c>
      <c r="AA177" s="310">
        <v>0.0</v>
      </c>
      <c r="AB177" s="311">
        <v>0.0</v>
      </c>
      <c r="AC177" s="315"/>
      <c r="AD177" s="32"/>
      <c r="AE177" s="316"/>
      <c r="AF177" s="309">
        <v>0.0</v>
      </c>
      <c r="AG177" s="310">
        <v>0.0</v>
      </c>
      <c r="AH177" s="311">
        <v>0.0</v>
      </c>
      <c r="AI177" s="315"/>
      <c r="AJ177" s="32"/>
      <c r="AK177" s="316"/>
      <c r="AL177" s="309">
        <v>0.0</v>
      </c>
      <c r="AM177" s="310">
        <v>0.0</v>
      </c>
      <c r="AN177" s="311">
        <v>0.0</v>
      </c>
      <c r="AO177" s="32"/>
      <c r="AP177" s="32"/>
      <c r="AQ177" s="316"/>
      <c r="AR177" s="309">
        <v>0.0</v>
      </c>
      <c r="AS177" s="310">
        <v>0.0</v>
      </c>
      <c r="AT177" s="311">
        <v>0.0</v>
      </c>
      <c r="AU177" s="315"/>
      <c r="AV177" s="32"/>
      <c r="AW177" s="316"/>
      <c r="AX177" s="309">
        <v>0.0</v>
      </c>
      <c r="AY177" s="310">
        <v>0.0</v>
      </c>
      <c r="AZ177" s="311">
        <v>0.0</v>
      </c>
      <c r="BA177" s="315"/>
      <c r="BB177" s="32"/>
      <c r="BC177" s="316"/>
      <c r="BD177" s="309">
        <v>0.0</v>
      </c>
      <c r="BE177" s="310">
        <v>0.0</v>
      </c>
      <c r="BF177" s="311">
        <v>0.0</v>
      </c>
      <c r="BG177" s="315"/>
      <c r="BH177" s="32"/>
      <c r="BI177" s="316"/>
      <c r="BJ177" s="309">
        <v>0.0</v>
      </c>
      <c r="BK177" s="310">
        <v>0.0</v>
      </c>
      <c r="BL177" s="311">
        <v>0.0</v>
      </c>
      <c r="BM177" s="32"/>
      <c r="BN177" s="32"/>
      <c r="BO177" s="316"/>
      <c r="BP177" s="309">
        <v>0.0</v>
      </c>
      <c r="BQ177" s="310">
        <v>0.0</v>
      </c>
      <c r="BR177" s="311">
        <v>0.0</v>
      </c>
      <c r="BS177" s="32"/>
      <c r="BT177" s="32"/>
      <c r="BU177" s="316"/>
      <c r="BV177" s="309">
        <v>0.0</v>
      </c>
      <c r="BW177" s="310">
        <v>0.0</v>
      </c>
      <c r="BX177" s="311">
        <v>0.0</v>
      </c>
      <c r="BY177" s="32"/>
      <c r="BZ177" s="32"/>
      <c r="CA177" s="316"/>
      <c r="CB177" s="309">
        <v>0.0</v>
      </c>
      <c r="CC177" s="310">
        <v>0.0</v>
      </c>
      <c r="CD177" s="311">
        <v>0.0</v>
      </c>
      <c r="CE177" s="32"/>
      <c r="CF177" s="32"/>
      <c r="CG177" s="316"/>
      <c r="CH177" s="309">
        <v>0.0</v>
      </c>
      <c r="CI177" s="310">
        <v>0.0</v>
      </c>
      <c r="CJ177" s="311">
        <v>0.0</v>
      </c>
      <c r="CK177" s="31"/>
      <c r="CL177" s="31"/>
      <c r="CM177" s="317"/>
      <c r="CN177" s="303">
        <v>0.0</v>
      </c>
      <c r="CO177" s="304">
        <v>0.0</v>
      </c>
      <c r="CP177" s="305">
        <v>0.0</v>
      </c>
      <c r="CQ177" s="31"/>
      <c r="CR177" s="31"/>
      <c r="CS177" s="317"/>
      <c r="CT177" s="303">
        <v>0.0</v>
      </c>
      <c r="CU177" s="304">
        <v>0.0</v>
      </c>
      <c r="CV177" s="305">
        <v>0.0</v>
      </c>
      <c r="CW177" s="31"/>
      <c r="CX177" s="31"/>
      <c r="CY177" s="317"/>
      <c r="CZ177" s="303">
        <v>0.0</v>
      </c>
      <c r="DA177" s="304">
        <v>0.0</v>
      </c>
      <c r="DB177" s="305">
        <v>0.0</v>
      </c>
    </row>
    <row r="178">
      <c r="B178" s="313"/>
      <c r="C178" s="314"/>
      <c r="D178" s="314"/>
      <c r="E178" s="287">
        <v>0.0</v>
      </c>
      <c r="F178" s="287">
        <v>0.0</v>
      </c>
      <c r="G178" s="287">
        <v>0.0</v>
      </c>
      <c r="H178" s="287">
        <f>IF(ISBLANK(E178), "", COUNTA(CCD!K178, CCD!Q178, CCD!W178, CCD!AC178, CCD!AI178, CCD!AO178, CCD!AU178, CCD!BA178, CCD!BG178, CCD!BM178, CCD!BS178, CCD!BY178, CCD!CE178, CCD!CK178, CCD!CQ178, CCD!CW178))</f>
        <v>0</v>
      </c>
      <c r="I178" s="287">
        <f>IF(ISBLANK(F178), "", COUNTA(CCD!L178, CCD!R178, CCD!X178, CCD!AD178, CCD!AJ178, CCD!AP178, CCD!AV178, CCD!BB178, CCD!BH178, CCD!BN178, CCD!BT178, CCD!BZ178, CCD!CF178, CCD!CL178, CCD!CR178, CCD!CX178))</f>
        <v>0</v>
      </c>
      <c r="J178" s="287">
        <f>IF(ISBLANK(G178), "", COUNTA(CCD!M178, CCD!S178, CCD!Y178, CCD!AE178, CCD!AK178, CCD!AQ178, CCD!AW178, CCD!BC178, CCD!BI178, CCD!BO178, CCD!BU178, CCD!CA178, CCD!CG178, CCD!CM178, CCD!CS178, CCD!CY178))</f>
        <v>0</v>
      </c>
      <c r="K178" s="315"/>
      <c r="L178" s="32"/>
      <c r="M178" s="316"/>
      <c r="N178" s="309">
        <v>0.0</v>
      </c>
      <c r="O178" s="310">
        <v>0.0</v>
      </c>
      <c r="P178" s="311">
        <v>0.0</v>
      </c>
      <c r="Q178" s="315"/>
      <c r="R178" s="88"/>
      <c r="S178" s="316"/>
      <c r="T178" s="309">
        <v>0.0</v>
      </c>
      <c r="U178" s="310">
        <v>0.0</v>
      </c>
      <c r="V178" s="311">
        <v>0.0</v>
      </c>
      <c r="W178" s="315"/>
      <c r="X178" s="32"/>
      <c r="Y178" s="316"/>
      <c r="Z178" s="309">
        <v>0.0</v>
      </c>
      <c r="AA178" s="310">
        <v>0.0</v>
      </c>
      <c r="AB178" s="311">
        <v>0.0</v>
      </c>
      <c r="AC178" s="315"/>
      <c r="AD178" s="32"/>
      <c r="AE178" s="316"/>
      <c r="AF178" s="309">
        <v>0.0</v>
      </c>
      <c r="AG178" s="310">
        <v>0.0</v>
      </c>
      <c r="AH178" s="311">
        <v>0.0</v>
      </c>
      <c r="AI178" s="315"/>
      <c r="AJ178" s="32"/>
      <c r="AK178" s="316"/>
      <c r="AL178" s="309">
        <v>0.0</v>
      </c>
      <c r="AM178" s="310">
        <v>0.0</v>
      </c>
      <c r="AN178" s="311">
        <v>0.0</v>
      </c>
      <c r="AO178" s="32"/>
      <c r="AP178" s="32"/>
      <c r="AQ178" s="316"/>
      <c r="AR178" s="309">
        <v>0.0</v>
      </c>
      <c r="AS178" s="310">
        <v>0.0</v>
      </c>
      <c r="AT178" s="311">
        <v>0.0</v>
      </c>
      <c r="AU178" s="315"/>
      <c r="AV178" s="32"/>
      <c r="AW178" s="316"/>
      <c r="AX178" s="309">
        <v>0.0</v>
      </c>
      <c r="AY178" s="310">
        <v>0.0</v>
      </c>
      <c r="AZ178" s="311">
        <v>0.0</v>
      </c>
      <c r="BA178" s="315"/>
      <c r="BB178" s="32"/>
      <c r="BC178" s="316"/>
      <c r="BD178" s="309">
        <v>0.0</v>
      </c>
      <c r="BE178" s="310">
        <v>0.0</v>
      </c>
      <c r="BF178" s="311">
        <v>0.0</v>
      </c>
      <c r="BG178" s="315"/>
      <c r="BH178" s="32"/>
      <c r="BI178" s="316"/>
      <c r="BJ178" s="309">
        <v>0.0</v>
      </c>
      <c r="BK178" s="310">
        <v>0.0</v>
      </c>
      <c r="BL178" s="311">
        <v>0.0</v>
      </c>
      <c r="BM178" s="32"/>
      <c r="BN178" s="32"/>
      <c r="BO178" s="316"/>
      <c r="BP178" s="309">
        <v>0.0</v>
      </c>
      <c r="BQ178" s="310">
        <v>0.0</v>
      </c>
      <c r="BR178" s="311">
        <v>0.0</v>
      </c>
      <c r="BS178" s="32"/>
      <c r="BT178" s="32"/>
      <c r="BU178" s="316"/>
      <c r="BV178" s="309">
        <v>0.0</v>
      </c>
      <c r="BW178" s="310">
        <v>0.0</v>
      </c>
      <c r="BX178" s="311">
        <v>0.0</v>
      </c>
      <c r="BY178" s="32"/>
      <c r="BZ178" s="32"/>
      <c r="CA178" s="316"/>
      <c r="CB178" s="309">
        <v>0.0</v>
      </c>
      <c r="CC178" s="310">
        <v>0.0</v>
      </c>
      <c r="CD178" s="311">
        <v>0.0</v>
      </c>
      <c r="CE178" s="32"/>
      <c r="CF178" s="32"/>
      <c r="CG178" s="316"/>
      <c r="CH178" s="309">
        <v>0.0</v>
      </c>
      <c r="CI178" s="310">
        <v>0.0</v>
      </c>
      <c r="CJ178" s="311">
        <v>0.0</v>
      </c>
      <c r="CK178" s="31"/>
      <c r="CL178" s="31"/>
      <c r="CM178" s="317"/>
      <c r="CN178" s="303">
        <v>0.0</v>
      </c>
      <c r="CO178" s="304">
        <v>0.0</v>
      </c>
      <c r="CP178" s="305">
        <v>0.0</v>
      </c>
      <c r="CQ178" s="31"/>
      <c r="CR178" s="31"/>
      <c r="CS178" s="317"/>
      <c r="CT178" s="303">
        <v>0.0</v>
      </c>
      <c r="CU178" s="304">
        <v>0.0</v>
      </c>
      <c r="CV178" s="305">
        <v>0.0</v>
      </c>
      <c r="CW178" s="31"/>
      <c r="CX178" s="31"/>
      <c r="CY178" s="317"/>
      <c r="CZ178" s="303">
        <v>0.0</v>
      </c>
      <c r="DA178" s="304">
        <v>0.0</v>
      </c>
      <c r="DB178" s="305">
        <v>0.0</v>
      </c>
    </row>
    <row r="179">
      <c r="B179" s="313"/>
      <c r="C179" s="314"/>
      <c r="D179" s="314"/>
      <c r="E179" s="287">
        <v>0.0</v>
      </c>
      <c r="F179" s="287">
        <v>0.0</v>
      </c>
      <c r="G179" s="287">
        <v>0.0</v>
      </c>
      <c r="H179" s="287">
        <f>IF(ISBLANK(E179), "", COUNTA(CCD!K179, CCD!Q179, CCD!W179, CCD!AC179, CCD!AI179, CCD!AO179, CCD!AU179, CCD!BA179, CCD!BG179, CCD!BM179, CCD!BS179, CCD!BY179, CCD!CE179, CCD!CK179, CCD!CQ179, CCD!CW179))</f>
        <v>0</v>
      </c>
      <c r="I179" s="287">
        <f>IF(ISBLANK(F179), "", COUNTA(CCD!L179, CCD!R179, CCD!X179, CCD!AD179, CCD!AJ179, CCD!AP179, CCD!AV179, CCD!BB179, CCD!BH179, CCD!BN179, CCD!BT179, CCD!BZ179, CCD!CF179, CCD!CL179, CCD!CR179, CCD!CX179))</f>
        <v>0</v>
      </c>
      <c r="J179" s="287">
        <f>IF(ISBLANK(G179), "", COUNTA(CCD!M179, CCD!S179, CCD!Y179, CCD!AE179, CCD!AK179, CCD!AQ179, CCD!AW179, CCD!BC179, CCD!BI179, CCD!BO179, CCD!BU179, CCD!CA179, CCD!CG179, CCD!CM179, CCD!CS179, CCD!CY179))</f>
        <v>0</v>
      </c>
      <c r="K179" s="315"/>
      <c r="L179" s="32"/>
      <c r="M179" s="316"/>
      <c r="N179" s="309">
        <v>0.0</v>
      </c>
      <c r="O179" s="310">
        <v>0.0</v>
      </c>
      <c r="P179" s="311">
        <v>0.0</v>
      </c>
      <c r="Q179" s="315"/>
      <c r="R179" s="88"/>
      <c r="S179" s="316"/>
      <c r="T179" s="309">
        <v>0.0</v>
      </c>
      <c r="U179" s="310">
        <v>0.0</v>
      </c>
      <c r="V179" s="311">
        <v>0.0</v>
      </c>
      <c r="W179" s="315"/>
      <c r="X179" s="32"/>
      <c r="Y179" s="316"/>
      <c r="Z179" s="309">
        <v>0.0</v>
      </c>
      <c r="AA179" s="310">
        <v>0.0</v>
      </c>
      <c r="AB179" s="311">
        <v>0.0</v>
      </c>
      <c r="AC179" s="315"/>
      <c r="AD179" s="32"/>
      <c r="AE179" s="316"/>
      <c r="AF179" s="309">
        <v>0.0</v>
      </c>
      <c r="AG179" s="310">
        <v>0.0</v>
      </c>
      <c r="AH179" s="311">
        <v>0.0</v>
      </c>
      <c r="AI179" s="315"/>
      <c r="AJ179" s="32"/>
      <c r="AK179" s="316"/>
      <c r="AL179" s="309">
        <v>0.0</v>
      </c>
      <c r="AM179" s="310">
        <v>0.0</v>
      </c>
      <c r="AN179" s="311">
        <v>0.0</v>
      </c>
      <c r="AO179" s="32"/>
      <c r="AP179" s="32"/>
      <c r="AQ179" s="316"/>
      <c r="AR179" s="309">
        <v>0.0</v>
      </c>
      <c r="AS179" s="310">
        <v>0.0</v>
      </c>
      <c r="AT179" s="311">
        <v>0.0</v>
      </c>
      <c r="AU179" s="315"/>
      <c r="AV179" s="32"/>
      <c r="AW179" s="316"/>
      <c r="AX179" s="309">
        <v>0.0</v>
      </c>
      <c r="AY179" s="310">
        <v>0.0</v>
      </c>
      <c r="AZ179" s="311">
        <v>0.0</v>
      </c>
      <c r="BA179" s="315"/>
      <c r="BB179" s="32"/>
      <c r="BC179" s="316"/>
      <c r="BD179" s="309">
        <v>0.0</v>
      </c>
      <c r="BE179" s="310">
        <v>0.0</v>
      </c>
      <c r="BF179" s="311">
        <v>0.0</v>
      </c>
      <c r="BG179" s="315"/>
      <c r="BH179" s="32"/>
      <c r="BI179" s="316"/>
      <c r="BJ179" s="309">
        <v>0.0</v>
      </c>
      <c r="BK179" s="310">
        <v>0.0</v>
      </c>
      <c r="BL179" s="311">
        <v>0.0</v>
      </c>
      <c r="BM179" s="32"/>
      <c r="BN179" s="32"/>
      <c r="BO179" s="316"/>
      <c r="BP179" s="309">
        <v>0.0</v>
      </c>
      <c r="BQ179" s="310">
        <v>0.0</v>
      </c>
      <c r="BR179" s="311">
        <v>0.0</v>
      </c>
      <c r="BS179" s="32"/>
      <c r="BT179" s="32"/>
      <c r="BU179" s="316"/>
      <c r="BV179" s="309">
        <v>0.0</v>
      </c>
      <c r="BW179" s="310">
        <v>0.0</v>
      </c>
      <c r="BX179" s="311">
        <v>0.0</v>
      </c>
      <c r="BY179" s="32"/>
      <c r="BZ179" s="32"/>
      <c r="CA179" s="316"/>
      <c r="CB179" s="309">
        <v>0.0</v>
      </c>
      <c r="CC179" s="310">
        <v>0.0</v>
      </c>
      <c r="CD179" s="311">
        <v>0.0</v>
      </c>
      <c r="CE179" s="32"/>
      <c r="CF179" s="32"/>
      <c r="CG179" s="316"/>
      <c r="CH179" s="309">
        <v>0.0</v>
      </c>
      <c r="CI179" s="310">
        <v>0.0</v>
      </c>
      <c r="CJ179" s="311">
        <v>0.0</v>
      </c>
      <c r="CK179" s="31"/>
      <c r="CL179" s="31"/>
      <c r="CM179" s="317"/>
      <c r="CN179" s="303">
        <v>0.0</v>
      </c>
      <c r="CO179" s="304">
        <v>0.0</v>
      </c>
      <c r="CP179" s="305">
        <v>0.0</v>
      </c>
      <c r="CQ179" s="31"/>
      <c r="CR179" s="31"/>
      <c r="CS179" s="317"/>
      <c r="CT179" s="303">
        <v>0.0</v>
      </c>
      <c r="CU179" s="304">
        <v>0.0</v>
      </c>
      <c r="CV179" s="305">
        <v>0.0</v>
      </c>
      <c r="CW179" s="31"/>
      <c r="CX179" s="31"/>
      <c r="CY179" s="317"/>
      <c r="CZ179" s="303">
        <v>0.0</v>
      </c>
      <c r="DA179" s="304">
        <v>0.0</v>
      </c>
      <c r="DB179" s="305">
        <v>0.0</v>
      </c>
    </row>
    <row r="180">
      <c r="B180" s="313"/>
      <c r="C180" s="314"/>
      <c r="D180" s="314"/>
      <c r="E180" s="287">
        <v>0.0</v>
      </c>
      <c r="F180" s="287">
        <v>0.0</v>
      </c>
      <c r="G180" s="287">
        <v>0.0</v>
      </c>
      <c r="H180" s="287">
        <f>IF(ISBLANK(E180), "", COUNTA(CCD!K180, CCD!Q180, CCD!W180, CCD!AC180, CCD!AI180, CCD!AO180, CCD!AU180, CCD!BA180, CCD!BG180, CCD!BM180, CCD!BS180, CCD!BY180, CCD!CE180, CCD!CK180, CCD!CQ180, CCD!CW180))</f>
        <v>0</v>
      </c>
      <c r="I180" s="287">
        <f>IF(ISBLANK(F180), "", COUNTA(CCD!L180, CCD!R180, CCD!X180, CCD!AD180, CCD!AJ180, CCD!AP180, CCD!AV180, CCD!BB180, CCD!BH180, CCD!BN180, CCD!BT180, CCD!BZ180, CCD!CF180, CCD!CL180, CCD!CR180, CCD!CX180))</f>
        <v>0</v>
      </c>
      <c r="J180" s="287">
        <f>IF(ISBLANK(G180), "", COUNTA(CCD!M180, CCD!S180, CCD!Y180, CCD!AE180, CCD!AK180, CCD!AQ180, CCD!AW180, CCD!BC180, CCD!BI180, CCD!BO180, CCD!BU180, CCD!CA180, CCD!CG180, CCD!CM180, CCD!CS180, CCD!CY180))</f>
        <v>0</v>
      </c>
      <c r="K180" s="315"/>
      <c r="L180" s="32"/>
      <c r="M180" s="316"/>
      <c r="N180" s="309">
        <v>0.0</v>
      </c>
      <c r="O180" s="310">
        <v>0.0</v>
      </c>
      <c r="P180" s="311">
        <v>0.0</v>
      </c>
      <c r="Q180" s="315"/>
      <c r="R180" s="88"/>
      <c r="S180" s="316"/>
      <c r="T180" s="309">
        <v>0.0</v>
      </c>
      <c r="U180" s="310">
        <v>0.0</v>
      </c>
      <c r="V180" s="311">
        <v>0.0</v>
      </c>
      <c r="W180" s="315"/>
      <c r="X180" s="32"/>
      <c r="Y180" s="316"/>
      <c r="Z180" s="309">
        <v>0.0</v>
      </c>
      <c r="AA180" s="310">
        <v>0.0</v>
      </c>
      <c r="AB180" s="311">
        <v>0.0</v>
      </c>
      <c r="AC180" s="315"/>
      <c r="AD180" s="32"/>
      <c r="AE180" s="316"/>
      <c r="AF180" s="309">
        <v>0.0</v>
      </c>
      <c r="AG180" s="310">
        <v>0.0</v>
      </c>
      <c r="AH180" s="311">
        <v>0.0</v>
      </c>
      <c r="AI180" s="315"/>
      <c r="AJ180" s="32"/>
      <c r="AK180" s="316"/>
      <c r="AL180" s="309">
        <v>0.0</v>
      </c>
      <c r="AM180" s="310">
        <v>0.0</v>
      </c>
      <c r="AN180" s="311">
        <v>0.0</v>
      </c>
      <c r="AO180" s="32"/>
      <c r="AP180" s="32"/>
      <c r="AQ180" s="316"/>
      <c r="AR180" s="309">
        <v>0.0</v>
      </c>
      <c r="AS180" s="310">
        <v>0.0</v>
      </c>
      <c r="AT180" s="311">
        <v>0.0</v>
      </c>
      <c r="AU180" s="315"/>
      <c r="AV180" s="32"/>
      <c r="AW180" s="316"/>
      <c r="AX180" s="309">
        <v>0.0</v>
      </c>
      <c r="AY180" s="310">
        <v>0.0</v>
      </c>
      <c r="AZ180" s="311">
        <v>0.0</v>
      </c>
      <c r="BA180" s="315"/>
      <c r="BB180" s="32"/>
      <c r="BC180" s="316"/>
      <c r="BD180" s="309">
        <v>0.0</v>
      </c>
      <c r="BE180" s="310">
        <v>0.0</v>
      </c>
      <c r="BF180" s="311">
        <v>0.0</v>
      </c>
      <c r="BG180" s="315"/>
      <c r="BH180" s="32"/>
      <c r="BI180" s="316"/>
      <c r="BJ180" s="309">
        <v>0.0</v>
      </c>
      <c r="BK180" s="310">
        <v>0.0</v>
      </c>
      <c r="BL180" s="311">
        <v>0.0</v>
      </c>
      <c r="BM180" s="32"/>
      <c r="BN180" s="32"/>
      <c r="BO180" s="316"/>
      <c r="BP180" s="309">
        <v>0.0</v>
      </c>
      <c r="BQ180" s="310">
        <v>0.0</v>
      </c>
      <c r="BR180" s="311">
        <v>0.0</v>
      </c>
      <c r="BS180" s="32"/>
      <c r="BT180" s="32"/>
      <c r="BU180" s="316"/>
      <c r="BV180" s="309">
        <v>0.0</v>
      </c>
      <c r="BW180" s="310">
        <v>0.0</v>
      </c>
      <c r="BX180" s="311">
        <v>0.0</v>
      </c>
      <c r="BY180" s="32"/>
      <c r="BZ180" s="32"/>
      <c r="CA180" s="316"/>
      <c r="CB180" s="309">
        <v>0.0</v>
      </c>
      <c r="CC180" s="310">
        <v>0.0</v>
      </c>
      <c r="CD180" s="311">
        <v>0.0</v>
      </c>
      <c r="CE180" s="32"/>
      <c r="CF180" s="32"/>
      <c r="CG180" s="316"/>
      <c r="CH180" s="309">
        <v>0.0</v>
      </c>
      <c r="CI180" s="310">
        <v>0.0</v>
      </c>
      <c r="CJ180" s="311">
        <v>0.0</v>
      </c>
      <c r="CK180" s="31"/>
      <c r="CL180" s="31"/>
      <c r="CM180" s="317"/>
      <c r="CN180" s="303">
        <v>0.0</v>
      </c>
      <c r="CO180" s="304">
        <v>0.0</v>
      </c>
      <c r="CP180" s="305">
        <v>0.0</v>
      </c>
      <c r="CQ180" s="31"/>
      <c r="CR180" s="31"/>
      <c r="CS180" s="317"/>
      <c r="CT180" s="303">
        <v>0.0</v>
      </c>
      <c r="CU180" s="304">
        <v>0.0</v>
      </c>
      <c r="CV180" s="305">
        <v>0.0</v>
      </c>
      <c r="CW180" s="31"/>
      <c r="CX180" s="31"/>
      <c r="CY180" s="317"/>
      <c r="CZ180" s="303">
        <v>0.0</v>
      </c>
      <c r="DA180" s="304">
        <v>0.0</v>
      </c>
      <c r="DB180" s="305">
        <v>0.0</v>
      </c>
    </row>
    <row r="181">
      <c r="B181" s="313"/>
      <c r="C181" s="314"/>
      <c r="D181" s="314"/>
      <c r="E181" s="287">
        <v>0.0</v>
      </c>
      <c r="F181" s="287">
        <v>0.0</v>
      </c>
      <c r="G181" s="287">
        <v>0.0</v>
      </c>
      <c r="H181" s="287">
        <f>IF(ISBLANK(E181), "", COUNTA(CCD!K181, CCD!Q181, CCD!W181, CCD!AC181, CCD!AI181, CCD!AO181, CCD!AU181, CCD!BA181, CCD!BG181, CCD!BM181, CCD!BS181, CCD!BY181, CCD!CE181, CCD!CK181, CCD!CQ181, CCD!CW181))</f>
        <v>0</v>
      </c>
      <c r="I181" s="287">
        <f>IF(ISBLANK(F181), "", COUNTA(CCD!L181, CCD!R181, CCD!X181, CCD!AD181, CCD!AJ181, CCD!AP181, CCD!AV181, CCD!BB181, CCD!BH181, CCD!BN181, CCD!BT181, CCD!BZ181, CCD!CF181, CCD!CL181, CCD!CR181, CCD!CX181))</f>
        <v>0</v>
      </c>
      <c r="J181" s="287">
        <f>IF(ISBLANK(G181), "", COUNTA(CCD!M181, CCD!S181, CCD!Y181, CCD!AE181, CCD!AK181, CCD!AQ181, CCD!AW181, CCD!BC181, CCD!BI181, CCD!BO181, CCD!BU181, CCD!CA181, CCD!CG181, CCD!CM181, CCD!CS181, CCD!CY181))</f>
        <v>0</v>
      </c>
      <c r="K181" s="315"/>
      <c r="L181" s="32"/>
      <c r="M181" s="316"/>
      <c r="N181" s="309">
        <v>0.0</v>
      </c>
      <c r="O181" s="310">
        <v>0.0</v>
      </c>
      <c r="P181" s="311">
        <v>0.0</v>
      </c>
      <c r="Q181" s="315"/>
      <c r="R181" s="88"/>
      <c r="S181" s="316"/>
      <c r="T181" s="309">
        <v>0.0</v>
      </c>
      <c r="U181" s="310">
        <v>0.0</v>
      </c>
      <c r="V181" s="311">
        <v>0.0</v>
      </c>
      <c r="W181" s="315"/>
      <c r="X181" s="32"/>
      <c r="Y181" s="316"/>
      <c r="Z181" s="309">
        <v>0.0</v>
      </c>
      <c r="AA181" s="310">
        <v>0.0</v>
      </c>
      <c r="AB181" s="311">
        <v>0.0</v>
      </c>
      <c r="AC181" s="315"/>
      <c r="AD181" s="32"/>
      <c r="AE181" s="316"/>
      <c r="AF181" s="309">
        <v>0.0</v>
      </c>
      <c r="AG181" s="310">
        <v>0.0</v>
      </c>
      <c r="AH181" s="311">
        <v>0.0</v>
      </c>
      <c r="AI181" s="315"/>
      <c r="AJ181" s="32"/>
      <c r="AK181" s="316"/>
      <c r="AL181" s="309">
        <v>0.0</v>
      </c>
      <c r="AM181" s="310">
        <v>0.0</v>
      </c>
      <c r="AN181" s="311">
        <v>0.0</v>
      </c>
      <c r="AO181" s="32"/>
      <c r="AP181" s="32"/>
      <c r="AQ181" s="316"/>
      <c r="AR181" s="309">
        <v>0.0</v>
      </c>
      <c r="AS181" s="310">
        <v>0.0</v>
      </c>
      <c r="AT181" s="311">
        <v>0.0</v>
      </c>
      <c r="AU181" s="315"/>
      <c r="AV181" s="32"/>
      <c r="AW181" s="316"/>
      <c r="AX181" s="309">
        <v>0.0</v>
      </c>
      <c r="AY181" s="310">
        <v>0.0</v>
      </c>
      <c r="AZ181" s="311">
        <v>0.0</v>
      </c>
      <c r="BA181" s="315"/>
      <c r="BB181" s="32"/>
      <c r="BC181" s="316"/>
      <c r="BD181" s="309">
        <v>0.0</v>
      </c>
      <c r="BE181" s="310">
        <v>0.0</v>
      </c>
      <c r="BF181" s="311">
        <v>0.0</v>
      </c>
      <c r="BG181" s="315"/>
      <c r="BH181" s="32"/>
      <c r="BI181" s="316"/>
      <c r="BJ181" s="309">
        <v>0.0</v>
      </c>
      <c r="BK181" s="310">
        <v>0.0</v>
      </c>
      <c r="BL181" s="311">
        <v>0.0</v>
      </c>
      <c r="BM181" s="32"/>
      <c r="BN181" s="32"/>
      <c r="BO181" s="316"/>
      <c r="BP181" s="309">
        <v>0.0</v>
      </c>
      <c r="BQ181" s="310">
        <v>0.0</v>
      </c>
      <c r="BR181" s="311">
        <v>0.0</v>
      </c>
      <c r="BS181" s="32"/>
      <c r="BT181" s="32"/>
      <c r="BU181" s="316"/>
      <c r="BV181" s="309">
        <v>0.0</v>
      </c>
      <c r="BW181" s="310">
        <v>0.0</v>
      </c>
      <c r="BX181" s="311">
        <v>0.0</v>
      </c>
      <c r="BY181" s="32"/>
      <c r="BZ181" s="32"/>
      <c r="CA181" s="316"/>
      <c r="CB181" s="309">
        <v>0.0</v>
      </c>
      <c r="CC181" s="310">
        <v>0.0</v>
      </c>
      <c r="CD181" s="311">
        <v>0.0</v>
      </c>
      <c r="CE181" s="32"/>
      <c r="CF181" s="32"/>
      <c r="CG181" s="316"/>
      <c r="CH181" s="309">
        <v>0.0</v>
      </c>
      <c r="CI181" s="310">
        <v>0.0</v>
      </c>
      <c r="CJ181" s="311">
        <v>0.0</v>
      </c>
      <c r="CK181" s="31"/>
      <c r="CL181" s="31"/>
      <c r="CM181" s="317"/>
      <c r="CN181" s="303">
        <v>0.0</v>
      </c>
      <c r="CO181" s="304">
        <v>0.0</v>
      </c>
      <c r="CP181" s="305">
        <v>0.0</v>
      </c>
      <c r="CQ181" s="31"/>
      <c r="CR181" s="31"/>
      <c r="CS181" s="317"/>
      <c r="CT181" s="303">
        <v>0.0</v>
      </c>
      <c r="CU181" s="304">
        <v>0.0</v>
      </c>
      <c r="CV181" s="305">
        <v>0.0</v>
      </c>
      <c r="CW181" s="31"/>
      <c r="CX181" s="31"/>
      <c r="CY181" s="317"/>
      <c r="CZ181" s="303">
        <v>0.0</v>
      </c>
      <c r="DA181" s="304">
        <v>0.0</v>
      </c>
      <c r="DB181" s="305">
        <v>0.0</v>
      </c>
    </row>
    <row r="182">
      <c r="B182" s="313"/>
      <c r="C182" s="314"/>
      <c r="D182" s="314"/>
      <c r="E182" s="287">
        <v>0.0</v>
      </c>
      <c r="F182" s="287">
        <v>0.0</v>
      </c>
      <c r="G182" s="287">
        <v>0.0</v>
      </c>
      <c r="H182" s="287">
        <f>IF(ISBLANK(E182), "", COUNTA(CCD!K182, CCD!Q182, CCD!W182, CCD!AC182, CCD!AI182, CCD!AO182, CCD!AU182, CCD!BA182, CCD!BG182, CCD!BM182, CCD!BS182, CCD!BY182, CCD!CE182, CCD!CK182, CCD!CQ182, CCD!CW182))</f>
        <v>0</v>
      </c>
      <c r="I182" s="287">
        <f>IF(ISBLANK(F182), "", COUNTA(CCD!L182, CCD!R182, CCD!X182, CCD!AD182, CCD!AJ182, CCD!AP182, CCD!AV182, CCD!BB182, CCD!BH182, CCD!BN182, CCD!BT182, CCD!BZ182, CCD!CF182, CCD!CL182, CCD!CR182, CCD!CX182))</f>
        <v>0</v>
      </c>
      <c r="J182" s="287">
        <f>IF(ISBLANK(G182), "", COUNTA(CCD!M182, CCD!S182, CCD!Y182, CCD!AE182, CCD!AK182, CCD!AQ182, CCD!AW182, CCD!BC182, CCD!BI182, CCD!BO182, CCD!BU182, CCD!CA182, CCD!CG182, CCD!CM182, CCD!CS182, CCD!CY182))</f>
        <v>0</v>
      </c>
      <c r="K182" s="315"/>
      <c r="L182" s="32"/>
      <c r="M182" s="316"/>
      <c r="N182" s="309">
        <v>0.0</v>
      </c>
      <c r="O182" s="310">
        <v>0.0</v>
      </c>
      <c r="P182" s="311">
        <v>0.0</v>
      </c>
      <c r="Q182" s="315"/>
      <c r="R182" s="88"/>
      <c r="S182" s="316"/>
      <c r="T182" s="309">
        <v>0.0</v>
      </c>
      <c r="U182" s="310">
        <v>0.0</v>
      </c>
      <c r="V182" s="311">
        <v>0.0</v>
      </c>
      <c r="W182" s="315"/>
      <c r="X182" s="32"/>
      <c r="Y182" s="316"/>
      <c r="Z182" s="309">
        <v>0.0</v>
      </c>
      <c r="AA182" s="310">
        <v>0.0</v>
      </c>
      <c r="AB182" s="311">
        <v>0.0</v>
      </c>
      <c r="AC182" s="315"/>
      <c r="AD182" s="32"/>
      <c r="AE182" s="316"/>
      <c r="AF182" s="309">
        <v>0.0</v>
      </c>
      <c r="AG182" s="310">
        <v>0.0</v>
      </c>
      <c r="AH182" s="311">
        <v>0.0</v>
      </c>
      <c r="AI182" s="315"/>
      <c r="AJ182" s="32"/>
      <c r="AK182" s="316"/>
      <c r="AL182" s="309">
        <v>0.0</v>
      </c>
      <c r="AM182" s="310">
        <v>0.0</v>
      </c>
      <c r="AN182" s="311">
        <v>0.0</v>
      </c>
      <c r="AO182" s="32"/>
      <c r="AP182" s="32"/>
      <c r="AQ182" s="316"/>
      <c r="AR182" s="309">
        <v>0.0</v>
      </c>
      <c r="AS182" s="310">
        <v>0.0</v>
      </c>
      <c r="AT182" s="311">
        <v>0.0</v>
      </c>
      <c r="AU182" s="315"/>
      <c r="AV182" s="32"/>
      <c r="AW182" s="316"/>
      <c r="AX182" s="309">
        <v>0.0</v>
      </c>
      <c r="AY182" s="310">
        <v>0.0</v>
      </c>
      <c r="AZ182" s="311">
        <v>0.0</v>
      </c>
      <c r="BA182" s="315"/>
      <c r="BB182" s="32"/>
      <c r="BC182" s="316"/>
      <c r="BD182" s="309">
        <v>0.0</v>
      </c>
      <c r="BE182" s="310">
        <v>0.0</v>
      </c>
      <c r="BF182" s="311">
        <v>0.0</v>
      </c>
      <c r="BG182" s="315"/>
      <c r="BH182" s="32"/>
      <c r="BI182" s="316"/>
      <c r="BJ182" s="309">
        <v>0.0</v>
      </c>
      <c r="BK182" s="310">
        <v>0.0</v>
      </c>
      <c r="BL182" s="311">
        <v>0.0</v>
      </c>
      <c r="BM182" s="32"/>
      <c r="BN182" s="32"/>
      <c r="BO182" s="316"/>
      <c r="BP182" s="309">
        <v>0.0</v>
      </c>
      <c r="BQ182" s="310">
        <v>0.0</v>
      </c>
      <c r="BR182" s="311">
        <v>0.0</v>
      </c>
      <c r="BS182" s="32"/>
      <c r="BT182" s="32"/>
      <c r="BU182" s="316"/>
      <c r="BV182" s="309">
        <v>0.0</v>
      </c>
      <c r="BW182" s="310">
        <v>0.0</v>
      </c>
      <c r="BX182" s="311">
        <v>0.0</v>
      </c>
      <c r="BY182" s="32"/>
      <c r="BZ182" s="32"/>
      <c r="CA182" s="316"/>
      <c r="CB182" s="309">
        <v>0.0</v>
      </c>
      <c r="CC182" s="310">
        <v>0.0</v>
      </c>
      <c r="CD182" s="311">
        <v>0.0</v>
      </c>
      <c r="CE182" s="32"/>
      <c r="CF182" s="32"/>
      <c r="CG182" s="316"/>
      <c r="CH182" s="309">
        <v>0.0</v>
      </c>
      <c r="CI182" s="310">
        <v>0.0</v>
      </c>
      <c r="CJ182" s="311">
        <v>0.0</v>
      </c>
      <c r="CK182" s="31"/>
      <c r="CL182" s="31"/>
      <c r="CM182" s="317"/>
      <c r="CN182" s="303">
        <v>0.0</v>
      </c>
      <c r="CO182" s="304">
        <v>0.0</v>
      </c>
      <c r="CP182" s="305">
        <v>0.0</v>
      </c>
      <c r="CQ182" s="31"/>
      <c r="CR182" s="31"/>
      <c r="CS182" s="317"/>
      <c r="CT182" s="303">
        <v>0.0</v>
      </c>
      <c r="CU182" s="304">
        <v>0.0</v>
      </c>
      <c r="CV182" s="305">
        <v>0.0</v>
      </c>
      <c r="CW182" s="31"/>
      <c r="CX182" s="31"/>
      <c r="CY182" s="317"/>
      <c r="CZ182" s="303">
        <v>0.0</v>
      </c>
      <c r="DA182" s="304">
        <v>0.0</v>
      </c>
      <c r="DB182" s="305">
        <v>0.0</v>
      </c>
    </row>
    <row r="183">
      <c r="B183" s="313"/>
      <c r="C183" s="314"/>
      <c r="D183" s="314"/>
      <c r="E183" s="287">
        <v>0.0</v>
      </c>
      <c r="F183" s="287">
        <v>0.0</v>
      </c>
      <c r="G183" s="287">
        <v>0.0</v>
      </c>
      <c r="H183" s="287">
        <f>IF(ISBLANK(E183), "", COUNTA(CCD!K183, CCD!Q183, CCD!W183, CCD!AC183, CCD!AI183, CCD!AO183, CCD!AU183, CCD!BA183, CCD!BG183, CCD!BM183, CCD!BS183, CCD!BY183, CCD!CE183, CCD!CK183, CCD!CQ183, CCD!CW183))</f>
        <v>0</v>
      </c>
      <c r="I183" s="287">
        <f>IF(ISBLANK(F183), "", COUNTA(CCD!L183, CCD!R183, CCD!X183, CCD!AD183, CCD!AJ183, CCD!AP183, CCD!AV183, CCD!BB183, CCD!BH183, CCD!BN183, CCD!BT183, CCD!BZ183, CCD!CF183, CCD!CL183, CCD!CR183, CCD!CX183))</f>
        <v>0</v>
      </c>
      <c r="J183" s="287">
        <f>IF(ISBLANK(G183), "", COUNTA(CCD!M183, CCD!S183, CCD!Y183, CCD!AE183, CCD!AK183, CCD!AQ183, CCD!AW183, CCD!BC183, CCD!BI183, CCD!BO183, CCD!BU183, CCD!CA183, CCD!CG183, CCD!CM183, CCD!CS183, CCD!CY183))</f>
        <v>0</v>
      </c>
      <c r="K183" s="315"/>
      <c r="L183" s="32"/>
      <c r="M183" s="316"/>
      <c r="N183" s="309">
        <v>0.0</v>
      </c>
      <c r="O183" s="310">
        <v>0.0</v>
      </c>
      <c r="P183" s="311">
        <v>0.0</v>
      </c>
      <c r="Q183" s="315"/>
      <c r="R183" s="88"/>
      <c r="S183" s="316"/>
      <c r="T183" s="309">
        <v>0.0</v>
      </c>
      <c r="U183" s="310">
        <v>0.0</v>
      </c>
      <c r="V183" s="311">
        <v>0.0</v>
      </c>
      <c r="W183" s="315"/>
      <c r="X183" s="32"/>
      <c r="Y183" s="316"/>
      <c r="Z183" s="309">
        <v>0.0</v>
      </c>
      <c r="AA183" s="310">
        <v>0.0</v>
      </c>
      <c r="AB183" s="311">
        <v>0.0</v>
      </c>
      <c r="AC183" s="315"/>
      <c r="AD183" s="32"/>
      <c r="AE183" s="316"/>
      <c r="AF183" s="309">
        <v>0.0</v>
      </c>
      <c r="AG183" s="310">
        <v>0.0</v>
      </c>
      <c r="AH183" s="311">
        <v>0.0</v>
      </c>
      <c r="AI183" s="315"/>
      <c r="AJ183" s="32"/>
      <c r="AK183" s="316"/>
      <c r="AL183" s="309">
        <v>0.0</v>
      </c>
      <c r="AM183" s="310">
        <v>0.0</v>
      </c>
      <c r="AN183" s="311">
        <v>0.0</v>
      </c>
      <c r="AO183" s="32"/>
      <c r="AP183" s="32"/>
      <c r="AQ183" s="316"/>
      <c r="AR183" s="309">
        <v>0.0</v>
      </c>
      <c r="AS183" s="310">
        <v>0.0</v>
      </c>
      <c r="AT183" s="311">
        <v>0.0</v>
      </c>
      <c r="AU183" s="315"/>
      <c r="AV183" s="32"/>
      <c r="AW183" s="316"/>
      <c r="AX183" s="309">
        <v>0.0</v>
      </c>
      <c r="AY183" s="310">
        <v>0.0</v>
      </c>
      <c r="AZ183" s="311">
        <v>0.0</v>
      </c>
      <c r="BA183" s="315"/>
      <c r="BB183" s="32"/>
      <c r="BC183" s="316"/>
      <c r="BD183" s="309">
        <v>0.0</v>
      </c>
      <c r="BE183" s="310">
        <v>0.0</v>
      </c>
      <c r="BF183" s="311">
        <v>0.0</v>
      </c>
      <c r="BG183" s="315"/>
      <c r="BH183" s="32"/>
      <c r="BI183" s="316"/>
      <c r="BJ183" s="309">
        <v>0.0</v>
      </c>
      <c r="BK183" s="310">
        <v>0.0</v>
      </c>
      <c r="BL183" s="311">
        <v>0.0</v>
      </c>
      <c r="BM183" s="32"/>
      <c r="BN183" s="32"/>
      <c r="BO183" s="316"/>
      <c r="BP183" s="309">
        <v>0.0</v>
      </c>
      <c r="BQ183" s="310">
        <v>0.0</v>
      </c>
      <c r="BR183" s="311">
        <v>0.0</v>
      </c>
      <c r="BS183" s="32"/>
      <c r="BT183" s="32"/>
      <c r="BU183" s="316"/>
      <c r="BV183" s="309">
        <v>0.0</v>
      </c>
      <c r="BW183" s="310">
        <v>0.0</v>
      </c>
      <c r="BX183" s="311">
        <v>0.0</v>
      </c>
      <c r="BY183" s="32"/>
      <c r="BZ183" s="32"/>
      <c r="CA183" s="316"/>
      <c r="CB183" s="309">
        <v>0.0</v>
      </c>
      <c r="CC183" s="310">
        <v>0.0</v>
      </c>
      <c r="CD183" s="311">
        <v>0.0</v>
      </c>
      <c r="CE183" s="32"/>
      <c r="CF183" s="32"/>
      <c r="CG183" s="316"/>
      <c r="CH183" s="309">
        <v>0.0</v>
      </c>
      <c r="CI183" s="310">
        <v>0.0</v>
      </c>
      <c r="CJ183" s="311">
        <v>0.0</v>
      </c>
      <c r="CK183" s="31"/>
      <c r="CL183" s="31"/>
      <c r="CM183" s="317"/>
      <c r="CN183" s="303">
        <v>0.0</v>
      </c>
      <c r="CO183" s="304">
        <v>0.0</v>
      </c>
      <c r="CP183" s="305">
        <v>0.0</v>
      </c>
      <c r="CQ183" s="31"/>
      <c r="CR183" s="31"/>
      <c r="CS183" s="317"/>
      <c r="CT183" s="303">
        <v>0.0</v>
      </c>
      <c r="CU183" s="304">
        <v>0.0</v>
      </c>
      <c r="CV183" s="305">
        <v>0.0</v>
      </c>
      <c r="CW183" s="31"/>
      <c r="CX183" s="31"/>
      <c r="CY183" s="317"/>
      <c r="CZ183" s="303">
        <v>0.0</v>
      </c>
      <c r="DA183" s="304">
        <v>0.0</v>
      </c>
      <c r="DB183" s="305">
        <v>0.0</v>
      </c>
    </row>
    <row r="184">
      <c r="B184" s="313"/>
      <c r="C184" s="314"/>
      <c r="D184" s="314"/>
      <c r="E184" s="287">
        <v>0.0</v>
      </c>
      <c r="F184" s="287">
        <v>0.0</v>
      </c>
      <c r="G184" s="287">
        <v>0.0</v>
      </c>
      <c r="H184" s="287">
        <f>IF(ISBLANK(E184), "", COUNTA(CCD!K184, CCD!Q184, CCD!W184, CCD!AC184, CCD!AI184, CCD!AO184, CCD!AU184, CCD!BA184, CCD!BG184, CCD!BM184, CCD!BS184, CCD!BY184, CCD!CE184, CCD!CK184, CCD!CQ184, CCD!CW184))</f>
        <v>0</v>
      </c>
      <c r="I184" s="287">
        <f>IF(ISBLANK(F184), "", COUNTA(CCD!L184, CCD!R184, CCD!X184, CCD!AD184, CCD!AJ184, CCD!AP184, CCD!AV184, CCD!BB184, CCD!BH184, CCD!BN184, CCD!BT184, CCD!BZ184, CCD!CF184, CCD!CL184, CCD!CR184, CCD!CX184))</f>
        <v>0</v>
      </c>
      <c r="J184" s="287">
        <f>IF(ISBLANK(G184), "", COUNTA(CCD!M184, CCD!S184, CCD!Y184, CCD!AE184, CCD!AK184, CCD!AQ184, CCD!AW184, CCD!BC184, CCD!BI184, CCD!BO184, CCD!BU184, CCD!CA184, CCD!CG184, CCD!CM184, CCD!CS184, CCD!CY184))</f>
        <v>0</v>
      </c>
      <c r="K184" s="315"/>
      <c r="L184" s="32"/>
      <c r="M184" s="316"/>
      <c r="N184" s="309">
        <v>0.0</v>
      </c>
      <c r="O184" s="310">
        <v>0.0</v>
      </c>
      <c r="P184" s="311">
        <v>0.0</v>
      </c>
      <c r="Q184" s="315"/>
      <c r="R184" s="88"/>
      <c r="S184" s="316"/>
      <c r="T184" s="309">
        <v>0.0</v>
      </c>
      <c r="U184" s="310">
        <v>0.0</v>
      </c>
      <c r="V184" s="311">
        <v>0.0</v>
      </c>
      <c r="W184" s="315"/>
      <c r="X184" s="32"/>
      <c r="Y184" s="316"/>
      <c r="Z184" s="309">
        <v>0.0</v>
      </c>
      <c r="AA184" s="310">
        <v>0.0</v>
      </c>
      <c r="AB184" s="311">
        <v>0.0</v>
      </c>
      <c r="AC184" s="315"/>
      <c r="AD184" s="32"/>
      <c r="AE184" s="316"/>
      <c r="AF184" s="309">
        <v>0.0</v>
      </c>
      <c r="AG184" s="310">
        <v>0.0</v>
      </c>
      <c r="AH184" s="311">
        <v>0.0</v>
      </c>
      <c r="AI184" s="315"/>
      <c r="AJ184" s="32"/>
      <c r="AK184" s="316"/>
      <c r="AL184" s="309">
        <v>0.0</v>
      </c>
      <c r="AM184" s="310">
        <v>0.0</v>
      </c>
      <c r="AN184" s="311">
        <v>0.0</v>
      </c>
      <c r="AO184" s="32"/>
      <c r="AP184" s="32"/>
      <c r="AQ184" s="316"/>
      <c r="AR184" s="309">
        <v>0.0</v>
      </c>
      <c r="AS184" s="310">
        <v>0.0</v>
      </c>
      <c r="AT184" s="311">
        <v>0.0</v>
      </c>
      <c r="AU184" s="315"/>
      <c r="AV184" s="32"/>
      <c r="AW184" s="316"/>
      <c r="AX184" s="309">
        <v>0.0</v>
      </c>
      <c r="AY184" s="310">
        <v>0.0</v>
      </c>
      <c r="AZ184" s="311">
        <v>0.0</v>
      </c>
      <c r="BA184" s="315"/>
      <c r="BB184" s="32"/>
      <c r="BC184" s="316"/>
      <c r="BD184" s="309">
        <v>0.0</v>
      </c>
      <c r="BE184" s="310">
        <v>0.0</v>
      </c>
      <c r="BF184" s="311">
        <v>0.0</v>
      </c>
      <c r="BG184" s="315"/>
      <c r="BH184" s="32"/>
      <c r="BI184" s="316"/>
      <c r="BJ184" s="309">
        <v>0.0</v>
      </c>
      <c r="BK184" s="310">
        <v>0.0</v>
      </c>
      <c r="BL184" s="311">
        <v>0.0</v>
      </c>
      <c r="BM184" s="32"/>
      <c r="BN184" s="32"/>
      <c r="BO184" s="316"/>
      <c r="BP184" s="309">
        <v>0.0</v>
      </c>
      <c r="BQ184" s="310">
        <v>0.0</v>
      </c>
      <c r="BR184" s="311">
        <v>0.0</v>
      </c>
      <c r="BS184" s="32"/>
      <c r="BT184" s="32"/>
      <c r="BU184" s="316"/>
      <c r="BV184" s="309">
        <v>0.0</v>
      </c>
      <c r="BW184" s="310">
        <v>0.0</v>
      </c>
      <c r="BX184" s="311">
        <v>0.0</v>
      </c>
      <c r="BY184" s="32"/>
      <c r="BZ184" s="32"/>
      <c r="CA184" s="316"/>
      <c r="CB184" s="309">
        <v>0.0</v>
      </c>
      <c r="CC184" s="310">
        <v>0.0</v>
      </c>
      <c r="CD184" s="311">
        <v>0.0</v>
      </c>
      <c r="CE184" s="32"/>
      <c r="CF184" s="32"/>
      <c r="CG184" s="316"/>
      <c r="CH184" s="309">
        <v>0.0</v>
      </c>
      <c r="CI184" s="310">
        <v>0.0</v>
      </c>
      <c r="CJ184" s="311">
        <v>0.0</v>
      </c>
      <c r="CK184" s="31"/>
      <c r="CL184" s="31"/>
      <c r="CM184" s="317"/>
      <c r="CN184" s="303">
        <v>0.0</v>
      </c>
      <c r="CO184" s="304">
        <v>0.0</v>
      </c>
      <c r="CP184" s="305">
        <v>0.0</v>
      </c>
      <c r="CQ184" s="31"/>
      <c r="CR184" s="31"/>
      <c r="CS184" s="317"/>
      <c r="CT184" s="303">
        <v>0.0</v>
      </c>
      <c r="CU184" s="304">
        <v>0.0</v>
      </c>
      <c r="CV184" s="305">
        <v>0.0</v>
      </c>
      <c r="CW184" s="31"/>
      <c r="CX184" s="31"/>
      <c r="CY184" s="317"/>
      <c r="CZ184" s="303">
        <v>0.0</v>
      </c>
      <c r="DA184" s="304">
        <v>0.0</v>
      </c>
      <c r="DB184" s="305">
        <v>0.0</v>
      </c>
    </row>
    <row r="185">
      <c r="B185" s="313"/>
      <c r="C185" s="314"/>
      <c r="D185" s="314"/>
      <c r="E185" s="287">
        <v>0.0</v>
      </c>
      <c r="F185" s="287">
        <v>0.0</v>
      </c>
      <c r="G185" s="287">
        <v>0.0</v>
      </c>
      <c r="H185" s="287">
        <f>IF(ISBLANK(E185), "", COUNTA(CCD!K185, CCD!Q185, CCD!W185, CCD!AC185, CCD!AI185, CCD!AO185, CCD!AU185, CCD!BA185, CCD!BG185, CCD!BM185, CCD!BS185, CCD!BY185, CCD!CE185, CCD!CK185, CCD!CQ185, CCD!CW185))</f>
        <v>0</v>
      </c>
      <c r="I185" s="287">
        <f>IF(ISBLANK(F185), "", COUNTA(CCD!L185, CCD!R185, CCD!X185, CCD!AD185, CCD!AJ185, CCD!AP185, CCD!AV185, CCD!BB185, CCD!BH185, CCD!BN185, CCD!BT185, CCD!BZ185, CCD!CF185, CCD!CL185, CCD!CR185, CCD!CX185))</f>
        <v>0</v>
      </c>
      <c r="J185" s="287">
        <f>IF(ISBLANK(G185), "", COUNTA(CCD!M185, CCD!S185, CCD!Y185, CCD!AE185, CCD!AK185, CCD!AQ185, CCD!AW185, CCD!BC185, CCD!BI185, CCD!BO185, CCD!BU185, CCD!CA185, CCD!CG185, CCD!CM185, CCD!CS185, CCD!CY185))</f>
        <v>0</v>
      </c>
      <c r="K185" s="315"/>
      <c r="L185" s="32"/>
      <c r="M185" s="316"/>
      <c r="N185" s="309">
        <v>0.0</v>
      </c>
      <c r="O185" s="310">
        <v>0.0</v>
      </c>
      <c r="P185" s="311">
        <v>0.0</v>
      </c>
      <c r="Q185" s="315"/>
      <c r="R185" s="88"/>
      <c r="S185" s="316"/>
      <c r="T185" s="309">
        <v>0.0</v>
      </c>
      <c r="U185" s="310">
        <v>0.0</v>
      </c>
      <c r="V185" s="311">
        <v>0.0</v>
      </c>
      <c r="W185" s="315"/>
      <c r="X185" s="32"/>
      <c r="Y185" s="316"/>
      <c r="Z185" s="309">
        <v>0.0</v>
      </c>
      <c r="AA185" s="310">
        <v>0.0</v>
      </c>
      <c r="AB185" s="311">
        <v>0.0</v>
      </c>
      <c r="AC185" s="315"/>
      <c r="AD185" s="32"/>
      <c r="AE185" s="316"/>
      <c r="AF185" s="309">
        <v>0.0</v>
      </c>
      <c r="AG185" s="310">
        <v>0.0</v>
      </c>
      <c r="AH185" s="311">
        <v>0.0</v>
      </c>
      <c r="AI185" s="315"/>
      <c r="AJ185" s="32"/>
      <c r="AK185" s="316"/>
      <c r="AL185" s="309">
        <v>0.0</v>
      </c>
      <c r="AM185" s="310">
        <v>0.0</v>
      </c>
      <c r="AN185" s="311">
        <v>0.0</v>
      </c>
      <c r="AO185" s="32"/>
      <c r="AP185" s="32"/>
      <c r="AQ185" s="316"/>
      <c r="AR185" s="309">
        <v>0.0</v>
      </c>
      <c r="AS185" s="310">
        <v>0.0</v>
      </c>
      <c r="AT185" s="311">
        <v>0.0</v>
      </c>
      <c r="AU185" s="315"/>
      <c r="AV185" s="32"/>
      <c r="AW185" s="316"/>
      <c r="AX185" s="309">
        <v>0.0</v>
      </c>
      <c r="AY185" s="310">
        <v>0.0</v>
      </c>
      <c r="AZ185" s="311">
        <v>0.0</v>
      </c>
      <c r="BA185" s="315"/>
      <c r="BB185" s="32"/>
      <c r="BC185" s="316"/>
      <c r="BD185" s="309">
        <v>0.0</v>
      </c>
      <c r="BE185" s="310">
        <v>0.0</v>
      </c>
      <c r="BF185" s="311">
        <v>0.0</v>
      </c>
      <c r="BG185" s="315"/>
      <c r="BH185" s="32"/>
      <c r="BI185" s="316"/>
      <c r="BJ185" s="309">
        <v>0.0</v>
      </c>
      <c r="BK185" s="310">
        <v>0.0</v>
      </c>
      <c r="BL185" s="311">
        <v>0.0</v>
      </c>
      <c r="BM185" s="32"/>
      <c r="BN185" s="32"/>
      <c r="BO185" s="316"/>
      <c r="BP185" s="309">
        <v>0.0</v>
      </c>
      <c r="BQ185" s="310">
        <v>0.0</v>
      </c>
      <c r="BR185" s="311">
        <v>0.0</v>
      </c>
      <c r="BS185" s="32"/>
      <c r="BT185" s="32"/>
      <c r="BU185" s="316"/>
      <c r="BV185" s="309">
        <v>0.0</v>
      </c>
      <c r="BW185" s="310">
        <v>0.0</v>
      </c>
      <c r="BX185" s="311">
        <v>0.0</v>
      </c>
      <c r="BY185" s="32"/>
      <c r="BZ185" s="32"/>
      <c r="CA185" s="316"/>
      <c r="CB185" s="309">
        <v>0.0</v>
      </c>
      <c r="CC185" s="310">
        <v>0.0</v>
      </c>
      <c r="CD185" s="311">
        <v>0.0</v>
      </c>
      <c r="CE185" s="32"/>
      <c r="CF185" s="32"/>
      <c r="CG185" s="316"/>
      <c r="CH185" s="309">
        <v>0.0</v>
      </c>
      <c r="CI185" s="310">
        <v>0.0</v>
      </c>
      <c r="CJ185" s="311">
        <v>0.0</v>
      </c>
      <c r="CK185" s="31"/>
      <c r="CL185" s="31"/>
      <c r="CM185" s="317"/>
      <c r="CN185" s="303">
        <v>0.0</v>
      </c>
      <c r="CO185" s="304">
        <v>0.0</v>
      </c>
      <c r="CP185" s="305">
        <v>0.0</v>
      </c>
      <c r="CQ185" s="31"/>
      <c r="CR185" s="31"/>
      <c r="CS185" s="317"/>
      <c r="CT185" s="303">
        <v>0.0</v>
      </c>
      <c r="CU185" s="304">
        <v>0.0</v>
      </c>
      <c r="CV185" s="305">
        <v>0.0</v>
      </c>
      <c r="CW185" s="31"/>
      <c r="CX185" s="31"/>
      <c r="CY185" s="317"/>
      <c r="CZ185" s="303">
        <v>0.0</v>
      </c>
      <c r="DA185" s="304">
        <v>0.0</v>
      </c>
      <c r="DB185" s="305">
        <v>0.0</v>
      </c>
    </row>
    <row r="186">
      <c r="B186" s="313"/>
      <c r="C186" s="314"/>
      <c r="D186" s="314"/>
      <c r="E186" s="287">
        <v>0.0</v>
      </c>
      <c r="F186" s="287">
        <v>0.0</v>
      </c>
      <c r="G186" s="287">
        <v>0.0</v>
      </c>
      <c r="H186" s="287">
        <f>IF(ISBLANK(E186), "", COUNTA(CCD!K186, CCD!Q186, CCD!W186, CCD!AC186, CCD!AI186, CCD!AO186, CCD!AU186, CCD!BA186, CCD!BG186, CCD!BM186, CCD!BS186, CCD!BY186, CCD!CE186, CCD!CK186, CCD!CQ186, CCD!CW186))</f>
        <v>0</v>
      </c>
      <c r="I186" s="287">
        <f>IF(ISBLANK(F186), "", COUNTA(CCD!L186, CCD!R186, CCD!X186, CCD!AD186, CCD!AJ186, CCD!AP186, CCD!AV186, CCD!BB186, CCD!BH186, CCD!BN186, CCD!BT186, CCD!BZ186, CCD!CF186, CCD!CL186, CCD!CR186, CCD!CX186))</f>
        <v>0</v>
      </c>
      <c r="J186" s="287">
        <f>IF(ISBLANK(G186), "", COUNTA(CCD!M186, CCD!S186, CCD!Y186, CCD!AE186, CCD!AK186, CCD!AQ186, CCD!AW186, CCD!BC186, CCD!BI186, CCD!BO186, CCD!BU186, CCD!CA186, CCD!CG186, CCD!CM186, CCD!CS186, CCD!CY186))</f>
        <v>0</v>
      </c>
      <c r="K186" s="315"/>
      <c r="L186" s="32"/>
      <c r="M186" s="316"/>
      <c r="N186" s="309">
        <v>0.0</v>
      </c>
      <c r="O186" s="310">
        <v>0.0</v>
      </c>
      <c r="P186" s="311">
        <v>0.0</v>
      </c>
      <c r="Q186" s="315"/>
      <c r="R186" s="88"/>
      <c r="S186" s="316"/>
      <c r="T186" s="309">
        <v>0.0</v>
      </c>
      <c r="U186" s="310">
        <v>0.0</v>
      </c>
      <c r="V186" s="311">
        <v>0.0</v>
      </c>
      <c r="W186" s="315"/>
      <c r="X186" s="32"/>
      <c r="Y186" s="316"/>
      <c r="Z186" s="309">
        <v>0.0</v>
      </c>
      <c r="AA186" s="310">
        <v>0.0</v>
      </c>
      <c r="AB186" s="311">
        <v>0.0</v>
      </c>
      <c r="AC186" s="315"/>
      <c r="AD186" s="32"/>
      <c r="AE186" s="316"/>
      <c r="AF186" s="309">
        <v>0.0</v>
      </c>
      <c r="AG186" s="310">
        <v>0.0</v>
      </c>
      <c r="AH186" s="311">
        <v>0.0</v>
      </c>
      <c r="AI186" s="315"/>
      <c r="AJ186" s="32"/>
      <c r="AK186" s="316"/>
      <c r="AL186" s="309">
        <v>0.0</v>
      </c>
      <c r="AM186" s="310">
        <v>0.0</v>
      </c>
      <c r="AN186" s="311">
        <v>0.0</v>
      </c>
      <c r="AO186" s="32"/>
      <c r="AP186" s="32"/>
      <c r="AQ186" s="316"/>
      <c r="AR186" s="309">
        <v>0.0</v>
      </c>
      <c r="AS186" s="310">
        <v>0.0</v>
      </c>
      <c r="AT186" s="311">
        <v>0.0</v>
      </c>
      <c r="AU186" s="315"/>
      <c r="AV186" s="32"/>
      <c r="AW186" s="316"/>
      <c r="AX186" s="309">
        <v>0.0</v>
      </c>
      <c r="AY186" s="310">
        <v>0.0</v>
      </c>
      <c r="AZ186" s="311">
        <v>0.0</v>
      </c>
      <c r="BA186" s="315"/>
      <c r="BB186" s="32"/>
      <c r="BC186" s="316"/>
      <c r="BD186" s="309">
        <v>0.0</v>
      </c>
      <c r="BE186" s="310">
        <v>0.0</v>
      </c>
      <c r="BF186" s="311">
        <v>0.0</v>
      </c>
      <c r="BG186" s="315"/>
      <c r="BH186" s="32"/>
      <c r="BI186" s="316"/>
      <c r="BJ186" s="309">
        <v>0.0</v>
      </c>
      <c r="BK186" s="310">
        <v>0.0</v>
      </c>
      <c r="BL186" s="311">
        <v>0.0</v>
      </c>
      <c r="BM186" s="32"/>
      <c r="BN186" s="32"/>
      <c r="BO186" s="316"/>
      <c r="BP186" s="309">
        <v>0.0</v>
      </c>
      <c r="BQ186" s="310">
        <v>0.0</v>
      </c>
      <c r="BR186" s="311">
        <v>0.0</v>
      </c>
      <c r="BS186" s="32"/>
      <c r="BT186" s="32"/>
      <c r="BU186" s="316"/>
      <c r="BV186" s="309">
        <v>0.0</v>
      </c>
      <c r="BW186" s="310">
        <v>0.0</v>
      </c>
      <c r="BX186" s="311">
        <v>0.0</v>
      </c>
      <c r="BY186" s="32"/>
      <c r="BZ186" s="32"/>
      <c r="CA186" s="316"/>
      <c r="CB186" s="309">
        <v>0.0</v>
      </c>
      <c r="CC186" s="310">
        <v>0.0</v>
      </c>
      <c r="CD186" s="311">
        <v>0.0</v>
      </c>
      <c r="CE186" s="32"/>
      <c r="CF186" s="32"/>
      <c r="CG186" s="316"/>
      <c r="CH186" s="309">
        <v>0.0</v>
      </c>
      <c r="CI186" s="310">
        <v>0.0</v>
      </c>
      <c r="CJ186" s="311">
        <v>0.0</v>
      </c>
      <c r="CK186" s="31"/>
      <c r="CL186" s="31"/>
      <c r="CM186" s="317"/>
      <c r="CN186" s="303">
        <v>0.0</v>
      </c>
      <c r="CO186" s="304">
        <v>0.0</v>
      </c>
      <c r="CP186" s="305">
        <v>0.0</v>
      </c>
      <c r="CQ186" s="31"/>
      <c r="CR186" s="31"/>
      <c r="CS186" s="317"/>
      <c r="CT186" s="303">
        <v>0.0</v>
      </c>
      <c r="CU186" s="304">
        <v>0.0</v>
      </c>
      <c r="CV186" s="305">
        <v>0.0</v>
      </c>
      <c r="CW186" s="31"/>
      <c r="CX186" s="31"/>
      <c r="CY186" s="317"/>
      <c r="CZ186" s="303">
        <v>0.0</v>
      </c>
      <c r="DA186" s="304">
        <v>0.0</v>
      </c>
      <c r="DB186" s="305">
        <v>0.0</v>
      </c>
    </row>
    <row r="187">
      <c r="B187" s="313"/>
      <c r="C187" s="314"/>
      <c r="D187" s="314"/>
      <c r="E187" s="287">
        <v>0.0</v>
      </c>
      <c r="F187" s="287">
        <v>0.0</v>
      </c>
      <c r="G187" s="287">
        <v>0.0</v>
      </c>
      <c r="H187" s="287">
        <f>IF(ISBLANK(E187), "", COUNTA(CCD!K187, CCD!Q187, CCD!W187, CCD!AC187, CCD!AI187, CCD!AO187, CCD!AU187, CCD!BA187, CCD!BG187, CCD!BM187, CCD!BS187, CCD!BY187, CCD!CE187, CCD!CK187, CCD!CQ187, CCD!CW187))</f>
        <v>0</v>
      </c>
      <c r="I187" s="287">
        <f>IF(ISBLANK(F187), "", COUNTA(CCD!L187, CCD!R187, CCD!X187, CCD!AD187, CCD!AJ187, CCD!AP187, CCD!AV187, CCD!BB187, CCD!BH187, CCD!BN187, CCD!BT187, CCD!BZ187, CCD!CF187, CCD!CL187, CCD!CR187, CCD!CX187))</f>
        <v>0</v>
      </c>
      <c r="J187" s="287">
        <f>IF(ISBLANK(G187), "", COUNTA(CCD!M187, CCD!S187, CCD!Y187, CCD!AE187, CCD!AK187, CCD!AQ187, CCD!AW187, CCD!BC187, CCD!BI187, CCD!BO187, CCD!BU187, CCD!CA187, CCD!CG187, CCD!CM187, CCD!CS187, CCD!CY187))</f>
        <v>0</v>
      </c>
      <c r="K187" s="315"/>
      <c r="L187" s="32"/>
      <c r="M187" s="316"/>
      <c r="N187" s="309">
        <v>0.0</v>
      </c>
      <c r="O187" s="310">
        <v>0.0</v>
      </c>
      <c r="P187" s="311">
        <v>0.0</v>
      </c>
      <c r="Q187" s="315"/>
      <c r="R187" s="88"/>
      <c r="S187" s="316"/>
      <c r="T187" s="309">
        <v>0.0</v>
      </c>
      <c r="U187" s="310">
        <v>0.0</v>
      </c>
      <c r="V187" s="311">
        <v>0.0</v>
      </c>
      <c r="W187" s="315"/>
      <c r="X187" s="32"/>
      <c r="Y187" s="316"/>
      <c r="Z187" s="309">
        <v>0.0</v>
      </c>
      <c r="AA187" s="310">
        <v>0.0</v>
      </c>
      <c r="AB187" s="311">
        <v>0.0</v>
      </c>
      <c r="AC187" s="315"/>
      <c r="AD187" s="32"/>
      <c r="AE187" s="316"/>
      <c r="AF187" s="309">
        <v>0.0</v>
      </c>
      <c r="AG187" s="310">
        <v>0.0</v>
      </c>
      <c r="AH187" s="311">
        <v>0.0</v>
      </c>
      <c r="AI187" s="315"/>
      <c r="AJ187" s="32"/>
      <c r="AK187" s="316"/>
      <c r="AL187" s="309">
        <v>0.0</v>
      </c>
      <c r="AM187" s="310">
        <v>0.0</v>
      </c>
      <c r="AN187" s="311">
        <v>0.0</v>
      </c>
      <c r="AO187" s="32"/>
      <c r="AP187" s="32"/>
      <c r="AQ187" s="316"/>
      <c r="AR187" s="309">
        <v>0.0</v>
      </c>
      <c r="AS187" s="310">
        <v>0.0</v>
      </c>
      <c r="AT187" s="311">
        <v>0.0</v>
      </c>
      <c r="AU187" s="315"/>
      <c r="AV187" s="32"/>
      <c r="AW187" s="316"/>
      <c r="AX187" s="309">
        <v>0.0</v>
      </c>
      <c r="AY187" s="310">
        <v>0.0</v>
      </c>
      <c r="AZ187" s="311">
        <v>0.0</v>
      </c>
      <c r="BA187" s="315"/>
      <c r="BB187" s="32"/>
      <c r="BC187" s="316"/>
      <c r="BD187" s="309">
        <v>0.0</v>
      </c>
      <c r="BE187" s="310">
        <v>0.0</v>
      </c>
      <c r="BF187" s="311">
        <v>0.0</v>
      </c>
      <c r="BG187" s="315"/>
      <c r="BH187" s="32"/>
      <c r="BI187" s="316"/>
      <c r="BJ187" s="309">
        <v>0.0</v>
      </c>
      <c r="BK187" s="310">
        <v>0.0</v>
      </c>
      <c r="BL187" s="311">
        <v>0.0</v>
      </c>
      <c r="BM187" s="32"/>
      <c r="BN187" s="32"/>
      <c r="BO187" s="316"/>
      <c r="BP187" s="309">
        <v>0.0</v>
      </c>
      <c r="BQ187" s="310">
        <v>0.0</v>
      </c>
      <c r="BR187" s="311">
        <v>0.0</v>
      </c>
      <c r="BS187" s="32"/>
      <c r="BT187" s="32"/>
      <c r="BU187" s="316"/>
      <c r="BV187" s="309">
        <v>0.0</v>
      </c>
      <c r="BW187" s="310">
        <v>0.0</v>
      </c>
      <c r="BX187" s="311">
        <v>0.0</v>
      </c>
      <c r="BY187" s="32"/>
      <c r="BZ187" s="32"/>
      <c r="CA187" s="316"/>
      <c r="CB187" s="309">
        <v>0.0</v>
      </c>
      <c r="CC187" s="310">
        <v>0.0</v>
      </c>
      <c r="CD187" s="311">
        <v>0.0</v>
      </c>
      <c r="CE187" s="32"/>
      <c r="CF187" s="32"/>
      <c r="CG187" s="316"/>
      <c r="CH187" s="309">
        <v>0.0</v>
      </c>
      <c r="CI187" s="310">
        <v>0.0</v>
      </c>
      <c r="CJ187" s="311">
        <v>0.0</v>
      </c>
      <c r="CK187" s="31"/>
      <c r="CL187" s="31"/>
      <c r="CM187" s="317"/>
      <c r="CN187" s="303">
        <v>0.0</v>
      </c>
      <c r="CO187" s="304">
        <v>0.0</v>
      </c>
      <c r="CP187" s="305">
        <v>0.0</v>
      </c>
      <c r="CQ187" s="31"/>
      <c r="CR187" s="31"/>
      <c r="CS187" s="317"/>
      <c r="CT187" s="303">
        <v>0.0</v>
      </c>
      <c r="CU187" s="304">
        <v>0.0</v>
      </c>
      <c r="CV187" s="305">
        <v>0.0</v>
      </c>
      <c r="CW187" s="31"/>
      <c r="CX187" s="31"/>
      <c r="CY187" s="317"/>
      <c r="CZ187" s="303">
        <v>0.0</v>
      </c>
      <c r="DA187" s="304">
        <v>0.0</v>
      </c>
      <c r="DB187" s="305">
        <v>0.0</v>
      </c>
    </row>
    <row r="188">
      <c r="B188" s="313"/>
      <c r="C188" s="314"/>
      <c r="D188" s="314"/>
      <c r="E188" s="287">
        <v>0.0</v>
      </c>
      <c r="F188" s="287">
        <v>0.0</v>
      </c>
      <c r="G188" s="287">
        <v>0.0</v>
      </c>
      <c r="H188" s="287">
        <f>IF(ISBLANK(E188), "", COUNTA(CCD!K188, CCD!Q188, CCD!W188, CCD!AC188, CCD!AI188, CCD!AO188, CCD!AU188, CCD!BA188, CCD!BG188, CCD!BM188, CCD!BS188, CCD!BY188, CCD!CE188, CCD!CK188, CCD!CQ188, CCD!CW188))</f>
        <v>0</v>
      </c>
      <c r="I188" s="287">
        <f>IF(ISBLANK(F188), "", COUNTA(CCD!L188, CCD!R188, CCD!X188, CCD!AD188, CCD!AJ188, CCD!AP188, CCD!AV188, CCD!BB188, CCD!BH188, CCD!BN188, CCD!BT188, CCD!BZ188, CCD!CF188, CCD!CL188, CCD!CR188, CCD!CX188))</f>
        <v>0</v>
      </c>
      <c r="J188" s="287">
        <f>IF(ISBLANK(G188), "", COUNTA(CCD!M188, CCD!S188, CCD!Y188, CCD!AE188, CCD!AK188, CCD!AQ188, CCD!AW188, CCD!BC188, CCD!BI188, CCD!BO188, CCD!BU188, CCD!CA188, CCD!CG188, CCD!CM188, CCD!CS188, CCD!CY188))</f>
        <v>0</v>
      </c>
      <c r="K188" s="315"/>
      <c r="L188" s="32"/>
      <c r="M188" s="316"/>
      <c r="N188" s="309">
        <v>0.0</v>
      </c>
      <c r="O188" s="310">
        <v>0.0</v>
      </c>
      <c r="P188" s="311">
        <v>0.0</v>
      </c>
      <c r="Q188" s="315"/>
      <c r="R188" s="88"/>
      <c r="S188" s="316"/>
      <c r="T188" s="309">
        <v>0.0</v>
      </c>
      <c r="U188" s="310">
        <v>0.0</v>
      </c>
      <c r="V188" s="311">
        <v>0.0</v>
      </c>
      <c r="W188" s="315"/>
      <c r="X188" s="32"/>
      <c r="Y188" s="316"/>
      <c r="Z188" s="309">
        <v>0.0</v>
      </c>
      <c r="AA188" s="310">
        <v>0.0</v>
      </c>
      <c r="AB188" s="311">
        <v>0.0</v>
      </c>
      <c r="AC188" s="315"/>
      <c r="AD188" s="32"/>
      <c r="AE188" s="316"/>
      <c r="AF188" s="309">
        <v>0.0</v>
      </c>
      <c r="AG188" s="310">
        <v>0.0</v>
      </c>
      <c r="AH188" s="311">
        <v>0.0</v>
      </c>
      <c r="AI188" s="315"/>
      <c r="AJ188" s="32"/>
      <c r="AK188" s="316"/>
      <c r="AL188" s="309">
        <v>0.0</v>
      </c>
      <c r="AM188" s="310">
        <v>0.0</v>
      </c>
      <c r="AN188" s="311">
        <v>0.0</v>
      </c>
      <c r="AO188" s="32"/>
      <c r="AP188" s="32"/>
      <c r="AQ188" s="316"/>
      <c r="AR188" s="309">
        <v>0.0</v>
      </c>
      <c r="AS188" s="310">
        <v>0.0</v>
      </c>
      <c r="AT188" s="311">
        <v>0.0</v>
      </c>
      <c r="AU188" s="315"/>
      <c r="AV188" s="32"/>
      <c r="AW188" s="316"/>
      <c r="AX188" s="309">
        <v>0.0</v>
      </c>
      <c r="AY188" s="310">
        <v>0.0</v>
      </c>
      <c r="AZ188" s="311">
        <v>0.0</v>
      </c>
      <c r="BA188" s="315"/>
      <c r="BB188" s="32"/>
      <c r="BC188" s="316"/>
      <c r="BD188" s="309">
        <v>0.0</v>
      </c>
      <c r="BE188" s="310">
        <v>0.0</v>
      </c>
      <c r="BF188" s="311">
        <v>0.0</v>
      </c>
      <c r="BG188" s="315"/>
      <c r="BH188" s="32"/>
      <c r="BI188" s="316"/>
      <c r="BJ188" s="309">
        <v>0.0</v>
      </c>
      <c r="BK188" s="310">
        <v>0.0</v>
      </c>
      <c r="BL188" s="311">
        <v>0.0</v>
      </c>
      <c r="BM188" s="32"/>
      <c r="BN188" s="32"/>
      <c r="BO188" s="316"/>
      <c r="BP188" s="309">
        <v>0.0</v>
      </c>
      <c r="BQ188" s="310">
        <v>0.0</v>
      </c>
      <c r="BR188" s="311">
        <v>0.0</v>
      </c>
      <c r="BS188" s="32"/>
      <c r="BT188" s="32"/>
      <c r="BU188" s="316"/>
      <c r="BV188" s="309">
        <v>0.0</v>
      </c>
      <c r="BW188" s="310">
        <v>0.0</v>
      </c>
      <c r="BX188" s="311">
        <v>0.0</v>
      </c>
      <c r="BY188" s="32"/>
      <c r="BZ188" s="32"/>
      <c r="CA188" s="316"/>
      <c r="CB188" s="309">
        <v>0.0</v>
      </c>
      <c r="CC188" s="310">
        <v>0.0</v>
      </c>
      <c r="CD188" s="311">
        <v>0.0</v>
      </c>
      <c r="CE188" s="32"/>
      <c r="CF188" s="32"/>
      <c r="CG188" s="316"/>
      <c r="CH188" s="309">
        <v>0.0</v>
      </c>
      <c r="CI188" s="310">
        <v>0.0</v>
      </c>
      <c r="CJ188" s="311">
        <v>0.0</v>
      </c>
      <c r="CK188" s="31"/>
      <c r="CL188" s="31"/>
      <c r="CM188" s="317"/>
      <c r="CN188" s="303">
        <v>0.0</v>
      </c>
      <c r="CO188" s="304">
        <v>0.0</v>
      </c>
      <c r="CP188" s="305">
        <v>0.0</v>
      </c>
      <c r="CQ188" s="31"/>
      <c r="CR188" s="31"/>
      <c r="CS188" s="317"/>
      <c r="CT188" s="303">
        <v>0.0</v>
      </c>
      <c r="CU188" s="304">
        <v>0.0</v>
      </c>
      <c r="CV188" s="305">
        <v>0.0</v>
      </c>
      <c r="CW188" s="31"/>
      <c r="CX188" s="31"/>
      <c r="CY188" s="317"/>
      <c r="CZ188" s="303">
        <v>0.0</v>
      </c>
      <c r="DA188" s="304">
        <v>0.0</v>
      </c>
      <c r="DB188" s="305">
        <v>0.0</v>
      </c>
    </row>
    <row r="189">
      <c r="B189" s="313"/>
      <c r="C189" s="314"/>
      <c r="D189" s="314"/>
      <c r="E189" s="287">
        <v>0.0</v>
      </c>
      <c r="F189" s="287">
        <v>0.0</v>
      </c>
      <c r="G189" s="287">
        <v>0.0</v>
      </c>
      <c r="H189" s="287">
        <f>IF(ISBLANK(E189), "", COUNTA(CCD!K189, CCD!Q189, CCD!W189, CCD!AC189, CCD!AI189, CCD!AO189, CCD!AU189, CCD!BA189, CCD!BG189, CCD!BM189, CCD!BS189, CCD!BY189, CCD!CE189, CCD!CK189, CCD!CQ189, CCD!CW189))</f>
        <v>0</v>
      </c>
      <c r="I189" s="287">
        <f>IF(ISBLANK(F189), "", COUNTA(CCD!L189, CCD!R189, CCD!X189, CCD!AD189, CCD!AJ189, CCD!AP189, CCD!AV189, CCD!BB189, CCD!BH189, CCD!BN189, CCD!BT189, CCD!BZ189, CCD!CF189, CCD!CL189, CCD!CR189, CCD!CX189))</f>
        <v>0</v>
      </c>
      <c r="J189" s="287">
        <f>IF(ISBLANK(G189), "", COUNTA(CCD!M189, CCD!S189, CCD!Y189, CCD!AE189, CCD!AK189, CCD!AQ189, CCD!AW189, CCD!BC189, CCD!BI189, CCD!BO189, CCD!BU189, CCD!CA189, CCD!CG189, CCD!CM189, CCD!CS189, CCD!CY189))</f>
        <v>0</v>
      </c>
      <c r="K189" s="315"/>
      <c r="L189" s="32"/>
      <c r="M189" s="316"/>
      <c r="N189" s="309">
        <v>0.0</v>
      </c>
      <c r="O189" s="310">
        <v>0.0</v>
      </c>
      <c r="P189" s="311">
        <v>0.0</v>
      </c>
      <c r="Q189" s="315"/>
      <c r="R189" s="88"/>
      <c r="S189" s="316"/>
      <c r="T189" s="309">
        <v>0.0</v>
      </c>
      <c r="U189" s="310">
        <v>0.0</v>
      </c>
      <c r="V189" s="311">
        <v>0.0</v>
      </c>
      <c r="W189" s="315"/>
      <c r="X189" s="32"/>
      <c r="Y189" s="316"/>
      <c r="Z189" s="309">
        <v>0.0</v>
      </c>
      <c r="AA189" s="310">
        <v>0.0</v>
      </c>
      <c r="AB189" s="311">
        <v>0.0</v>
      </c>
      <c r="AC189" s="315"/>
      <c r="AD189" s="32"/>
      <c r="AE189" s="316"/>
      <c r="AF189" s="309">
        <v>0.0</v>
      </c>
      <c r="AG189" s="310">
        <v>0.0</v>
      </c>
      <c r="AH189" s="311">
        <v>0.0</v>
      </c>
      <c r="AI189" s="315"/>
      <c r="AJ189" s="32"/>
      <c r="AK189" s="316"/>
      <c r="AL189" s="309">
        <v>0.0</v>
      </c>
      <c r="AM189" s="310">
        <v>0.0</v>
      </c>
      <c r="AN189" s="311">
        <v>0.0</v>
      </c>
      <c r="AO189" s="32"/>
      <c r="AP189" s="32"/>
      <c r="AQ189" s="316"/>
      <c r="AR189" s="309">
        <v>0.0</v>
      </c>
      <c r="AS189" s="310">
        <v>0.0</v>
      </c>
      <c r="AT189" s="311">
        <v>0.0</v>
      </c>
      <c r="AU189" s="315"/>
      <c r="AV189" s="32"/>
      <c r="AW189" s="316"/>
      <c r="AX189" s="309">
        <v>0.0</v>
      </c>
      <c r="AY189" s="310">
        <v>0.0</v>
      </c>
      <c r="AZ189" s="311">
        <v>0.0</v>
      </c>
      <c r="BA189" s="315"/>
      <c r="BB189" s="32"/>
      <c r="BC189" s="316"/>
      <c r="BD189" s="309">
        <v>0.0</v>
      </c>
      <c r="BE189" s="310">
        <v>0.0</v>
      </c>
      <c r="BF189" s="311">
        <v>0.0</v>
      </c>
      <c r="BG189" s="315"/>
      <c r="BH189" s="32"/>
      <c r="BI189" s="316"/>
      <c r="BJ189" s="309">
        <v>0.0</v>
      </c>
      <c r="BK189" s="310">
        <v>0.0</v>
      </c>
      <c r="BL189" s="311">
        <v>0.0</v>
      </c>
      <c r="BM189" s="32"/>
      <c r="BN189" s="32"/>
      <c r="BO189" s="316"/>
      <c r="BP189" s="309">
        <v>0.0</v>
      </c>
      <c r="BQ189" s="310">
        <v>0.0</v>
      </c>
      <c r="BR189" s="311">
        <v>0.0</v>
      </c>
      <c r="BS189" s="32"/>
      <c r="BT189" s="32"/>
      <c r="BU189" s="316"/>
      <c r="BV189" s="309">
        <v>0.0</v>
      </c>
      <c r="BW189" s="310">
        <v>0.0</v>
      </c>
      <c r="BX189" s="311">
        <v>0.0</v>
      </c>
      <c r="BY189" s="32"/>
      <c r="BZ189" s="32"/>
      <c r="CA189" s="316"/>
      <c r="CB189" s="309">
        <v>0.0</v>
      </c>
      <c r="CC189" s="310">
        <v>0.0</v>
      </c>
      <c r="CD189" s="311">
        <v>0.0</v>
      </c>
      <c r="CE189" s="32"/>
      <c r="CF189" s="32"/>
      <c r="CG189" s="316"/>
      <c r="CH189" s="309">
        <v>0.0</v>
      </c>
      <c r="CI189" s="310">
        <v>0.0</v>
      </c>
      <c r="CJ189" s="311">
        <v>0.0</v>
      </c>
      <c r="CK189" s="31"/>
      <c r="CL189" s="31"/>
      <c r="CM189" s="317"/>
      <c r="CN189" s="303">
        <v>0.0</v>
      </c>
      <c r="CO189" s="304">
        <v>0.0</v>
      </c>
      <c r="CP189" s="305">
        <v>0.0</v>
      </c>
      <c r="CQ189" s="31"/>
      <c r="CR189" s="31"/>
      <c r="CS189" s="317"/>
      <c r="CT189" s="303">
        <v>0.0</v>
      </c>
      <c r="CU189" s="304">
        <v>0.0</v>
      </c>
      <c r="CV189" s="305">
        <v>0.0</v>
      </c>
      <c r="CW189" s="31"/>
      <c r="CX189" s="31"/>
      <c r="CY189" s="317"/>
      <c r="CZ189" s="303">
        <v>0.0</v>
      </c>
      <c r="DA189" s="304">
        <v>0.0</v>
      </c>
      <c r="DB189" s="305">
        <v>0.0</v>
      </c>
    </row>
    <row r="190">
      <c r="B190" s="313"/>
      <c r="C190" s="314"/>
      <c r="D190" s="314"/>
      <c r="E190" s="287">
        <v>0.0</v>
      </c>
      <c r="F190" s="287">
        <v>0.0</v>
      </c>
      <c r="G190" s="287">
        <v>0.0</v>
      </c>
      <c r="H190" s="287">
        <f>IF(ISBLANK(E190), "", COUNTA(CCD!K190, CCD!Q190, CCD!W190, CCD!AC190, CCD!AI190, CCD!AO190, CCD!AU190, CCD!BA190, CCD!BG190, CCD!BM190, CCD!BS190, CCD!BY190, CCD!CE190, CCD!CK190, CCD!CQ190, CCD!CW190))</f>
        <v>0</v>
      </c>
      <c r="I190" s="287">
        <f>IF(ISBLANK(F190), "", COUNTA(CCD!L190, CCD!R190, CCD!X190, CCD!AD190, CCD!AJ190, CCD!AP190, CCD!AV190, CCD!BB190, CCD!BH190, CCD!BN190, CCD!BT190, CCD!BZ190, CCD!CF190, CCD!CL190, CCD!CR190, CCD!CX190))</f>
        <v>0</v>
      </c>
      <c r="J190" s="287">
        <f>IF(ISBLANK(G190), "", COUNTA(CCD!M190, CCD!S190, CCD!Y190, CCD!AE190, CCD!AK190, CCD!AQ190, CCD!AW190, CCD!BC190, CCD!BI190, CCD!BO190, CCD!BU190, CCD!CA190, CCD!CG190, CCD!CM190, CCD!CS190, CCD!CY190))</f>
        <v>0</v>
      </c>
      <c r="K190" s="315"/>
      <c r="L190" s="32"/>
      <c r="M190" s="316"/>
      <c r="N190" s="309">
        <v>0.0</v>
      </c>
      <c r="O190" s="310">
        <v>0.0</v>
      </c>
      <c r="P190" s="311">
        <v>0.0</v>
      </c>
      <c r="Q190" s="315"/>
      <c r="R190" s="88"/>
      <c r="S190" s="316"/>
      <c r="T190" s="309">
        <v>0.0</v>
      </c>
      <c r="U190" s="310">
        <v>0.0</v>
      </c>
      <c r="V190" s="311">
        <v>0.0</v>
      </c>
      <c r="W190" s="315"/>
      <c r="X190" s="32"/>
      <c r="Y190" s="316"/>
      <c r="Z190" s="309">
        <v>0.0</v>
      </c>
      <c r="AA190" s="310">
        <v>0.0</v>
      </c>
      <c r="AB190" s="311">
        <v>0.0</v>
      </c>
      <c r="AC190" s="315"/>
      <c r="AD190" s="32"/>
      <c r="AE190" s="316"/>
      <c r="AF190" s="309">
        <v>0.0</v>
      </c>
      <c r="AG190" s="310">
        <v>0.0</v>
      </c>
      <c r="AH190" s="311">
        <v>0.0</v>
      </c>
      <c r="AI190" s="315"/>
      <c r="AJ190" s="32"/>
      <c r="AK190" s="316"/>
      <c r="AL190" s="309">
        <v>0.0</v>
      </c>
      <c r="AM190" s="310">
        <v>0.0</v>
      </c>
      <c r="AN190" s="311">
        <v>0.0</v>
      </c>
      <c r="AO190" s="32"/>
      <c r="AP190" s="32"/>
      <c r="AQ190" s="316"/>
      <c r="AR190" s="309">
        <v>0.0</v>
      </c>
      <c r="AS190" s="310">
        <v>0.0</v>
      </c>
      <c r="AT190" s="311">
        <v>0.0</v>
      </c>
      <c r="AU190" s="315"/>
      <c r="AV190" s="32"/>
      <c r="AW190" s="316"/>
      <c r="AX190" s="309">
        <v>0.0</v>
      </c>
      <c r="AY190" s="310">
        <v>0.0</v>
      </c>
      <c r="AZ190" s="311">
        <v>0.0</v>
      </c>
      <c r="BA190" s="315"/>
      <c r="BB190" s="32"/>
      <c r="BC190" s="316"/>
      <c r="BD190" s="309">
        <v>0.0</v>
      </c>
      <c r="BE190" s="310">
        <v>0.0</v>
      </c>
      <c r="BF190" s="311">
        <v>0.0</v>
      </c>
      <c r="BG190" s="315"/>
      <c r="BH190" s="32"/>
      <c r="BI190" s="316"/>
      <c r="BJ190" s="309">
        <v>0.0</v>
      </c>
      <c r="BK190" s="310">
        <v>0.0</v>
      </c>
      <c r="BL190" s="311">
        <v>0.0</v>
      </c>
      <c r="BM190" s="32"/>
      <c r="BN190" s="32"/>
      <c r="BO190" s="316"/>
      <c r="BP190" s="309">
        <v>0.0</v>
      </c>
      <c r="BQ190" s="310">
        <v>0.0</v>
      </c>
      <c r="BR190" s="311">
        <v>0.0</v>
      </c>
      <c r="BS190" s="32"/>
      <c r="BT190" s="32"/>
      <c r="BU190" s="316"/>
      <c r="BV190" s="309">
        <v>0.0</v>
      </c>
      <c r="BW190" s="310">
        <v>0.0</v>
      </c>
      <c r="BX190" s="311">
        <v>0.0</v>
      </c>
      <c r="BY190" s="32"/>
      <c r="BZ190" s="32"/>
      <c r="CA190" s="316"/>
      <c r="CB190" s="309">
        <v>0.0</v>
      </c>
      <c r="CC190" s="310">
        <v>0.0</v>
      </c>
      <c r="CD190" s="311">
        <v>0.0</v>
      </c>
      <c r="CE190" s="32"/>
      <c r="CF190" s="32"/>
      <c r="CG190" s="316"/>
      <c r="CH190" s="309">
        <v>0.0</v>
      </c>
      <c r="CI190" s="310">
        <v>0.0</v>
      </c>
      <c r="CJ190" s="311">
        <v>0.0</v>
      </c>
      <c r="CK190" s="31"/>
      <c r="CL190" s="31"/>
      <c r="CM190" s="317"/>
      <c r="CN190" s="303">
        <v>0.0</v>
      </c>
      <c r="CO190" s="304">
        <v>0.0</v>
      </c>
      <c r="CP190" s="305">
        <v>0.0</v>
      </c>
      <c r="CQ190" s="31"/>
      <c r="CR190" s="31"/>
      <c r="CS190" s="317"/>
      <c r="CT190" s="303">
        <v>0.0</v>
      </c>
      <c r="CU190" s="304">
        <v>0.0</v>
      </c>
      <c r="CV190" s="305">
        <v>0.0</v>
      </c>
      <c r="CW190" s="31"/>
      <c r="CX190" s="31"/>
      <c r="CY190" s="317"/>
      <c r="CZ190" s="303">
        <v>0.0</v>
      </c>
      <c r="DA190" s="304">
        <v>0.0</v>
      </c>
      <c r="DB190" s="305">
        <v>0.0</v>
      </c>
    </row>
    <row r="191">
      <c r="B191" s="313"/>
      <c r="C191" s="314"/>
      <c r="D191" s="314"/>
      <c r="E191" s="287">
        <v>0.0</v>
      </c>
      <c r="F191" s="287">
        <v>0.0</v>
      </c>
      <c r="G191" s="287">
        <v>0.0</v>
      </c>
      <c r="H191" s="287">
        <f>IF(ISBLANK(E191), "", COUNTA(CCD!K191, CCD!Q191, CCD!W191, CCD!AC191, CCD!AI191, CCD!AO191, CCD!AU191, CCD!BA191, CCD!BG191, CCD!BM191, CCD!BS191, CCD!BY191, CCD!CE191, CCD!CK191, CCD!CQ191, CCD!CW191))</f>
        <v>0</v>
      </c>
      <c r="I191" s="287">
        <f>IF(ISBLANK(F191), "", COUNTA(CCD!L191, CCD!R191, CCD!X191, CCD!AD191, CCD!AJ191, CCD!AP191, CCD!AV191, CCD!BB191, CCD!BH191, CCD!BN191, CCD!BT191, CCD!BZ191, CCD!CF191, CCD!CL191, CCD!CR191, CCD!CX191))</f>
        <v>0</v>
      </c>
      <c r="J191" s="287">
        <f>IF(ISBLANK(G191), "", COUNTA(CCD!M191, CCD!S191, CCD!Y191, CCD!AE191, CCD!AK191, CCD!AQ191, CCD!AW191, CCD!BC191, CCD!BI191, CCD!BO191, CCD!BU191, CCD!CA191, CCD!CG191, CCD!CM191, CCD!CS191, CCD!CY191))</f>
        <v>0</v>
      </c>
      <c r="K191" s="315"/>
      <c r="L191" s="32"/>
      <c r="M191" s="316"/>
      <c r="N191" s="309">
        <v>0.0</v>
      </c>
      <c r="O191" s="310">
        <v>0.0</v>
      </c>
      <c r="P191" s="311">
        <v>0.0</v>
      </c>
      <c r="Q191" s="315"/>
      <c r="R191" s="88"/>
      <c r="S191" s="316"/>
      <c r="T191" s="309">
        <v>0.0</v>
      </c>
      <c r="U191" s="310">
        <v>0.0</v>
      </c>
      <c r="V191" s="311">
        <v>0.0</v>
      </c>
      <c r="W191" s="315"/>
      <c r="X191" s="32"/>
      <c r="Y191" s="316"/>
      <c r="Z191" s="309">
        <v>0.0</v>
      </c>
      <c r="AA191" s="310">
        <v>0.0</v>
      </c>
      <c r="AB191" s="311">
        <v>0.0</v>
      </c>
      <c r="AC191" s="315"/>
      <c r="AD191" s="32"/>
      <c r="AE191" s="316"/>
      <c r="AF191" s="309">
        <v>0.0</v>
      </c>
      <c r="AG191" s="310">
        <v>0.0</v>
      </c>
      <c r="AH191" s="311">
        <v>0.0</v>
      </c>
      <c r="AI191" s="315"/>
      <c r="AJ191" s="32"/>
      <c r="AK191" s="316"/>
      <c r="AL191" s="309">
        <v>0.0</v>
      </c>
      <c r="AM191" s="310">
        <v>0.0</v>
      </c>
      <c r="AN191" s="311">
        <v>0.0</v>
      </c>
      <c r="AO191" s="32"/>
      <c r="AP191" s="32"/>
      <c r="AQ191" s="316"/>
      <c r="AR191" s="309">
        <v>0.0</v>
      </c>
      <c r="AS191" s="310">
        <v>0.0</v>
      </c>
      <c r="AT191" s="311">
        <v>0.0</v>
      </c>
      <c r="AU191" s="315"/>
      <c r="AV191" s="32"/>
      <c r="AW191" s="316"/>
      <c r="AX191" s="309">
        <v>0.0</v>
      </c>
      <c r="AY191" s="310">
        <v>0.0</v>
      </c>
      <c r="AZ191" s="311">
        <v>0.0</v>
      </c>
      <c r="BA191" s="315"/>
      <c r="BB191" s="32"/>
      <c r="BC191" s="316"/>
      <c r="BD191" s="309">
        <v>0.0</v>
      </c>
      <c r="BE191" s="310">
        <v>0.0</v>
      </c>
      <c r="BF191" s="311">
        <v>0.0</v>
      </c>
      <c r="BG191" s="315"/>
      <c r="BH191" s="32"/>
      <c r="BI191" s="316"/>
      <c r="BJ191" s="309">
        <v>0.0</v>
      </c>
      <c r="BK191" s="310">
        <v>0.0</v>
      </c>
      <c r="BL191" s="311">
        <v>0.0</v>
      </c>
      <c r="BM191" s="32"/>
      <c r="BN191" s="32"/>
      <c r="BO191" s="316"/>
      <c r="BP191" s="309">
        <v>0.0</v>
      </c>
      <c r="BQ191" s="310">
        <v>0.0</v>
      </c>
      <c r="BR191" s="311">
        <v>0.0</v>
      </c>
      <c r="BS191" s="32"/>
      <c r="BT191" s="32"/>
      <c r="BU191" s="316"/>
      <c r="BV191" s="309">
        <v>0.0</v>
      </c>
      <c r="BW191" s="310">
        <v>0.0</v>
      </c>
      <c r="BX191" s="311">
        <v>0.0</v>
      </c>
      <c r="BY191" s="32"/>
      <c r="BZ191" s="32"/>
      <c r="CA191" s="316"/>
      <c r="CB191" s="309">
        <v>0.0</v>
      </c>
      <c r="CC191" s="310">
        <v>0.0</v>
      </c>
      <c r="CD191" s="311">
        <v>0.0</v>
      </c>
      <c r="CE191" s="32"/>
      <c r="CF191" s="32"/>
      <c r="CG191" s="316"/>
      <c r="CH191" s="309">
        <v>0.0</v>
      </c>
      <c r="CI191" s="310">
        <v>0.0</v>
      </c>
      <c r="CJ191" s="311">
        <v>0.0</v>
      </c>
      <c r="CK191" s="31"/>
      <c r="CL191" s="31"/>
      <c r="CM191" s="317"/>
      <c r="CN191" s="303">
        <v>0.0</v>
      </c>
      <c r="CO191" s="304">
        <v>0.0</v>
      </c>
      <c r="CP191" s="305">
        <v>0.0</v>
      </c>
      <c r="CQ191" s="31"/>
      <c r="CR191" s="31"/>
      <c r="CS191" s="317"/>
      <c r="CT191" s="303">
        <v>0.0</v>
      </c>
      <c r="CU191" s="304">
        <v>0.0</v>
      </c>
      <c r="CV191" s="305">
        <v>0.0</v>
      </c>
      <c r="CW191" s="31"/>
      <c r="CX191" s="31"/>
      <c r="CY191" s="317"/>
      <c r="CZ191" s="303">
        <v>0.0</v>
      </c>
      <c r="DA191" s="304">
        <v>0.0</v>
      </c>
      <c r="DB191" s="305">
        <v>0.0</v>
      </c>
    </row>
    <row r="192">
      <c r="B192" s="313"/>
      <c r="C192" s="314"/>
      <c r="D192" s="314"/>
      <c r="E192" s="287">
        <v>0.0</v>
      </c>
      <c r="F192" s="287">
        <v>0.0</v>
      </c>
      <c r="G192" s="287">
        <v>0.0</v>
      </c>
      <c r="H192" s="287">
        <f>IF(ISBLANK(E192), "", COUNTA(CCD!K192, CCD!Q192, CCD!W192, CCD!AC192, CCD!AI192, CCD!AO192, CCD!AU192, CCD!BA192, CCD!BG192, CCD!BM192, CCD!BS192, CCD!BY192, CCD!CE192, CCD!CK192, CCD!CQ192, CCD!CW192))</f>
        <v>0</v>
      </c>
      <c r="I192" s="287">
        <f>IF(ISBLANK(F192), "", COUNTA(CCD!L192, CCD!R192, CCD!X192, CCD!AD192, CCD!AJ192, CCD!AP192, CCD!AV192, CCD!BB192, CCD!BH192, CCD!BN192, CCD!BT192, CCD!BZ192, CCD!CF192, CCD!CL192, CCD!CR192, CCD!CX192))</f>
        <v>0</v>
      </c>
      <c r="J192" s="287">
        <f>IF(ISBLANK(G192), "", COUNTA(CCD!M192, CCD!S192, CCD!Y192, CCD!AE192, CCD!AK192, CCD!AQ192, CCD!AW192, CCD!BC192, CCD!BI192, CCD!BO192, CCD!BU192, CCD!CA192, CCD!CG192, CCD!CM192, CCD!CS192, CCD!CY192))</f>
        <v>0</v>
      </c>
      <c r="K192" s="315"/>
      <c r="L192" s="32"/>
      <c r="M192" s="316"/>
      <c r="N192" s="309">
        <v>0.0</v>
      </c>
      <c r="O192" s="310">
        <v>0.0</v>
      </c>
      <c r="P192" s="311">
        <v>0.0</v>
      </c>
      <c r="Q192" s="315"/>
      <c r="R192" s="88"/>
      <c r="S192" s="316"/>
      <c r="T192" s="309">
        <v>0.0</v>
      </c>
      <c r="U192" s="310">
        <v>0.0</v>
      </c>
      <c r="V192" s="311">
        <v>0.0</v>
      </c>
      <c r="W192" s="315"/>
      <c r="X192" s="32"/>
      <c r="Y192" s="316"/>
      <c r="Z192" s="309">
        <v>0.0</v>
      </c>
      <c r="AA192" s="310">
        <v>0.0</v>
      </c>
      <c r="AB192" s="311">
        <v>0.0</v>
      </c>
      <c r="AC192" s="315"/>
      <c r="AD192" s="32"/>
      <c r="AE192" s="316"/>
      <c r="AF192" s="309">
        <v>0.0</v>
      </c>
      <c r="AG192" s="310">
        <v>0.0</v>
      </c>
      <c r="AH192" s="311">
        <v>0.0</v>
      </c>
      <c r="AI192" s="315"/>
      <c r="AJ192" s="32"/>
      <c r="AK192" s="316"/>
      <c r="AL192" s="309">
        <v>0.0</v>
      </c>
      <c r="AM192" s="310">
        <v>0.0</v>
      </c>
      <c r="AN192" s="311">
        <v>0.0</v>
      </c>
      <c r="AO192" s="32"/>
      <c r="AP192" s="32"/>
      <c r="AQ192" s="316"/>
      <c r="AR192" s="309">
        <v>0.0</v>
      </c>
      <c r="AS192" s="310">
        <v>0.0</v>
      </c>
      <c r="AT192" s="311">
        <v>0.0</v>
      </c>
      <c r="AU192" s="315"/>
      <c r="AV192" s="32"/>
      <c r="AW192" s="316"/>
      <c r="AX192" s="309">
        <v>0.0</v>
      </c>
      <c r="AY192" s="310">
        <v>0.0</v>
      </c>
      <c r="AZ192" s="311">
        <v>0.0</v>
      </c>
      <c r="BA192" s="315"/>
      <c r="BB192" s="32"/>
      <c r="BC192" s="316"/>
      <c r="BD192" s="309">
        <v>0.0</v>
      </c>
      <c r="BE192" s="310">
        <v>0.0</v>
      </c>
      <c r="BF192" s="311">
        <v>0.0</v>
      </c>
      <c r="BG192" s="315"/>
      <c r="BH192" s="32"/>
      <c r="BI192" s="316"/>
      <c r="BJ192" s="309">
        <v>0.0</v>
      </c>
      <c r="BK192" s="310">
        <v>0.0</v>
      </c>
      <c r="BL192" s="311">
        <v>0.0</v>
      </c>
      <c r="BM192" s="32"/>
      <c r="BN192" s="32"/>
      <c r="BO192" s="316"/>
      <c r="BP192" s="309">
        <v>0.0</v>
      </c>
      <c r="BQ192" s="310">
        <v>0.0</v>
      </c>
      <c r="BR192" s="311">
        <v>0.0</v>
      </c>
      <c r="BS192" s="32"/>
      <c r="BT192" s="32"/>
      <c r="BU192" s="316"/>
      <c r="BV192" s="309">
        <v>0.0</v>
      </c>
      <c r="BW192" s="310">
        <v>0.0</v>
      </c>
      <c r="BX192" s="311">
        <v>0.0</v>
      </c>
      <c r="BY192" s="32"/>
      <c r="BZ192" s="32"/>
      <c r="CA192" s="316"/>
      <c r="CB192" s="309">
        <v>0.0</v>
      </c>
      <c r="CC192" s="310">
        <v>0.0</v>
      </c>
      <c r="CD192" s="311">
        <v>0.0</v>
      </c>
      <c r="CE192" s="32"/>
      <c r="CF192" s="32"/>
      <c r="CG192" s="316"/>
      <c r="CH192" s="309">
        <v>0.0</v>
      </c>
      <c r="CI192" s="310">
        <v>0.0</v>
      </c>
      <c r="CJ192" s="311">
        <v>0.0</v>
      </c>
      <c r="CK192" s="31"/>
      <c r="CL192" s="31"/>
      <c r="CM192" s="317"/>
      <c r="CN192" s="303">
        <v>0.0</v>
      </c>
      <c r="CO192" s="304">
        <v>0.0</v>
      </c>
      <c r="CP192" s="305">
        <v>0.0</v>
      </c>
      <c r="CQ192" s="31"/>
      <c r="CR192" s="31"/>
      <c r="CS192" s="317"/>
      <c r="CT192" s="303">
        <v>0.0</v>
      </c>
      <c r="CU192" s="304">
        <v>0.0</v>
      </c>
      <c r="CV192" s="305">
        <v>0.0</v>
      </c>
      <c r="CW192" s="31"/>
      <c r="CX192" s="31"/>
      <c r="CY192" s="317"/>
      <c r="CZ192" s="303">
        <v>0.0</v>
      </c>
      <c r="DA192" s="304">
        <v>0.0</v>
      </c>
      <c r="DB192" s="305">
        <v>0.0</v>
      </c>
    </row>
    <row r="193">
      <c r="B193" s="313"/>
      <c r="C193" s="314"/>
      <c r="D193" s="314"/>
      <c r="E193" s="287">
        <v>0.0</v>
      </c>
      <c r="F193" s="287">
        <v>0.0</v>
      </c>
      <c r="G193" s="287">
        <v>0.0</v>
      </c>
      <c r="H193" s="287">
        <f>IF(ISBLANK(E193), "", COUNTA(CCD!K193, CCD!Q193, CCD!W193, CCD!AC193, CCD!AI193, CCD!AO193, CCD!AU193, CCD!BA193, CCD!BG193, CCD!BM193, CCD!BS193, CCD!BY193, CCD!CE193, CCD!CK193, CCD!CQ193, CCD!CW193))</f>
        <v>0</v>
      </c>
      <c r="I193" s="287">
        <f>IF(ISBLANK(F193), "", COUNTA(CCD!L193, CCD!R193, CCD!X193, CCD!AD193, CCD!AJ193, CCD!AP193, CCD!AV193, CCD!BB193, CCD!BH193, CCD!BN193, CCD!BT193, CCD!BZ193, CCD!CF193, CCD!CL193, CCD!CR193, CCD!CX193))</f>
        <v>0</v>
      </c>
      <c r="J193" s="287">
        <f>IF(ISBLANK(G193), "", COUNTA(CCD!M193, CCD!S193, CCD!Y193, CCD!AE193, CCD!AK193, CCD!AQ193, CCD!AW193, CCD!BC193, CCD!BI193, CCD!BO193, CCD!BU193, CCD!CA193, CCD!CG193, CCD!CM193, CCD!CS193, CCD!CY193))</f>
        <v>0</v>
      </c>
      <c r="K193" s="315"/>
      <c r="L193" s="32"/>
      <c r="M193" s="316"/>
      <c r="N193" s="309">
        <v>0.0</v>
      </c>
      <c r="O193" s="310">
        <v>0.0</v>
      </c>
      <c r="P193" s="311">
        <v>0.0</v>
      </c>
      <c r="Q193" s="315"/>
      <c r="R193" s="88"/>
      <c r="S193" s="316"/>
      <c r="T193" s="309">
        <v>0.0</v>
      </c>
      <c r="U193" s="310">
        <v>0.0</v>
      </c>
      <c r="V193" s="311">
        <v>0.0</v>
      </c>
      <c r="W193" s="315"/>
      <c r="X193" s="32"/>
      <c r="Y193" s="316"/>
      <c r="Z193" s="309">
        <v>0.0</v>
      </c>
      <c r="AA193" s="310">
        <v>0.0</v>
      </c>
      <c r="AB193" s="311">
        <v>0.0</v>
      </c>
      <c r="AC193" s="315"/>
      <c r="AD193" s="32"/>
      <c r="AE193" s="316"/>
      <c r="AF193" s="309">
        <v>0.0</v>
      </c>
      <c r="AG193" s="310">
        <v>0.0</v>
      </c>
      <c r="AH193" s="311">
        <v>0.0</v>
      </c>
      <c r="AI193" s="315"/>
      <c r="AJ193" s="32"/>
      <c r="AK193" s="316"/>
      <c r="AL193" s="309">
        <v>0.0</v>
      </c>
      <c r="AM193" s="310">
        <v>0.0</v>
      </c>
      <c r="AN193" s="311">
        <v>0.0</v>
      </c>
      <c r="AO193" s="32"/>
      <c r="AP193" s="32"/>
      <c r="AQ193" s="316"/>
      <c r="AR193" s="309">
        <v>0.0</v>
      </c>
      <c r="AS193" s="310">
        <v>0.0</v>
      </c>
      <c r="AT193" s="311">
        <v>0.0</v>
      </c>
      <c r="AU193" s="315"/>
      <c r="AV193" s="32"/>
      <c r="AW193" s="316"/>
      <c r="AX193" s="309">
        <v>0.0</v>
      </c>
      <c r="AY193" s="310">
        <v>0.0</v>
      </c>
      <c r="AZ193" s="311">
        <v>0.0</v>
      </c>
      <c r="BA193" s="315"/>
      <c r="BB193" s="32"/>
      <c r="BC193" s="316"/>
      <c r="BD193" s="309">
        <v>0.0</v>
      </c>
      <c r="BE193" s="310">
        <v>0.0</v>
      </c>
      <c r="BF193" s="311">
        <v>0.0</v>
      </c>
      <c r="BG193" s="315"/>
      <c r="BH193" s="32"/>
      <c r="BI193" s="316"/>
      <c r="BJ193" s="309">
        <v>0.0</v>
      </c>
      <c r="BK193" s="310">
        <v>0.0</v>
      </c>
      <c r="BL193" s="311">
        <v>0.0</v>
      </c>
      <c r="BM193" s="32"/>
      <c r="BN193" s="32"/>
      <c r="BO193" s="316"/>
      <c r="BP193" s="309">
        <v>0.0</v>
      </c>
      <c r="BQ193" s="310">
        <v>0.0</v>
      </c>
      <c r="BR193" s="311">
        <v>0.0</v>
      </c>
      <c r="BS193" s="32"/>
      <c r="BT193" s="32"/>
      <c r="BU193" s="316"/>
      <c r="BV193" s="309">
        <v>0.0</v>
      </c>
      <c r="BW193" s="310">
        <v>0.0</v>
      </c>
      <c r="BX193" s="311">
        <v>0.0</v>
      </c>
      <c r="BY193" s="32"/>
      <c r="BZ193" s="32"/>
      <c r="CA193" s="316"/>
      <c r="CB193" s="309">
        <v>0.0</v>
      </c>
      <c r="CC193" s="310">
        <v>0.0</v>
      </c>
      <c r="CD193" s="311">
        <v>0.0</v>
      </c>
      <c r="CE193" s="32"/>
      <c r="CF193" s="32"/>
      <c r="CG193" s="316"/>
      <c r="CH193" s="309">
        <v>0.0</v>
      </c>
      <c r="CI193" s="310">
        <v>0.0</v>
      </c>
      <c r="CJ193" s="311">
        <v>0.0</v>
      </c>
      <c r="CK193" s="31"/>
      <c r="CL193" s="31"/>
      <c r="CM193" s="317"/>
      <c r="CN193" s="303">
        <v>0.0</v>
      </c>
      <c r="CO193" s="304">
        <v>0.0</v>
      </c>
      <c r="CP193" s="305">
        <v>0.0</v>
      </c>
      <c r="CQ193" s="31"/>
      <c r="CR193" s="31"/>
      <c r="CS193" s="317"/>
      <c r="CT193" s="303">
        <v>0.0</v>
      </c>
      <c r="CU193" s="304">
        <v>0.0</v>
      </c>
      <c r="CV193" s="305">
        <v>0.0</v>
      </c>
      <c r="CW193" s="31"/>
      <c r="CX193" s="31"/>
      <c r="CY193" s="317"/>
      <c r="CZ193" s="303">
        <v>0.0</v>
      </c>
      <c r="DA193" s="304">
        <v>0.0</v>
      </c>
      <c r="DB193" s="305">
        <v>0.0</v>
      </c>
    </row>
    <row r="194">
      <c r="B194" s="313"/>
      <c r="C194" s="314"/>
      <c r="D194" s="314"/>
      <c r="E194" s="287">
        <v>0.0</v>
      </c>
      <c r="F194" s="287">
        <v>0.0</v>
      </c>
      <c r="G194" s="287">
        <v>0.0</v>
      </c>
      <c r="H194" s="287">
        <f>IF(ISBLANK(E194), "", COUNTA(CCD!K194, CCD!Q194, CCD!W194, CCD!AC194, CCD!AI194, CCD!AO194, CCD!AU194, CCD!BA194, CCD!BG194, CCD!BM194, CCD!BS194, CCD!BY194, CCD!CE194, CCD!CK194, CCD!CQ194, CCD!CW194))</f>
        <v>0</v>
      </c>
      <c r="I194" s="287">
        <f>IF(ISBLANK(F194), "", COUNTA(CCD!L194, CCD!R194, CCD!X194, CCD!AD194, CCD!AJ194, CCD!AP194, CCD!AV194, CCD!BB194, CCD!BH194, CCD!BN194, CCD!BT194, CCD!BZ194, CCD!CF194, CCD!CL194, CCD!CR194, CCD!CX194))</f>
        <v>0</v>
      </c>
      <c r="J194" s="287">
        <f>IF(ISBLANK(G194), "", COUNTA(CCD!M194, CCD!S194, CCD!Y194, CCD!AE194, CCD!AK194, CCD!AQ194, CCD!AW194, CCD!BC194, CCD!BI194, CCD!BO194, CCD!BU194, CCD!CA194, CCD!CG194, CCD!CM194, CCD!CS194, CCD!CY194))</f>
        <v>0</v>
      </c>
      <c r="K194" s="315"/>
      <c r="L194" s="32"/>
      <c r="M194" s="316"/>
      <c r="N194" s="309">
        <v>0.0</v>
      </c>
      <c r="O194" s="310">
        <v>0.0</v>
      </c>
      <c r="P194" s="311">
        <v>0.0</v>
      </c>
      <c r="Q194" s="315"/>
      <c r="R194" s="88"/>
      <c r="S194" s="316"/>
      <c r="T194" s="309">
        <v>0.0</v>
      </c>
      <c r="U194" s="310">
        <v>0.0</v>
      </c>
      <c r="V194" s="311">
        <v>0.0</v>
      </c>
      <c r="W194" s="315"/>
      <c r="X194" s="32"/>
      <c r="Y194" s="316"/>
      <c r="Z194" s="309">
        <v>0.0</v>
      </c>
      <c r="AA194" s="310">
        <v>0.0</v>
      </c>
      <c r="AB194" s="311">
        <v>0.0</v>
      </c>
      <c r="AC194" s="315"/>
      <c r="AD194" s="32"/>
      <c r="AE194" s="316"/>
      <c r="AF194" s="309">
        <v>0.0</v>
      </c>
      <c r="AG194" s="310">
        <v>0.0</v>
      </c>
      <c r="AH194" s="311">
        <v>0.0</v>
      </c>
      <c r="AI194" s="315"/>
      <c r="AJ194" s="32"/>
      <c r="AK194" s="316"/>
      <c r="AL194" s="309">
        <v>0.0</v>
      </c>
      <c r="AM194" s="310">
        <v>0.0</v>
      </c>
      <c r="AN194" s="311">
        <v>0.0</v>
      </c>
      <c r="AO194" s="32"/>
      <c r="AP194" s="32"/>
      <c r="AQ194" s="316"/>
      <c r="AR194" s="309">
        <v>0.0</v>
      </c>
      <c r="AS194" s="310">
        <v>0.0</v>
      </c>
      <c r="AT194" s="311">
        <v>0.0</v>
      </c>
      <c r="AU194" s="315"/>
      <c r="AV194" s="32"/>
      <c r="AW194" s="316"/>
      <c r="AX194" s="309">
        <v>0.0</v>
      </c>
      <c r="AY194" s="310">
        <v>0.0</v>
      </c>
      <c r="AZ194" s="311">
        <v>0.0</v>
      </c>
      <c r="BA194" s="315"/>
      <c r="BB194" s="32"/>
      <c r="BC194" s="316"/>
      <c r="BD194" s="309">
        <v>0.0</v>
      </c>
      <c r="BE194" s="310">
        <v>0.0</v>
      </c>
      <c r="BF194" s="311">
        <v>0.0</v>
      </c>
      <c r="BG194" s="315"/>
      <c r="BH194" s="32"/>
      <c r="BI194" s="316"/>
      <c r="BJ194" s="309">
        <v>0.0</v>
      </c>
      <c r="BK194" s="310">
        <v>0.0</v>
      </c>
      <c r="BL194" s="311">
        <v>0.0</v>
      </c>
      <c r="BM194" s="32"/>
      <c r="BN194" s="32"/>
      <c r="BO194" s="316"/>
      <c r="BP194" s="309">
        <v>0.0</v>
      </c>
      <c r="BQ194" s="310">
        <v>0.0</v>
      </c>
      <c r="BR194" s="311">
        <v>0.0</v>
      </c>
      <c r="BS194" s="32"/>
      <c r="BT194" s="32"/>
      <c r="BU194" s="316"/>
      <c r="BV194" s="309">
        <v>0.0</v>
      </c>
      <c r="BW194" s="310">
        <v>0.0</v>
      </c>
      <c r="BX194" s="311">
        <v>0.0</v>
      </c>
      <c r="BY194" s="32"/>
      <c r="BZ194" s="32"/>
      <c r="CA194" s="316"/>
      <c r="CB194" s="309">
        <v>0.0</v>
      </c>
      <c r="CC194" s="310">
        <v>0.0</v>
      </c>
      <c r="CD194" s="311">
        <v>0.0</v>
      </c>
      <c r="CE194" s="32"/>
      <c r="CF194" s="32"/>
      <c r="CG194" s="316"/>
      <c r="CH194" s="309">
        <v>0.0</v>
      </c>
      <c r="CI194" s="310">
        <v>0.0</v>
      </c>
      <c r="CJ194" s="311">
        <v>0.0</v>
      </c>
      <c r="CK194" s="31"/>
      <c r="CL194" s="31"/>
      <c r="CM194" s="317"/>
      <c r="CN194" s="303">
        <v>0.0</v>
      </c>
      <c r="CO194" s="304">
        <v>0.0</v>
      </c>
      <c r="CP194" s="305">
        <v>0.0</v>
      </c>
      <c r="CQ194" s="31"/>
      <c r="CR194" s="31"/>
      <c r="CS194" s="317"/>
      <c r="CT194" s="303">
        <v>0.0</v>
      </c>
      <c r="CU194" s="304">
        <v>0.0</v>
      </c>
      <c r="CV194" s="305">
        <v>0.0</v>
      </c>
      <c r="CW194" s="31"/>
      <c r="CX194" s="31"/>
      <c r="CY194" s="317"/>
      <c r="CZ194" s="303">
        <v>0.0</v>
      </c>
      <c r="DA194" s="304">
        <v>0.0</v>
      </c>
      <c r="DB194" s="305">
        <v>0.0</v>
      </c>
    </row>
    <row r="195">
      <c r="B195" s="313"/>
      <c r="C195" s="314"/>
      <c r="D195" s="314"/>
      <c r="E195" s="287">
        <v>0.0</v>
      </c>
      <c r="F195" s="287">
        <v>0.0</v>
      </c>
      <c r="G195" s="287">
        <v>0.0</v>
      </c>
      <c r="H195" s="287">
        <f>IF(ISBLANK(E195), "", COUNTA(CCD!K195, CCD!Q195, CCD!W195, CCD!AC195, CCD!AI195, CCD!AO195, CCD!AU195, CCD!BA195, CCD!BG195, CCD!BM195, CCD!BS195, CCD!BY195, CCD!CE195, CCD!CK195, CCD!CQ195, CCD!CW195))</f>
        <v>0</v>
      </c>
      <c r="I195" s="287">
        <f>IF(ISBLANK(F195), "", COUNTA(CCD!L195, CCD!R195, CCD!X195, CCD!AD195, CCD!AJ195, CCD!AP195, CCD!AV195, CCD!BB195, CCD!BH195, CCD!BN195, CCD!BT195, CCD!BZ195, CCD!CF195, CCD!CL195, CCD!CR195, CCD!CX195))</f>
        <v>0</v>
      </c>
      <c r="J195" s="287">
        <f>IF(ISBLANK(G195), "", COUNTA(CCD!M195, CCD!S195, CCD!Y195, CCD!AE195, CCD!AK195, CCD!AQ195, CCD!AW195, CCD!BC195, CCD!BI195, CCD!BO195, CCD!BU195, CCD!CA195, CCD!CG195, CCD!CM195, CCD!CS195, CCD!CY195))</f>
        <v>0</v>
      </c>
      <c r="K195" s="315"/>
      <c r="L195" s="32"/>
      <c r="M195" s="316"/>
      <c r="N195" s="309">
        <v>0.0</v>
      </c>
      <c r="O195" s="310">
        <v>0.0</v>
      </c>
      <c r="P195" s="311">
        <v>0.0</v>
      </c>
      <c r="Q195" s="315"/>
      <c r="R195" s="88"/>
      <c r="S195" s="316"/>
      <c r="T195" s="309">
        <v>0.0</v>
      </c>
      <c r="U195" s="310">
        <v>0.0</v>
      </c>
      <c r="V195" s="311">
        <v>0.0</v>
      </c>
      <c r="W195" s="315"/>
      <c r="X195" s="32"/>
      <c r="Y195" s="316"/>
      <c r="Z195" s="309">
        <v>0.0</v>
      </c>
      <c r="AA195" s="310">
        <v>0.0</v>
      </c>
      <c r="AB195" s="311">
        <v>0.0</v>
      </c>
      <c r="AC195" s="315"/>
      <c r="AD195" s="32"/>
      <c r="AE195" s="316"/>
      <c r="AF195" s="309">
        <v>0.0</v>
      </c>
      <c r="AG195" s="310">
        <v>0.0</v>
      </c>
      <c r="AH195" s="311">
        <v>0.0</v>
      </c>
      <c r="AI195" s="315"/>
      <c r="AJ195" s="32"/>
      <c r="AK195" s="316"/>
      <c r="AL195" s="309">
        <v>0.0</v>
      </c>
      <c r="AM195" s="310">
        <v>0.0</v>
      </c>
      <c r="AN195" s="311">
        <v>0.0</v>
      </c>
      <c r="AO195" s="32"/>
      <c r="AP195" s="32"/>
      <c r="AQ195" s="316"/>
      <c r="AR195" s="309">
        <v>0.0</v>
      </c>
      <c r="AS195" s="310">
        <v>0.0</v>
      </c>
      <c r="AT195" s="311">
        <v>0.0</v>
      </c>
      <c r="AU195" s="315"/>
      <c r="AV195" s="32"/>
      <c r="AW195" s="316"/>
      <c r="AX195" s="309">
        <v>0.0</v>
      </c>
      <c r="AY195" s="310">
        <v>0.0</v>
      </c>
      <c r="AZ195" s="311">
        <v>0.0</v>
      </c>
      <c r="BA195" s="315"/>
      <c r="BB195" s="32"/>
      <c r="BC195" s="316"/>
      <c r="BD195" s="309">
        <v>0.0</v>
      </c>
      <c r="BE195" s="310">
        <v>0.0</v>
      </c>
      <c r="BF195" s="311">
        <v>0.0</v>
      </c>
      <c r="BG195" s="315"/>
      <c r="BH195" s="32"/>
      <c r="BI195" s="316"/>
      <c r="BJ195" s="309">
        <v>0.0</v>
      </c>
      <c r="BK195" s="310">
        <v>0.0</v>
      </c>
      <c r="BL195" s="311">
        <v>0.0</v>
      </c>
      <c r="BM195" s="32"/>
      <c r="BN195" s="32"/>
      <c r="BO195" s="316"/>
      <c r="BP195" s="309">
        <v>0.0</v>
      </c>
      <c r="BQ195" s="310">
        <v>0.0</v>
      </c>
      <c r="BR195" s="311">
        <v>0.0</v>
      </c>
      <c r="BS195" s="32"/>
      <c r="BT195" s="32"/>
      <c r="BU195" s="316"/>
      <c r="BV195" s="309">
        <v>0.0</v>
      </c>
      <c r="BW195" s="310">
        <v>0.0</v>
      </c>
      <c r="BX195" s="311">
        <v>0.0</v>
      </c>
      <c r="BY195" s="32"/>
      <c r="BZ195" s="32"/>
      <c r="CA195" s="316"/>
      <c r="CB195" s="309">
        <v>0.0</v>
      </c>
      <c r="CC195" s="310">
        <v>0.0</v>
      </c>
      <c r="CD195" s="311">
        <v>0.0</v>
      </c>
      <c r="CE195" s="32"/>
      <c r="CF195" s="32"/>
      <c r="CG195" s="316"/>
      <c r="CH195" s="309">
        <v>0.0</v>
      </c>
      <c r="CI195" s="310">
        <v>0.0</v>
      </c>
      <c r="CJ195" s="311">
        <v>0.0</v>
      </c>
      <c r="CK195" s="31"/>
      <c r="CL195" s="31"/>
      <c r="CM195" s="317"/>
      <c r="CN195" s="303">
        <v>0.0</v>
      </c>
      <c r="CO195" s="304">
        <v>0.0</v>
      </c>
      <c r="CP195" s="305">
        <v>0.0</v>
      </c>
      <c r="CQ195" s="31"/>
      <c r="CR195" s="31"/>
      <c r="CS195" s="317"/>
      <c r="CT195" s="303">
        <v>0.0</v>
      </c>
      <c r="CU195" s="304">
        <v>0.0</v>
      </c>
      <c r="CV195" s="305">
        <v>0.0</v>
      </c>
      <c r="CW195" s="31"/>
      <c r="CX195" s="31"/>
      <c r="CY195" s="317"/>
      <c r="CZ195" s="303">
        <v>0.0</v>
      </c>
      <c r="DA195" s="304">
        <v>0.0</v>
      </c>
      <c r="DB195" s="305">
        <v>0.0</v>
      </c>
    </row>
    <row r="196">
      <c r="B196" s="313"/>
      <c r="C196" s="314"/>
      <c r="D196" s="314"/>
      <c r="E196" s="287">
        <v>0.0</v>
      </c>
      <c r="F196" s="287">
        <v>0.0</v>
      </c>
      <c r="G196" s="287">
        <v>0.0</v>
      </c>
      <c r="H196" s="287">
        <f>IF(ISBLANK(E196), "", COUNTA(CCD!K196, CCD!Q196, CCD!W196, CCD!AC196, CCD!AI196, CCD!AO196, CCD!AU196, CCD!BA196, CCD!BG196, CCD!BM196, CCD!BS196, CCD!BY196, CCD!CE196, CCD!CK196, CCD!CQ196, CCD!CW196))</f>
        <v>0</v>
      </c>
      <c r="I196" s="287">
        <f>IF(ISBLANK(F196), "", COUNTA(CCD!L196, CCD!R196, CCD!X196, CCD!AD196, CCD!AJ196, CCD!AP196, CCD!AV196, CCD!BB196, CCD!BH196, CCD!BN196, CCD!BT196, CCD!BZ196, CCD!CF196, CCD!CL196, CCD!CR196, CCD!CX196))</f>
        <v>0</v>
      </c>
      <c r="J196" s="287">
        <f>IF(ISBLANK(G196), "", COUNTA(CCD!M196, CCD!S196, CCD!Y196, CCD!AE196, CCD!AK196, CCD!AQ196, CCD!AW196, CCD!BC196, CCD!BI196, CCD!BO196, CCD!BU196, CCD!CA196, CCD!CG196, CCD!CM196, CCD!CS196, CCD!CY196))</f>
        <v>0</v>
      </c>
      <c r="K196" s="315"/>
      <c r="L196" s="32"/>
      <c r="M196" s="316"/>
      <c r="N196" s="309">
        <v>0.0</v>
      </c>
      <c r="O196" s="310">
        <v>0.0</v>
      </c>
      <c r="P196" s="311">
        <v>0.0</v>
      </c>
      <c r="Q196" s="315"/>
      <c r="R196" s="88"/>
      <c r="S196" s="316"/>
      <c r="T196" s="309">
        <v>0.0</v>
      </c>
      <c r="U196" s="310">
        <v>0.0</v>
      </c>
      <c r="V196" s="311">
        <v>0.0</v>
      </c>
      <c r="W196" s="315"/>
      <c r="X196" s="32"/>
      <c r="Y196" s="316"/>
      <c r="Z196" s="309">
        <v>0.0</v>
      </c>
      <c r="AA196" s="310">
        <v>0.0</v>
      </c>
      <c r="AB196" s="311">
        <v>0.0</v>
      </c>
      <c r="AC196" s="315"/>
      <c r="AD196" s="32"/>
      <c r="AE196" s="316"/>
      <c r="AF196" s="309">
        <v>0.0</v>
      </c>
      <c r="AG196" s="310">
        <v>0.0</v>
      </c>
      <c r="AH196" s="311">
        <v>0.0</v>
      </c>
      <c r="AI196" s="315"/>
      <c r="AJ196" s="32"/>
      <c r="AK196" s="316"/>
      <c r="AL196" s="309">
        <v>0.0</v>
      </c>
      <c r="AM196" s="310">
        <v>0.0</v>
      </c>
      <c r="AN196" s="311">
        <v>0.0</v>
      </c>
      <c r="AO196" s="32"/>
      <c r="AP196" s="32"/>
      <c r="AQ196" s="316"/>
      <c r="AR196" s="309">
        <v>0.0</v>
      </c>
      <c r="AS196" s="310">
        <v>0.0</v>
      </c>
      <c r="AT196" s="311">
        <v>0.0</v>
      </c>
      <c r="AU196" s="315"/>
      <c r="AV196" s="32"/>
      <c r="AW196" s="316"/>
      <c r="AX196" s="309">
        <v>0.0</v>
      </c>
      <c r="AY196" s="310">
        <v>0.0</v>
      </c>
      <c r="AZ196" s="311">
        <v>0.0</v>
      </c>
      <c r="BA196" s="315"/>
      <c r="BB196" s="32"/>
      <c r="BC196" s="316"/>
      <c r="BD196" s="309">
        <v>0.0</v>
      </c>
      <c r="BE196" s="310">
        <v>0.0</v>
      </c>
      <c r="BF196" s="311">
        <v>0.0</v>
      </c>
      <c r="BG196" s="315"/>
      <c r="BH196" s="32"/>
      <c r="BI196" s="316"/>
      <c r="BJ196" s="309">
        <v>0.0</v>
      </c>
      <c r="BK196" s="310">
        <v>0.0</v>
      </c>
      <c r="BL196" s="311">
        <v>0.0</v>
      </c>
      <c r="BM196" s="32"/>
      <c r="BN196" s="32"/>
      <c r="BO196" s="316"/>
      <c r="BP196" s="309">
        <v>0.0</v>
      </c>
      <c r="BQ196" s="310">
        <v>0.0</v>
      </c>
      <c r="BR196" s="311">
        <v>0.0</v>
      </c>
      <c r="BS196" s="32"/>
      <c r="BT196" s="32"/>
      <c r="BU196" s="316"/>
      <c r="BV196" s="309">
        <v>0.0</v>
      </c>
      <c r="BW196" s="310">
        <v>0.0</v>
      </c>
      <c r="BX196" s="311">
        <v>0.0</v>
      </c>
      <c r="BY196" s="32"/>
      <c r="BZ196" s="32"/>
      <c r="CA196" s="316"/>
      <c r="CB196" s="309">
        <v>0.0</v>
      </c>
      <c r="CC196" s="310">
        <v>0.0</v>
      </c>
      <c r="CD196" s="311">
        <v>0.0</v>
      </c>
      <c r="CE196" s="32"/>
      <c r="CF196" s="32"/>
      <c r="CG196" s="316"/>
      <c r="CH196" s="309">
        <v>0.0</v>
      </c>
      <c r="CI196" s="310">
        <v>0.0</v>
      </c>
      <c r="CJ196" s="311">
        <v>0.0</v>
      </c>
      <c r="CK196" s="31"/>
      <c r="CL196" s="31"/>
      <c r="CM196" s="317"/>
      <c r="CN196" s="303">
        <v>0.0</v>
      </c>
      <c r="CO196" s="304">
        <v>0.0</v>
      </c>
      <c r="CP196" s="305">
        <v>0.0</v>
      </c>
      <c r="CQ196" s="31"/>
      <c r="CR196" s="31"/>
      <c r="CS196" s="317"/>
      <c r="CT196" s="303">
        <v>0.0</v>
      </c>
      <c r="CU196" s="304">
        <v>0.0</v>
      </c>
      <c r="CV196" s="305">
        <v>0.0</v>
      </c>
      <c r="CW196" s="31"/>
      <c r="CX196" s="31"/>
      <c r="CY196" s="317"/>
      <c r="CZ196" s="303">
        <v>0.0</v>
      </c>
      <c r="DA196" s="304">
        <v>0.0</v>
      </c>
      <c r="DB196" s="305">
        <v>0.0</v>
      </c>
    </row>
    <row r="197">
      <c r="B197" s="313"/>
      <c r="C197" s="314"/>
      <c r="D197" s="314"/>
      <c r="E197" s="287">
        <v>0.0</v>
      </c>
      <c r="F197" s="287">
        <v>0.0</v>
      </c>
      <c r="G197" s="287">
        <v>0.0</v>
      </c>
      <c r="H197" s="287">
        <f>IF(ISBLANK(E197), "", COUNTA(CCD!K197, CCD!Q197, CCD!W197, CCD!AC197, CCD!AI197, CCD!AO197, CCD!AU197, CCD!BA197, CCD!BG197, CCD!BM197, CCD!BS197, CCD!BY197, CCD!CE197, CCD!CK197, CCD!CQ197, CCD!CW197))</f>
        <v>0</v>
      </c>
      <c r="I197" s="287">
        <f>IF(ISBLANK(F197), "", COUNTA(CCD!L197, CCD!R197, CCD!X197, CCD!AD197, CCD!AJ197, CCD!AP197, CCD!AV197, CCD!BB197, CCD!BH197, CCD!BN197, CCD!BT197, CCD!BZ197, CCD!CF197, CCD!CL197, CCD!CR197, CCD!CX197))</f>
        <v>0</v>
      </c>
      <c r="J197" s="287">
        <f>IF(ISBLANK(G197), "", COUNTA(CCD!M197, CCD!S197, CCD!Y197, CCD!AE197, CCD!AK197, CCD!AQ197, CCD!AW197, CCD!BC197, CCD!BI197, CCD!BO197, CCD!BU197, CCD!CA197, CCD!CG197, CCD!CM197, CCD!CS197, CCD!CY197))</f>
        <v>0</v>
      </c>
      <c r="K197" s="315"/>
      <c r="L197" s="32"/>
      <c r="M197" s="316"/>
      <c r="N197" s="309">
        <v>0.0</v>
      </c>
      <c r="O197" s="310">
        <v>0.0</v>
      </c>
      <c r="P197" s="311">
        <v>0.0</v>
      </c>
      <c r="Q197" s="315"/>
      <c r="R197" s="88"/>
      <c r="S197" s="316"/>
      <c r="T197" s="309">
        <v>0.0</v>
      </c>
      <c r="U197" s="310">
        <v>0.0</v>
      </c>
      <c r="V197" s="311">
        <v>0.0</v>
      </c>
      <c r="W197" s="315"/>
      <c r="X197" s="32"/>
      <c r="Y197" s="316"/>
      <c r="Z197" s="309">
        <v>0.0</v>
      </c>
      <c r="AA197" s="310">
        <v>0.0</v>
      </c>
      <c r="AB197" s="311">
        <v>0.0</v>
      </c>
      <c r="AC197" s="315"/>
      <c r="AD197" s="32"/>
      <c r="AE197" s="316"/>
      <c r="AF197" s="309">
        <v>0.0</v>
      </c>
      <c r="AG197" s="310">
        <v>0.0</v>
      </c>
      <c r="AH197" s="311">
        <v>0.0</v>
      </c>
      <c r="AI197" s="315"/>
      <c r="AJ197" s="32"/>
      <c r="AK197" s="316"/>
      <c r="AL197" s="309">
        <v>0.0</v>
      </c>
      <c r="AM197" s="310">
        <v>0.0</v>
      </c>
      <c r="AN197" s="311">
        <v>0.0</v>
      </c>
      <c r="AO197" s="32"/>
      <c r="AP197" s="32"/>
      <c r="AQ197" s="316"/>
      <c r="AR197" s="309">
        <v>0.0</v>
      </c>
      <c r="AS197" s="310">
        <v>0.0</v>
      </c>
      <c r="AT197" s="311">
        <v>0.0</v>
      </c>
      <c r="AU197" s="315"/>
      <c r="AV197" s="32"/>
      <c r="AW197" s="316"/>
      <c r="AX197" s="309">
        <v>0.0</v>
      </c>
      <c r="AY197" s="310">
        <v>0.0</v>
      </c>
      <c r="AZ197" s="311">
        <v>0.0</v>
      </c>
      <c r="BA197" s="315"/>
      <c r="BB197" s="32"/>
      <c r="BC197" s="316"/>
      <c r="BD197" s="309">
        <v>0.0</v>
      </c>
      <c r="BE197" s="310">
        <v>0.0</v>
      </c>
      <c r="BF197" s="311">
        <v>0.0</v>
      </c>
      <c r="BG197" s="315"/>
      <c r="BH197" s="32"/>
      <c r="BI197" s="316"/>
      <c r="BJ197" s="309">
        <v>0.0</v>
      </c>
      <c r="BK197" s="310">
        <v>0.0</v>
      </c>
      <c r="BL197" s="311">
        <v>0.0</v>
      </c>
      <c r="BM197" s="32"/>
      <c r="BN197" s="32"/>
      <c r="BO197" s="316"/>
      <c r="BP197" s="309">
        <v>0.0</v>
      </c>
      <c r="BQ197" s="310">
        <v>0.0</v>
      </c>
      <c r="BR197" s="311">
        <v>0.0</v>
      </c>
      <c r="BS197" s="32"/>
      <c r="BT197" s="32"/>
      <c r="BU197" s="316"/>
      <c r="BV197" s="309">
        <v>0.0</v>
      </c>
      <c r="BW197" s="310">
        <v>0.0</v>
      </c>
      <c r="BX197" s="311">
        <v>0.0</v>
      </c>
      <c r="BY197" s="32"/>
      <c r="BZ197" s="32"/>
      <c r="CA197" s="316"/>
      <c r="CB197" s="309">
        <v>0.0</v>
      </c>
      <c r="CC197" s="310">
        <v>0.0</v>
      </c>
      <c r="CD197" s="311">
        <v>0.0</v>
      </c>
      <c r="CE197" s="32"/>
      <c r="CF197" s="32"/>
      <c r="CG197" s="316"/>
      <c r="CH197" s="309">
        <v>0.0</v>
      </c>
      <c r="CI197" s="310">
        <v>0.0</v>
      </c>
      <c r="CJ197" s="311">
        <v>0.0</v>
      </c>
      <c r="CK197" s="31"/>
      <c r="CL197" s="31"/>
      <c r="CM197" s="317"/>
      <c r="CN197" s="303">
        <v>0.0</v>
      </c>
      <c r="CO197" s="304">
        <v>0.0</v>
      </c>
      <c r="CP197" s="305">
        <v>0.0</v>
      </c>
      <c r="CQ197" s="31"/>
      <c r="CR197" s="31"/>
      <c r="CS197" s="317"/>
      <c r="CT197" s="303">
        <v>0.0</v>
      </c>
      <c r="CU197" s="304">
        <v>0.0</v>
      </c>
      <c r="CV197" s="305">
        <v>0.0</v>
      </c>
      <c r="CW197" s="31"/>
      <c r="CX197" s="31"/>
      <c r="CY197" s="317"/>
      <c r="CZ197" s="303">
        <v>0.0</v>
      </c>
      <c r="DA197" s="304">
        <v>0.0</v>
      </c>
      <c r="DB197" s="305">
        <v>0.0</v>
      </c>
    </row>
    <row r="198">
      <c r="B198" s="313"/>
      <c r="C198" s="314"/>
      <c r="D198" s="314"/>
      <c r="E198" s="287">
        <v>0.0</v>
      </c>
      <c r="F198" s="287">
        <v>0.0</v>
      </c>
      <c r="G198" s="287">
        <v>0.0</v>
      </c>
      <c r="H198" s="287">
        <f>IF(ISBLANK(E198), "", COUNTA(CCD!K198, CCD!Q198, CCD!W198, CCD!AC198, CCD!AI198, CCD!AO198, CCD!AU198, CCD!BA198, CCD!BG198, CCD!BM198, CCD!BS198, CCD!BY198, CCD!CE198, CCD!CK198, CCD!CQ198, CCD!CW198))</f>
        <v>0</v>
      </c>
      <c r="I198" s="287">
        <f>IF(ISBLANK(F198), "", COUNTA(CCD!L198, CCD!R198, CCD!X198, CCD!AD198, CCD!AJ198, CCD!AP198, CCD!AV198, CCD!BB198, CCD!BH198, CCD!BN198, CCD!BT198, CCD!BZ198, CCD!CF198, CCD!CL198, CCD!CR198, CCD!CX198))</f>
        <v>0</v>
      </c>
      <c r="J198" s="287">
        <f>IF(ISBLANK(G198), "", COUNTA(CCD!M198, CCD!S198, CCD!Y198, CCD!AE198, CCD!AK198, CCD!AQ198, CCD!AW198, CCD!BC198, CCD!BI198, CCD!BO198, CCD!BU198, CCD!CA198, CCD!CG198, CCD!CM198, CCD!CS198, CCD!CY198))</f>
        <v>0</v>
      </c>
      <c r="K198" s="315"/>
      <c r="L198" s="32"/>
      <c r="M198" s="316"/>
      <c r="N198" s="309">
        <v>0.0</v>
      </c>
      <c r="O198" s="310">
        <v>0.0</v>
      </c>
      <c r="P198" s="311">
        <v>0.0</v>
      </c>
      <c r="Q198" s="315"/>
      <c r="R198" s="88"/>
      <c r="S198" s="316"/>
      <c r="T198" s="309">
        <v>0.0</v>
      </c>
      <c r="U198" s="310">
        <v>0.0</v>
      </c>
      <c r="V198" s="311">
        <v>0.0</v>
      </c>
      <c r="W198" s="315"/>
      <c r="X198" s="32"/>
      <c r="Y198" s="316"/>
      <c r="Z198" s="309">
        <v>0.0</v>
      </c>
      <c r="AA198" s="310">
        <v>0.0</v>
      </c>
      <c r="AB198" s="311">
        <v>0.0</v>
      </c>
      <c r="AC198" s="315"/>
      <c r="AD198" s="32"/>
      <c r="AE198" s="316"/>
      <c r="AF198" s="309">
        <v>0.0</v>
      </c>
      <c r="AG198" s="310">
        <v>0.0</v>
      </c>
      <c r="AH198" s="311">
        <v>0.0</v>
      </c>
      <c r="AI198" s="315"/>
      <c r="AJ198" s="32"/>
      <c r="AK198" s="316"/>
      <c r="AL198" s="309">
        <v>0.0</v>
      </c>
      <c r="AM198" s="310">
        <v>0.0</v>
      </c>
      <c r="AN198" s="311">
        <v>0.0</v>
      </c>
      <c r="AO198" s="32"/>
      <c r="AP198" s="32"/>
      <c r="AQ198" s="316"/>
      <c r="AR198" s="309">
        <v>0.0</v>
      </c>
      <c r="AS198" s="310">
        <v>0.0</v>
      </c>
      <c r="AT198" s="311">
        <v>0.0</v>
      </c>
      <c r="AU198" s="315"/>
      <c r="AV198" s="32"/>
      <c r="AW198" s="316"/>
      <c r="AX198" s="309">
        <v>0.0</v>
      </c>
      <c r="AY198" s="310">
        <v>0.0</v>
      </c>
      <c r="AZ198" s="311">
        <v>0.0</v>
      </c>
      <c r="BA198" s="315"/>
      <c r="BB198" s="32"/>
      <c r="BC198" s="316"/>
      <c r="BD198" s="309">
        <v>0.0</v>
      </c>
      <c r="BE198" s="310">
        <v>0.0</v>
      </c>
      <c r="BF198" s="311">
        <v>0.0</v>
      </c>
      <c r="BG198" s="315"/>
      <c r="BH198" s="32"/>
      <c r="BI198" s="316"/>
      <c r="BJ198" s="309">
        <v>0.0</v>
      </c>
      <c r="BK198" s="310">
        <v>0.0</v>
      </c>
      <c r="BL198" s="311">
        <v>0.0</v>
      </c>
      <c r="BM198" s="32"/>
      <c r="BN198" s="32"/>
      <c r="BO198" s="316"/>
      <c r="BP198" s="309">
        <v>0.0</v>
      </c>
      <c r="BQ198" s="310">
        <v>0.0</v>
      </c>
      <c r="BR198" s="311">
        <v>0.0</v>
      </c>
      <c r="BS198" s="32"/>
      <c r="BT198" s="32"/>
      <c r="BU198" s="316"/>
      <c r="BV198" s="309">
        <v>0.0</v>
      </c>
      <c r="BW198" s="310">
        <v>0.0</v>
      </c>
      <c r="BX198" s="311">
        <v>0.0</v>
      </c>
      <c r="BY198" s="32"/>
      <c r="BZ198" s="32"/>
      <c r="CA198" s="316"/>
      <c r="CB198" s="309">
        <v>0.0</v>
      </c>
      <c r="CC198" s="310">
        <v>0.0</v>
      </c>
      <c r="CD198" s="311">
        <v>0.0</v>
      </c>
      <c r="CE198" s="32"/>
      <c r="CF198" s="32"/>
      <c r="CG198" s="316"/>
      <c r="CH198" s="309">
        <v>0.0</v>
      </c>
      <c r="CI198" s="310">
        <v>0.0</v>
      </c>
      <c r="CJ198" s="311">
        <v>0.0</v>
      </c>
      <c r="CK198" s="31"/>
      <c r="CL198" s="31"/>
      <c r="CM198" s="317"/>
      <c r="CN198" s="303">
        <v>0.0</v>
      </c>
      <c r="CO198" s="304">
        <v>0.0</v>
      </c>
      <c r="CP198" s="305">
        <v>0.0</v>
      </c>
      <c r="CQ198" s="31"/>
      <c r="CR198" s="31"/>
      <c r="CS198" s="317"/>
      <c r="CT198" s="303">
        <v>0.0</v>
      </c>
      <c r="CU198" s="304">
        <v>0.0</v>
      </c>
      <c r="CV198" s="305">
        <v>0.0</v>
      </c>
      <c r="CW198" s="31"/>
      <c r="CX198" s="31"/>
      <c r="CY198" s="317"/>
      <c r="CZ198" s="303">
        <v>0.0</v>
      </c>
      <c r="DA198" s="304">
        <v>0.0</v>
      </c>
      <c r="DB198" s="305">
        <v>0.0</v>
      </c>
    </row>
    <row r="199">
      <c r="B199" s="313"/>
      <c r="C199" s="314"/>
      <c r="D199" s="314"/>
      <c r="E199" s="287">
        <v>0.0</v>
      </c>
      <c r="F199" s="287">
        <v>0.0</v>
      </c>
      <c r="G199" s="287">
        <v>0.0</v>
      </c>
      <c r="H199" s="287">
        <f>IF(ISBLANK(E199), "", COUNTA(CCD!K199, CCD!Q199, CCD!W199, CCD!AC199, CCD!AI199, CCD!AO199, CCD!AU199, CCD!BA199, CCD!BG199, CCD!BM199, CCD!BS199, CCD!BY199, CCD!CE199, CCD!CK199, CCD!CQ199, CCD!CW199))</f>
        <v>0</v>
      </c>
      <c r="I199" s="287">
        <f>IF(ISBLANK(F199), "", COUNTA(CCD!L199, CCD!R199, CCD!X199, CCD!AD199, CCD!AJ199, CCD!AP199, CCD!AV199, CCD!BB199, CCD!BH199, CCD!BN199, CCD!BT199, CCD!BZ199, CCD!CF199, CCD!CL199, CCD!CR199, CCD!CX199))</f>
        <v>0</v>
      </c>
      <c r="J199" s="287">
        <f>IF(ISBLANK(G199), "", COUNTA(CCD!M199, CCD!S199, CCD!Y199, CCD!AE199, CCD!AK199, CCD!AQ199, CCD!AW199, CCD!BC199, CCD!BI199, CCD!BO199, CCD!BU199, CCD!CA199, CCD!CG199, CCD!CM199, CCD!CS199, CCD!CY199))</f>
        <v>0</v>
      </c>
      <c r="K199" s="315"/>
      <c r="L199" s="32"/>
      <c r="M199" s="316"/>
      <c r="N199" s="309">
        <v>0.0</v>
      </c>
      <c r="O199" s="310">
        <v>0.0</v>
      </c>
      <c r="P199" s="311">
        <v>0.0</v>
      </c>
      <c r="Q199" s="315"/>
      <c r="R199" s="88"/>
      <c r="S199" s="316"/>
      <c r="T199" s="309">
        <v>0.0</v>
      </c>
      <c r="U199" s="310">
        <v>0.0</v>
      </c>
      <c r="V199" s="311">
        <v>0.0</v>
      </c>
      <c r="W199" s="315"/>
      <c r="X199" s="32"/>
      <c r="Y199" s="316"/>
      <c r="Z199" s="309">
        <v>0.0</v>
      </c>
      <c r="AA199" s="310">
        <v>0.0</v>
      </c>
      <c r="AB199" s="311">
        <v>0.0</v>
      </c>
      <c r="AC199" s="315"/>
      <c r="AD199" s="32"/>
      <c r="AE199" s="316"/>
      <c r="AF199" s="309">
        <v>0.0</v>
      </c>
      <c r="AG199" s="310">
        <v>0.0</v>
      </c>
      <c r="AH199" s="311">
        <v>0.0</v>
      </c>
      <c r="AI199" s="315"/>
      <c r="AJ199" s="32"/>
      <c r="AK199" s="316"/>
      <c r="AL199" s="309">
        <v>0.0</v>
      </c>
      <c r="AM199" s="310">
        <v>0.0</v>
      </c>
      <c r="AN199" s="311">
        <v>0.0</v>
      </c>
      <c r="AO199" s="32"/>
      <c r="AP199" s="32"/>
      <c r="AQ199" s="316"/>
      <c r="AR199" s="309">
        <v>0.0</v>
      </c>
      <c r="AS199" s="310">
        <v>0.0</v>
      </c>
      <c r="AT199" s="311">
        <v>0.0</v>
      </c>
      <c r="AU199" s="315"/>
      <c r="AV199" s="32"/>
      <c r="AW199" s="316"/>
      <c r="AX199" s="309">
        <v>0.0</v>
      </c>
      <c r="AY199" s="310">
        <v>0.0</v>
      </c>
      <c r="AZ199" s="311">
        <v>0.0</v>
      </c>
      <c r="BA199" s="315"/>
      <c r="BB199" s="32"/>
      <c r="BC199" s="316"/>
      <c r="BD199" s="309">
        <v>0.0</v>
      </c>
      <c r="BE199" s="310">
        <v>0.0</v>
      </c>
      <c r="BF199" s="311">
        <v>0.0</v>
      </c>
      <c r="BG199" s="315"/>
      <c r="BH199" s="32"/>
      <c r="BI199" s="316"/>
      <c r="BJ199" s="309">
        <v>0.0</v>
      </c>
      <c r="BK199" s="310">
        <v>0.0</v>
      </c>
      <c r="BL199" s="311">
        <v>0.0</v>
      </c>
      <c r="BM199" s="32"/>
      <c r="BN199" s="32"/>
      <c r="BO199" s="316"/>
      <c r="BP199" s="309">
        <v>0.0</v>
      </c>
      <c r="BQ199" s="310">
        <v>0.0</v>
      </c>
      <c r="BR199" s="311">
        <v>0.0</v>
      </c>
      <c r="BS199" s="32"/>
      <c r="BT199" s="32"/>
      <c r="BU199" s="316"/>
      <c r="BV199" s="309">
        <v>0.0</v>
      </c>
      <c r="BW199" s="310">
        <v>0.0</v>
      </c>
      <c r="BX199" s="311">
        <v>0.0</v>
      </c>
      <c r="BY199" s="32"/>
      <c r="BZ199" s="32"/>
      <c r="CA199" s="316"/>
      <c r="CB199" s="309">
        <v>0.0</v>
      </c>
      <c r="CC199" s="310">
        <v>0.0</v>
      </c>
      <c r="CD199" s="311">
        <v>0.0</v>
      </c>
      <c r="CE199" s="32"/>
      <c r="CF199" s="32"/>
      <c r="CG199" s="316"/>
      <c r="CH199" s="309">
        <v>0.0</v>
      </c>
      <c r="CI199" s="310">
        <v>0.0</v>
      </c>
      <c r="CJ199" s="311">
        <v>0.0</v>
      </c>
      <c r="CK199" s="31"/>
      <c r="CL199" s="31"/>
      <c r="CM199" s="317"/>
      <c r="CN199" s="303">
        <v>0.0</v>
      </c>
      <c r="CO199" s="304">
        <v>0.0</v>
      </c>
      <c r="CP199" s="305">
        <v>0.0</v>
      </c>
      <c r="CQ199" s="31"/>
      <c r="CR199" s="31"/>
      <c r="CS199" s="317"/>
      <c r="CT199" s="303">
        <v>0.0</v>
      </c>
      <c r="CU199" s="304">
        <v>0.0</v>
      </c>
      <c r="CV199" s="305">
        <v>0.0</v>
      </c>
      <c r="CW199" s="31"/>
      <c r="CX199" s="31"/>
      <c r="CY199" s="317"/>
      <c r="CZ199" s="303">
        <v>0.0</v>
      </c>
      <c r="DA199" s="304">
        <v>0.0</v>
      </c>
      <c r="DB199" s="305">
        <v>0.0</v>
      </c>
    </row>
    <row r="200">
      <c r="B200" s="313"/>
      <c r="C200" s="314"/>
      <c r="D200" s="314"/>
      <c r="E200" s="287">
        <v>0.0</v>
      </c>
      <c r="F200" s="287">
        <v>0.0</v>
      </c>
      <c r="G200" s="287">
        <v>0.0</v>
      </c>
      <c r="H200" s="287">
        <f>IF(ISBLANK(E200), "", COUNTA(CCD!K200, CCD!Q200, CCD!W200, CCD!AC200, CCD!AI200, CCD!AO200, CCD!AU200, CCD!BA200, CCD!BG200, CCD!BM200, CCD!BS200, CCD!BY200, CCD!CE200, CCD!CK200, CCD!CQ200, CCD!CW200))</f>
        <v>0</v>
      </c>
      <c r="I200" s="287">
        <f>IF(ISBLANK(F200), "", COUNTA(CCD!L200, CCD!R200, CCD!X200, CCD!AD200, CCD!AJ200, CCD!AP200, CCD!AV200, CCD!BB200, CCD!BH200, CCD!BN200, CCD!BT200, CCD!BZ200, CCD!CF200, CCD!CL200, CCD!CR200, CCD!CX200))</f>
        <v>0</v>
      </c>
      <c r="J200" s="287">
        <f>IF(ISBLANK(G200), "", COUNTA(CCD!M200, CCD!S200, CCD!Y200, CCD!AE200, CCD!AK200, CCD!AQ200, CCD!AW200, CCD!BC200, CCD!BI200, CCD!BO200, CCD!BU200, CCD!CA200, CCD!CG200, CCD!CM200, CCD!CS200, CCD!CY200))</f>
        <v>0</v>
      </c>
      <c r="K200" s="315"/>
      <c r="L200" s="32"/>
      <c r="M200" s="316"/>
      <c r="N200" s="309">
        <v>0.0</v>
      </c>
      <c r="O200" s="310">
        <v>0.0</v>
      </c>
      <c r="P200" s="311">
        <v>0.0</v>
      </c>
      <c r="Q200" s="315"/>
      <c r="R200" s="88"/>
      <c r="S200" s="316"/>
      <c r="T200" s="309">
        <v>0.0</v>
      </c>
      <c r="U200" s="310">
        <v>0.0</v>
      </c>
      <c r="V200" s="311">
        <v>0.0</v>
      </c>
      <c r="W200" s="315"/>
      <c r="X200" s="32"/>
      <c r="Y200" s="316"/>
      <c r="Z200" s="309">
        <v>0.0</v>
      </c>
      <c r="AA200" s="310">
        <v>0.0</v>
      </c>
      <c r="AB200" s="311">
        <v>0.0</v>
      </c>
      <c r="AC200" s="315"/>
      <c r="AD200" s="32"/>
      <c r="AE200" s="316"/>
      <c r="AF200" s="309">
        <v>0.0</v>
      </c>
      <c r="AG200" s="310">
        <v>0.0</v>
      </c>
      <c r="AH200" s="311">
        <v>0.0</v>
      </c>
      <c r="AI200" s="315"/>
      <c r="AJ200" s="32"/>
      <c r="AK200" s="316"/>
      <c r="AL200" s="309">
        <v>0.0</v>
      </c>
      <c r="AM200" s="310">
        <v>0.0</v>
      </c>
      <c r="AN200" s="311">
        <v>0.0</v>
      </c>
      <c r="AO200" s="32"/>
      <c r="AP200" s="32"/>
      <c r="AQ200" s="316"/>
      <c r="AR200" s="309">
        <v>0.0</v>
      </c>
      <c r="AS200" s="310">
        <v>0.0</v>
      </c>
      <c r="AT200" s="311">
        <v>0.0</v>
      </c>
      <c r="AU200" s="315"/>
      <c r="AV200" s="32"/>
      <c r="AW200" s="316"/>
      <c r="AX200" s="309">
        <v>0.0</v>
      </c>
      <c r="AY200" s="310">
        <v>0.0</v>
      </c>
      <c r="AZ200" s="311">
        <v>0.0</v>
      </c>
      <c r="BA200" s="315"/>
      <c r="BB200" s="32"/>
      <c r="BC200" s="316"/>
      <c r="BD200" s="309">
        <v>0.0</v>
      </c>
      <c r="BE200" s="310">
        <v>0.0</v>
      </c>
      <c r="BF200" s="311">
        <v>0.0</v>
      </c>
      <c r="BG200" s="315"/>
      <c r="BH200" s="32"/>
      <c r="BI200" s="316"/>
      <c r="BJ200" s="309">
        <v>0.0</v>
      </c>
      <c r="BK200" s="310">
        <v>0.0</v>
      </c>
      <c r="BL200" s="311">
        <v>0.0</v>
      </c>
      <c r="BM200" s="32"/>
      <c r="BN200" s="32"/>
      <c r="BO200" s="316"/>
      <c r="BP200" s="309">
        <v>0.0</v>
      </c>
      <c r="BQ200" s="310">
        <v>0.0</v>
      </c>
      <c r="BR200" s="311">
        <v>0.0</v>
      </c>
      <c r="BS200" s="32"/>
      <c r="BT200" s="32"/>
      <c r="BU200" s="316"/>
      <c r="BV200" s="309">
        <v>0.0</v>
      </c>
      <c r="BW200" s="310">
        <v>0.0</v>
      </c>
      <c r="BX200" s="311">
        <v>0.0</v>
      </c>
      <c r="BY200" s="32"/>
      <c r="BZ200" s="32"/>
      <c r="CA200" s="316"/>
      <c r="CB200" s="309">
        <v>0.0</v>
      </c>
      <c r="CC200" s="310">
        <v>0.0</v>
      </c>
      <c r="CD200" s="311">
        <v>0.0</v>
      </c>
      <c r="CE200" s="32"/>
      <c r="CF200" s="32"/>
      <c r="CG200" s="316"/>
      <c r="CH200" s="309">
        <v>0.0</v>
      </c>
      <c r="CI200" s="310">
        <v>0.0</v>
      </c>
      <c r="CJ200" s="311">
        <v>0.0</v>
      </c>
      <c r="CK200" s="31"/>
      <c r="CL200" s="31"/>
      <c r="CM200" s="317"/>
      <c r="CN200" s="303">
        <v>0.0</v>
      </c>
      <c r="CO200" s="304">
        <v>0.0</v>
      </c>
      <c r="CP200" s="305">
        <v>0.0</v>
      </c>
      <c r="CQ200" s="31"/>
      <c r="CR200" s="31"/>
      <c r="CS200" s="317"/>
      <c r="CT200" s="303">
        <v>0.0</v>
      </c>
      <c r="CU200" s="304">
        <v>0.0</v>
      </c>
      <c r="CV200" s="305">
        <v>0.0</v>
      </c>
      <c r="CW200" s="31"/>
      <c r="CX200" s="31"/>
      <c r="CY200" s="317"/>
      <c r="CZ200" s="303">
        <v>0.0</v>
      </c>
      <c r="DA200" s="304">
        <v>0.0</v>
      </c>
      <c r="DB200" s="305">
        <v>0.0</v>
      </c>
    </row>
    <row r="201">
      <c r="B201" s="313"/>
      <c r="C201" s="314"/>
      <c r="D201" s="314"/>
      <c r="E201" s="287">
        <v>0.0</v>
      </c>
      <c r="F201" s="287">
        <v>0.0</v>
      </c>
      <c r="G201" s="287">
        <v>0.0</v>
      </c>
      <c r="H201" s="287">
        <f>IF(ISBLANK(E201), "", COUNTA(CCD!K201, CCD!Q201, CCD!W201, CCD!AC201, CCD!AI201, CCD!AO201, CCD!AU201, CCD!BA201, CCD!BG201, CCD!BM201, CCD!BS201, CCD!BY201, CCD!CE201, CCD!CK201, CCD!CQ201, CCD!CW201))</f>
        <v>0</v>
      </c>
      <c r="I201" s="287">
        <f>IF(ISBLANK(F201), "", COUNTA(CCD!L201, CCD!R201, CCD!X201, CCD!AD201, CCD!AJ201, CCD!AP201, CCD!AV201, CCD!BB201, CCD!BH201, CCD!BN201, CCD!BT201, CCD!BZ201, CCD!CF201, CCD!CL201, CCD!CR201, CCD!CX201))</f>
        <v>0</v>
      </c>
      <c r="J201" s="287">
        <f>IF(ISBLANK(G201), "", COUNTA(CCD!M201, CCD!S201, CCD!Y201, CCD!AE201, CCD!AK201, CCD!AQ201, CCD!AW201, CCD!BC201, CCD!BI201, CCD!BO201, CCD!BU201, CCD!CA201, CCD!CG201, CCD!CM201, CCD!CS201, CCD!CY201))</f>
        <v>0</v>
      </c>
      <c r="K201" s="315"/>
      <c r="L201" s="32"/>
      <c r="M201" s="316"/>
      <c r="N201" s="309">
        <v>0.0</v>
      </c>
      <c r="O201" s="310">
        <v>0.0</v>
      </c>
      <c r="P201" s="311">
        <v>0.0</v>
      </c>
      <c r="Q201" s="315"/>
      <c r="R201" s="88"/>
      <c r="S201" s="316"/>
      <c r="T201" s="309">
        <v>0.0</v>
      </c>
      <c r="U201" s="310">
        <v>0.0</v>
      </c>
      <c r="V201" s="311">
        <v>0.0</v>
      </c>
      <c r="W201" s="315"/>
      <c r="X201" s="32"/>
      <c r="Y201" s="316"/>
      <c r="Z201" s="309">
        <v>0.0</v>
      </c>
      <c r="AA201" s="310">
        <v>0.0</v>
      </c>
      <c r="AB201" s="311">
        <v>0.0</v>
      </c>
      <c r="AC201" s="315"/>
      <c r="AD201" s="32"/>
      <c r="AE201" s="316"/>
      <c r="AF201" s="309">
        <v>0.0</v>
      </c>
      <c r="AG201" s="310">
        <v>0.0</v>
      </c>
      <c r="AH201" s="311">
        <v>0.0</v>
      </c>
      <c r="AI201" s="315"/>
      <c r="AJ201" s="32"/>
      <c r="AK201" s="316"/>
      <c r="AL201" s="309">
        <v>0.0</v>
      </c>
      <c r="AM201" s="310">
        <v>0.0</v>
      </c>
      <c r="AN201" s="311">
        <v>0.0</v>
      </c>
      <c r="AO201" s="32"/>
      <c r="AP201" s="32"/>
      <c r="AQ201" s="316"/>
      <c r="AR201" s="309">
        <v>0.0</v>
      </c>
      <c r="AS201" s="310">
        <v>0.0</v>
      </c>
      <c r="AT201" s="311">
        <v>0.0</v>
      </c>
      <c r="AU201" s="315"/>
      <c r="AV201" s="32"/>
      <c r="AW201" s="316"/>
      <c r="AX201" s="309">
        <v>0.0</v>
      </c>
      <c r="AY201" s="310">
        <v>0.0</v>
      </c>
      <c r="AZ201" s="311">
        <v>0.0</v>
      </c>
      <c r="BA201" s="315"/>
      <c r="BB201" s="32"/>
      <c r="BC201" s="316"/>
      <c r="BD201" s="309">
        <v>0.0</v>
      </c>
      <c r="BE201" s="310">
        <v>0.0</v>
      </c>
      <c r="BF201" s="311">
        <v>0.0</v>
      </c>
      <c r="BG201" s="315"/>
      <c r="BH201" s="32"/>
      <c r="BI201" s="316"/>
      <c r="BJ201" s="309">
        <v>0.0</v>
      </c>
      <c r="BK201" s="310">
        <v>0.0</v>
      </c>
      <c r="BL201" s="311">
        <v>0.0</v>
      </c>
      <c r="BM201" s="32"/>
      <c r="BN201" s="32"/>
      <c r="BO201" s="316"/>
      <c r="BP201" s="309">
        <v>0.0</v>
      </c>
      <c r="BQ201" s="310">
        <v>0.0</v>
      </c>
      <c r="BR201" s="311">
        <v>0.0</v>
      </c>
      <c r="BS201" s="32"/>
      <c r="BT201" s="32"/>
      <c r="BU201" s="316"/>
      <c r="BV201" s="309">
        <v>0.0</v>
      </c>
      <c r="BW201" s="310">
        <v>0.0</v>
      </c>
      <c r="BX201" s="311">
        <v>0.0</v>
      </c>
      <c r="BY201" s="32"/>
      <c r="BZ201" s="32"/>
      <c r="CA201" s="316"/>
      <c r="CB201" s="309">
        <v>0.0</v>
      </c>
      <c r="CC201" s="310">
        <v>0.0</v>
      </c>
      <c r="CD201" s="311">
        <v>0.0</v>
      </c>
      <c r="CE201" s="32"/>
      <c r="CF201" s="32"/>
      <c r="CG201" s="316"/>
      <c r="CH201" s="309">
        <v>0.0</v>
      </c>
      <c r="CI201" s="310">
        <v>0.0</v>
      </c>
      <c r="CJ201" s="311">
        <v>0.0</v>
      </c>
      <c r="CK201" s="31"/>
      <c r="CL201" s="31"/>
      <c r="CM201" s="317"/>
      <c r="CN201" s="303">
        <v>0.0</v>
      </c>
      <c r="CO201" s="304">
        <v>0.0</v>
      </c>
      <c r="CP201" s="305">
        <v>0.0</v>
      </c>
      <c r="CQ201" s="31"/>
      <c r="CR201" s="31"/>
      <c r="CS201" s="317"/>
      <c r="CT201" s="303">
        <v>0.0</v>
      </c>
      <c r="CU201" s="304">
        <v>0.0</v>
      </c>
      <c r="CV201" s="305">
        <v>0.0</v>
      </c>
      <c r="CW201" s="31"/>
      <c r="CX201" s="31"/>
      <c r="CY201" s="317"/>
      <c r="CZ201" s="303">
        <v>0.0</v>
      </c>
      <c r="DA201" s="304">
        <v>0.0</v>
      </c>
      <c r="DB201" s="305">
        <v>0.0</v>
      </c>
    </row>
    <row r="202">
      <c r="B202" s="313"/>
      <c r="C202" s="314"/>
      <c r="D202" s="314"/>
      <c r="E202" s="287">
        <v>0.0</v>
      </c>
      <c r="F202" s="287">
        <v>0.0</v>
      </c>
      <c r="G202" s="287">
        <v>0.0</v>
      </c>
      <c r="H202" s="287">
        <f>IF(ISBLANK(E202), "", COUNTA(CCD!K202, CCD!Q202, CCD!W202, CCD!AC202, CCD!AI202, CCD!AO202, CCD!AU202, CCD!BA202, CCD!BG202, CCD!BM202, CCD!BS202, CCD!BY202, CCD!CE202, CCD!CK202, CCD!CQ202, CCD!CW202))</f>
        <v>0</v>
      </c>
      <c r="I202" s="287">
        <f>IF(ISBLANK(F202), "", COUNTA(CCD!L202, CCD!R202, CCD!X202, CCD!AD202, CCD!AJ202, CCD!AP202, CCD!AV202, CCD!BB202, CCD!BH202, CCD!BN202, CCD!BT202, CCD!BZ202, CCD!CF202, CCD!CL202, CCD!CR202, CCD!CX202))</f>
        <v>0</v>
      </c>
      <c r="J202" s="287">
        <f>IF(ISBLANK(G202), "", COUNTA(CCD!M202, CCD!S202, CCD!Y202, CCD!AE202, CCD!AK202, CCD!AQ202, CCD!AW202, CCD!BC202, CCD!BI202, CCD!BO202, CCD!BU202, CCD!CA202, CCD!CG202, CCD!CM202, CCD!CS202, CCD!CY202))</f>
        <v>0</v>
      </c>
      <c r="K202" s="315"/>
      <c r="L202" s="32"/>
      <c r="M202" s="316"/>
      <c r="N202" s="309">
        <v>0.0</v>
      </c>
      <c r="O202" s="310">
        <v>0.0</v>
      </c>
      <c r="P202" s="311">
        <v>0.0</v>
      </c>
      <c r="Q202" s="315"/>
      <c r="R202" s="88"/>
      <c r="S202" s="316"/>
      <c r="T202" s="309">
        <v>0.0</v>
      </c>
      <c r="U202" s="310">
        <v>0.0</v>
      </c>
      <c r="V202" s="311">
        <v>0.0</v>
      </c>
      <c r="W202" s="315"/>
      <c r="X202" s="32"/>
      <c r="Y202" s="316"/>
      <c r="Z202" s="309">
        <v>0.0</v>
      </c>
      <c r="AA202" s="310">
        <v>0.0</v>
      </c>
      <c r="AB202" s="311">
        <v>0.0</v>
      </c>
      <c r="AC202" s="315"/>
      <c r="AD202" s="32"/>
      <c r="AE202" s="316"/>
      <c r="AF202" s="309">
        <v>0.0</v>
      </c>
      <c r="AG202" s="310">
        <v>0.0</v>
      </c>
      <c r="AH202" s="311">
        <v>0.0</v>
      </c>
      <c r="AI202" s="315"/>
      <c r="AJ202" s="32"/>
      <c r="AK202" s="316"/>
      <c r="AL202" s="309">
        <v>0.0</v>
      </c>
      <c r="AM202" s="310">
        <v>0.0</v>
      </c>
      <c r="AN202" s="311">
        <v>0.0</v>
      </c>
      <c r="AO202" s="32"/>
      <c r="AP202" s="32"/>
      <c r="AQ202" s="316"/>
      <c r="AR202" s="309">
        <v>0.0</v>
      </c>
      <c r="AS202" s="310">
        <v>0.0</v>
      </c>
      <c r="AT202" s="311">
        <v>0.0</v>
      </c>
      <c r="AU202" s="315"/>
      <c r="AV202" s="32"/>
      <c r="AW202" s="316"/>
      <c r="AX202" s="309">
        <v>0.0</v>
      </c>
      <c r="AY202" s="310">
        <v>0.0</v>
      </c>
      <c r="AZ202" s="311">
        <v>0.0</v>
      </c>
      <c r="BA202" s="315"/>
      <c r="BB202" s="32"/>
      <c r="BC202" s="316"/>
      <c r="BD202" s="309">
        <v>0.0</v>
      </c>
      <c r="BE202" s="310">
        <v>0.0</v>
      </c>
      <c r="BF202" s="311">
        <v>0.0</v>
      </c>
      <c r="BG202" s="315"/>
      <c r="BH202" s="32"/>
      <c r="BI202" s="316"/>
      <c r="BJ202" s="309">
        <v>0.0</v>
      </c>
      <c r="BK202" s="310">
        <v>0.0</v>
      </c>
      <c r="BL202" s="311">
        <v>0.0</v>
      </c>
      <c r="BM202" s="32"/>
      <c r="BN202" s="32"/>
      <c r="BO202" s="316"/>
      <c r="BP202" s="309">
        <v>0.0</v>
      </c>
      <c r="BQ202" s="310">
        <v>0.0</v>
      </c>
      <c r="BR202" s="311">
        <v>0.0</v>
      </c>
      <c r="BS202" s="32"/>
      <c r="BT202" s="32"/>
      <c r="BU202" s="316"/>
      <c r="BV202" s="309">
        <v>0.0</v>
      </c>
      <c r="BW202" s="310">
        <v>0.0</v>
      </c>
      <c r="BX202" s="311">
        <v>0.0</v>
      </c>
      <c r="BY202" s="32"/>
      <c r="BZ202" s="32"/>
      <c r="CA202" s="316"/>
      <c r="CB202" s="309">
        <v>0.0</v>
      </c>
      <c r="CC202" s="310">
        <v>0.0</v>
      </c>
      <c r="CD202" s="311">
        <v>0.0</v>
      </c>
      <c r="CE202" s="32"/>
      <c r="CF202" s="32"/>
      <c r="CG202" s="316"/>
      <c r="CH202" s="309">
        <v>0.0</v>
      </c>
      <c r="CI202" s="310">
        <v>0.0</v>
      </c>
      <c r="CJ202" s="311">
        <v>0.0</v>
      </c>
      <c r="CK202" s="31"/>
      <c r="CL202" s="31"/>
      <c r="CM202" s="317"/>
      <c r="CN202" s="303">
        <v>0.0</v>
      </c>
      <c r="CO202" s="304">
        <v>0.0</v>
      </c>
      <c r="CP202" s="305">
        <v>0.0</v>
      </c>
      <c r="CQ202" s="31"/>
      <c r="CR202" s="31"/>
      <c r="CS202" s="317"/>
      <c r="CT202" s="303">
        <v>0.0</v>
      </c>
      <c r="CU202" s="304">
        <v>0.0</v>
      </c>
      <c r="CV202" s="305">
        <v>0.0</v>
      </c>
      <c r="CW202" s="31"/>
      <c r="CX202" s="31"/>
      <c r="CY202" s="317"/>
      <c r="CZ202" s="303">
        <v>0.0</v>
      </c>
      <c r="DA202" s="304">
        <v>0.0</v>
      </c>
      <c r="DB202" s="305">
        <v>0.0</v>
      </c>
    </row>
    <row r="203">
      <c r="B203" s="313"/>
      <c r="C203" s="314"/>
      <c r="D203" s="314"/>
      <c r="E203" s="287">
        <v>0.0</v>
      </c>
      <c r="F203" s="287">
        <v>0.0</v>
      </c>
      <c r="G203" s="287">
        <v>0.0</v>
      </c>
      <c r="H203" s="287">
        <f>IF(ISBLANK(E203), "", COUNTA(CCD!K203, CCD!Q203, CCD!W203, CCD!AC203, CCD!AI203, CCD!AO203, CCD!AU203, CCD!BA203, CCD!BG203, CCD!BM203, CCD!BS203, CCD!BY203, CCD!CE203, CCD!CK203, CCD!CQ203, CCD!CW203))</f>
        <v>0</v>
      </c>
      <c r="I203" s="287">
        <f>IF(ISBLANK(F203), "", COUNTA(CCD!L203, CCD!R203, CCD!X203, CCD!AD203, CCD!AJ203, CCD!AP203, CCD!AV203, CCD!BB203, CCD!BH203, CCD!BN203, CCD!BT203, CCD!BZ203, CCD!CF203, CCD!CL203, CCD!CR203, CCD!CX203))</f>
        <v>0</v>
      </c>
      <c r="J203" s="287">
        <f>IF(ISBLANK(G203), "", COUNTA(CCD!M203, CCD!S203, CCD!Y203, CCD!AE203, CCD!AK203, CCD!AQ203, CCD!AW203, CCD!BC203, CCD!BI203, CCD!BO203, CCD!BU203, CCD!CA203, CCD!CG203, CCD!CM203, CCD!CS203, CCD!CY203))</f>
        <v>0</v>
      </c>
      <c r="K203" s="315"/>
      <c r="L203" s="32"/>
      <c r="M203" s="316"/>
      <c r="N203" s="309">
        <v>0.0</v>
      </c>
      <c r="O203" s="310">
        <v>0.0</v>
      </c>
      <c r="P203" s="311">
        <v>0.0</v>
      </c>
      <c r="Q203" s="315"/>
      <c r="R203" s="88"/>
      <c r="S203" s="316"/>
      <c r="T203" s="309">
        <v>0.0</v>
      </c>
      <c r="U203" s="310">
        <v>0.0</v>
      </c>
      <c r="V203" s="311">
        <v>0.0</v>
      </c>
      <c r="W203" s="315"/>
      <c r="X203" s="32"/>
      <c r="Y203" s="316"/>
      <c r="Z203" s="309">
        <v>0.0</v>
      </c>
      <c r="AA203" s="310">
        <v>0.0</v>
      </c>
      <c r="AB203" s="311">
        <v>0.0</v>
      </c>
      <c r="AC203" s="315"/>
      <c r="AD203" s="32"/>
      <c r="AE203" s="316"/>
      <c r="AF203" s="309">
        <v>0.0</v>
      </c>
      <c r="AG203" s="310">
        <v>0.0</v>
      </c>
      <c r="AH203" s="311">
        <v>0.0</v>
      </c>
      <c r="AI203" s="315"/>
      <c r="AJ203" s="32"/>
      <c r="AK203" s="316"/>
      <c r="AL203" s="309">
        <v>0.0</v>
      </c>
      <c r="AM203" s="310">
        <v>0.0</v>
      </c>
      <c r="AN203" s="311">
        <v>0.0</v>
      </c>
      <c r="AO203" s="32"/>
      <c r="AP203" s="32"/>
      <c r="AQ203" s="316"/>
      <c r="AR203" s="309">
        <v>0.0</v>
      </c>
      <c r="AS203" s="310">
        <v>0.0</v>
      </c>
      <c r="AT203" s="311">
        <v>0.0</v>
      </c>
      <c r="AU203" s="315"/>
      <c r="AV203" s="32"/>
      <c r="AW203" s="316"/>
      <c r="AX203" s="309">
        <v>0.0</v>
      </c>
      <c r="AY203" s="310">
        <v>0.0</v>
      </c>
      <c r="AZ203" s="311">
        <v>0.0</v>
      </c>
      <c r="BA203" s="315"/>
      <c r="BB203" s="32"/>
      <c r="BC203" s="316"/>
      <c r="BD203" s="309">
        <v>0.0</v>
      </c>
      <c r="BE203" s="310">
        <v>0.0</v>
      </c>
      <c r="BF203" s="311">
        <v>0.0</v>
      </c>
      <c r="BG203" s="315"/>
      <c r="BH203" s="32"/>
      <c r="BI203" s="316"/>
      <c r="BJ203" s="309">
        <v>0.0</v>
      </c>
      <c r="BK203" s="310">
        <v>0.0</v>
      </c>
      <c r="BL203" s="311">
        <v>0.0</v>
      </c>
      <c r="BM203" s="32"/>
      <c r="BN203" s="32"/>
      <c r="BO203" s="316"/>
      <c r="BP203" s="309">
        <v>0.0</v>
      </c>
      <c r="BQ203" s="310">
        <v>0.0</v>
      </c>
      <c r="BR203" s="311">
        <v>0.0</v>
      </c>
      <c r="BS203" s="32"/>
      <c r="BT203" s="32"/>
      <c r="BU203" s="316"/>
      <c r="BV203" s="309">
        <v>0.0</v>
      </c>
      <c r="BW203" s="310">
        <v>0.0</v>
      </c>
      <c r="BX203" s="311">
        <v>0.0</v>
      </c>
      <c r="BY203" s="32"/>
      <c r="BZ203" s="32"/>
      <c r="CA203" s="316"/>
      <c r="CB203" s="309">
        <v>0.0</v>
      </c>
      <c r="CC203" s="310">
        <v>0.0</v>
      </c>
      <c r="CD203" s="311">
        <v>0.0</v>
      </c>
      <c r="CE203" s="32"/>
      <c r="CF203" s="32"/>
      <c r="CG203" s="316"/>
      <c r="CH203" s="309">
        <v>0.0</v>
      </c>
      <c r="CI203" s="310">
        <v>0.0</v>
      </c>
      <c r="CJ203" s="311">
        <v>0.0</v>
      </c>
      <c r="CK203" s="31"/>
      <c r="CL203" s="31"/>
      <c r="CM203" s="317"/>
      <c r="CN203" s="303">
        <v>0.0</v>
      </c>
      <c r="CO203" s="304">
        <v>0.0</v>
      </c>
      <c r="CP203" s="305">
        <v>0.0</v>
      </c>
      <c r="CQ203" s="31"/>
      <c r="CR203" s="31"/>
      <c r="CS203" s="317"/>
      <c r="CT203" s="303">
        <v>0.0</v>
      </c>
      <c r="CU203" s="304">
        <v>0.0</v>
      </c>
      <c r="CV203" s="305">
        <v>0.0</v>
      </c>
      <c r="CW203" s="31"/>
      <c r="CX203" s="31"/>
      <c r="CY203" s="317"/>
      <c r="CZ203" s="303">
        <v>0.0</v>
      </c>
      <c r="DA203" s="304">
        <v>0.0</v>
      </c>
      <c r="DB203" s="305">
        <v>0.0</v>
      </c>
    </row>
    <row r="204">
      <c r="B204" s="313"/>
      <c r="C204" s="314"/>
      <c r="D204" s="314"/>
      <c r="E204" s="287">
        <v>0.0</v>
      </c>
      <c r="F204" s="287">
        <v>0.0</v>
      </c>
      <c r="G204" s="287">
        <v>0.0</v>
      </c>
      <c r="H204" s="287">
        <f>IF(ISBLANK(E204), "", COUNTA(CCD!K204, CCD!Q204, CCD!W204, CCD!AC204, CCD!AI204, CCD!AO204, CCD!AU204, CCD!BA204, CCD!BG204, CCD!BM204, CCD!BS204, CCD!BY204, CCD!CE204, CCD!CK204, CCD!CQ204, CCD!CW204))</f>
        <v>0</v>
      </c>
      <c r="I204" s="287">
        <f>IF(ISBLANK(F204), "", COUNTA(CCD!L204, CCD!R204, CCD!X204, CCD!AD204, CCD!AJ204, CCD!AP204, CCD!AV204, CCD!BB204, CCD!BH204, CCD!BN204, CCD!BT204, CCD!BZ204, CCD!CF204, CCD!CL204, CCD!CR204, CCD!CX204))</f>
        <v>0</v>
      </c>
      <c r="J204" s="287">
        <f>IF(ISBLANK(G204), "", COUNTA(CCD!M204, CCD!S204, CCD!Y204, CCD!AE204, CCD!AK204, CCD!AQ204, CCD!AW204, CCD!BC204, CCD!BI204, CCD!BO204, CCD!BU204, CCD!CA204, CCD!CG204, CCD!CM204, CCD!CS204, CCD!CY204))</f>
        <v>0</v>
      </c>
      <c r="K204" s="315"/>
      <c r="L204" s="32"/>
      <c r="M204" s="316"/>
      <c r="N204" s="309">
        <v>0.0</v>
      </c>
      <c r="O204" s="310">
        <v>0.0</v>
      </c>
      <c r="P204" s="311">
        <v>0.0</v>
      </c>
      <c r="Q204" s="315"/>
      <c r="R204" s="88"/>
      <c r="S204" s="316"/>
      <c r="T204" s="309">
        <v>0.0</v>
      </c>
      <c r="U204" s="310">
        <v>0.0</v>
      </c>
      <c r="V204" s="311">
        <v>0.0</v>
      </c>
      <c r="W204" s="315"/>
      <c r="X204" s="32"/>
      <c r="Y204" s="316"/>
      <c r="Z204" s="309">
        <v>0.0</v>
      </c>
      <c r="AA204" s="310">
        <v>0.0</v>
      </c>
      <c r="AB204" s="311">
        <v>0.0</v>
      </c>
      <c r="AC204" s="315"/>
      <c r="AD204" s="32"/>
      <c r="AE204" s="316"/>
      <c r="AF204" s="309">
        <v>0.0</v>
      </c>
      <c r="AG204" s="310">
        <v>0.0</v>
      </c>
      <c r="AH204" s="311">
        <v>0.0</v>
      </c>
      <c r="AI204" s="315"/>
      <c r="AJ204" s="32"/>
      <c r="AK204" s="316"/>
      <c r="AL204" s="309">
        <v>0.0</v>
      </c>
      <c r="AM204" s="310">
        <v>0.0</v>
      </c>
      <c r="AN204" s="311">
        <v>0.0</v>
      </c>
      <c r="AO204" s="32"/>
      <c r="AP204" s="32"/>
      <c r="AQ204" s="316"/>
      <c r="AR204" s="309">
        <v>0.0</v>
      </c>
      <c r="AS204" s="310">
        <v>0.0</v>
      </c>
      <c r="AT204" s="311">
        <v>0.0</v>
      </c>
      <c r="AU204" s="315"/>
      <c r="AV204" s="32"/>
      <c r="AW204" s="316"/>
      <c r="AX204" s="309">
        <v>0.0</v>
      </c>
      <c r="AY204" s="310">
        <v>0.0</v>
      </c>
      <c r="AZ204" s="311">
        <v>0.0</v>
      </c>
      <c r="BA204" s="315"/>
      <c r="BB204" s="32"/>
      <c r="BC204" s="316"/>
      <c r="BD204" s="309">
        <v>0.0</v>
      </c>
      <c r="BE204" s="310">
        <v>0.0</v>
      </c>
      <c r="BF204" s="311">
        <v>0.0</v>
      </c>
      <c r="BG204" s="315"/>
      <c r="BH204" s="32"/>
      <c r="BI204" s="316"/>
      <c r="BJ204" s="309">
        <v>0.0</v>
      </c>
      <c r="BK204" s="310">
        <v>0.0</v>
      </c>
      <c r="BL204" s="311">
        <v>0.0</v>
      </c>
      <c r="BM204" s="32"/>
      <c r="BN204" s="32"/>
      <c r="BO204" s="316"/>
      <c r="BP204" s="309">
        <v>0.0</v>
      </c>
      <c r="BQ204" s="310">
        <v>0.0</v>
      </c>
      <c r="BR204" s="311">
        <v>0.0</v>
      </c>
      <c r="BS204" s="32"/>
      <c r="BT204" s="32"/>
      <c r="BU204" s="316"/>
      <c r="BV204" s="309">
        <v>0.0</v>
      </c>
      <c r="BW204" s="310">
        <v>0.0</v>
      </c>
      <c r="BX204" s="311">
        <v>0.0</v>
      </c>
      <c r="BY204" s="32"/>
      <c r="BZ204" s="32"/>
      <c r="CA204" s="316"/>
      <c r="CB204" s="309">
        <v>0.0</v>
      </c>
      <c r="CC204" s="310">
        <v>0.0</v>
      </c>
      <c r="CD204" s="311">
        <v>0.0</v>
      </c>
      <c r="CE204" s="32"/>
      <c r="CF204" s="32"/>
      <c r="CG204" s="316"/>
      <c r="CH204" s="309">
        <v>0.0</v>
      </c>
      <c r="CI204" s="310">
        <v>0.0</v>
      </c>
      <c r="CJ204" s="311">
        <v>0.0</v>
      </c>
      <c r="CK204" s="31"/>
      <c r="CL204" s="31"/>
      <c r="CM204" s="317"/>
      <c r="CN204" s="303">
        <v>0.0</v>
      </c>
      <c r="CO204" s="304">
        <v>0.0</v>
      </c>
      <c r="CP204" s="305">
        <v>0.0</v>
      </c>
      <c r="CQ204" s="31"/>
      <c r="CR204" s="31"/>
      <c r="CS204" s="317"/>
      <c r="CT204" s="303">
        <v>0.0</v>
      </c>
      <c r="CU204" s="304">
        <v>0.0</v>
      </c>
      <c r="CV204" s="305">
        <v>0.0</v>
      </c>
      <c r="CW204" s="31"/>
      <c r="CX204" s="31"/>
      <c r="CY204" s="317"/>
      <c r="CZ204" s="303">
        <v>0.0</v>
      </c>
      <c r="DA204" s="304">
        <v>0.0</v>
      </c>
      <c r="DB204" s="305">
        <v>0.0</v>
      </c>
    </row>
    <row r="205">
      <c r="B205" s="313"/>
      <c r="C205" s="314"/>
      <c r="D205" s="314"/>
      <c r="E205" s="287">
        <v>0.0</v>
      </c>
      <c r="F205" s="287">
        <v>0.0</v>
      </c>
      <c r="G205" s="287">
        <v>0.0</v>
      </c>
      <c r="H205" s="287">
        <f>IF(ISBLANK(E205), "", COUNTA(CCD!K205, CCD!Q205, CCD!W205, CCD!AC205, CCD!AI205, CCD!AO205, CCD!AU205, CCD!BA205, CCD!BG205, CCD!BM205, CCD!BS205, CCD!BY205, CCD!CE205, CCD!CK205, CCD!CQ205, CCD!CW205))</f>
        <v>0</v>
      </c>
      <c r="I205" s="287">
        <f>IF(ISBLANK(F205), "", COUNTA(CCD!L205, CCD!R205, CCD!X205, CCD!AD205, CCD!AJ205, CCD!AP205, CCD!AV205, CCD!BB205, CCD!BH205, CCD!BN205, CCD!BT205, CCD!BZ205, CCD!CF205, CCD!CL205, CCD!CR205, CCD!CX205))</f>
        <v>0</v>
      </c>
      <c r="J205" s="287">
        <f>IF(ISBLANK(G205), "", COUNTA(CCD!M205, CCD!S205, CCD!Y205, CCD!AE205, CCD!AK205, CCD!AQ205, CCD!AW205, CCD!BC205, CCD!BI205, CCD!BO205, CCD!BU205, CCD!CA205, CCD!CG205, CCD!CM205, CCD!CS205, CCD!CY205))</f>
        <v>0</v>
      </c>
      <c r="K205" s="315"/>
      <c r="L205" s="32"/>
      <c r="M205" s="316"/>
      <c r="N205" s="309">
        <v>0.0</v>
      </c>
      <c r="O205" s="310">
        <v>0.0</v>
      </c>
      <c r="P205" s="311">
        <v>0.0</v>
      </c>
      <c r="Q205" s="315"/>
      <c r="R205" s="88"/>
      <c r="S205" s="316"/>
      <c r="T205" s="309">
        <v>0.0</v>
      </c>
      <c r="U205" s="310">
        <v>0.0</v>
      </c>
      <c r="V205" s="311">
        <v>0.0</v>
      </c>
      <c r="W205" s="315"/>
      <c r="X205" s="32"/>
      <c r="Y205" s="316"/>
      <c r="Z205" s="309">
        <v>0.0</v>
      </c>
      <c r="AA205" s="310">
        <v>0.0</v>
      </c>
      <c r="AB205" s="311">
        <v>0.0</v>
      </c>
      <c r="AC205" s="315"/>
      <c r="AD205" s="32"/>
      <c r="AE205" s="316"/>
      <c r="AF205" s="309">
        <v>0.0</v>
      </c>
      <c r="AG205" s="310">
        <v>0.0</v>
      </c>
      <c r="AH205" s="311">
        <v>0.0</v>
      </c>
      <c r="AI205" s="315"/>
      <c r="AJ205" s="32"/>
      <c r="AK205" s="316"/>
      <c r="AL205" s="309">
        <v>0.0</v>
      </c>
      <c r="AM205" s="310">
        <v>0.0</v>
      </c>
      <c r="AN205" s="311">
        <v>0.0</v>
      </c>
      <c r="AO205" s="32"/>
      <c r="AP205" s="32"/>
      <c r="AQ205" s="316"/>
      <c r="AR205" s="309">
        <v>0.0</v>
      </c>
      <c r="AS205" s="310">
        <v>0.0</v>
      </c>
      <c r="AT205" s="311">
        <v>0.0</v>
      </c>
      <c r="AU205" s="315"/>
      <c r="AV205" s="32"/>
      <c r="AW205" s="316"/>
      <c r="AX205" s="309">
        <v>0.0</v>
      </c>
      <c r="AY205" s="310">
        <v>0.0</v>
      </c>
      <c r="AZ205" s="311">
        <v>0.0</v>
      </c>
      <c r="BA205" s="315"/>
      <c r="BB205" s="32"/>
      <c r="BC205" s="316"/>
      <c r="BD205" s="309">
        <v>0.0</v>
      </c>
      <c r="BE205" s="310">
        <v>0.0</v>
      </c>
      <c r="BF205" s="311">
        <v>0.0</v>
      </c>
      <c r="BG205" s="315"/>
      <c r="BH205" s="32"/>
      <c r="BI205" s="316"/>
      <c r="BJ205" s="309">
        <v>0.0</v>
      </c>
      <c r="BK205" s="310">
        <v>0.0</v>
      </c>
      <c r="BL205" s="311">
        <v>0.0</v>
      </c>
      <c r="BM205" s="32"/>
      <c r="BN205" s="32"/>
      <c r="BO205" s="316"/>
      <c r="BP205" s="309">
        <v>0.0</v>
      </c>
      <c r="BQ205" s="310">
        <v>0.0</v>
      </c>
      <c r="BR205" s="311">
        <v>0.0</v>
      </c>
      <c r="BS205" s="32"/>
      <c r="BT205" s="32"/>
      <c r="BU205" s="316"/>
      <c r="BV205" s="309">
        <v>0.0</v>
      </c>
      <c r="BW205" s="310">
        <v>0.0</v>
      </c>
      <c r="BX205" s="311">
        <v>0.0</v>
      </c>
      <c r="BY205" s="32"/>
      <c r="BZ205" s="32"/>
      <c r="CA205" s="316"/>
      <c r="CB205" s="309">
        <v>0.0</v>
      </c>
      <c r="CC205" s="310">
        <v>0.0</v>
      </c>
      <c r="CD205" s="311">
        <v>0.0</v>
      </c>
      <c r="CE205" s="32"/>
      <c r="CF205" s="32"/>
      <c r="CG205" s="316"/>
      <c r="CH205" s="309">
        <v>0.0</v>
      </c>
      <c r="CI205" s="310">
        <v>0.0</v>
      </c>
      <c r="CJ205" s="311">
        <v>0.0</v>
      </c>
      <c r="CK205" s="31"/>
      <c r="CL205" s="31"/>
      <c r="CM205" s="317"/>
      <c r="CN205" s="303">
        <v>0.0</v>
      </c>
      <c r="CO205" s="304">
        <v>0.0</v>
      </c>
      <c r="CP205" s="305">
        <v>0.0</v>
      </c>
      <c r="CQ205" s="31"/>
      <c r="CR205" s="31"/>
      <c r="CS205" s="317"/>
      <c r="CT205" s="303">
        <v>0.0</v>
      </c>
      <c r="CU205" s="304">
        <v>0.0</v>
      </c>
      <c r="CV205" s="305">
        <v>0.0</v>
      </c>
      <c r="CW205" s="31"/>
      <c r="CX205" s="31"/>
      <c r="CY205" s="317"/>
      <c r="CZ205" s="303">
        <v>0.0</v>
      </c>
      <c r="DA205" s="304">
        <v>0.0</v>
      </c>
      <c r="DB205" s="305">
        <v>0.0</v>
      </c>
    </row>
    <row r="206">
      <c r="B206" s="313"/>
      <c r="C206" s="314"/>
      <c r="D206" s="314"/>
      <c r="E206" s="287">
        <v>0.0</v>
      </c>
      <c r="F206" s="287">
        <v>0.0</v>
      </c>
      <c r="G206" s="287">
        <v>0.0</v>
      </c>
      <c r="H206" s="287">
        <f>IF(ISBLANK(E206), "", COUNTA(CCD!K206, CCD!Q206, CCD!W206, CCD!AC206, CCD!AI206, CCD!AO206, CCD!AU206, CCD!BA206, CCD!BG206, CCD!BM206, CCD!BS206, CCD!BY206, CCD!CE206, CCD!CK206, CCD!CQ206, CCD!CW206))</f>
        <v>0</v>
      </c>
      <c r="I206" s="287">
        <f>IF(ISBLANK(F206), "", COUNTA(CCD!L206, CCD!R206, CCD!X206, CCD!AD206, CCD!AJ206, CCD!AP206, CCD!AV206, CCD!BB206, CCD!BH206, CCD!BN206, CCD!BT206, CCD!BZ206, CCD!CF206, CCD!CL206, CCD!CR206, CCD!CX206))</f>
        <v>0</v>
      </c>
      <c r="J206" s="287">
        <f>IF(ISBLANK(G206), "", COUNTA(CCD!M206, CCD!S206, CCD!Y206, CCD!AE206, CCD!AK206, CCD!AQ206, CCD!AW206, CCD!BC206, CCD!BI206, CCD!BO206, CCD!BU206, CCD!CA206, CCD!CG206, CCD!CM206, CCD!CS206, CCD!CY206))</f>
        <v>0</v>
      </c>
      <c r="K206" s="315"/>
      <c r="L206" s="32"/>
      <c r="M206" s="316"/>
      <c r="N206" s="309">
        <v>0.0</v>
      </c>
      <c r="O206" s="310">
        <v>0.0</v>
      </c>
      <c r="P206" s="311">
        <v>0.0</v>
      </c>
      <c r="Q206" s="315"/>
      <c r="R206" s="88"/>
      <c r="S206" s="316"/>
      <c r="T206" s="309">
        <v>0.0</v>
      </c>
      <c r="U206" s="310">
        <v>0.0</v>
      </c>
      <c r="V206" s="311">
        <v>0.0</v>
      </c>
      <c r="W206" s="315"/>
      <c r="X206" s="32"/>
      <c r="Y206" s="316"/>
      <c r="Z206" s="309">
        <v>0.0</v>
      </c>
      <c r="AA206" s="310">
        <v>0.0</v>
      </c>
      <c r="AB206" s="311">
        <v>0.0</v>
      </c>
      <c r="AC206" s="315"/>
      <c r="AD206" s="32"/>
      <c r="AE206" s="316"/>
      <c r="AF206" s="309">
        <v>0.0</v>
      </c>
      <c r="AG206" s="310">
        <v>0.0</v>
      </c>
      <c r="AH206" s="311">
        <v>0.0</v>
      </c>
      <c r="AI206" s="315"/>
      <c r="AJ206" s="32"/>
      <c r="AK206" s="316"/>
      <c r="AL206" s="309">
        <v>0.0</v>
      </c>
      <c r="AM206" s="310">
        <v>0.0</v>
      </c>
      <c r="AN206" s="311">
        <v>0.0</v>
      </c>
      <c r="AO206" s="32"/>
      <c r="AP206" s="32"/>
      <c r="AQ206" s="316"/>
      <c r="AR206" s="309">
        <v>0.0</v>
      </c>
      <c r="AS206" s="310">
        <v>0.0</v>
      </c>
      <c r="AT206" s="311">
        <v>0.0</v>
      </c>
      <c r="AU206" s="315"/>
      <c r="AV206" s="32"/>
      <c r="AW206" s="316"/>
      <c r="AX206" s="309">
        <v>0.0</v>
      </c>
      <c r="AY206" s="310">
        <v>0.0</v>
      </c>
      <c r="AZ206" s="311">
        <v>0.0</v>
      </c>
      <c r="BA206" s="315"/>
      <c r="BB206" s="32"/>
      <c r="BC206" s="316"/>
      <c r="BD206" s="309">
        <v>0.0</v>
      </c>
      <c r="BE206" s="310">
        <v>0.0</v>
      </c>
      <c r="BF206" s="311">
        <v>0.0</v>
      </c>
      <c r="BG206" s="315"/>
      <c r="BH206" s="32"/>
      <c r="BI206" s="316"/>
      <c r="BJ206" s="309">
        <v>0.0</v>
      </c>
      <c r="BK206" s="310">
        <v>0.0</v>
      </c>
      <c r="BL206" s="311">
        <v>0.0</v>
      </c>
      <c r="BM206" s="32"/>
      <c r="BN206" s="32"/>
      <c r="BO206" s="316"/>
      <c r="BP206" s="309">
        <v>0.0</v>
      </c>
      <c r="BQ206" s="310">
        <v>0.0</v>
      </c>
      <c r="BR206" s="311">
        <v>0.0</v>
      </c>
      <c r="BS206" s="32"/>
      <c r="BT206" s="32"/>
      <c r="BU206" s="316"/>
      <c r="BV206" s="309">
        <v>0.0</v>
      </c>
      <c r="BW206" s="310">
        <v>0.0</v>
      </c>
      <c r="BX206" s="311">
        <v>0.0</v>
      </c>
      <c r="BY206" s="32"/>
      <c r="BZ206" s="32"/>
      <c r="CA206" s="316"/>
      <c r="CB206" s="309">
        <v>0.0</v>
      </c>
      <c r="CC206" s="310">
        <v>0.0</v>
      </c>
      <c r="CD206" s="311">
        <v>0.0</v>
      </c>
      <c r="CE206" s="32"/>
      <c r="CF206" s="32"/>
      <c r="CG206" s="316"/>
      <c r="CH206" s="309">
        <v>0.0</v>
      </c>
      <c r="CI206" s="310">
        <v>0.0</v>
      </c>
      <c r="CJ206" s="311">
        <v>0.0</v>
      </c>
      <c r="CK206" s="31"/>
      <c r="CL206" s="31"/>
      <c r="CM206" s="317"/>
      <c r="CN206" s="303">
        <v>0.0</v>
      </c>
      <c r="CO206" s="304">
        <v>0.0</v>
      </c>
      <c r="CP206" s="305">
        <v>0.0</v>
      </c>
      <c r="CQ206" s="31"/>
      <c r="CR206" s="31"/>
      <c r="CS206" s="317"/>
      <c r="CT206" s="303">
        <v>0.0</v>
      </c>
      <c r="CU206" s="304">
        <v>0.0</v>
      </c>
      <c r="CV206" s="305">
        <v>0.0</v>
      </c>
      <c r="CW206" s="31"/>
      <c r="CX206" s="31"/>
      <c r="CY206" s="317"/>
      <c r="CZ206" s="303">
        <v>0.0</v>
      </c>
      <c r="DA206" s="304">
        <v>0.0</v>
      </c>
      <c r="DB206" s="305">
        <v>0.0</v>
      </c>
    </row>
    <row r="207">
      <c r="B207" s="313"/>
      <c r="C207" s="314"/>
      <c r="D207" s="314"/>
      <c r="E207" s="287">
        <v>0.0</v>
      </c>
      <c r="F207" s="287">
        <v>0.0</v>
      </c>
      <c r="G207" s="287">
        <v>0.0</v>
      </c>
      <c r="H207" s="287">
        <f>IF(ISBLANK(E207), "", COUNTA(CCD!K207, CCD!Q207, CCD!W207, CCD!AC207, CCD!AI207, CCD!AO207, CCD!AU207, CCD!BA207, CCD!BG207, CCD!BM207, CCD!BS207, CCD!BY207, CCD!CE207, CCD!CK207, CCD!CQ207, CCD!CW207))</f>
        <v>0</v>
      </c>
      <c r="I207" s="287">
        <f>IF(ISBLANK(F207), "", COUNTA(CCD!L207, CCD!R207, CCD!X207, CCD!AD207, CCD!AJ207, CCD!AP207, CCD!AV207, CCD!BB207, CCD!BH207, CCD!BN207, CCD!BT207, CCD!BZ207, CCD!CF207, CCD!CL207, CCD!CR207, CCD!CX207))</f>
        <v>0</v>
      </c>
      <c r="J207" s="287">
        <f>IF(ISBLANK(G207), "", COUNTA(CCD!M207, CCD!S207, CCD!Y207, CCD!AE207, CCD!AK207, CCD!AQ207, CCD!AW207, CCD!BC207, CCD!BI207, CCD!BO207, CCD!BU207, CCD!CA207, CCD!CG207, CCD!CM207, CCD!CS207, CCD!CY207))</f>
        <v>0</v>
      </c>
      <c r="K207" s="315"/>
      <c r="L207" s="32"/>
      <c r="M207" s="316"/>
      <c r="N207" s="309">
        <v>0.0</v>
      </c>
      <c r="O207" s="310">
        <v>0.0</v>
      </c>
      <c r="P207" s="311">
        <v>0.0</v>
      </c>
      <c r="Q207" s="315"/>
      <c r="R207" s="88"/>
      <c r="S207" s="316"/>
      <c r="T207" s="309">
        <v>0.0</v>
      </c>
      <c r="U207" s="310">
        <v>0.0</v>
      </c>
      <c r="V207" s="311">
        <v>0.0</v>
      </c>
      <c r="W207" s="315"/>
      <c r="X207" s="32"/>
      <c r="Y207" s="316"/>
      <c r="Z207" s="309">
        <v>0.0</v>
      </c>
      <c r="AA207" s="310">
        <v>0.0</v>
      </c>
      <c r="AB207" s="311">
        <v>0.0</v>
      </c>
      <c r="AC207" s="315"/>
      <c r="AD207" s="32"/>
      <c r="AE207" s="316"/>
      <c r="AF207" s="309">
        <v>0.0</v>
      </c>
      <c r="AG207" s="310">
        <v>0.0</v>
      </c>
      <c r="AH207" s="311">
        <v>0.0</v>
      </c>
      <c r="AI207" s="315"/>
      <c r="AJ207" s="32"/>
      <c r="AK207" s="316"/>
      <c r="AL207" s="309">
        <v>0.0</v>
      </c>
      <c r="AM207" s="310">
        <v>0.0</v>
      </c>
      <c r="AN207" s="311">
        <v>0.0</v>
      </c>
      <c r="AO207" s="32"/>
      <c r="AP207" s="32"/>
      <c r="AQ207" s="316"/>
      <c r="AR207" s="309">
        <v>0.0</v>
      </c>
      <c r="AS207" s="310">
        <v>0.0</v>
      </c>
      <c r="AT207" s="311">
        <v>0.0</v>
      </c>
      <c r="AU207" s="315"/>
      <c r="AV207" s="32"/>
      <c r="AW207" s="316"/>
      <c r="AX207" s="309">
        <v>0.0</v>
      </c>
      <c r="AY207" s="310">
        <v>0.0</v>
      </c>
      <c r="AZ207" s="311">
        <v>0.0</v>
      </c>
      <c r="BA207" s="315"/>
      <c r="BB207" s="32"/>
      <c r="BC207" s="316"/>
      <c r="BD207" s="309">
        <v>0.0</v>
      </c>
      <c r="BE207" s="310">
        <v>0.0</v>
      </c>
      <c r="BF207" s="311">
        <v>0.0</v>
      </c>
      <c r="BG207" s="315"/>
      <c r="BH207" s="32"/>
      <c r="BI207" s="316"/>
      <c r="BJ207" s="309">
        <v>0.0</v>
      </c>
      <c r="BK207" s="310">
        <v>0.0</v>
      </c>
      <c r="BL207" s="311">
        <v>0.0</v>
      </c>
      <c r="BM207" s="32"/>
      <c r="BN207" s="32"/>
      <c r="BO207" s="316"/>
      <c r="BP207" s="309">
        <v>0.0</v>
      </c>
      <c r="BQ207" s="310">
        <v>0.0</v>
      </c>
      <c r="BR207" s="311">
        <v>0.0</v>
      </c>
      <c r="BS207" s="32"/>
      <c r="BT207" s="32"/>
      <c r="BU207" s="316"/>
      <c r="BV207" s="309">
        <v>0.0</v>
      </c>
      <c r="BW207" s="310">
        <v>0.0</v>
      </c>
      <c r="BX207" s="311">
        <v>0.0</v>
      </c>
      <c r="BY207" s="32"/>
      <c r="BZ207" s="32"/>
      <c r="CA207" s="316"/>
      <c r="CB207" s="309">
        <v>0.0</v>
      </c>
      <c r="CC207" s="310">
        <v>0.0</v>
      </c>
      <c r="CD207" s="311">
        <v>0.0</v>
      </c>
      <c r="CE207" s="32"/>
      <c r="CF207" s="32"/>
      <c r="CG207" s="316"/>
      <c r="CH207" s="309">
        <v>0.0</v>
      </c>
      <c r="CI207" s="310">
        <v>0.0</v>
      </c>
      <c r="CJ207" s="311">
        <v>0.0</v>
      </c>
      <c r="CK207" s="31"/>
      <c r="CL207" s="31"/>
      <c r="CM207" s="317"/>
      <c r="CN207" s="303">
        <v>0.0</v>
      </c>
      <c r="CO207" s="304">
        <v>0.0</v>
      </c>
      <c r="CP207" s="305">
        <v>0.0</v>
      </c>
      <c r="CQ207" s="31"/>
      <c r="CR207" s="31"/>
      <c r="CS207" s="317"/>
      <c r="CT207" s="303">
        <v>0.0</v>
      </c>
      <c r="CU207" s="304">
        <v>0.0</v>
      </c>
      <c r="CV207" s="305">
        <v>0.0</v>
      </c>
      <c r="CW207" s="31"/>
      <c r="CX207" s="31"/>
      <c r="CY207" s="317"/>
      <c r="CZ207" s="303">
        <v>0.0</v>
      </c>
      <c r="DA207" s="304">
        <v>0.0</v>
      </c>
      <c r="DB207" s="305">
        <v>0.0</v>
      </c>
    </row>
    <row r="208">
      <c r="B208" s="313"/>
      <c r="C208" s="314"/>
      <c r="D208" s="314"/>
      <c r="E208" s="287">
        <v>0.0</v>
      </c>
      <c r="F208" s="287">
        <v>0.0</v>
      </c>
      <c r="G208" s="287">
        <v>0.0</v>
      </c>
      <c r="H208" s="287">
        <f>IF(ISBLANK(E208), "", COUNTA(CCD!K208, CCD!Q208, CCD!W208, CCD!AC208, CCD!AI208, CCD!AO208, CCD!AU208, CCD!BA208, CCD!BG208, CCD!BM208, CCD!BS208, CCD!BY208, CCD!CE208, CCD!CK208, CCD!CQ208, CCD!CW208))</f>
        <v>0</v>
      </c>
      <c r="I208" s="287">
        <f>IF(ISBLANK(F208), "", COUNTA(CCD!L208, CCD!R208, CCD!X208, CCD!AD208, CCD!AJ208, CCD!AP208, CCD!AV208, CCD!BB208, CCD!BH208, CCD!BN208, CCD!BT208, CCD!BZ208, CCD!CF208, CCD!CL208, CCD!CR208, CCD!CX208))</f>
        <v>0</v>
      </c>
      <c r="J208" s="287">
        <f>IF(ISBLANK(G208), "", COUNTA(CCD!M208, CCD!S208, CCD!Y208, CCD!AE208, CCD!AK208, CCD!AQ208, CCD!AW208, CCD!BC208, CCD!BI208, CCD!BO208, CCD!BU208, CCD!CA208, CCD!CG208, CCD!CM208, CCD!CS208, CCD!CY208))</f>
        <v>0</v>
      </c>
      <c r="K208" s="315"/>
      <c r="L208" s="32"/>
      <c r="M208" s="316"/>
      <c r="N208" s="309">
        <v>0.0</v>
      </c>
      <c r="O208" s="310">
        <v>0.0</v>
      </c>
      <c r="P208" s="311">
        <v>0.0</v>
      </c>
      <c r="Q208" s="315"/>
      <c r="R208" s="88"/>
      <c r="S208" s="316"/>
      <c r="T208" s="309">
        <v>0.0</v>
      </c>
      <c r="U208" s="310">
        <v>0.0</v>
      </c>
      <c r="V208" s="311">
        <v>0.0</v>
      </c>
      <c r="W208" s="315"/>
      <c r="X208" s="32"/>
      <c r="Y208" s="316"/>
      <c r="Z208" s="309">
        <v>0.0</v>
      </c>
      <c r="AA208" s="310">
        <v>0.0</v>
      </c>
      <c r="AB208" s="311">
        <v>0.0</v>
      </c>
      <c r="AC208" s="315"/>
      <c r="AD208" s="32"/>
      <c r="AE208" s="316"/>
      <c r="AF208" s="309">
        <v>0.0</v>
      </c>
      <c r="AG208" s="310">
        <v>0.0</v>
      </c>
      <c r="AH208" s="311">
        <v>0.0</v>
      </c>
      <c r="AI208" s="315"/>
      <c r="AJ208" s="32"/>
      <c r="AK208" s="316"/>
      <c r="AL208" s="309">
        <v>0.0</v>
      </c>
      <c r="AM208" s="310">
        <v>0.0</v>
      </c>
      <c r="AN208" s="311">
        <v>0.0</v>
      </c>
      <c r="AO208" s="32"/>
      <c r="AP208" s="32"/>
      <c r="AQ208" s="316"/>
      <c r="AR208" s="309">
        <v>0.0</v>
      </c>
      <c r="AS208" s="310">
        <v>0.0</v>
      </c>
      <c r="AT208" s="311">
        <v>0.0</v>
      </c>
      <c r="AU208" s="315"/>
      <c r="AV208" s="32"/>
      <c r="AW208" s="316"/>
      <c r="AX208" s="309">
        <v>0.0</v>
      </c>
      <c r="AY208" s="310">
        <v>0.0</v>
      </c>
      <c r="AZ208" s="311">
        <v>0.0</v>
      </c>
      <c r="BA208" s="315"/>
      <c r="BB208" s="32"/>
      <c r="BC208" s="316"/>
      <c r="BD208" s="309">
        <v>0.0</v>
      </c>
      <c r="BE208" s="310">
        <v>0.0</v>
      </c>
      <c r="BF208" s="311">
        <v>0.0</v>
      </c>
      <c r="BG208" s="315"/>
      <c r="BH208" s="32"/>
      <c r="BI208" s="316"/>
      <c r="BJ208" s="309">
        <v>0.0</v>
      </c>
      <c r="BK208" s="310">
        <v>0.0</v>
      </c>
      <c r="BL208" s="311">
        <v>0.0</v>
      </c>
      <c r="BM208" s="32"/>
      <c r="BN208" s="32"/>
      <c r="BO208" s="316"/>
      <c r="BP208" s="309">
        <v>0.0</v>
      </c>
      <c r="BQ208" s="310">
        <v>0.0</v>
      </c>
      <c r="BR208" s="311">
        <v>0.0</v>
      </c>
      <c r="BS208" s="32"/>
      <c r="BT208" s="32"/>
      <c r="BU208" s="316"/>
      <c r="BV208" s="309">
        <v>0.0</v>
      </c>
      <c r="BW208" s="310">
        <v>0.0</v>
      </c>
      <c r="BX208" s="311">
        <v>0.0</v>
      </c>
      <c r="BY208" s="32"/>
      <c r="BZ208" s="32"/>
      <c r="CA208" s="316"/>
      <c r="CB208" s="309">
        <v>0.0</v>
      </c>
      <c r="CC208" s="310">
        <v>0.0</v>
      </c>
      <c r="CD208" s="311">
        <v>0.0</v>
      </c>
      <c r="CE208" s="32"/>
      <c r="CF208" s="32"/>
      <c r="CG208" s="316"/>
      <c r="CH208" s="309">
        <v>0.0</v>
      </c>
      <c r="CI208" s="310">
        <v>0.0</v>
      </c>
      <c r="CJ208" s="311">
        <v>0.0</v>
      </c>
      <c r="CK208" s="31"/>
      <c r="CL208" s="31"/>
      <c r="CM208" s="317"/>
      <c r="CN208" s="303">
        <v>0.0</v>
      </c>
      <c r="CO208" s="304">
        <v>0.0</v>
      </c>
      <c r="CP208" s="305">
        <v>0.0</v>
      </c>
      <c r="CQ208" s="31"/>
      <c r="CR208" s="31"/>
      <c r="CS208" s="317"/>
      <c r="CT208" s="303">
        <v>0.0</v>
      </c>
      <c r="CU208" s="304">
        <v>0.0</v>
      </c>
      <c r="CV208" s="305">
        <v>0.0</v>
      </c>
      <c r="CW208" s="31"/>
      <c r="CX208" s="31"/>
      <c r="CY208" s="317"/>
      <c r="CZ208" s="303">
        <v>0.0</v>
      </c>
      <c r="DA208" s="304">
        <v>0.0</v>
      </c>
      <c r="DB208" s="305">
        <v>0.0</v>
      </c>
    </row>
    <row r="209">
      <c r="B209" s="313"/>
      <c r="C209" s="314"/>
      <c r="D209" s="314"/>
      <c r="E209" s="287">
        <v>0.0</v>
      </c>
      <c r="F209" s="287">
        <v>0.0</v>
      </c>
      <c r="G209" s="287">
        <v>0.0</v>
      </c>
      <c r="H209" s="287">
        <f>IF(ISBLANK(E209), "", COUNTA(CCD!K209, CCD!Q209, CCD!W209, CCD!AC209, CCD!AI209, CCD!AO209, CCD!AU209, CCD!BA209, CCD!BG209, CCD!BM209, CCD!BS209, CCD!BY209, CCD!CE209, CCD!CK209, CCD!CQ209, CCD!CW209))</f>
        <v>0</v>
      </c>
      <c r="I209" s="287">
        <f>IF(ISBLANK(F209), "", COUNTA(CCD!L209, CCD!R209, CCD!X209, CCD!AD209, CCD!AJ209, CCD!AP209, CCD!AV209, CCD!BB209, CCD!BH209, CCD!BN209, CCD!BT209, CCD!BZ209, CCD!CF209, CCD!CL209, CCD!CR209, CCD!CX209))</f>
        <v>0</v>
      </c>
      <c r="J209" s="287">
        <f>IF(ISBLANK(G209), "", COUNTA(CCD!M209, CCD!S209, CCD!Y209, CCD!AE209, CCD!AK209, CCD!AQ209, CCD!AW209, CCD!BC209, CCD!BI209, CCD!BO209, CCD!BU209, CCD!CA209, CCD!CG209, CCD!CM209, CCD!CS209, CCD!CY209))</f>
        <v>0</v>
      </c>
      <c r="K209" s="315"/>
      <c r="L209" s="32"/>
      <c r="M209" s="316"/>
      <c r="N209" s="309">
        <v>0.0</v>
      </c>
      <c r="O209" s="310">
        <v>0.0</v>
      </c>
      <c r="P209" s="311">
        <v>0.0</v>
      </c>
      <c r="Q209" s="315"/>
      <c r="R209" s="88"/>
      <c r="S209" s="316"/>
      <c r="T209" s="309">
        <v>0.0</v>
      </c>
      <c r="U209" s="310">
        <v>0.0</v>
      </c>
      <c r="V209" s="311">
        <v>0.0</v>
      </c>
      <c r="W209" s="315"/>
      <c r="X209" s="32"/>
      <c r="Y209" s="316"/>
      <c r="Z209" s="309">
        <v>0.0</v>
      </c>
      <c r="AA209" s="310">
        <v>0.0</v>
      </c>
      <c r="AB209" s="311">
        <v>0.0</v>
      </c>
      <c r="AC209" s="315"/>
      <c r="AD209" s="32"/>
      <c r="AE209" s="316"/>
      <c r="AF209" s="309">
        <v>0.0</v>
      </c>
      <c r="AG209" s="310">
        <v>0.0</v>
      </c>
      <c r="AH209" s="311">
        <v>0.0</v>
      </c>
      <c r="AI209" s="315"/>
      <c r="AJ209" s="32"/>
      <c r="AK209" s="316"/>
      <c r="AL209" s="309">
        <v>0.0</v>
      </c>
      <c r="AM209" s="310">
        <v>0.0</v>
      </c>
      <c r="AN209" s="311">
        <v>0.0</v>
      </c>
      <c r="AO209" s="32"/>
      <c r="AP209" s="32"/>
      <c r="AQ209" s="316"/>
      <c r="AR209" s="309">
        <v>0.0</v>
      </c>
      <c r="AS209" s="310">
        <v>0.0</v>
      </c>
      <c r="AT209" s="311">
        <v>0.0</v>
      </c>
      <c r="AU209" s="315"/>
      <c r="AV209" s="32"/>
      <c r="AW209" s="316"/>
      <c r="AX209" s="309">
        <v>0.0</v>
      </c>
      <c r="AY209" s="310">
        <v>0.0</v>
      </c>
      <c r="AZ209" s="311">
        <v>0.0</v>
      </c>
      <c r="BA209" s="315"/>
      <c r="BB209" s="32"/>
      <c r="BC209" s="316"/>
      <c r="BD209" s="309">
        <v>0.0</v>
      </c>
      <c r="BE209" s="310">
        <v>0.0</v>
      </c>
      <c r="BF209" s="311">
        <v>0.0</v>
      </c>
      <c r="BG209" s="315"/>
      <c r="BH209" s="32"/>
      <c r="BI209" s="316"/>
      <c r="BJ209" s="309">
        <v>0.0</v>
      </c>
      <c r="BK209" s="310">
        <v>0.0</v>
      </c>
      <c r="BL209" s="311">
        <v>0.0</v>
      </c>
      <c r="BM209" s="32"/>
      <c r="BN209" s="32"/>
      <c r="BO209" s="316"/>
      <c r="BP209" s="309">
        <v>0.0</v>
      </c>
      <c r="BQ209" s="310">
        <v>0.0</v>
      </c>
      <c r="BR209" s="311">
        <v>0.0</v>
      </c>
      <c r="BS209" s="32"/>
      <c r="BT209" s="32"/>
      <c r="BU209" s="316"/>
      <c r="BV209" s="309">
        <v>0.0</v>
      </c>
      <c r="BW209" s="310">
        <v>0.0</v>
      </c>
      <c r="BX209" s="311">
        <v>0.0</v>
      </c>
      <c r="BY209" s="32"/>
      <c r="BZ209" s="32"/>
      <c r="CA209" s="316"/>
      <c r="CB209" s="309">
        <v>0.0</v>
      </c>
      <c r="CC209" s="310">
        <v>0.0</v>
      </c>
      <c r="CD209" s="311">
        <v>0.0</v>
      </c>
      <c r="CE209" s="32"/>
      <c r="CF209" s="32"/>
      <c r="CG209" s="316"/>
      <c r="CH209" s="309">
        <v>0.0</v>
      </c>
      <c r="CI209" s="310">
        <v>0.0</v>
      </c>
      <c r="CJ209" s="311">
        <v>0.0</v>
      </c>
      <c r="CK209" s="31"/>
      <c r="CL209" s="31"/>
      <c r="CM209" s="317"/>
      <c r="CN209" s="303">
        <v>0.0</v>
      </c>
      <c r="CO209" s="304">
        <v>0.0</v>
      </c>
      <c r="CP209" s="305">
        <v>0.0</v>
      </c>
      <c r="CQ209" s="31"/>
      <c r="CR209" s="31"/>
      <c r="CS209" s="317"/>
      <c r="CT209" s="303">
        <v>0.0</v>
      </c>
      <c r="CU209" s="304">
        <v>0.0</v>
      </c>
      <c r="CV209" s="305">
        <v>0.0</v>
      </c>
      <c r="CW209" s="31"/>
      <c r="CX209" s="31"/>
      <c r="CY209" s="317"/>
      <c r="CZ209" s="303">
        <v>0.0</v>
      </c>
      <c r="DA209" s="304">
        <v>0.0</v>
      </c>
      <c r="DB209" s="305">
        <v>0.0</v>
      </c>
    </row>
    <row r="210">
      <c r="B210" s="313"/>
      <c r="C210" s="314"/>
      <c r="D210" s="314"/>
      <c r="E210" s="287">
        <v>0.0</v>
      </c>
      <c r="F210" s="287">
        <v>0.0</v>
      </c>
      <c r="G210" s="287">
        <v>0.0</v>
      </c>
      <c r="H210" s="287">
        <f>IF(ISBLANK(E210), "", COUNTA(CCD!K210, CCD!Q210, CCD!W210, CCD!AC210, CCD!AI210, CCD!AO210, CCD!AU210, CCD!BA210, CCD!BG210, CCD!BM210, CCD!BS210, CCD!BY210, CCD!CE210, CCD!CK210, CCD!CQ210, CCD!CW210))</f>
        <v>0</v>
      </c>
      <c r="I210" s="287">
        <f>IF(ISBLANK(F210), "", COUNTA(CCD!L210, CCD!R210, CCD!X210, CCD!AD210, CCD!AJ210, CCD!AP210, CCD!AV210, CCD!BB210, CCD!BH210, CCD!BN210, CCD!BT210, CCD!BZ210, CCD!CF210, CCD!CL210, CCD!CR210, CCD!CX210))</f>
        <v>0</v>
      </c>
      <c r="J210" s="287">
        <f>IF(ISBLANK(G210), "", COUNTA(CCD!M210, CCD!S210, CCD!Y210, CCD!AE210, CCD!AK210, CCD!AQ210, CCD!AW210, CCD!BC210, CCD!BI210, CCD!BO210, CCD!BU210, CCD!CA210, CCD!CG210, CCD!CM210, CCD!CS210, CCD!CY210))</f>
        <v>0</v>
      </c>
      <c r="K210" s="315"/>
      <c r="L210" s="32"/>
      <c r="M210" s="316"/>
      <c r="N210" s="309">
        <v>0.0</v>
      </c>
      <c r="O210" s="310">
        <v>0.0</v>
      </c>
      <c r="P210" s="311">
        <v>0.0</v>
      </c>
      <c r="Q210" s="315"/>
      <c r="R210" s="88"/>
      <c r="S210" s="316"/>
      <c r="T210" s="309">
        <v>0.0</v>
      </c>
      <c r="U210" s="310">
        <v>0.0</v>
      </c>
      <c r="V210" s="311">
        <v>0.0</v>
      </c>
      <c r="W210" s="315"/>
      <c r="X210" s="32"/>
      <c r="Y210" s="316"/>
      <c r="Z210" s="309">
        <v>0.0</v>
      </c>
      <c r="AA210" s="310">
        <v>0.0</v>
      </c>
      <c r="AB210" s="311">
        <v>0.0</v>
      </c>
      <c r="AC210" s="315"/>
      <c r="AD210" s="32"/>
      <c r="AE210" s="316"/>
      <c r="AF210" s="309">
        <v>0.0</v>
      </c>
      <c r="AG210" s="310">
        <v>0.0</v>
      </c>
      <c r="AH210" s="311">
        <v>0.0</v>
      </c>
      <c r="AI210" s="315"/>
      <c r="AJ210" s="32"/>
      <c r="AK210" s="316"/>
      <c r="AL210" s="309">
        <v>0.0</v>
      </c>
      <c r="AM210" s="310">
        <v>0.0</v>
      </c>
      <c r="AN210" s="311">
        <v>0.0</v>
      </c>
      <c r="AO210" s="32"/>
      <c r="AP210" s="32"/>
      <c r="AQ210" s="316"/>
      <c r="AR210" s="309">
        <v>0.0</v>
      </c>
      <c r="AS210" s="310">
        <v>0.0</v>
      </c>
      <c r="AT210" s="311">
        <v>0.0</v>
      </c>
      <c r="AU210" s="315"/>
      <c r="AV210" s="32"/>
      <c r="AW210" s="316"/>
      <c r="AX210" s="309">
        <v>0.0</v>
      </c>
      <c r="AY210" s="310">
        <v>0.0</v>
      </c>
      <c r="AZ210" s="311">
        <v>0.0</v>
      </c>
      <c r="BA210" s="315"/>
      <c r="BB210" s="32"/>
      <c r="BC210" s="316"/>
      <c r="BD210" s="309">
        <v>0.0</v>
      </c>
      <c r="BE210" s="310">
        <v>0.0</v>
      </c>
      <c r="BF210" s="311">
        <v>0.0</v>
      </c>
      <c r="BG210" s="315"/>
      <c r="BH210" s="32"/>
      <c r="BI210" s="316"/>
      <c r="BJ210" s="309">
        <v>0.0</v>
      </c>
      <c r="BK210" s="310">
        <v>0.0</v>
      </c>
      <c r="BL210" s="311">
        <v>0.0</v>
      </c>
      <c r="BM210" s="32"/>
      <c r="BN210" s="32"/>
      <c r="BO210" s="316"/>
      <c r="BP210" s="309">
        <v>0.0</v>
      </c>
      <c r="BQ210" s="310">
        <v>0.0</v>
      </c>
      <c r="BR210" s="311">
        <v>0.0</v>
      </c>
      <c r="BS210" s="32"/>
      <c r="BT210" s="32"/>
      <c r="BU210" s="316"/>
      <c r="BV210" s="309">
        <v>0.0</v>
      </c>
      <c r="BW210" s="310">
        <v>0.0</v>
      </c>
      <c r="BX210" s="311">
        <v>0.0</v>
      </c>
      <c r="BY210" s="32"/>
      <c r="BZ210" s="32"/>
      <c r="CA210" s="316"/>
      <c r="CB210" s="309">
        <v>0.0</v>
      </c>
      <c r="CC210" s="310">
        <v>0.0</v>
      </c>
      <c r="CD210" s="311">
        <v>0.0</v>
      </c>
      <c r="CE210" s="32"/>
      <c r="CF210" s="32"/>
      <c r="CG210" s="316"/>
      <c r="CH210" s="309">
        <v>0.0</v>
      </c>
      <c r="CI210" s="310">
        <v>0.0</v>
      </c>
      <c r="CJ210" s="311">
        <v>0.0</v>
      </c>
      <c r="CK210" s="31"/>
      <c r="CL210" s="31"/>
      <c r="CM210" s="317"/>
      <c r="CN210" s="303">
        <v>0.0</v>
      </c>
      <c r="CO210" s="304">
        <v>0.0</v>
      </c>
      <c r="CP210" s="305">
        <v>0.0</v>
      </c>
      <c r="CQ210" s="31"/>
      <c r="CR210" s="31"/>
      <c r="CS210" s="317"/>
      <c r="CT210" s="303">
        <v>0.0</v>
      </c>
      <c r="CU210" s="304">
        <v>0.0</v>
      </c>
      <c r="CV210" s="305">
        <v>0.0</v>
      </c>
      <c r="CW210" s="31"/>
      <c r="CX210" s="31"/>
      <c r="CY210" s="317"/>
      <c r="CZ210" s="303">
        <v>0.0</v>
      </c>
      <c r="DA210" s="304">
        <v>0.0</v>
      </c>
      <c r="DB210" s="305">
        <v>0.0</v>
      </c>
    </row>
    <row r="211">
      <c r="B211" s="313"/>
      <c r="C211" s="314"/>
      <c r="D211" s="314"/>
      <c r="E211" s="287">
        <v>0.0</v>
      </c>
      <c r="F211" s="287">
        <v>0.0</v>
      </c>
      <c r="G211" s="287">
        <v>0.0</v>
      </c>
      <c r="H211" s="287">
        <f>IF(ISBLANK(E211), "", COUNTA(CCD!K211, CCD!Q211, CCD!W211, CCD!AC211, CCD!AI211, CCD!AO211, CCD!AU211, CCD!BA211, CCD!BG211, CCD!BM211, CCD!BS211, CCD!BY211, CCD!CE211, CCD!CK211, CCD!CQ211, CCD!CW211))</f>
        <v>0</v>
      </c>
      <c r="I211" s="287">
        <f>IF(ISBLANK(F211), "", COUNTA(CCD!L211, CCD!R211, CCD!X211, CCD!AD211, CCD!AJ211, CCD!AP211, CCD!AV211, CCD!BB211, CCD!BH211, CCD!BN211, CCD!BT211, CCD!BZ211, CCD!CF211, CCD!CL211, CCD!CR211, CCD!CX211))</f>
        <v>0</v>
      </c>
      <c r="J211" s="287">
        <f>IF(ISBLANK(G211), "", COUNTA(CCD!M211, CCD!S211, CCD!Y211, CCD!AE211, CCD!AK211, CCD!AQ211, CCD!AW211, CCD!BC211, CCD!BI211, CCD!BO211, CCD!BU211, CCD!CA211, CCD!CG211, CCD!CM211, CCD!CS211, CCD!CY211))</f>
        <v>0</v>
      </c>
      <c r="K211" s="315"/>
      <c r="L211" s="32"/>
      <c r="M211" s="316"/>
      <c r="N211" s="309">
        <v>0.0</v>
      </c>
      <c r="O211" s="310">
        <v>0.0</v>
      </c>
      <c r="P211" s="311">
        <v>0.0</v>
      </c>
      <c r="Q211" s="315"/>
      <c r="R211" s="88"/>
      <c r="S211" s="316"/>
      <c r="T211" s="309">
        <v>0.0</v>
      </c>
      <c r="U211" s="310">
        <v>0.0</v>
      </c>
      <c r="V211" s="311">
        <v>0.0</v>
      </c>
      <c r="W211" s="315"/>
      <c r="X211" s="32"/>
      <c r="Y211" s="316"/>
      <c r="Z211" s="309">
        <v>0.0</v>
      </c>
      <c r="AA211" s="310">
        <v>0.0</v>
      </c>
      <c r="AB211" s="311">
        <v>0.0</v>
      </c>
      <c r="AC211" s="315"/>
      <c r="AD211" s="32"/>
      <c r="AE211" s="316"/>
      <c r="AF211" s="309">
        <v>0.0</v>
      </c>
      <c r="AG211" s="310">
        <v>0.0</v>
      </c>
      <c r="AH211" s="311">
        <v>0.0</v>
      </c>
      <c r="AI211" s="315"/>
      <c r="AJ211" s="32"/>
      <c r="AK211" s="316"/>
      <c r="AL211" s="309">
        <v>0.0</v>
      </c>
      <c r="AM211" s="310">
        <v>0.0</v>
      </c>
      <c r="AN211" s="311">
        <v>0.0</v>
      </c>
      <c r="AO211" s="32"/>
      <c r="AP211" s="32"/>
      <c r="AQ211" s="316"/>
      <c r="AR211" s="309">
        <v>0.0</v>
      </c>
      <c r="AS211" s="310">
        <v>0.0</v>
      </c>
      <c r="AT211" s="311">
        <v>0.0</v>
      </c>
      <c r="AU211" s="315"/>
      <c r="AV211" s="32"/>
      <c r="AW211" s="316"/>
      <c r="AX211" s="309">
        <v>0.0</v>
      </c>
      <c r="AY211" s="310">
        <v>0.0</v>
      </c>
      <c r="AZ211" s="311">
        <v>0.0</v>
      </c>
      <c r="BA211" s="315"/>
      <c r="BB211" s="32"/>
      <c r="BC211" s="316"/>
      <c r="BD211" s="309">
        <v>0.0</v>
      </c>
      <c r="BE211" s="310">
        <v>0.0</v>
      </c>
      <c r="BF211" s="311">
        <v>0.0</v>
      </c>
      <c r="BG211" s="315"/>
      <c r="BH211" s="32"/>
      <c r="BI211" s="316"/>
      <c r="BJ211" s="309">
        <v>0.0</v>
      </c>
      <c r="BK211" s="310">
        <v>0.0</v>
      </c>
      <c r="BL211" s="311">
        <v>0.0</v>
      </c>
      <c r="BM211" s="32"/>
      <c r="BN211" s="32"/>
      <c r="BO211" s="316"/>
      <c r="BP211" s="309">
        <v>0.0</v>
      </c>
      <c r="BQ211" s="310">
        <v>0.0</v>
      </c>
      <c r="BR211" s="311">
        <v>0.0</v>
      </c>
      <c r="BS211" s="32"/>
      <c r="BT211" s="32"/>
      <c r="BU211" s="316"/>
      <c r="BV211" s="309">
        <v>0.0</v>
      </c>
      <c r="BW211" s="310">
        <v>0.0</v>
      </c>
      <c r="BX211" s="311">
        <v>0.0</v>
      </c>
      <c r="BY211" s="32"/>
      <c r="BZ211" s="32"/>
      <c r="CA211" s="316"/>
      <c r="CB211" s="309">
        <v>0.0</v>
      </c>
      <c r="CC211" s="310">
        <v>0.0</v>
      </c>
      <c r="CD211" s="311">
        <v>0.0</v>
      </c>
      <c r="CE211" s="32"/>
      <c r="CF211" s="32"/>
      <c r="CG211" s="316"/>
      <c r="CH211" s="309">
        <v>0.0</v>
      </c>
      <c r="CI211" s="310">
        <v>0.0</v>
      </c>
      <c r="CJ211" s="311">
        <v>0.0</v>
      </c>
      <c r="CK211" s="31"/>
      <c r="CL211" s="31"/>
      <c r="CM211" s="317"/>
      <c r="CN211" s="303">
        <v>0.0</v>
      </c>
      <c r="CO211" s="304">
        <v>0.0</v>
      </c>
      <c r="CP211" s="305">
        <v>0.0</v>
      </c>
      <c r="CQ211" s="31"/>
      <c r="CR211" s="31"/>
      <c r="CS211" s="317"/>
      <c r="CT211" s="303">
        <v>0.0</v>
      </c>
      <c r="CU211" s="304">
        <v>0.0</v>
      </c>
      <c r="CV211" s="305">
        <v>0.0</v>
      </c>
      <c r="CW211" s="31"/>
      <c r="CX211" s="31"/>
      <c r="CY211" s="317"/>
      <c r="CZ211" s="303">
        <v>0.0</v>
      </c>
      <c r="DA211" s="304">
        <v>0.0</v>
      </c>
      <c r="DB211" s="305">
        <v>0.0</v>
      </c>
    </row>
    <row r="212">
      <c r="B212" s="313"/>
      <c r="C212" s="314"/>
      <c r="D212" s="314"/>
      <c r="E212" s="287">
        <v>0.0</v>
      </c>
      <c r="F212" s="287">
        <v>0.0</v>
      </c>
      <c r="G212" s="287">
        <v>0.0</v>
      </c>
      <c r="H212" s="287">
        <f>IF(ISBLANK(E212), "", COUNTA(CCD!K212, CCD!Q212, CCD!W212, CCD!AC212, CCD!AI212, CCD!AO212, CCD!AU212, CCD!BA212, CCD!BG212, CCD!BM212, CCD!BS212, CCD!BY212, CCD!CE212, CCD!CK212, CCD!CQ212, CCD!CW212))</f>
        <v>0</v>
      </c>
      <c r="I212" s="287">
        <f>IF(ISBLANK(F212), "", COUNTA(CCD!L212, CCD!R212, CCD!X212, CCD!AD212, CCD!AJ212, CCD!AP212, CCD!AV212, CCD!BB212, CCD!BH212, CCD!BN212, CCD!BT212, CCD!BZ212, CCD!CF212, CCD!CL212, CCD!CR212, CCD!CX212))</f>
        <v>0</v>
      </c>
      <c r="J212" s="287">
        <f>IF(ISBLANK(G212), "", COUNTA(CCD!M212, CCD!S212, CCD!Y212, CCD!AE212, CCD!AK212, CCD!AQ212, CCD!AW212, CCD!BC212, CCD!BI212, CCD!BO212, CCD!BU212, CCD!CA212, CCD!CG212, CCD!CM212, CCD!CS212, CCD!CY212))</f>
        <v>0</v>
      </c>
      <c r="K212" s="315"/>
      <c r="L212" s="32"/>
      <c r="M212" s="316"/>
      <c r="N212" s="309">
        <v>0.0</v>
      </c>
      <c r="O212" s="310">
        <v>0.0</v>
      </c>
      <c r="P212" s="311">
        <v>0.0</v>
      </c>
      <c r="Q212" s="315"/>
      <c r="R212" s="88"/>
      <c r="S212" s="316"/>
      <c r="T212" s="309">
        <v>0.0</v>
      </c>
      <c r="U212" s="310">
        <v>0.0</v>
      </c>
      <c r="V212" s="311">
        <v>0.0</v>
      </c>
      <c r="W212" s="315"/>
      <c r="X212" s="32"/>
      <c r="Y212" s="316"/>
      <c r="Z212" s="309">
        <v>0.0</v>
      </c>
      <c r="AA212" s="310">
        <v>0.0</v>
      </c>
      <c r="AB212" s="311">
        <v>0.0</v>
      </c>
      <c r="AC212" s="315"/>
      <c r="AD212" s="32"/>
      <c r="AE212" s="316"/>
      <c r="AF212" s="309">
        <v>0.0</v>
      </c>
      <c r="AG212" s="310">
        <v>0.0</v>
      </c>
      <c r="AH212" s="311">
        <v>0.0</v>
      </c>
      <c r="AI212" s="315"/>
      <c r="AJ212" s="32"/>
      <c r="AK212" s="316"/>
      <c r="AL212" s="309">
        <v>0.0</v>
      </c>
      <c r="AM212" s="310">
        <v>0.0</v>
      </c>
      <c r="AN212" s="311">
        <v>0.0</v>
      </c>
      <c r="AO212" s="32"/>
      <c r="AP212" s="32"/>
      <c r="AQ212" s="316"/>
      <c r="AR212" s="309">
        <v>0.0</v>
      </c>
      <c r="AS212" s="310">
        <v>0.0</v>
      </c>
      <c r="AT212" s="311">
        <v>0.0</v>
      </c>
      <c r="AU212" s="315"/>
      <c r="AV212" s="32"/>
      <c r="AW212" s="316"/>
      <c r="AX212" s="309">
        <v>0.0</v>
      </c>
      <c r="AY212" s="310">
        <v>0.0</v>
      </c>
      <c r="AZ212" s="311">
        <v>0.0</v>
      </c>
      <c r="BA212" s="315"/>
      <c r="BB212" s="32"/>
      <c r="BC212" s="316"/>
      <c r="BD212" s="309">
        <v>0.0</v>
      </c>
      <c r="BE212" s="310">
        <v>0.0</v>
      </c>
      <c r="BF212" s="311">
        <v>0.0</v>
      </c>
      <c r="BG212" s="315"/>
      <c r="BH212" s="32"/>
      <c r="BI212" s="316"/>
      <c r="BJ212" s="309">
        <v>0.0</v>
      </c>
      <c r="BK212" s="310">
        <v>0.0</v>
      </c>
      <c r="BL212" s="311">
        <v>0.0</v>
      </c>
      <c r="BM212" s="32"/>
      <c r="BN212" s="32"/>
      <c r="BO212" s="316"/>
      <c r="BP212" s="309">
        <v>0.0</v>
      </c>
      <c r="BQ212" s="310">
        <v>0.0</v>
      </c>
      <c r="BR212" s="311">
        <v>0.0</v>
      </c>
      <c r="BS212" s="32"/>
      <c r="BT212" s="32"/>
      <c r="BU212" s="316"/>
      <c r="BV212" s="309">
        <v>0.0</v>
      </c>
      <c r="BW212" s="310">
        <v>0.0</v>
      </c>
      <c r="BX212" s="311">
        <v>0.0</v>
      </c>
      <c r="BY212" s="32"/>
      <c r="BZ212" s="32"/>
      <c r="CA212" s="316"/>
      <c r="CB212" s="309">
        <v>0.0</v>
      </c>
      <c r="CC212" s="310">
        <v>0.0</v>
      </c>
      <c r="CD212" s="311">
        <v>0.0</v>
      </c>
      <c r="CE212" s="32"/>
      <c r="CF212" s="32"/>
      <c r="CG212" s="316"/>
      <c r="CH212" s="309">
        <v>0.0</v>
      </c>
      <c r="CI212" s="310">
        <v>0.0</v>
      </c>
      <c r="CJ212" s="311">
        <v>0.0</v>
      </c>
      <c r="CK212" s="31"/>
      <c r="CL212" s="31"/>
      <c r="CM212" s="317"/>
      <c r="CN212" s="303">
        <v>0.0</v>
      </c>
      <c r="CO212" s="304">
        <v>0.0</v>
      </c>
      <c r="CP212" s="305">
        <v>0.0</v>
      </c>
      <c r="CQ212" s="31"/>
      <c r="CR212" s="31"/>
      <c r="CS212" s="317"/>
      <c r="CT212" s="303">
        <v>0.0</v>
      </c>
      <c r="CU212" s="304">
        <v>0.0</v>
      </c>
      <c r="CV212" s="305">
        <v>0.0</v>
      </c>
      <c r="CW212" s="31"/>
      <c r="CX212" s="31"/>
      <c r="CY212" s="317"/>
      <c r="CZ212" s="303">
        <v>0.0</v>
      </c>
      <c r="DA212" s="304">
        <v>0.0</v>
      </c>
      <c r="DB212" s="305">
        <v>0.0</v>
      </c>
    </row>
    <row r="213">
      <c r="B213" s="313"/>
      <c r="C213" s="314"/>
      <c r="D213" s="314"/>
      <c r="E213" s="287">
        <v>0.0</v>
      </c>
      <c r="F213" s="287">
        <v>0.0</v>
      </c>
      <c r="G213" s="287">
        <v>0.0</v>
      </c>
      <c r="H213" s="287">
        <f>IF(ISBLANK(E213), "", COUNTA(CCD!K213, CCD!Q213, CCD!W213, CCD!AC213, CCD!AI213, CCD!AO213, CCD!AU213, CCD!BA213, CCD!BG213, CCD!BM213, CCD!BS213, CCD!BY213, CCD!CE213, CCD!CK213, CCD!CQ213, CCD!CW213))</f>
        <v>0</v>
      </c>
      <c r="I213" s="287">
        <f>IF(ISBLANK(F213), "", COUNTA(CCD!L213, CCD!R213, CCD!X213, CCD!AD213, CCD!AJ213, CCD!AP213, CCD!AV213, CCD!BB213, CCD!BH213, CCD!BN213, CCD!BT213, CCD!BZ213, CCD!CF213, CCD!CL213, CCD!CR213, CCD!CX213))</f>
        <v>0</v>
      </c>
      <c r="J213" s="287">
        <f>IF(ISBLANK(G213), "", COUNTA(CCD!M213, CCD!S213, CCD!Y213, CCD!AE213, CCD!AK213, CCD!AQ213, CCD!AW213, CCD!BC213, CCD!BI213, CCD!BO213, CCD!BU213, CCD!CA213, CCD!CG213, CCD!CM213, CCD!CS213, CCD!CY213))</f>
        <v>0</v>
      </c>
      <c r="K213" s="315"/>
      <c r="L213" s="32"/>
      <c r="M213" s="316"/>
      <c r="N213" s="309">
        <v>0.0</v>
      </c>
      <c r="O213" s="310">
        <v>0.0</v>
      </c>
      <c r="P213" s="311">
        <v>0.0</v>
      </c>
      <c r="Q213" s="315"/>
      <c r="R213" s="88"/>
      <c r="S213" s="316"/>
      <c r="T213" s="309">
        <v>0.0</v>
      </c>
      <c r="U213" s="310">
        <v>0.0</v>
      </c>
      <c r="V213" s="311">
        <v>0.0</v>
      </c>
      <c r="W213" s="315"/>
      <c r="X213" s="32"/>
      <c r="Y213" s="316"/>
      <c r="Z213" s="309">
        <v>0.0</v>
      </c>
      <c r="AA213" s="310">
        <v>0.0</v>
      </c>
      <c r="AB213" s="311">
        <v>0.0</v>
      </c>
      <c r="AC213" s="315"/>
      <c r="AD213" s="32"/>
      <c r="AE213" s="316"/>
      <c r="AF213" s="309">
        <v>0.0</v>
      </c>
      <c r="AG213" s="310">
        <v>0.0</v>
      </c>
      <c r="AH213" s="311">
        <v>0.0</v>
      </c>
      <c r="AI213" s="315"/>
      <c r="AJ213" s="32"/>
      <c r="AK213" s="316"/>
      <c r="AL213" s="309">
        <v>0.0</v>
      </c>
      <c r="AM213" s="310">
        <v>0.0</v>
      </c>
      <c r="AN213" s="311">
        <v>0.0</v>
      </c>
      <c r="AO213" s="32"/>
      <c r="AP213" s="32"/>
      <c r="AQ213" s="316"/>
      <c r="AR213" s="309">
        <v>0.0</v>
      </c>
      <c r="AS213" s="310">
        <v>0.0</v>
      </c>
      <c r="AT213" s="311">
        <v>0.0</v>
      </c>
      <c r="AU213" s="315"/>
      <c r="AV213" s="32"/>
      <c r="AW213" s="316"/>
      <c r="AX213" s="309">
        <v>0.0</v>
      </c>
      <c r="AY213" s="310">
        <v>0.0</v>
      </c>
      <c r="AZ213" s="311">
        <v>0.0</v>
      </c>
      <c r="BA213" s="315"/>
      <c r="BB213" s="32"/>
      <c r="BC213" s="316"/>
      <c r="BD213" s="309">
        <v>0.0</v>
      </c>
      <c r="BE213" s="310">
        <v>0.0</v>
      </c>
      <c r="BF213" s="311">
        <v>0.0</v>
      </c>
      <c r="BG213" s="315"/>
      <c r="BH213" s="32"/>
      <c r="BI213" s="316"/>
      <c r="BJ213" s="309">
        <v>0.0</v>
      </c>
      <c r="BK213" s="310">
        <v>0.0</v>
      </c>
      <c r="BL213" s="311">
        <v>0.0</v>
      </c>
      <c r="BM213" s="32"/>
      <c r="BN213" s="32"/>
      <c r="BO213" s="316"/>
      <c r="BP213" s="309">
        <v>0.0</v>
      </c>
      <c r="BQ213" s="310">
        <v>0.0</v>
      </c>
      <c r="BR213" s="311">
        <v>0.0</v>
      </c>
      <c r="BS213" s="32"/>
      <c r="BT213" s="32"/>
      <c r="BU213" s="316"/>
      <c r="BV213" s="309">
        <v>0.0</v>
      </c>
      <c r="BW213" s="310">
        <v>0.0</v>
      </c>
      <c r="BX213" s="311">
        <v>0.0</v>
      </c>
      <c r="BY213" s="32"/>
      <c r="BZ213" s="32"/>
      <c r="CA213" s="316"/>
      <c r="CB213" s="309">
        <v>0.0</v>
      </c>
      <c r="CC213" s="310">
        <v>0.0</v>
      </c>
      <c r="CD213" s="311">
        <v>0.0</v>
      </c>
      <c r="CE213" s="32"/>
      <c r="CF213" s="32"/>
      <c r="CG213" s="316"/>
      <c r="CH213" s="309">
        <v>0.0</v>
      </c>
      <c r="CI213" s="310">
        <v>0.0</v>
      </c>
      <c r="CJ213" s="311">
        <v>0.0</v>
      </c>
      <c r="CK213" s="31"/>
      <c r="CL213" s="31"/>
      <c r="CM213" s="317"/>
      <c r="CN213" s="303">
        <v>0.0</v>
      </c>
      <c r="CO213" s="304">
        <v>0.0</v>
      </c>
      <c r="CP213" s="305">
        <v>0.0</v>
      </c>
      <c r="CQ213" s="31"/>
      <c r="CR213" s="31"/>
      <c r="CS213" s="317"/>
      <c r="CT213" s="303">
        <v>0.0</v>
      </c>
      <c r="CU213" s="304">
        <v>0.0</v>
      </c>
      <c r="CV213" s="305">
        <v>0.0</v>
      </c>
      <c r="CW213" s="31"/>
      <c r="CX213" s="31"/>
      <c r="CY213" s="317"/>
      <c r="CZ213" s="303">
        <v>0.0</v>
      </c>
      <c r="DA213" s="304">
        <v>0.0</v>
      </c>
      <c r="DB213" s="305">
        <v>0.0</v>
      </c>
    </row>
    <row r="214">
      <c r="B214" s="313"/>
      <c r="C214" s="314"/>
      <c r="D214" s="314"/>
      <c r="E214" s="287">
        <v>0.0</v>
      </c>
      <c r="F214" s="287">
        <v>0.0</v>
      </c>
      <c r="G214" s="287">
        <v>0.0</v>
      </c>
      <c r="H214" s="287">
        <f>IF(ISBLANK(E214), "", COUNTA(CCD!K214, CCD!Q214, CCD!W214, CCD!AC214, CCD!AI214, CCD!AO214, CCD!AU214, CCD!BA214, CCD!BG214, CCD!BM214, CCD!BS214, CCD!BY214, CCD!CE214, CCD!CK214, CCD!CQ214, CCD!CW214))</f>
        <v>0</v>
      </c>
      <c r="I214" s="287">
        <f>IF(ISBLANK(F214), "", COUNTA(CCD!L214, CCD!R214, CCD!X214, CCD!AD214, CCD!AJ214, CCD!AP214, CCD!AV214, CCD!BB214, CCD!BH214, CCD!BN214, CCD!BT214, CCD!BZ214, CCD!CF214, CCD!CL214, CCD!CR214, CCD!CX214))</f>
        <v>0</v>
      </c>
      <c r="J214" s="287">
        <f>IF(ISBLANK(G214), "", COUNTA(CCD!M214, CCD!S214, CCD!Y214, CCD!AE214, CCD!AK214, CCD!AQ214, CCD!AW214, CCD!BC214, CCD!BI214, CCD!BO214, CCD!BU214, CCD!CA214, CCD!CG214, CCD!CM214, CCD!CS214, CCD!CY214))</f>
        <v>0</v>
      </c>
      <c r="K214" s="315"/>
      <c r="L214" s="32"/>
      <c r="M214" s="316"/>
      <c r="N214" s="309">
        <v>0.0</v>
      </c>
      <c r="O214" s="310">
        <v>0.0</v>
      </c>
      <c r="P214" s="311">
        <v>0.0</v>
      </c>
      <c r="Q214" s="315"/>
      <c r="R214" s="88"/>
      <c r="S214" s="316"/>
      <c r="T214" s="309">
        <v>0.0</v>
      </c>
      <c r="U214" s="310">
        <v>0.0</v>
      </c>
      <c r="V214" s="311">
        <v>0.0</v>
      </c>
      <c r="W214" s="315"/>
      <c r="X214" s="32"/>
      <c r="Y214" s="316"/>
      <c r="Z214" s="309">
        <v>0.0</v>
      </c>
      <c r="AA214" s="310">
        <v>0.0</v>
      </c>
      <c r="AB214" s="311">
        <v>0.0</v>
      </c>
      <c r="AC214" s="315"/>
      <c r="AD214" s="32"/>
      <c r="AE214" s="316"/>
      <c r="AF214" s="309">
        <v>0.0</v>
      </c>
      <c r="AG214" s="310">
        <v>0.0</v>
      </c>
      <c r="AH214" s="311">
        <v>0.0</v>
      </c>
      <c r="AI214" s="315"/>
      <c r="AJ214" s="32"/>
      <c r="AK214" s="316"/>
      <c r="AL214" s="309">
        <v>0.0</v>
      </c>
      <c r="AM214" s="310">
        <v>0.0</v>
      </c>
      <c r="AN214" s="311">
        <v>0.0</v>
      </c>
      <c r="AO214" s="32"/>
      <c r="AP214" s="32"/>
      <c r="AQ214" s="316"/>
      <c r="AR214" s="309">
        <v>0.0</v>
      </c>
      <c r="AS214" s="310">
        <v>0.0</v>
      </c>
      <c r="AT214" s="311">
        <v>0.0</v>
      </c>
      <c r="AU214" s="315"/>
      <c r="AV214" s="32"/>
      <c r="AW214" s="316"/>
      <c r="AX214" s="309">
        <v>0.0</v>
      </c>
      <c r="AY214" s="310">
        <v>0.0</v>
      </c>
      <c r="AZ214" s="311">
        <v>0.0</v>
      </c>
      <c r="BA214" s="315"/>
      <c r="BB214" s="32"/>
      <c r="BC214" s="316"/>
      <c r="BD214" s="309">
        <v>0.0</v>
      </c>
      <c r="BE214" s="310">
        <v>0.0</v>
      </c>
      <c r="BF214" s="311">
        <v>0.0</v>
      </c>
      <c r="BG214" s="315"/>
      <c r="BH214" s="32"/>
      <c r="BI214" s="316"/>
      <c r="BJ214" s="309">
        <v>0.0</v>
      </c>
      <c r="BK214" s="310">
        <v>0.0</v>
      </c>
      <c r="BL214" s="311">
        <v>0.0</v>
      </c>
      <c r="BM214" s="32"/>
      <c r="BN214" s="32"/>
      <c r="BO214" s="316"/>
      <c r="BP214" s="309">
        <v>0.0</v>
      </c>
      <c r="BQ214" s="310">
        <v>0.0</v>
      </c>
      <c r="BR214" s="311">
        <v>0.0</v>
      </c>
      <c r="BS214" s="32"/>
      <c r="BT214" s="32"/>
      <c r="BU214" s="316"/>
      <c r="BV214" s="309">
        <v>0.0</v>
      </c>
      <c r="BW214" s="310">
        <v>0.0</v>
      </c>
      <c r="BX214" s="311">
        <v>0.0</v>
      </c>
      <c r="BY214" s="32"/>
      <c r="BZ214" s="32"/>
      <c r="CA214" s="316"/>
      <c r="CB214" s="309">
        <v>0.0</v>
      </c>
      <c r="CC214" s="310">
        <v>0.0</v>
      </c>
      <c r="CD214" s="311">
        <v>0.0</v>
      </c>
      <c r="CE214" s="32"/>
      <c r="CF214" s="32"/>
      <c r="CG214" s="316"/>
      <c r="CH214" s="309">
        <v>0.0</v>
      </c>
      <c r="CI214" s="310">
        <v>0.0</v>
      </c>
      <c r="CJ214" s="311">
        <v>0.0</v>
      </c>
      <c r="CK214" s="31"/>
      <c r="CL214" s="31"/>
      <c r="CM214" s="317"/>
      <c r="CN214" s="303">
        <v>0.0</v>
      </c>
      <c r="CO214" s="304">
        <v>0.0</v>
      </c>
      <c r="CP214" s="305">
        <v>0.0</v>
      </c>
      <c r="CQ214" s="31"/>
      <c r="CR214" s="31"/>
      <c r="CS214" s="317"/>
      <c r="CT214" s="303">
        <v>0.0</v>
      </c>
      <c r="CU214" s="304">
        <v>0.0</v>
      </c>
      <c r="CV214" s="305">
        <v>0.0</v>
      </c>
      <c r="CW214" s="31"/>
      <c r="CX214" s="31"/>
      <c r="CY214" s="317"/>
      <c r="CZ214" s="303">
        <v>0.0</v>
      </c>
      <c r="DA214" s="304">
        <v>0.0</v>
      </c>
      <c r="DB214" s="305">
        <v>0.0</v>
      </c>
    </row>
    <row r="215">
      <c r="B215" s="313"/>
      <c r="C215" s="314"/>
      <c r="D215" s="314"/>
      <c r="E215" s="287">
        <v>0.0</v>
      </c>
      <c r="F215" s="287">
        <v>0.0</v>
      </c>
      <c r="G215" s="287">
        <v>0.0</v>
      </c>
      <c r="H215" s="287">
        <f>IF(ISBLANK(E215), "", COUNTA(CCD!K215, CCD!Q215, CCD!W215, CCD!AC215, CCD!AI215, CCD!AO215, CCD!AU215, CCD!BA215, CCD!BG215, CCD!BM215, CCD!BS215, CCD!BY215, CCD!CE215, CCD!CK215, CCD!CQ215, CCD!CW215))</f>
        <v>0</v>
      </c>
      <c r="I215" s="287">
        <f>IF(ISBLANK(F215), "", COUNTA(CCD!L215, CCD!R215, CCD!X215, CCD!AD215, CCD!AJ215, CCD!AP215, CCD!AV215, CCD!BB215, CCD!BH215, CCD!BN215, CCD!BT215, CCD!BZ215, CCD!CF215, CCD!CL215, CCD!CR215, CCD!CX215))</f>
        <v>0</v>
      </c>
      <c r="J215" s="287">
        <f>IF(ISBLANK(G215), "", COUNTA(CCD!M215, CCD!S215, CCD!Y215, CCD!AE215, CCD!AK215, CCD!AQ215, CCD!AW215, CCD!BC215, CCD!BI215, CCD!BO215, CCD!BU215, CCD!CA215, CCD!CG215, CCD!CM215, CCD!CS215, CCD!CY215))</f>
        <v>0</v>
      </c>
      <c r="K215" s="315"/>
      <c r="L215" s="32"/>
      <c r="M215" s="316"/>
      <c r="N215" s="309">
        <v>0.0</v>
      </c>
      <c r="O215" s="310">
        <v>0.0</v>
      </c>
      <c r="P215" s="311">
        <v>0.0</v>
      </c>
      <c r="Q215" s="315"/>
      <c r="R215" s="88"/>
      <c r="S215" s="316"/>
      <c r="T215" s="309">
        <v>0.0</v>
      </c>
      <c r="U215" s="310">
        <v>0.0</v>
      </c>
      <c r="V215" s="311">
        <v>0.0</v>
      </c>
      <c r="W215" s="315"/>
      <c r="X215" s="32"/>
      <c r="Y215" s="316"/>
      <c r="Z215" s="309">
        <v>0.0</v>
      </c>
      <c r="AA215" s="310">
        <v>0.0</v>
      </c>
      <c r="AB215" s="311">
        <v>0.0</v>
      </c>
      <c r="AC215" s="315"/>
      <c r="AD215" s="32"/>
      <c r="AE215" s="316"/>
      <c r="AF215" s="309">
        <v>0.0</v>
      </c>
      <c r="AG215" s="310">
        <v>0.0</v>
      </c>
      <c r="AH215" s="311">
        <v>0.0</v>
      </c>
      <c r="AI215" s="315"/>
      <c r="AJ215" s="32"/>
      <c r="AK215" s="316"/>
      <c r="AL215" s="309">
        <v>0.0</v>
      </c>
      <c r="AM215" s="310">
        <v>0.0</v>
      </c>
      <c r="AN215" s="311">
        <v>0.0</v>
      </c>
      <c r="AO215" s="32"/>
      <c r="AP215" s="32"/>
      <c r="AQ215" s="316"/>
      <c r="AR215" s="309">
        <v>0.0</v>
      </c>
      <c r="AS215" s="310">
        <v>0.0</v>
      </c>
      <c r="AT215" s="311">
        <v>0.0</v>
      </c>
      <c r="AU215" s="315"/>
      <c r="AV215" s="32"/>
      <c r="AW215" s="316"/>
      <c r="AX215" s="309">
        <v>0.0</v>
      </c>
      <c r="AY215" s="310">
        <v>0.0</v>
      </c>
      <c r="AZ215" s="311">
        <v>0.0</v>
      </c>
      <c r="BA215" s="315"/>
      <c r="BB215" s="32"/>
      <c r="BC215" s="316"/>
      <c r="BD215" s="309">
        <v>0.0</v>
      </c>
      <c r="BE215" s="310">
        <v>0.0</v>
      </c>
      <c r="BF215" s="311">
        <v>0.0</v>
      </c>
      <c r="BG215" s="315"/>
      <c r="BH215" s="32"/>
      <c r="BI215" s="316"/>
      <c r="BJ215" s="309">
        <v>0.0</v>
      </c>
      <c r="BK215" s="310">
        <v>0.0</v>
      </c>
      <c r="BL215" s="311">
        <v>0.0</v>
      </c>
      <c r="BM215" s="32"/>
      <c r="BN215" s="32"/>
      <c r="BO215" s="316"/>
      <c r="BP215" s="309">
        <v>0.0</v>
      </c>
      <c r="BQ215" s="310">
        <v>0.0</v>
      </c>
      <c r="BR215" s="311">
        <v>0.0</v>
      </c>
      <c r="BS215" s="32"/>
      <c r="BT215" s="32"/>
      <c r="BU215" s="316"/>
      <c r="BV215" s="309">
        <v>0.0</v>
      </c>
      <c r="BW215" s="310">
        <v>0.0</v>
      </c>
      <c r="BX215" s="311">
        <v>0.0</v>
      </c>
      <c r="BY215" s="32"/>
      <c r="BZ215" s="32"/>
      <c r="CA215" s="316"/>
      <c r="CB215" s="309">
        <v>0.0</v>
      </c>
      <c r="CC215" s="310">
        <v>0.0</v>
      </c>
      <c r="CD215" s="311">
        <v>0.0</v>
      </c>
      <c r="CE215" s="32"/>
      <c r="CF215" s="32"/>
      <c r="CG215" s="316"/>
      <c r="CH215" s="309">
        <v>0.0</v>
      </c>
      <c r="CI215" s="310">
        <v>0.0</v>
      </c>
      <c r="CJ215" s="311">
        <v>0.0</v>
      </c>
      <c r="CK215" s="31"/>
      <c r="CL215" s="31"/>
      <c r="CM215" s="317"/>
      <c r="CN215" s="303">
        <v>0.0</v>
      </c>
      <c r="CO215" s="304">
        <v>0.0</v>
      </c>
      <c r="CP215" s="305">
        <v>0.0</v>
      </c>
      <c r="CQ215" s="31"/>
      <c r="CR215" s="31"/>
      <c r="CS215" s="317"/>
      <c r="CT215" s="303">
        <v>0.0</v>
      </c>
      <c r="CU215" s="304">
        <v>0.0</v>
      </c>
      <c r="CV215" s="305">
        <v>0.0</v>
      </c>
      <c r="CW215" s="31"/>
      <c r="CX215" s="31"/>
      <c r="CY215" s="317"/>
      <c r="CZ215" s="303">
        <v>0.0</v>
      </c>
      <c r="DA215" s="304">
        <v>0.0</v>
      </c>
      <c r="DB215" s="305">
        <v>0.0</v>
      </c>
    </row>
    <row r="216">
      <c r="B216" s="313"/>
      <c r="C216" s="314"/>
      <c r="D216" s="314"/>
      <c r="E216" s="287">
        <v>0.0</v>
      </c>
      <c r="F216" s="287">
        <v>0.0</v>
      </c>
      <c r="G216" s="287">
        <v>0.0</v>
      </c>
      <c r="H216" s="287">
        <f>IF(ISBLANK(E216), "", COUNTA(CCD!K216, CCD!Q216, CCD!W216, CCD!AC216, CCD!AI216, CCD!AO216, CCD!AU216, CCD!BA216, CCD!BG216, CCD!BM216, CCD!BS216, CCD!BY216, CCD!CE216, CCD!CK216, CCD!CQ216, CCD!CW216))</f>
        <v>0</v>
      </c>
      <c r="I216" s="287">
        <f>IF(ISBLANK(F216), "", COUNTA(CCD!L216, CCD!R216, CCD!X216, CCD!AD216, CCD!AJ216, CCD!AP216, CCD!AV216, CCD!BB216, CCD!BH216, CCD!BN216, CCD!BT216, CCD!BZ216, CCD!CF216, CCD!CL216, CCD!CR216, CCD!CX216))</f>
        <v>0</v>
      </c>
      <c r="J216" s="287">
        <f>IF(ISBLANK(G216), "", COUNTA(CCD!M216, CCD!S216, CCD!Y216, CCD!AE216, CCD!AK216, CCD!AQ216, CCD!AW216, CCD!BC216, CCD!BI216, CCD!BO216, CCD!BU216, CCD!CA216, CCD!CG216, CCD!CM216, CCD!CS216, CCD!CY216))</f>
        <v>0</v>
      </c>
      <c r="K216" s="315"/>
      <c r="L216" s="32"/>
      <c r="M216" s="316"/>
      <c r="N216" s="309">
        <v>0.0</v>
      </c>
      <c r="O216" s="310">
        <v>0.0</v>
      </c>
      <c r="P216" s="311">
        <v>0.0</v>
      </c>
      <c r="Q216" s="315"/>
      <c r="R216" s="88"/>
      <c r="S216" s="316"/>
      <c r="T216" s="309">
        <v>0.0</v>
      </c>
      <c r="U216" s="310">
        <v>0.0</v>
      </c>
      <c r="V216" s="311">
        <v>0.0</v>
      </c>
      <c r="W216" s="315"/>
      <c r="X216" s="32"/>
      <c r="Y216" s="316"/>
      <c r="Z216" s="309">
        <v>0.0</v>
      </c>
      <c r="AA216" s="310">
        <v>0.0</v>
      </c>
      <c r="AB216" s="311">
        <v>0.0</v>
      </c>
      <c r="AC216" s="315"/>
      <c r="AD216" s="32"/>
      <c r="AE216" s="316"/>
      <c r="AF216" s="309">
        <v>0.0</v>
      </c>
      <c r="AG216" s="310">
        <v>0.0</v>
      </c>
      <c r="AH216" s="311">
        <v>0.0</v>
      </c>
      <c r="AI216" s="315"/>
      <c r="AJ216" s="32"/>
      <c r="AK216" s="316"/>
      <c r="AL216" s="309">
        <v>0.0</v>
      </c>
      <c r="AM216" s="310">
        <v>0.0</v>
      </c>
      <c r="AN216" s="311">
        <v>0.0</v>
      </c>
      <c r="AO216" s="32"/>
      <c r="AP216" s="32"/>
      <c r="AQ216" s="316"/>
      <c r="AR216" s="309">
        <v>0.0</v>
      </c>
      <c r="AS216" s="310">
        <v>0.0</v>
      </c>
      <c r="AT216" s="311">
        <v>0.0</v>
      </c>
      <c r="AU216" s="315"/>
      <c r="AV216" s="32"/>
      <c r="AW216" s="316"/>
      <c r="AX216" s="309">
        <v>0.0</v>
      </c>
      <c r="AY216" s="310">
        <v>0.0</v>
      </c>
      <c r="AZ216" s="311">
        <v>0.0</v>
      </c>
      <c r="BA216" s="315"/>
      <c r="BB216" s="32"/>
      <c r="BC216" s="316"/>
      <c r="BD216" s="309">
        <v>0.0</v>
      </c>
      <c r="BE216" s="310">
        <v>0.0</v>
      </c>
      <c r="BF216" s="311">
        <v>0.0</v>
      </c>
      <c r="BG216" s="315"/>
      <c r="BH216" s="32"/>
      <c r="BI216" s="316"/>
      <c r="BJ216" s="309">
        <v>0.0</v>
      </c>
      <c r="BK216" s="310">
        <v>0.0</v>
      </c>
      <c r="BL216" s="311">
        <v>0.0</v>
      </c>
      <c r="BM216" s="32"/>
      <c r="BN216" s="32"/>
      <c r="BO216" s="316"/>
      <c r="BP216" s="309">
        <v>0.0</v>
      </c>
      <c r="BQ216" s="310">
        <v>0.0</v>
      </c>
      <c r="BR216" s="311">
        <v>0.0</v>
      </c>
      <c r="BS216" s="32"/>
      <c r="BT216" s="32"/>
      <c r="BU216" s="316"/>
      <c r="BV216" s="309">
        <v>0.0</v>
      </c>
      <c r="BW216" s="310">
        <v>0.0</v>
      </c>
      <c r="BX216" s="311">
        <v>0.0</v>
      </c>
      <c r="BY216" s="32"/>
      <c r="BZ216" s="32"/>
      <c r="CA216" s="316"/>
      <c r="CB216" s="309">
        <v>0.0</v>
      </c>
      <c r="CC216" s="310">
        <v>0.0</v>
      </c>
      <c r="CD216" s="311">
        <v>0.0</v>
      </c>
      <c r="CE216" s="32"/>
      <c r="CF216" s="32"/>
      <c r="CG216" s="316"/>
      <c r="CH216" s="309">
        <v>0.0</v>
      </c>
      <c r="CI216" s="310">
        <v>0.0</v>
      </c>
      <c r="CJ216" s="311">
        <v>0.0</v>
      </c>
      <c r="CK216" s="31"/>
      <c r="CL216" s="31"/>
      <c r="CM216" s="317"/>
      <c r="CN216" s="303">
        <v>0.0</v>
      </c>
      <c r="CO216" s="304">
        <v>0.0</v>
      </c>
      <c r="CP216" s="305">
        <v>0.0</v>
      </c>
      <c r="CQ216" s="31"/>
      <c r="CR216" s="31"/>
      <c r="CS216" s="317"/>
      <c r="CT216" s="303">
        <v>0.0</v>
      </c>
      <c r="CU216" s="304">
        <v>0.0</v>
      </c>
      <c r="CV216" s="305">
        <v>0.0</v>
      </c>
      <c r="CW216" s="31"/>
      <c r="CX216" s="31"/>
      <c r="CY216" s="317"/>
      <c r="CZ216" s="303">
        <v>0.0</v>
      </c>
      <c r="DA216" s="304">
        <v>0.0</v>
      </c>
      <c r="DB216" s="305">
        <v>0.0</v>
      </c>
    </row>
    <row r="217">
      <c r="B217" s="313"/>
      <c r="C217" s="314"/>
      <c r="D217" s="314"/>
      <c r="E217" s="287">
        <v>0.0</v>
      </c>
      <c r="F217" s="287">
        <v>0.0</v>
      </c>
      <c r="G217" s="287">
        <v>0.0</v>
      </c>
      <c r="H217" s="287">
        <f>IF(ISBLANK(E217), "", COUNTA(CCD!K217, CCD!Q217, CCD!W217, CCD!AC217, CCD!AI217, CCD!AO217, CCD!AU217, CCD!BA217, CCD!BG217, CCD!BM217, CCD!BS217, CCD!BY217, CCD!CE217, CCD!CK217, CCD!CQ217, CCD!CW217))</f>
        <v>0</v>
      </c>
      <c r="I217" s="287">
        <f>IF(ISBLANK(F217), "", COUNTA(CCD!L217, CCD!R217, CCD!X217, CCD!AD217, CCD!AJ217, CCD!AP217, CCD!AV217, CCD!BB217, CCD!BH217, CCD!BN217, CCD!BT217, CCD!BZ217, CCD!CF217, CCD!CL217, CCD!CR217, CCD!CX217))</f>
        <v>0</v>
      </c>
      <c r="J217" s="287">
        <f>IF(ISBLANK(G217), "", COUNTA(CCD!M217, CCD!S217, CCD!Y217, CCD!AE217, CCD!AK217, CCD!AQ217, CCD!AW217, CCD!BC217, CCD!BI217, CCD!BO217, CCD!BU217, CCD!CA217, CCD!CG217, CCD!CM217, CCD!CS217, CCD!CY217))</f>
        <v>0</v>
      </c>
      <c r="K217" s="315"/>
      <c r="L217" s="32"/>
      <c r="M217" s="316"/>
      <c r="N217" s="309">
        <v>0.0</v>
      </c>
      <c r="O217" s="310">
        <v>0.0</v>
      </c>
      <c r="P217" s="311">
        <v>0.0</v>
      </c>
      <c r="Q217" s="315"/>
      <c r="R217" s="88"/>
      <c r="S217" s="316"/>
      <c r="T217" s="309">
        <v>0.0</v>
      </c>
      <c r="U217" s="310">
        <v>0.0</v>
      </c>
      <c r="V217" s="311">
        <v>0.0</v>
      </c>
      <c r="W217" s="315"/>
      <c r="X217" s="32"/>
      <c r="Y217" s="316"/>
      <c r="Z217" s="309">
        <v>0.0</v>
      </c>
      <c r="AA217" s="310">
        <v>0.0</v>
      </c>
      <c r="AB217" s="311">
        <v>0.0</v>
      </c>
      <c r="AC217" s="315"/>
      <c r="AD217" s="32"/>
      <c r="AE217" s="316"/>
      <c r="AF217" s="309">
        <v>0.0</v>
      </c>
      <c r="AG217" s="310">
        <v>0.0</v>
      </c>
      <c r="AH217" s="311">
        <v>0.0</v>
      </c>
      <c r="AI217" s="315"/>
      <c r="AJ217" s="32"/>
      <c r="AK217" s="316"/>
      <c r="AL217" s="309">
        <v>0.0</v>
      </c>
      <c r="AM217" s="310">
        <v>0.0</v>
      </c>
      <c r="AN217" s="311">
        <v>0.0</v>
      </c>
      <c r="AO217" s="32"/>
      <c r="AP217" s="32"/>
      <c r="AQ217" s="316"/>
      <c r="AR217" s="309">
        <v>0.0</v>
      </c>
      <c r="AS217" s="310">
        <v>0.0</v>
      </c>
      <c r="AT217" s="311">
        <v>0.0</v>
      </c>
      <c r="AU217" s="315"/>
      <c r="AV217" s="32"/>
      <c r="AW217" s="316"/>
      <c r="AX217" s="309">
        <v>0.0</v>
      </c>
      <c r="AY217" s="310">
        <v>0.0</v>
      </c>
      <c r="AZ217" s="311">
        <v>0.0</v>
      </c>
      <c r="BA217" s="315"/>
      <c r="BB217" s="32"/>
      <c r="BC217" s="316"/>
      <c r="BD217" s="309">
        <v>0.0</v>
      </c>
      <c r="BE217" s="310">
        <v>0.0</v>
      </c>
      <c r="BF217" s="311">
        <v>0.0</v>
      </c>
      <c r="BG217" s="315"/>
      <c r="BH217" s="32"/>
      <c r="BI217" s="316"/>
      <c r="BJ217" s="309">
        <v>0.0</v>
      </c>
      <c r="BK217" s="310">
        <v>0.0</v>
      </c>
      <c r="BL217" s="311">
        <v>0.0</v>
      </c>
      <c r="BM217" s="32"/>
      <c r="BN217" s="32"/>
      <c r="BO217" s="316"/>
      <c r="BP217" s="309">
        <v>0.0</v>
      </c>
      <c r="BQ217" s="310">
        <v>0.0</v>
      </c>
      <c r="BR217" s="311">
        <v>0.0</v>
      </c>
      <c r="BS217" s="32"/>
      <c r="BT217" s="32"/>
      <c r="BU217" s="316"/>
      <c r="BV217" s="309">
        <v>0.0</v>
      </c>
      <c r="BW217" s="310">
        <v>0.0</v>
      </c>
      <c r="BX217" s="311">
        <v>0.0</v>
      </c>
      <c r="BY217" s="32"/>
      <c r="BZ217" s="32"/>
      <c r="CA217" s="316"/>
      <c r="CB217" s="309">
        <v>0.0</v>
      </c>
      <c r="CC217" s="310">
        <v>0.0</v>
      </c>
      <c r="CD217" s="311">
        <v>0.0</v>
      </c>
      <c r="CE217" s="32"/>
      <c r="CF217" s="32"/>
      <c r="CG217" s="316"/>
      <c r="CH217" s="309">
        <v>0.0</v>
      </c>
      <c r="CI217" s="310">
        <v>0.0</v>
      </c>
      <c r="CJ217" s="311">
        <v>0.0</v>
      </c>
      <c r="CK217" s="31"/>
      <c r="CL217" s="31"/>
      <c r="CM217" s="317"/>
      <c r="CN217" s="303">
        <v>0.0</v>
      </c>
      <c r="CO217" s="304">
        <v>0.0</v>
      </c>
      <c r="CP217" s="305">
        <v>0.0</v>
      </c>
      <c r="CQ217" s="31"/>
      <c r="CR217" s="31"/>
      <c r="CS217" s="317"/>
      <c r="CT217" s="303">
        <v>0.0</v>
      </c>
      <c r="CU217" s="304">
        <v>0.0</v>
      </c>
      <c r="CV217" s="305">
        <v>0.0</v>
      </c>
      <c r="CW217" s="31"/>
      <c r="CX217" s="31"/>
      <c r="CY217" s="317"/>
      <c r="CZ217" s="303">
        <v>0.0</v>
      </c>
      <c r="DA217" s="304">
        <v>0.0</v>
      </c>
      <c r="DB217" s="305">
        <v>0.0</v>
      </c>
    </row>
    <row r="218">
      <c r="B218" s="313"/>
      <c r="C218" s="314"/>
      <c r="D218" s="314"/>
      <c r="E218" s="287">
        <v>0.0</v>
      </c>
      <c r="F218" s="287">
        <v>0.0</v>
      </c>
      <c r="G218" s="287">
        <v>0.0</v>
      </c>
      <c r="H218" s="287">
        <f>IF(ISBLANK(E218), "", COUNTA(CCD!K218, CCD!Q218, CCD!W218, CCD!AC218, CCD!AI218, CCD!AO218, CCD!AU218, CCD!BA218, CCD!BG218, CCD!BM218, CCD!BS218, CCD!BY218, CCD!CE218, CCD!CK218, CCD!CQ218, CCD!CW218))</f>
        <v>0</v>
      </c>
      <c r="I218" s="287">
        <f>IF(ISBLANK(F218), "", COUNTA(CCD!L218, CCD!R218, CCD!X218, CCD!AD218, CCD!AJ218, CCD!AP218, CCD!AV218, CCD!BB218, CCD!BH218, CCD!BN218, CCD!BT218, CCD!BZ218, CCD!CF218, CCD!CL218, CCD!CR218, CCD!CX218))</f>
        <v>0</v>
      </c>
      <c r="J218" s="287">
        <f>IF(ISBLANK(G218), "", COUNTA(CCD!M218, CCD!S218, CCD!Y218, CCD!AE218, CCD!AK218, CCD!AQ218, CCD!AW218, CCD!BC218, CCD!BI218, CCD!BO218, CCD!BU218, CCD!CA218, CCD!CG218, CCD!CM218, CCD!CS218, CCD!CY218))</f>
        <v>0</v>
      </c>
      <c r="K218" s="315"/>
      <c r="L218" s="32"/>
      <c r="M218" s="316"/>
      <c r="N218" s="309">
        <v>0.0</v>
      </c>
      <c r="O218" s="310">
        <v>0.0</v>
      </c>
      <c r="P218" s="311">
        <v>0.0</v>
      </c>
      <c r="Q218" s="315"/>
      <c r="R218" s="88"/>
      <c r="S218" s="316"/>
      <c r="T218" s="309">
        <v>0.0</v>
      </c>
      <c r="U218" s="310">
        <v>0.0</v>
      </c>
      <c r="V218" s="311">
        <v>0.0</v>
      </c>
      <c r="W218" s="315"/>
      <c r="X218" s="32"/>
      <c r="Y218" s="316"/>
      <c r="Z218" s="309">
        <v>0.0</v>
      </c>
      <c r="AA218" s="310">
        <v>0.0</v>
      </c>
      <c r="AB218" s="311">
        <v>0.0</v>
      </c>
      <c r="AC218" s="315"/>
      <c r="AD218" s="32"/>
      <c r="AE218" s="316"/>
      <c r="AF218" s="309">
        <v>0.0</v>
      </c>
      <c r="AG218" s="310">
        <v>0.0</v>
      </c>
      <c r="AH218" s="311">
        <v>0.0</v>
      </c>
      <c r="AI218" s="315"/>
      <c r="AJ218" s="32"/>
      <c r="AK218" s="316"/>
      <c r="AL218" s="309">
        <v>0.0</v>
      </c>
      <c r="AM218" s="310">
        <v>0.0</v>
      </c>
      <c r="AN218" s="311">
        <v>0.0</v>
      </c>
      <c r="AO218" s="32"/>
      <c r="AP218" s="32"/>
      <c r="AQ218" s="316"/>
      <c r="AR218" s="309">
        <v>0.0</v>
      </c>
      <c r="AS218" s="310">
        <v>0.0</v>
      </c>
      <c r="AT218" s="311">
        <v>0.0</v>
      </c>
      <c r="AU218" s="315"/>
      <c r="AV218" s="32"/>
      <c r="AW218" s="316"/>
      <c r="AX218" s="309">
        <v>0.0</v>
      </c>
      <c r="AY218" s="310">
        <v>0.0</v>
      </c>
      <c r="AZ218" s="311">
        <v>0.0</v>
      </c>
      <c r="BA218" s="315"/>
      <c r="BB218" s="32"/>
      <c r="BC218" s="316"/>
      <c r="BD218" s="309">
        <v>0.0</v>
      </c>
      <c r="BE218" s="310">
        <v>0.0</v>
      </c>
      <c r="BF218" s="311">
        <v>0.0</v>
      </c>
      <c r="BG218" s="315"/>
      <c r="BH218" s="32"/>
      <c r="BI218" s="316"/>
      <c r="BJ218" s="309">
        <v>0.0</v>
      </c>
      <c r="BK218" s="310">
        <v>0.0</v>
      </c>
      <c r="BL218" s="311">
        <v>0.0</v>
      </c>
      <c r="BM218" s="32"/>
      <c r="BN218" s="32"/>
      <c r="BO218" s="316"/>
      <c r="BP218" s="309">
        <v>0.0</v>
      </c>
      <c r="BQ218" s="310">
        <v>0.0</v>
      </c>
      <c r="BR218" s="311">
        <v>0.0</v>
      </c>
      <c r="BS218" s="32"/>
      <c r="BT218" s="32"/>
      <c r="BU218" s="316"/>
      <c r="BV218" s="309">
        <v>0.0</v>
      </c>
      <c r="BW218" s="310">
        <v>0.0</v>
      </c>
      <c r="BX218" s="311">
        <v>0.0</v>
      </c>
      <c r="BY218" s="32"/>
      <c r="BZ218" s="32"/>
      <c r="CA218" s="316"/>
      <c r="CB218" s="309">
        <v>0.0</v>
      </c>
      <c r="CC218" s="310">
        <v>0.0</v>
      </c>
      <c r="CD218" s="311">
        <v>0.0</v>
      </c>
      <c r="CE218" s="32"/>
      <c r="CF218" s="32"/>
      <c r="CG218" s="316"/>
      <c r="CH218" s="309">
        <v>0.0</v>
      </c>
      <c r="CI218" s="310">
        <v>0.0</v>
      </c>
      <c r="CJ218" s="311">
        <v>0.0</v>
      </c>
      <c r="CK218" s="31"/>
      <c r="CL218" s="31"/>
      <c r="CM218" s="317"/>
      <c r="CN218" s="303">
        <v>0.0</v>
      </c>
      <c r="CO218" s="304">
        <v>0.0</v>
      </c>
      <c r="CP218" s="305">
        <v>0.0</v>
      </c>
      <c r="CQ218" s="31"/>
      <c r="CR218" s="31"/>
      <c r="CS218" s="317"/>
      <c r="CT218" s="303">
        <v>0.0</v>
      </c>
      <c r="CU218" s="304">
        <v>0.0</v>
      </c>
      <c r="CV218" s="305">
        <v>0.0</v>
      </c>
      <c r="CW218" s="31"/>
      <c r="CX218" s="31"/>
      <c r="CY218" s="317"/>
      <c r="CZ218" s="303">
        <v>0.0</v>
      </c>
      <c r="DA218" s="304">
        <v>0.0</v>
      </c>
      <c r="DB218" s="305">
        <v>0.0</v>
      </c>
    </row>
    <row r="219">
      <c r="B219" s="313"/>
      <c r="C219" s="314"/>
      <c r="D219" s="314"/>
      <c r="E219" s="287">
        <v>0.0</v>
      </c>
      <c r="F219" s="287">
        <v>0.0</v>
      </c>
      <c r="G219" s="287">
        <v>0.0</v>
      </c>
      <c r="H219" s="287">
        <f>IF(ISBLANK(E219), "", COUNTA(CCD!K219, CCD!Q219, CCD!W219, CCD!AC219, CCD!AI219, CCD!AO219, CCD!AU219, CCD!BA219, CCD!BG219, CCD!BM219, CCD!BS219, CCD!BY219, CCD!CE219, CCD!CK219, CCD!CQ219, CCD!CW219))</f>
        <v>0</v>
      </c>
      <c r="I219" s="287">
        <f>IF(ISBLANK(F219), "", COUNTA(CCD!L219, CCD!R219, CCD!X219, CCD!AD219, CCD!AJ219, CCD!AP219, CCD!AV219, CCD!BB219, CCD!BH219, CCD!BN219, CCD!BT219, CCD!BZ219, CCD!CF219, CCD!CL219, CCD!CR219, CCD!CX219))</f>
        <v>0</v>
      </c>
      <c r="J219" s="287">
        <f>IF(ISBLANK(G219), "", COUNTA(CCD!M219, CCD!S219, CCD!Y219, CCD!AE219, CCD!AK219, CCD!AQ219, CCD!AW219, CCD!BC219, CCD!BI219, CCD!BO219, CCD!BU219, CCD!CA219, CCD!CG219, CCD!CM219, CCD!CS219, CCD!CY219))</f>
        <v>0</v>
      </c>
      <c r="K219" s="315"/>
      <c r="L219" s="32"/>
      <c r="M219" s="316"/>
      <c r="N219" s="309">
        <v>0.0</v>
      </c>
      <c r="O219" s="310">
        <v>0.0</v>
      </c>
      <c r="P219" s="311">
        <v>0.0</v>
      </c>
      <c r="Q219" s="315"/>
      <c r="R219" s="88"/>
      <c r="S219" s="316"/>
      <c r="T219" s="309">
        <v>0.0</v>
      </c>
      <c r="U219" s="310">
        <v>0.0</v>
      </c>
      <c r="V219" s="311">
        <v>0.0</v>
      </c>
      <c r="W219" s="315"/>
      <c r="X219" s="32"/>
      <c r="Y219" s="316"/>
      <c r="Z219" s="309">
        <v>0.0</v>
      </c>
      <c r="AA219" s="310">
        <v>0.0</v>
      </c>
      <c r="AB219" s="311">
        <v>0.0</v>
      </c>
      <c r="AC219" s="315"/>
      <c r="AD219" s="32"/>
      <c r="AE219" s="316"/>
      <c r="AF219" s="309">
        <v>0.0</v>
      </c>
      <c r="AG219" s="310">
        <v>0.0</v>
      </c>
      <c r="AH219" s="311">
        <v>0.0</v>
      </c>
      <c r="AI219" s="315"/>
      <c r="AJ219" s="32"/>
      <c r="AK219" s="316"/>
      <c r="AL219" s="309">
        <v>0.0</v>
      </c>
      <c r="AM219" s="310">
        <v>0.0</v>
      </c>
      <c r="AN219" s="311">
        <v>0.0</v>
      </c>
      <c r="AO219" s="32"/>
      <c r="AP219" s="32"/>
      <c r="AQ219" s="316"/>
      <c r="AR219" s="309">
        <v>0.0</v>
      </c>
      <c r="AS219" s="310">
        <v>0.0</v>
      </c>
      <c r="AT219" s="311">
        <v>0.0</v>
      </c>
      <c r="AU219" s="315"/>
      <c r="AV219" s="32"/>
      <c r="AW219" s="316"/>
      <c r="AX219" s="309">
        <v>0.0</v>
      </c>
      <c r="AY219" s="310">
        <v>0.0</v>
      </c>
      <c r="AZ219" s="311">
        <v>0.0</v>
      </c>
      <c r="BA219" s="315"/>
      <c r="BB219" s="32"/>
      <c r="BC219" s="316"/>
      <c r="BD219" s="309">
        <v>0.0</v>
      </c>
      <c r="BE219" s="310">
        <v>0.0</v>
      </c>
      <c r="BF219" s="311">
        <v>0.0</v>
      </c>
      <c r="BG219" s="315"/>
      <c r="BH219" s="32"/>
      <c r="BI219" s="316"/>
      <c r="BJ219" s="309">
        <v>0.0</v>
      </c>
      <c r="BK219" s="310">
        <v>0.0</v>
      </c>
      <c r="BL219" s="311">
        <v>0.0</v>
      </c>
      <c r="BM219" s="32"/>
      <c r="BN219" s="32"/>
      <c r="BO219" s="316"/>
      <c r="BP219" s="309">
        <v>0.0</v>
      </c>
      <c r="BQ219" s="310">
        <v>0.0</v>
      </c>
      <c r="BR219" s="311">
        <v>0.0</v>
      </c>
      <c r="BS219" s="32"/>
      <c r="BT219" s="32"/>
      <c r="BU219" s="316"/>
      <c r="BV219" s="309">
        <v>0.0</v>
      </c>
      <c r="BW219" s="310">
        <v>0.0</v>
      </c>
      <c r="BX219" s="311">
        <v>0.0</v>
      </c>
      <c r="BY219" s="32"/>
      <c r="BZ219" s="32"/>
      <c r="CA219" s="316"/>
      <c r="CB219" s="309">
        <v>0.0</v>
      </c>
      <c r="CC219" s="310">
        <v>0.0</v>
      </c>
      <c r="CD219" s="311">
        <v>0.0</v>
      </c>
      <c r="CE219" s="32"/>
      <c r="CF219" s="32"/>
      <c r="CG219" s="316"/>
      <c r="CH219" s="309">
        <v>0.0</v>
      </c>
      <c r="CI219" s="310">
        <v>0.0</v>
      </c>
      <c r="CJ219" s="311">
        <v>0.0</v>
      </c>
      <c r="CK219" s="31"/>
      <c r="CL219" s="31"/>
      <c r="CM219" s="317"/>
      <c r="CN219" s="303">
        <v>0.0</v>
      </c>
      <c r="CO219" s="304">
        <v>0.0</v>
      </c>
      <c r="CP219" s="305">
        <v>0.0</v>
      </c>
      <c r="CQ219" s="31"/>
      <c r="CR219" s="31"/>
      <c r="CS219" s="317"/>
      <c r="CT219" s="303">
        <v>0.0</v>
      </c>
      <c r="CU219" s="304">
        <v>0.0</v>
      </c>
      <c r="CV219" s="305">
        <v>0.0</v>
      </c>
      <c r="CW219" s="31"/>
      <c r="CX219" s="31"/>
      <c r="CY219" s="317"/>
      <c r="CZ219" s="303">
        <v>0.0</v>
      </c>
      <c r="DA219" s="304">
        <v>0.0</v>
      </c>
      <c r="DB219" s="305">
        <v>0.0</v>
      </c>
    </row>
    <row r="220">
      <c r="B220" s="313"/>
      <c r="C220" s="314"/>
      <c r="D220" s="314"/>
      <c r="E220" s="287">
        <v>0.0</v>
      </c>
      <c r="F220" s="287">
        <v>0.0</v>
      </c>
      <c r="G220" s="287">
        <v>0.0</v>
      </c>
      <c r="H220" s="287">
        <f>IF(ISBLANK(E220), "", COUNTA(CCD!K220, CCD!Q220, CCD!W220, CCD!AC220, CCD!AI220, CCD!AO220, CCD!AU220, CCD!BA220, CCD!BG220, CCD!BM220, CCD!BS220, CCD!BY220, CCD!CE220, CCD!CK220, CCD!CQ220, CCD!CW220))</f>
        <v>0</v>
      </c>
      <c r="I220" s="287">
        <f>IF(ISBLANK(F220), "", COUNTA(CCD!L220, CCD!R220, CCD!X220, CCD!AD220, CCD!AJ220, CCD!AP220, CCD!AV220, CCD!BB220, CCD!BH220, CCD!BN220, CCD!BT220, CCD!BZ220, CCD!CF220, CCD!CL220, CCD!CR220, CCD!CX220))</f>
        <v>0</v>
      </c>
      <c r="J220" s="287">
        <f>IF(ISBLANK(G220), "", COUNTA(CCD!M220, CCD!S220, CCD!Y220, CCD!AE220, CCD!AK220, CCD!AQ220, CCD!AW220, CCD!BC220, CCD!BI220, CCD!BO220, CCD!BU220, CCD!CA220, CCD!CG220, CCD!CM220, CCD!CS220, CCD!CY220))</f>
        <v>0</v>
      </c>
      <c r="K220" s="315"/>
      <c r="L220" s="32"/>
      <c r="M220" s="316"/>
      <c r="N220" s="309">
        <v>0.0</v>
      </c>
      <c r="O220" s="310">
        <v>0.0</v>
      </c>
      <c r="P220" s="311">
        <v>0.0</v>
      </c>
      <c r="Q220" s="315"/>
      <c r="R220" s="88"/>
      <c r="S220" s="316"/>
      <c r="T220" s="309">
        <v>0.0</v>
      </c>
      <c r="U220" s="310">
        <v>0.0</v>
      </c>
      <c r="V220" s="311">
        <v>0.0</v>
      </c>
      <c r="W220" s="315"/>
      <c r="X220" s="32"/>
      <c r="Y220" s="316"/>
      <c r="Z220" s="309">
        <v>0.0</v>
      </c>
      <c r="AA220" s="310">
        <v>0.0</v>
      </c>
      <c r="AB220" s="311">
        <v>0.0</v>
      </c>
      <c r="AC220" s="315"/>
      <c r="AD220" s="32"/>
      <c r="AE220" s="316"/>
      <c r="AF220" s="309">
        <v>0.0</v>
      </c>
      <c r="AG220" s="310">
        <v>0.0</v>
      </c>
      <c r="AH220" s="311">
        <v>0.0</v>
      </c>
      <c r="AI220" s="315"/>
      <c r="AJ220" s="32"/>
      <c r="AK220" s="316"/>
      <c r="AL220" s="309">
        <v>0.0</v>
      </c>
      <c r="AM220" s="310">
        <v>0.0</v>
      </c>
      <c r="AN220" s="311">
        <v>0.0</v>
      </c>
      <c r="AO220" s="32"/>
      <c r="AP220" s="32"/>
      <c r="AQ220" s="316"/>
      <c r="AR220" s="309">
        <v>0.0</v>
      </c>
      <c r="AS220" s="310">
        <v>0.0</v>
      </c>
      <c r="AT220" s="311">
        <v>0.0</v>
      </c>
      <c r="AU220" s="315"/>
      <c r="AV220" s="32"/>
      <c r="AW220" s="316"/>
      <c r="AX220" s="309">
        <v>0.0</v>
      </c>
      <c r="AY220" s="310">
        <v>0.0</v>
      </c>
      <c r="AZ220" s="311">
        <v>0.0</v>
      </c>
      <c r="BA220" s="315"/>
      <c r="BB220" s="32"/>
      <c r="BC220" s="316"/>
      <c r="BD220" s="309">
        <v>0.0</v>
      </c>
      <c r="BE220" s="310">
        <v>0.0</v>
      </c>
      <c r="BF220" s="311">
        <v>0.0</v>
      </c>
      <c r="BG220" s="315"/>
      <c r="BH220" s="32"/>
      <c r="BI220" s="316"/>
      <c r="BJ220" s="309">
        <v>0.0</v>
      </c>
      <c r="BK220" s="310">
        <v>0.0</v>
      </c>
      <c r="BL220" s="311">
        <v>0.0</v>
      </c>
      <c r="BM220" s="32"/>
      <c r="BN220" s="32"/>
      <c r="BO220" s="316"/>
      <c r="BP220" s="309">
        <v>0.0</v>
      </c>
      <c r="BQ220" s="310">
        <v>0.0</v>
      </c>
      <c r="BR220" s="311">
        <v>0.0</v>
      </c>
      <c r="BS220" s="32"/>
      <c r="BT220" s="32"/>
      <c r="BU220" s="316"/>
      <c r="BV220" s="309">
        <v>0.0</v>
      </c>
      <c r="BW220" s="310">
        <v>0.0</v>
      </c>
      <c r="BX220" s="311">
        <v>0.0</v>
      </c>
      <c r="BY220" s="32"/>
      <c r="BZ220" s="32"/>
      <c r="CA220" s="316"/>
      <c r="CB220" s="309">
        <v>0.0</v>
      </c>
      <c r="CC220" s="310">
        <v>0.0</v>
      </c>
      <c r="CD220" s="311">
        <v>0.0</v>
      </c>
      <c r="CE220" s="32"/>
      <c r="CF220" s="32"/>
      <c r="CG220" s="316"/>
      <c r="CH220" s="309">
        <v>0.0</v>
      </c>
      <c r="CI220" s="310">
        <v>0.0</v>
      </c>
      <c r="CJ220" s="311">
        <v>0.0</v>
      </c>
      <c r="CK220" s="31"/>
      <c r="CL220" s="31"/>
      <c r="CM220" s="317"/>
      <c r="CN220" s="303">
        <v>0.0</v>
      </c>
      <c r="CO220" s="304">
        <v>0.0</v>
      </c>
      <c r="CP220" s="305">
        <v>0.0</v>
      </c>
      <c r="CQ220" s="31"/>
      <c r="CR220" s="31"/>
      <c r="CS220" s="317"/>
      <c r="CT220" s="303">
        <v>0.0</v>
      </c>
      <c r="CU220" s="304">
        <v>0.0</v>
      </c>
      <c r="CV220" s="305">
        <v>0.0</v>
      </c>
      <c r="CW220" s="31"/>
      <c r="CX220" s="31"/>
      <c r="CY220" s="317"/>
      <c r="CZ220" s="303">
        <v>0.0</v>
      </c>
      <c r="DA220" s="304">
        <v>0.0</v>
      </c>
      <c r="DB220" s="305">
        <v>0.0</v>
      </c>
    </row>
    <row r="221">
      <c r="B221" s="313"/>
      <c r="C221" s="314"/>
      <c r="D221" s="314"/>
      <c r="E221" s="287">
        <v>0.0</v>
      </c>
      <c r="F221" s="287">
        <v>0.0</v>
      </c>
      <c r="G221" s="287">
        <v>0.0</v>
      </c>
      <c r="H221" s="287">
        <f>IF(ISBLANK(E221), "", COUNTA(CCD!K221, CCD!Q221, CCD!W221, CCD!AC221, CCD!AI221, CCD!AO221, CCD!AU221, CCD!BA221, CCD!BG221, CCD!BM221, CCD!BS221, CCD!BY221, CCD!CE221, CCD!CK221, CCD!CQ221, CCD!CW221))</f>
        <v>0</v>
      </c>
      <c r="I221" s="287">
        <f>IF(ISBLANK(F221), "", COUNTA(CCD!L221, CCD!R221, CCD!X221, CCD!AD221, CCD!AJ221, CCD!AP221, CCD!AV221, CCD!BB221, CCD!BH221, CCD!BN221, CCD!BT221, CCD!BZ221, CCD!CF221, CCD!CL221, CCD!CR221, CCD!CX221))</f>
        <v>0</v>
      </c>
      <c r="J221" s="287">
        <f>IF(ISBLANK(G221), "", COUNTA(CCD!M221, CCD!S221, CCD!Y221, CCD!AE221, CCD!AK221, CCD!AQ221, CCD!AW221, CCD!BC221, CCD!BI221, CCD!BO221, CCD!BU221, CCD!CA221, CCD!CG221, CCD!CM221, CCD!CS221, CCD!CY221))</f>
        <v>0</v>
      </c>
      <c r="K221" s="315"/>
      <c r="L221" s="32"/>
      <c r="M221" s="316"/>
      <c r="N221" s="309">
        <v>0.0</v>
      </c>
      <c r="O221" s="310">
        <v>0.0</v>
      </c>
      <c r="P221" s="311">
        <v>0.0</v>
      </c>
      <c r="Q221" s="315"/>
      <c r="R221" s="88"/>
      <c r="S221" s="316"/>
      <c r="T221" s="309">
        <v>0.0</v>
      </c>
      <c r="U221" s="310">
        <v>0.0</v>
      </c>
      <c r="V221" s="311">
        <v>0.0</v>
      </c>
      <c r="W221" s="315"/>
      <c r="X221" s="32"/>
      <c r="Y221" s="316"/>
      <c r="Z221" s="309">
        <v>0.0</v>
      </c>
      <c r="AA221" s="310">
        <v>0.0</v>
      </c>
      <c r="AB221" s="311">
        <v>0.0</v>
      </c>
      <c r="AC221" s="315"/>
      <c r="AD221" s="32"/>
      <c r="AE221" s="316"/>
      <c r="AF221" s="309">
        <v>0.0</v>
      </c>
      <c r="AG221" s="310">
        <v>0.0</v>
      </c>
      <c r="AH221" s="311">
        <v>0.0</v>
      </c>
      <c r="AI221" s="315"/>
      <c r="AJ221" s="32"/>
      <c r="AK221" s="316"/>
      <c r="AL221" s="309">
        <v>0.0</v>
      </c>
      <c r="AM221" s="310">
        <v>0.0</v>
      </c>
      <c r="AN221" s="311">
        <v>0.0</v>
      </c>
      <c r="AO221" s="32"/>
      <c r="AP221" s="32"/>
      <c r="AQ221" s="316"/>
      <c r="AR221" s="309">
        <v>0.0</v>
      </c>
      <c r="AS221" s="310">
        <v>0.0</v>
      </c>
      <c r="AT221" s="311">
        <v>0.0</v>
      </c>
      <c r="AU221" s="315"/>
      <c r="AV221" s="32"/>
      <c r="AW221" s="316"/>
      <c r="AX221" s="309">
        <v>0.0</v>
      </c>
      <c r="AY221" s="310">
        <v>0.0</v>
      </c>
      <c r="AZ221" s="311">
        <v>0.0</v>
      </c>
      <c r="BA221" s="315"/>
      <c r="BB221" s="32"/>
      <c r="BC221" s="316"/>
      <c r="BD221" s="309">
        <v>0.0</v>
      </c>
      <c r="BE221" s="310">
        <v>0.0</v>
      </c>
      <c r="BF221" s="311">
        <v>0.0</v>
      </c>
      <c r="BG221" s="315"/>
      <c r="BH221" s="32"/>
      <c r="BI221" s="316"/>
      <c r="BJ221" s="309">
        <v>0.0</v>
      </c>
      <c r="BK221" s="310">
        <v>0.0</v>
      </c>
      <c r="BL221" s="311">
        <v>0.0</v>
      </c>
      <c r="BM221" s="32"/>
      <c r="BN221" s="32"/>
      <c r="BO221" s="316"/>
      <c r="BP221" s="309">
        <v>0.0</v>
      </c>
      <c r="BQ221" s="310">
        <v>0.0</v>
      </c>
      <c r="BR221" s="311">
        <v>0.0</v>
      </c>
      <c r="BS221" s="32"/>
      <c r="BT221" s="32"/>
      <c r="BU221" s="316"/>
      <c r="BV221" s="309">
        <v>0.0</v>
      </c>
      <c r="BW221" s="310">
        <v>0.0</v>
      </c>
      <c r="BX221" s="311">
        <v>0.0</v>
      </c>
      <c r="BY221" s="32"/>
      <c r="BZ221" s="32"/>
      <c r="CA221" s="316"/>
      <c r="CB221" s="309">
        <v>0.0</v>
      </c>
      <c r="CC221" s="310">
        <v>0.0</v>
      </c>
      <c r="CD221" s="311">
        <v>0.0</v>
      </c>
      <c r="CE221" s="32"/>
      <c r="CF221" s="32"/>
      <c r="CG221" s="316"/>
      <c r="CH221" s="309">
        <v>0.0</v>
      </c>
      <c r="CI221" s="310">
        <v>0.0</v>
      </c>
      <c r="CJ221" s="311">
        <v>0.0</v>
      </c>
      <c r="CK221" s="31"/>
      <c r="CL221" s="31"/>
      <c r="CM221" s="317"/>
      <c r="CN221" s="303">
        <v>0.0</v>
      </c>
      <c r="CO221" s="304">
        <v>0.0</v>
      </c>
      <c r="CP221" s="305">
        <v>0.0</v>
      </c>
      <c r="CQ221" s="31"/>
      <c r="CR221" s="31"/>
      <c r="CS221" s="317"/>
      <c r="CT221" s="303">
        <v>0.0</v>
      </c>
      <c r="CU221" s="304">
        <v>0.0</v>
      </c>
      <c r="CV221" s="305">
        <v>0.0</v>
      </c>
      <c r="CW221" s="31"/>
      <c r="CX221" s="31"/>
      <c r="CY221" s="317"/>
      <c r="CZ221" s="303">
        <v>0.0</v>
      </c>
      <c r="DA221" s="304">
        <v>0.0</v>
      </c>
      <c r="DB221" s="305">
        <v>0.0</v>
      </c>
    </row>
    <row r="222">
      <c r="B222" s="313"/>
      <c r="C222" s="314"/>
      <c r="D222" s="314"/>
      <c r="E222" s="287">
        <v>0.0</v>
      </c>
      <c r="F222" s="287">
        <v>0.0</v>
      </c>
      <c r="G222" s="287">
        <v>0.0</v>
      </c>
      <c r="H222" s="287">
        <f>IF(ISBLANK(E222), "", COUNTA(CCD!K222, CCD!Q222, CCD!W222, CCD!AC222, CCD!AI222, CCD!AO222, CCD!AU222, CCD!BA222, CCD!BG222, CCD!BM222, CCD!BS222, CCD!BY222, CCD!CE222, CCD!CK222, CCD!CQ222, CCD!CW222))</f>
        <v>0</v>
      </c>
      <c r="I222" s="287">
        <f>IF(ISBLANK(F222), "", COUNTA(CCD!L222, CCD!R222, CCD!X222, CCD!AD222, CCD!AJ222, CCD!AP222, CCD!AV222, CCD!BB222, CCD!BH222, CCD!BN222, CCD!BT222, CCD!BZ222, CCD!CF222, CCD!CL222, CCD!CR222, CCD!CX222))</f>
        <v>0</v>
      </c>
      <c r="J222" s="287">
        <f>IF(ISBLANK(G222), "", COUNTA(CCD!M222, CCD!S222, CCD!Y222, CCD!AE222, CCD!AK222, CCD!AQ222, CCD!AW222, CCD!BC222, CCD!BI222, CCD!BO222, CCD!BU222, CCD!CA222, CCD!CG222, CCD!CM222, CCD!CS222, CCD!CY222))</f>
        <v>0</v>
      </c>
      <c r="K222" s="315"/>
      <c r="L222" s="32"/>
      <c r="M222" s="316"/>
      <c r="N222" s="309">
        <v>0.0</v>
      </c>
      <c r="O222" s="310">
        <v>0.0</v>
      </c>
      <c r="P222" s="311">
        <v>0.0</v>
      </c>
      <c r="Q222" s="315"/>
      <c r="R222" s="88"/>
      <c r="S222" s="316"/>
      <c r="T222" s="309">
        <v>0.0</v>
      </c>
      <c r="U222" s="310">
        <v>0.0</v>
      </c>
      <c r="V222" s="311">
        <v>0.0</v>
      </c>
      <c r="W222" s="315"/>
      <c r="X222" s="32"/>
      <c r="Y222" s="316"/>
      <c r="Z222" s="309">
        <v>0.0</v>
      </c>
      <c r="AA222" s="310">
        <v>0.0</v>
      </c>
      <c r="AB222" s="311">
        <v>0.0</v>
      </c>
      <c r="AC222" s="315"/>
      <c r="AD222" s="32"/>
      <c r="AE222" s="316"/>
      <c r="AF222" s="309">
        <v>0.0</v>
      </c>
      <c r="AG222" s="310">
        <v>0.0</v>
      </c>
      <c r="AH222" s="311">
        <v>0.0</v>
      </c>
      <c r="AI222" s="315"/>
      <c r="AJ222" s="32"/>
      <c r="AK222" s="316"/>
      <c r="AL222" s="309">
        <v>0.0</v>
      </c>
      <c r="AM222" s="310">
        <v>0.0</v>
      </c>
      <c r="AN222" s="311">
        <v>0.0</v>
      </c>
      <c r="AO222" s="32"/>
      <c r="AP222" s="32"/>
      <c r="AQ222" s="316"/>
      <c r="AR222" s="309">
        <v>0.0</v>
      </c>
      <c r="AS222" s="310">
        <v>0.0</v>
      </c>
      <c r="AT222" s="311">
        <v>0.0</v>
      </c>
      <c r="AU222" s="315"/>
      <c r="AV222" s="32"/>
      <c r="AW222" s="316"/>
      <c r="AX222" s="309">
        <v>0.0</v>
      </c>
      <c r="AY222" s="310">
        <v>0.0</v>
      </c>
      <c r="AZ222" s="311">
        <v>0.0</v>
      </c>
      <c r="BA222" s="315"/>
      <c r="BB222" s="32"/>
      <c r="BC222" s="316"/>
      <c r="BD222" s="309">
        <v>0.0</v>
      </c>
      <c r="BE222" s="310">
        <v>0.0</v>
      </c>
      <c r="BF222" s="311">
        <v>0.0</v>
      </c>
      <c r="BG222" s="315"/>
      <c r="BH222" s="32"/>
      <c r="BI222" s="316"/>
      <c r="BJ222" s="309">
        <v>0.0</v>
      </c>
      <c r="BK222" s="310">
        <v>0.0</v>
      </c>
      <c r="BL222" s="311">
        <v>0.0</v>
      </c>
      <c r="BM222" s="32"/>
      <c r="BN222" s="32"/>
      <c r="BO222" s="316"/>
      <c r="BP222" s="309">
        <v>0.0</v>
      </c>
      <c r="BQ222" s="310">
        <v>0.0</v>
      </c>
      <c r="BR222" s="311">
        <v>0.0</v>
      </c>
      <c r="BS222" s="32"/>
      <c r="BT222" s="32"/>
      <c r="BU222" s="316"/>
      <c r="BV222" s="309">
        <v>0.0</v>
      </c>
      <c r="BW222" s="310">
        <v>0.0</v>
      </c>
      <c r="BX222" s="311">
        <v>0.0</v>
      </c>
      <c r="BY222" s="32"/>
      <c r="BZ222" s="32"/>
      <c r="CA222" s="316"/>
      <c r="CB222" s="309">
        <v>0.0</v>
      </c>
      <c r="CC222" s="310">
        <v>0.0</v>
      </c>
      <c r="CD222" s="311">
        <v>0.0</v>
      </c>
      <c r="CE222" s="32"/>
      <c r="CF222" s="32"/>
      <c r="CG222" s="316"/>
      <c r="CH222" s="309">
        <v>0.0</v>
      </c>
      <c r="CI222" s="310">
        <v>0.0</v>
      </c>
      <c r="CJ222" s="311">
        <v>0.0</v>
      </c>
      <c r="CK222" s="31"/>
      <c r="CL222" s="31"/>
      <c r="CM222" s="317"/>
      <c r="CN222" s="303">
        <v>0.0</v>
      </c>
      <c r="CO222" s="304">
        <v>0.0</v>
      </c>
      <c r="CP222" s="305">
        <v>0.0</v>
      </c>
      <c r="CQ222" s="31"/>
      <c r="CR222" s="31"/>
      <c r="CS222" s="317"/>
      <c r="CT222" s="303">
        <v>0.0</v>
      </c>
      <c r="CU222" s="304">
        <v>0.0</v>
      </c>
      <c r="CV222" s="305">
        <v>0.0</v>
      </c>
      <c r="CW222" s="31"/>
      <c r="CX222" s="31"/>
      <c r="CY222" s="317"/>
      <c r="CZ222" s="303">
        <v>0.0</v>
      </c>
      <c r="DA222" s="304">
        <v>0.0</v>
      </c>
      <c r="DB222" s="305">
        <v>0.0</v>
      </c>
    </row>
    <row r="223">
      <c r="B223" s="313"/>
      <c r="C223" s="314"/>
      <c r="D223" s="314"/>
      <c r="E223" s="287">
        <v>0.0</v>
      </c>
      <c r="F223" s="287">
        <v>0.0</v>
      </c>
      <c r="G223" s="287">
        <v>0.0</v>
      </c>
      <c r="H223" s="287">
        <f>IF(ISBLANK(E223), "", COUNTA(CCD!K223, CCD!Q223, CCD!W223, CCD!AC223, CCD!AI223, CCD!AO223, CCD!AU223, CCD!BA223, CCD!BG223, CCD!BM223, CCD!BS223, CCD!BY223, CCD!CE223, CCD!CK223, CCD!CQ223, CCD!CW223))</f>
        <v>0</v>
      </c>
      <c r="I223" s="287">
        <f>IF(ISBLANK(F223), "", COUNTA(CCD!L223, CCD!R223, CCD!X223, CCD!AD223, CCD!AJ223, CCD!AP223, CCD!AV223, CCD!BB223, CCD!BH223, CCD!BN223, CCD!BT223, CCD!BZ223, CCD!CF223, CCD!CL223, CCD!CR223, CCD!CX223))</f>
        <v>0</v>
      </c>
      <c r="J223" s="287">
        <f>IF(ISBLANK(G223), "", COUNTA(CCD!M223, CCD!S223, CCD!Y223, CCD!AE223, CCD!AK223, CCD!AQ223, CCD!AW223, CCD!BC223, CCD!BI223, CCD!BO223, CCD!BU223, CCD!CA223, CCD!CG223, CCD!CM223, CCD!CS223, CCD!CY223))</f>
        <v>0</v>
      </c>
      <c r="K223" s="315"/>
      <c r="L223" s="32"/>
      <c r="M223" s="316"/>
      <c r="N223" s="309">
        <v>0.0</v>
      </c>
      <c r="O223" s="310">
        <v>0.0</v>
      </c>
      <c r="P223" s="311">
        <v>0.0</v>
      </c>
      <c r="Q223" s="315"/>
      <c r="R223" s="88"/>
      <c r="S223" s="316"/>
      <c r="T223" s="309">
        <v>0.0</v>
      </c>
      <c r="U223" s="310">
        <v>0.0</v>
      </c>
      <c r="V223" s="311">
        <v>0.0</v>
      </c>
      <c r="W223" s="315"/>
      <c r="X223" s="32"/>
      <c r="Y223" s="316"/>
      <c r="Z223" s="309">
        <v>0.0</v>
      </c>
      <c r="AA223" s="310">
        <v>0.0</v>
      </c>
      <c r="AB223" s="311">
        <v>0.0</v>
      </c>
      <c r="AC223" s="315"/>
      <c r="AD223" s="32"/>
      <c r="AE223" s="316"/>
      <c r="AF223" s="309">
        <v>0.0</v>
      </c>
      <c r="AG223" s="310">
        <v>0.0</v>
      </c>
      <c r="AH223" s="311">
        <v>0.0</v>
      </c>
      <c r="AI223" s="315"/>
      <c r="AJ223" s="32"/>
      <c r="AK223" s="316"/>
      <c r="AL223" s="309">
        <v>0.0</v>
      </c>
      <c r="AM223" s="310">
        <v>0.0</v>
      </c>
      <c r="AN223" s="311">
        <v>0.0</v>
      </c>
      <c r="AO223" s="32"/>
      <c r="AP223" s="32"/>
      <c r="AQ223" s="316"/>
      <c r="AR223" s="309">
        <v>0.0</v>
      </c>
      <c r="AS223" s="310">
        <v>0.0</v>
      </c>
      <c r="AT223" s="311">
        <v>0.0</v>
      </c>
      <c r="AU223" s="315"/>
      <c r="AV223" s="32"/>
      <c r="AW223" s="316"/>
      <c r="AX223" s="309">
        <v>0.0</v>
      </c>
      <c r="AY223" s="310">
        <v>0.0</v>
      </c>
      <c r="AZ223" s="311">
        <v>0.0</v>
      </c>
      <c r="BA223" s="315"/>
      <c r="BB223" s="32"/>
      <c r="BC223" s="316"/>
      <c r="BD223" s="309">
        <v>0.0</v>
      </c>
      <c r="BE223" s="310">
        <v>0.0</v>
      </c>
      <c r="BF223" s="311">
        <v>0.0</v>
      </c>
      <c r="BG223" s="315"/>
      <c r="BH223" s="32"/>
      <c r="BI223" s="316"/>
      <c r="BJ223" s="309">
        <v>0.0</v>
      </c>
      <c r="BK223" s="310">
        <v>0.0</v>
      </c>
      <c r="BL223" s="311">
        <v>0.0</v>
      </c>
      <c r="BM223" s="32"/>
      <c r="BN223" s="32"/>
      <c r="BO223" s="316"/>
      <c r="BP223" s="309">
        <v>0.0</v>
      </c>
      <c r="BQ223" s="310">
        <v>0.0</v>
      </c>
      <c r="BR223" s="311">
        <v>0.0</v>
      </c>
      <c r="BS223" s="32"/>
      <c r="BT223" s="32"/>
      <c r="BU223" s="316"/>
      <c r="BV223" s="309">
        <v>0.0</v>
      </c>
      <c r="BW223" s="310">
        <v>0.0</v>
      </c>
      <c r="BX223" s="311">
        <v>0.0</v>
      </c>
      <c r="BY223" s="32"/>
      <c r="BZ223" s="32"/>
      <c r="CA223" s="316"/>
      <c r="CB223" s="309">
        <v>0.0</v>
      </c>
      <c r="CC223" s="310">
        <v>0.0</v>
      </c>
      <c r="CD223" s="311">
        <v>0.0</v>
      </c>
      <c r="CE223" s="32"/>
      <c r="CF223" s="32"/>
      <c r="CG223" s="316"/>
      <c r="CH223" s="309">
        <v>0.0</v>
      </c>
      <c r="CI223" s="310">
        <v>0.0</v>
      </c>
      <c r="CJ223" s="311">
        <v>0.0</v>
      </c>
      <c r="CK223" s="31"/>
      <c r="CL223" s="31"/>
      <c r="CM223" s="317"/>
      <c r="CN223" s="303">
        <v>0.0</v>
      </c>
      <c r="CO223" s="304">
        <v>0.0</v>
      </c>
      <c r="CP223" s="305">
        <v>0.0</v>
      </c>
      <c r="CQ223" s="31"/>
      <c r="CR223" s="31"/>
      <c r="CS223" s="317"/>
      <c r="CT223" s="303">
        <v>0.0</v>
      </c>
      <c r="CU223" s="304">
        <v>0.0</v>
      </c>
      <c r="CV223" s="305">
        <v>0.0</v>
      </c>
      <c r="CW223" s="31"/>
      <c r="CX223" s="31"/>
      <c r="CY223" s="317"/>
      <c r="CZ223" s="303">
        <v>0.0</v>
      </c>
      <c r="DA223" s="304">
        <v>0.0</v>
      </c>
      <c r="DB223" s="305">
        <v>0.0</v>
      </c>
    </row>
    <row r="224">
      <c r="B224" s="313"/>
      <c r="C224" s="314"/>
      <c r="D224" s="314"/>
      <c r="E224" s="287">
        <v>0.0</v>
      </c>
      <c r="F224" s="287">
        <v>0.0</v>
      </c>
      <c r="G224" s="287">
        <v>0.0</v>
      </c>
      <c r="H224" s="287">
        <f>IF(ISBLANK(E224), "", COUNTA(CCD!K224, CCD!Q224, CCD!W224, CCD!AC224, CCD!AI224, CCD!AO224, CCD!AU224, CCD!BA224, CCD!BG224, CCD!BM224, CCD!BS224, CCD!BY224, CCD!CE224, CCD!CK224, CCD!CQ224, CCD!CW224))</f>
        <v>0</v>
      </c>
      <c r="I224" s="287">
        <f>IF(ISBLANK(F224), "", COUNTA(CCD!L224, CCD!R224, CCD!X224, CCD!AD224, CCD!AJ224, CCD!AP224, CCD!AV224, CCD!BB224, CCD!BH224, CCD!BN224, CCD!BT224, CCD!BZ224, CCD!CF224, CCD!CL224, CCD!CR224, CCD!CX224))</f>
        <v>0</v>
      </c>
      <c r="J224" s="287">
        <f>IF(ISBLANK(G224), "", COUNTA(CCD!M224, CCD!S224, CCD!Y224, CCD!AE224, CCD!AK224, CCD!AQ224, CCD!AW224, CCD!BC224, CCD!BI224, CCD!BO224, CCD!BU224, CCD!CA224, CCD!CG224, CCD!CM224, CCD!CS224, CCD!CY224))</f>
        <v>0</v>
      </c>
      <c r="K224" s="315"/>
      <c r="L224" s="32"/>
      <c r="M224" s="316"/>
      <c r="N224" s="309">
        <v>0.0</v>
      </c>
      <c r="O224" s="310">
        <v>0.0</v>
      </c>
      <c r="P224" s="311">
        <v>0.0</v>
      </c>
      <c r="Q224" s="315"/>
      <c r="R224" s="88"/>
      <c r="S224" s="316"/>
      <c r="T224" s="309">
        <v>0.0</v>
      </c>
      <c r="U224" s="310">
        <v>0.0</v>
      </c>
      <c r="V224" s="311">
        <v>0.0</v>
      </c>
      <c r="W224" s="315"/>
      <c r="X224" s="32"/>
      <c r="Y224" s="316"/>
      <c r="Z224" s="309">
        <v>0.0</v>
      </c>
      <c r="AA224" s="310">
        <v>0.0</v>
      </c>
      <c r="AB224" s="311">
        <v>0.0</v>
      </c>
      <c r="AC224" s="315"/>
      <c r="AD224" s="32"/>
      <c r="AE224" s="316"/>
      <c r="AF224" s="309">
        <v>0.0</v>
      </c>
      <c r="AG224" s="310">
        <v>0.0</v>
      </c>
      <c r="AH224" s="311">
        <v>0.0</v>
      </c>
      <c r="AI224" s="315"/>
      <c r="AJ224" s="32"/>
      <c r="AK224" s="316"/>
      <c r="AL224" s="309">
        <v>0.0</v>
      </c>
      <c r="AM224" s="310">
        <v>0.0</v>
      </c>
      <c r="AN224" s="311">
        <v>0.0</v>
      </c>
      <c r="AO224" s="32"/>
      <c r="AP224" s="32"/>
      <c r="AQ224" s="316"/>
      <c r="AR224" s="309">
        <v>0.0</v>
      </c>
      <c r="AS224" s="310">
        <v>0.0</v>
      </c>
      <c r="AT224" s="311">
        <v>0.0</v>
      </c>
      <c r="AU224" s="315"/>
      <c r="AV224" s="32"/>
      <c r="AW224" s="316"/>
      <c r="AX224" s="309">
        <v>0.0</v>
      </c>
      <c r="AY224" s="310">
        <v>0.0</v>
      </c>
      <c r="AZ224" s="311">
        <v>0.0</v>
      </c>
      <c r="BA224" s="315"/>
      <c r="BB224" s="32"/>
      <c r="BC224" s="316"/>
      <c r="BD224" s="309">
        <v>0.0</v>
      </c>
      <c r="BE224" s="310">
        <v>0.0</v>
      </c>
      <c r="BF224" s="311">
        <v>0.0</v>
      </c>
      <c r="BG224" s="315"/>
      <c r="BH224" s="32"/>
      <c r="BI224" s="316"/>
      <c r="BJ224" s="309">
        <v>0.0</v>
      </c>
      <c r="BK224" s="310">
        <v>0.0</v>
      </c>
      <c r="BL224" s="311">
        <v>0.0</v>
      </c>
      <c r="BM224" s="32"/>
      <c r="BN224" s="32"/>
      <c r="BO224" s="316"/>
      <c r="BP224" s="309">
        <v>0.0</v>
      </c>
      <c r="BQ224" s="310">
        <v>0.0</v>
      </c>
      <c r="BR224" s="311">
        <v>0.0</v>
      </c>
      <c r="BS224" s="32"/>
      <c r="BT224" s="32"/>
      <c r="BU224" s="316"/>
      <c r="BV224" s="309">
        <v>0.0</v>
      </c>
      <c r="BW224" s="310">
        <v>0.0</v>
      </c>
      <c r="BX224" s="311">
        <v>0.0</v>
      </c>
      <c r="BY224" s="32"/>
      <c r="BZ224" s="32"/>
      <c r="CA224" s="316"/>
      <c r="CB224" s="309">
        <v>0.0</v>
      </c>
      <c r="CC224" s="310">
        <v>0.0</v>
      </c>
      <c r="CD224" s="311">
        <v>0.0</v>
      </c>
      <c r="CE224" s="32"/>
      <c r="CF224" s="32"/>
      <c r="CG224" s="316"/>
      <c r="CH224" s="309">
        <v>0.0</v>
      </c>
      <c r="CI224" s="310">
        <v>0.0</v>
      </c>
      <c r="CJ224" s="311">
        <v>0.0</v>
      </c>
      <c r="CK224" s="31"/>
      <c r="CL224" s="31"/>
      <c r="CM224" s="317"/>
      <c r="CN224" s="303">
        <v>0.0</v>
      </c>
      <c r="CO224" s="304">
        <v>0.0</v>
      </c>
      <c r="CP224" s="305">
        <v>0.0</v>
      </c>
      <c r="CQ224" s="31"/>
      <c r="CR224" s="31"/>
      <c r="CS224" s="317"/>
      <c r="CT224" s="303">
        <v>0.0</v>
      </c>
      <c r="CU224" s="304">
        <v>0.0</v>
      </c>
      <c r="CV224" s="305">
        <v>0.0</v>
      </c>
      <c r="CW224" s="31"/>
      <c r="CX224" s="31"/>
      <c r="CY224" s="317"/>
      <c r="CZ224" s="303">
        <v>0.0</v>
      </c>
      <c r="DA224" s="304">
        <v>0.0</v>
      </c>
      <c r="DB224" s="305">
        <v>0.0</v>
      </c>
    </row>
    <row r="225">
      <c r="B225" s="313"/>
      <c r="C225" s="314"/>
      <c r="D225" s="314"/>
      <c r="E225" s="287">
        <v>0.0</v>
      </c>
      <c r="F225" s="287">
        <v>0.0</v>
      </c>
      <c r="G225" s="287">
        <v>0.0</v>
      </c>
      <c r="H225" s="287">
        <f>IF(ISBLANK(E225), "", COUNTA(CCD!K225, CCD!Q225, CCD!W225, CCD!AC225, CCD!AI225, CCD!AO225, CCD!AU225, CCD!BA225, CCD!BG225, CCD!BM225, CCD!BS225, CCD!BY225, CCD!CE225, CCD!CK225, CCD!CQ225, CCD!CW225))</f>
        <v>0</v>
      </c>
      <c r="I225" s="287">
        <f>IF(ISBLANK(F225), "", COUNTA(CCD!L225, CCD!R225, CCD!X225, CCD!AD225, CCD!AJ225, CCD!AP225, CCD!AV225, CCD!BB225, CCD!BH225, CCD!BN225, CCD!BT225, CCD!BZ225, CCD!CF225, CCD!CL225, CCD!CR225, CCD!CX225))</f>
        <v>0</v>
      </c>
      <c r="J225" s="287">
        <f>IF(ISBLANK(G225), "", COUNTA(CCD!M225, CCD!S225, CCD!Y225, CCD!AE225, CCD!AK225, CCD!AQ225, CCD!AW225, CCD!BC225, CCD!BI225, CCD!BO225, CCD!BU225, CCD!CA225, CCD!CG225, CCD!CM225, CCD!CS225, CCD!CY225))</f>
        <v>0</v>
      </c>
      <c r="K225" s="315"/>
      <c r="L225" s="32"/>
      <c r="M225" s="316"/>
      <c r="N225" s="309">
        <v>0.0</v>
      </c>
      <c r="O225" s="310">
        <v>0.0</v>
      </c>
      <c r="P225" s="311">
        <v>0.0</v>
      </c>
      <c r="Q225" s="315"/>
      <c r="R225" s="88"/>
      <c r="S225" s="316"/>
      <c r="T225" s="309">
        <v>0.0</v>
      </c>
      <c r="U225" s="310">
        <v>0.0</v>
      </c>
      <c r="V225" s="311">
        <v>0.0</v>
      </c>
      <c r="W225" s="315"/>
      <c r="X225" s="32"/>
      <c r="Y225" s="316"/>
      <c r="Z225" s="309">
        <v>0.0</v>
      </c>
      <c r="AA225" s="310">
        <v>0.0</v>
      </c>
      <c r="AB225" s="311">
        <v>0.0</v>
      </c>
      <c r="AC225" s="315"/>
      <c r="AD225" s="32"/>
      <c r="AE225" s="316"/>
      <c r="AF225" s="309">
        <v>0.0</v>
      </c>
      <c r="AG225" s="310">
        <v>0.0</v>
      </c>
      <c r="AH225" s="311">
        <v>0.0</v>
      </c>
      <c r="AI225" s="315"/>
      <c r="AJ225" s="32"/>
      <c r="AK225" s="316"/>
      <c r="AL225" s="309">
        <v>0.0</v>
      </c>
      <c r="AM225" s="310">
        <v>0.0</v>
      </c>
      <c r="AN225" s="311">
        <v>0.0</v>
      </c>
      <c r="AO225" s="32"/>
      <c r="AP225" s="32"/>
      <c r="AQ225" s="316"/>
      <c r="AR225" s="309">
        <v>0.0</v>
      </c>
      <c r="AS225" s="310">
        <v>0.0</v>
      </c>
      <c r="AT225" s="311">
        <v>0.0</v>
      </c>
      <c r="AU225" s="315"/>
      <c r="AV225" s="32"/>
      <c r="AW225" s="316"/>
      <c r="AX225" s="309">
        <v>0.0</v>
      </c>
      <c r="AY225" s="310">
        <v>0.0</v>
      </c>
      <c r="AZ225" s="311">
        <v>0.0</v>
      </c>
      <c r="BA225" s="315"/>
      <c r="BB225" s="32"/>
      <c r="BC225" s="316"/>
      <c r="BD225" s="309">
        <v>0.0</v>
      </c>
      <c r="BE225" s="310">
        <v>0.0</v>
      </c>
      <c r="BF225" s="311">
        <v>0.0</v>
      </c>
      <c r="BG225" s="315"/>
      <c r="BH225" s="32"/>
      <c r="BI225" s="316"/>
      <c r="BJ225" s="309">
        <v>0.0</v>
      </c>
      <c r="BK225" s="310">
        <v>0.0</v>
      </c>
      <c r="BL225" s="311">
        <v>0.0</v>
      </c>
      <c r="BM225" s="32"/>
      <c r="BN225" s="32"/>
      <c r="BO225" s="316"/>
      <c r="BP225" s="309">
        <v>0.0</v>
      </c>
      <c r="BQ225" s="310">
        <v>0.0</v>
      </c>
      <c r="BR225" s="311">
        <v>0.0</v>
      </c>
      <c r="BS225" s="32"/>
      <c r="BT225" s="32"/>
      <c r="BU225" s="316"/>
      <c r="BV225" s="309">
        <v>0.0</v>
      </c>
      <c r="BW225" s="310">
        <v>0.0</v>
      </c>
      <c r="BX225" s="311">
        <v>0.0</v>
      </c>
      <c r="BY225" s="32"/>
      <c r="BZ225" s="32"/>
      <c r="CA225" s="316"/>
      <c r="CB225" s="309">
        <v>0.0</v>
      </c>
      <c r="CC225" s="310">
        <v>0.0</v>
      </c>
      <c r="CD225" s="311">
        <v>0.0</v>
      </c>
      <c r="CE225" s="32"/>
      <c r="CF225" s="32"/>
      <c r="CG225" s="316"/>
      <c r="CH225" s="309">
        <v>0.0</v>
      </c>
      <c r="CI225" s="310">
        <v>0.0</v>
      </c>
      <c r="CJ225" s="311">
        <v>0.0</v>
      </c>
      <c r="CK225" s="31"/>
      <c r="CL225" s="31"/>
      <c r="CM225" s="317"/>
      <c r="CN225" s="303">
        <v>0.0</v>
      </c>
      <c r="CO225" s="304">
        <v>0.0</v>
      </c>
      <c r="CP225" s="305">
        <v>0.0</v>
      </c>
      <c r="CQ225" s="31"/>
      <c r="CR225" s="31"/>
      <c r="CS225" s="317"/>
      <c r="CT225" s="303">
        <v>0.0</v>
      </c>
      <c r="CU225" s="304">
        <v>0.0</v>
      </c>
      <c r="CV225" s="305">
        <v>0.0</v>
      </c>
      <c r="CW225" s="31"/>
      <c r="CX225" s="31"/>
      <c r="CY225" s="317"/>
      <c r="CZ225" s="303">
        <v>0.0</v>
      </c>
      <c r="DA225" s="304">
        <v>0.0</v>
      </c>
      <c r="DB225" s="305">
        <v>0.0</v>
      </c>
    </row>
    <row r="226">
      <c r="B226" s="313"/>
      <c r="C226" s="314"/>
      <c r="D226" s="314"/>
      <c r="E226" s="287">
        <v>0.0</v>
      </c>
      <c r="F226" s="287">
        <v>0.0</v>
      </c>
      <c r="G226" s="287">
        <v>0.0</v>
      </c>
      <c r="H226" s="287">
        <f>IF(ISBLANK(E226), "", COUNTA(CCD!K226, CCD!Q226, CCD!W226, CCD!AC226, CCD!AI226, CCD!AO226, CCD!AU226, CCD!BA226, CCD!BG226, CCD!BM226, CCD!BS226, CCD!BY226, CCD!CE226, CCD!CK226, CCD!CQ226, CCD!CW226))</f>
        <v>0</v>
      </c>
      <c r="I226" s="287">
        <f>IF(ISBLANK(F226), "", COUNTA(CCD!L226, CCD!R226, CCD!X226, CCD!AD226, CCD!AJ226, CCD!AP226, CCD!AV226, CCD!BB226, CCD!BH226, CCD!BN226, CCD!BT226, CCD!BZ226, CCD!CF226, CCD!CL226, CCD!CR226, CCD!CX226))</f>
        <v>0</v>
      </c>
      <c r="J226" s="287">
        <f>IF(ISBLANK(G226), "", COUNTA(CCD!M226, CCD!S226, CCD!Y226, CCD!AE226, CCD!AK226, CCD!AQ226, CCD!AW226, CCD!BC226, CCD!BI226, CCD!BO226, CCD!BU226, CCD!CA226, CCD!CG226, CCD!CM226, CCD!CS226, CCD!CY226))</f>
        <v>0</v>
      </c>
      <c r="K226" s="315"/>
      <c r="L226" s="32"/>
      <c r="M226" s="316"/>
      <c r="N226" s="309">
        <v>0.0</v>
      </c>
      <c r="O226" s="310">
        <v>0.0</v>
      </c>
      <c r="P226" s="311">
        <v>0.0</v>
      </c>
      <c r="Q226" s="315"/>
      <c r="R226" s="88"/>
      <c r="S226" s="316"/>
      <c r="T226" s="309">
        <v>0.0</v>
      </c>
      <c r="U226" s="310">
        <v>0.0</v>
      </c>
      <c r="V226" s="311">
        <v>0.0</v>
      </c>
      <c r="W226" s="315"/>
      <c r="X226" s="32"/>
      <c r="Y226" s="316"/>
      <c r="Z226" s="309">
        <v>0.0</v>
      </c>
      <c r="AA226" s="310">
        <v>0.0</v>
      </c>
      <c r="AB226" s="311">
        <v>0.0</v>
      </c>
      <c r="AC226" s="315"/>
      <c r="AD226" s="32"/>
      <c r="AE226" s="316"/>
      <c r="AF226" s="309">
        <v>0.0</v>
      </c>
      <c r="AG226" s="310">
        <v>0.0</v>
      </c>
      <c r="AH226" s="311">
        <v>0.0</v>
      </c>
      <c r="AI226" s="315"/>
      <c r="AJ226" s="32"/>
      <c r="AK226" s="316"/>
      <c r="AL226" s="309">
        <v>0.0</v>
      </c>
      <c r="AM226" s="310">
        <v>0.0</v>
      </c>
      <c r="AN226" s="311">
        <v>0.0</v>
      </c>
      <c r="AO226" s="32"/>
      <c r="AP226" s="32"/>
      <c r="AQ226" s="316"/>
      <c r="AR226" s="309">
        <v>0.0</v>
      </c>
      <c r="AS226" s="310">
        <v>0.0</v>
      </c>
      <c r="AT226" s="311">
        <v>0.0</v>
      </c>
      <c r="AU226" s="315"/>
      <c r="AV226" s="32"/>
      <c r="AW226" s="316"/>
      <c r="AX226" s="309">
        <v>0.0</v>
      </c>
      <c r="AY226" s="310">
        <v>0.0</v>
      </c>
      <c r="AZ226" s="311">
        <v>0.0</v>
      </c>
      <c r="BA226" s="315"/>
      <c r="BB226" s="32"/>
      <c r="BC226" s="316"/>
      <c r="BD226" s="309">
        <v>0.0</v>
      </c>
      <c r="BE226" s="310">
        <v>0.0</v>
      </c>
      <c r="BF226" s="311">
        <v>0.0</v>
      </c>
      <c r="BG226" s="315"/>
      <c r="BH226" s="32"/>
      <c r="BI226" s="316"/>
      <c r="BJ226" s="309">
        <v>0.0</v>
      </c>
      <c r="BK226" s="310">
        <v>0.0</v>
      </c>
      <c r="BL226" s="311">
        <v>0.0</v>
      </c>
      <c r="BM226" s="32"/>
      <c r="BN226" s="32"/>
      <c r="BO226" s="316"/>
      <c r="BP226" s="309">
        <v>0.0</v>
      </c>
      <c r="BQ226" s="310">
        <v>0.0</v>
      </c>
      <c r="BR226" s="311">
        <v>0.0</v>
      </c>
      <c r="BS226" s="32"/>
      <c r="BT226" s="32"/>
      <c r="BU226" s="316"/>
      <c r="BV226" s="309">
        <v>0.0</v>
      </c>
      <c r="BW226" s="310">
        <v>0.0</v>
      </c>
      <c r="BX226" s="311">
        <v>0.0</v>
      </c>
      <c r="BY226" s="32"/>
      <c r="BZ226" s="32"/>
      <c r="CA226" s="316"/>
      <c r="CB226" s="309">
        <v>0.0</v>
      </c>
      <c r="CC226" s="310">
        <v>0.0</v>
      </c>
      <c r="CD226" s="311">
        <v>0.0</v>
      </c>
      <c r="CE226" s="32"/>
      <c r="CF226" s="32"/>
      <c r="CG226" s="316"/>
      <c r="CH226" s="309">
        <v>0.0</v>
      </c>
      <c r="CI226" s="310">
        <v>0.0</v>
      </c>
      <c r="CJ226" s="311">
        <v>0.0</v>
      </c>
      <c r="CK226" s="31"/>
      <c r="CL226" s="31"/>
      <c r="CM226" s="317"/>
      <c r="CN226" s="303">
        <v>0.0</v>
      </c>
      <c r="CO226" s="304">
        <v>0.0</v>
      </c>
      <c r="CP226" s="305">
        <v>0.0</v>
      </c>
      <c r="CQ226" s="31"/>
      <c r="CR226" s="31"/>
      <c r="CS226" s="317"/>
      <c r="CT226" s="303">
        <v>0.0</v>
      </c>
      <c r="CU226" s="304">
        <v>0.0</v>
      </c>
      <c r="CV226" s="305">
        <v>0.0</v>
      </c>
      <c r="CW226" s="31"/>
      <c r="CX226" s="31"/>
      <c r="CY226" s="317"/>
      <c r="CZ226" s="303">
        <v>0.0</v>
      </c>
      <c r="DA226" s="304">
        <v>0.0</v>
      </c>
      <c r="DB226" s="305">
        <v>0.0</v>
      </c>
    </row>
    <row r="227">
      <c r="B227" s="313"/>
      <c r="C227" s="314"/>
      <c r="D227" s="314"/>
      <c r="E227" s="287">
        <v>0.0</v>
      </c>
      <c r="F227" s="287">
        <v>0.0</v>
      </c>
      <c r="G227" s="287">
        <v>0.0</v>
      </c>
      <c r="H227" s="287">
        <f>IF(ISBLANK(E227), "", COUNTA(CCD!K227, CCD!Q227, CCD!W227, CCD!AC227, CCD!AI227, CCD!AO227, CCD!AU227, CCD!BA227, CCD!BG227, CCD!BM227, CCD!BS227, CCD!BY227, CCD!CE227, CCD!CK227, CCD!CQ227, CCD!CW227))</f>
        <v>0</v>
      </c>
      <c r="I227" s="287">
        <f>IF(ISBLANK(F227), "", COUNTA(CCD!L227, CCD!R227, CCD!X227, CCD!AD227, CCD!AJ227, CCD!AP227, CCD!AV227, CCD!BB227, CCD!BH227, CCD!BN227, CCD!BT227, CCD!BZ227, CCD!CF227, CCD!CL227, CCD!CR227, CCD!CX227))</f>
        <v>0</v>
      </c>
      <c r="J227" s="287">
        <f>IF(ISBLANK(G227), "", COUNTA(CCD!M227, CCD!S227, CCD!Y227, CCD!AE227, CCD!AK227, CCD!AQ227, CCD!AW227, CCD!BC227, CCD!BI227, CCD!BO227, CCD!BU227, CCD!CA227, CCD!CG227, CCD!CM227, CCD!CS227, CCD!CY227))</f>
        <v>0</v>
      </c>
      <c r="K227" s="315"/>
      <c r="L227" s="32"/>
      <c r="M227" s="316"/>
      <c r="N227" s="309">
        <v>0.0</v>
      </c>
      <c r="O227" s="310">
        <v>0.0</v>
      </c>
      <c r="P227" s="311">
        <v>0.0</v>
      </c>
      <c r="Q227" s="315"/>
      <c r="R227" s="88"/>
      <c r="S227" s="316"/>
      <c r="T227" s="309">
        <v>0.0</v>
      </c>
      <c r="U227" s="310">
        <v>0.0</v>
      </c>
      <c r="V227" s="311">
        <v>0.0</v>
      </c>
      <c r="W227" s="315"/>
      <c r="X227" s="32"/>
      <c r="Y227" s="316"/>
      <c r="Z227" s="309">
        <v>0.0</v>
      </c>
      <c r="AA227" s="310">
        <v>0.0</v>
      </c>
      <c r="AB227" s="311">
        <v>0.0</v>
      </c>
      <c r="AC227" s="315"/>
      <c r="AD227" s="32"/>
      <c r="AE227" s="316"/>
      <c r="AF227" s="309">
        <v>0.0</v>
      </c>
      <c r="AG227" s="310">
        <v>0.0</v>
      </c>
      <c r="AH227" s="311">
        <v>0.0</v>
      </c>
      <c r="AI227" s="315"/>
      <c r="AJ227" s="32"/>
      <c r="AK227" s="316"/>
      <c r="AL227" s="309">
        <v>0.0</v>
      </c>
      <c r="AM227" s="310">
        <v>0.0</v>
      </c>
      <c r="AN227" s="311">
        <v>0.0</v>
      </c>
      <c r="AO227" s="32"/>
      <c r="AP227" s="32"/>
      <c r="AQ227" s="316"/>
      <c r="AR227" s="309">
        <v>0.0</v>
      </c>
      <c r="AS227" s="310">
        <v>0.0</v>
      </c>
      <c r="AT227" s="311">
        <v>0.0</v>
      </c>
      <c r="AU227" s="315"/>
      <c r="AV227" s="32"/>
      <c r="AW227" s="316"/>
      <c r="AX227" s="309">
        <v>0.0</v>
      </c>
      <c r="AY227" s="310">
        <v>0.0</v>
      </c>
      <c r="AZ227" s="311">
        <v>0.0</v>
      </c>
      <c r="BA227" s="315"/>
      <c r="BB227" s="32"/>
      <c r="BC227" s="316"/>
      <c r="BD227" s="309">
        <v>0.0</v>
      </c>
      <c r="BE227" s="310">
        <v>0.0</v>
      </c>
      <c r="BF227" s="311">
        <v>0.0</v>
      </c>
      <c r="BG227" s="315"/>
      <c r="BH227" s="32"/>
      <c r="BI227" s="316"/>
      <c r="BJ227" s="309">
        <v>0.0</v>
      </c>
      <c r="BK227" s="310">
        <v>0.0</v>
      </c>
      <c r="BL227" s="311">
        <v>0.0</v>
      </c>
      <c r="BM227" s="32"/>
      <c r="BN227" s="32"/>
      <c r="BO227" s="316"/>
      <c r="BP227" s="309">
        <v>0.0</v>
      </c>
      <c r="BQ227" s="310">
        <v>0.0</v>
      </c>
      <c r="BR227" s="311">
        <v>0.0</v>
      </c>
      <c r="BS227" s="32"/>
      <c r="BT227" s="32"/>
      <c r="BU227" s="316"/>
      <c r="BV227" s="309">
        <v>0.0</v>
      </c>
      <c r="BW227" s="310">
        <v>0.0</v>
      </c>
      <c r="BX227" s="311">
        <v>0.0</v>
      </c>
      <c r="BY227" s="32"/>
      <c r="BZ227" s="32"/>
      <c r="CA227" s="316"/>
      <c r="CB227" s="309">
        <v>0.0</v>
      </c>
      <c r="CC227" s="310">
        <v>0.0</v>
      </c>
      <c r="CD227" s="311">
        <v>0.0</v>
      </c>
      <c r="CE227" s="32"/>
      <c r="CF227" s="32"/>
      <c r="CG227" s="316"/>
      <c r="CH227" s="309">
        <v>0.0</v>
      </c>
      <c r="CI227" s="310">
        <v>0.0</v>
      </c>
      <c r="CJ227" s="311">
        <v>0.0</v>
      </c>
      <c r="CK227" s="31"/>
      <c r="CL227" s="31"/>
      <c r="CM227" s="317"/>
      <c r="CN227" s="303">
        <v>0.0</v>
      </c>
      <c r="CO227" s="304">
        <v>0.0</v>
      </c>
      <c r="CP227" s="305">
        <v>0.0</v>
      </c>
      <c r="CQ227" s="31"/>
      <c r="CR227" s="31"/>
      <c r="CS227" s="317"/>
      <c r="CT227" s="303">
        <v>0.0</v>
      </c>
      <c r="CU227" s="304">
        <v>0.0</v>
      </c>
      <c r="CV227" s="305">
        <v>0.0</v>
      </c>
      <c r="CW227" s="31"/>
      <c r="CX227" s="31"/>
      <c r="CY227" s="317"/>
      <c r="CZ227" s="303">
        <v>0.0</v>
      </c>
      <c r="DA227" s="304">
        <v>0.0</v>
      </c>
      <c r="DB227" s="305">
        <v>0.0</v>
      </c>
    </row>
    <row r="228">
      <c r="B228" s="313"/>
      <c r="C228" s="314"/>
      <c r="D228" s="314"/>
      <c r="E228" s="287">
        <v>0.0</v>
      </c>
      <c r="F228" s="287">
        <v>0.0</v>
      </c>
      <c r="G228" s="287">
        <v>0.0</v>
      </c>
      <c r="H228" s="287">
        <f>IF(ISBLANK(E228), "", COUNTA(CCD!K228, CCD!Q228, CCD!W228, CCD!AC228, CCD!AI228, CCD!AO228, CCD!AU228, CCD!BA228, CCD!BG228, CCD!BM228, CCD!BS228, CCD!BY228, CCD!CE228, CCD!CK228, CCD!CQ228, CCD!CW228))</f>
        <v>0</v>
      </c>
      <c r="I228" s="287">
        <f>IF(ISBLANK(F228), "", COUNTA(CCD!L228, CCD!R228, CCD!X228, CCD!AD228, CCD!AJ228, CCD!AP228, CCD!AV228, CCD!BB228, CCD!BH228, CCD!BN228, CCD!BT228, CCD!BZ228, CCD!CF228, CCD!CL228, CCD!CR228, CCD!CX228))</f>
        <v>0</v>
      </c>
      <c r="J228" s="287">
        <f>IF(ISBLANK(G228), "", COUNTA(CCD!M228, CCD!S228, CCD!Y228, CCD!AE228, CCD!AK228, CCD!AQ228, CCD!AW228, CCD!BC228, CCD!BI228, CCD!BO228, CCD!BU228, CCD!CA228, CCD!CG228, CCD!CM228, CCD!CS228, CCD!CY228))</f>
        <v>0</v>
      </c>
      <c r="K228" s="315"/>
      <c r="L228" s="32"/>
      <c r="M228" s="316"/>
      <c r="N228" s="309">
        <v>0.0</v>
      </c>
      <c r="O228" s="310">
        <v>0.0</v>
      </c>
      <c r="P228" s="311">
        <v>0.0</v>
      </c>
      <c r="Q228" s="315"/>
      <c r="R228" s="88"/>
      <c r="S228" s="316"/>
      <c r="T228" s="309">
        <v>0.0</v>
      </c>
      <c r="U228" s="310">
        <v>0.0</v>
      </c>
      <c r="V228" s="311">
        <v>0.0</v>
      </c>
      <c r="W228" s="315"/>
      <c r="X228" s="32"/>
      <c r="Y228" s="316"/>
      <c r="Z228" s="309">
        <v>0.0</v>
      </c>
      <c r="AA228" s="310">
        <v>0.0</v>
      </c>
      <c r="AB228" s="311">
        <v>0.0</v>
      </c>
      <c r="AC228" s="315"/>
      <c r="AD228" s="32"/>
      <c r="AE228" s="316"/>
      <c r="AF228" s="309">
        <v>0.0</v>
      </c>
      <c r="AG228" s="310">
        <v>0.0</v>
      </c>
      <c r="AH228" s="311">
        <v>0.0</v>
      </c>
      <c r="AI228" s="315"/>
      <c r="AJ228" s="32"/>
      <c r="AK228" s="316"/>
      <c r="AL228" s="309">
        <v>0.0</v>
      </c>
      <c r="AM228" s="310">
        <v>0.0</v>
      </c>
      <c r="AN228" s="311">
        <v>0.0</v>
      </c>
      <c r="AO228" s="32"/>
      <c r="AP228" s="32"/>
      <c r="AQ228" s="316"/>
      <c r="AR228" s="309">
        <v>0.0</v>
      </c>
      <c r="AS228" s="310">
        <v>0.0</v>
      </c>
      <c r="AT228" s="311">
        <v>0.0</v>
      </c>
      <c r="AU228" s="315"/>
      <c r="AV228" s="32"/>
      <c r="AW228" s="316"/>
      <c r="AX228" s="309">
        <v>0.0</v>
      </c>
      <c r="AY228" s="310">
        <v>0.0</v>
      </c>
      <c r="AZ228" s="311">
        <v>0.0</v>
      </c>
      <c r="BA228" s="315"/>
      <c r="BB228" s="32"/>
      <c r="BC228" s="316"/>
      <c r="BD228" s="309">
        <v>0.0</v>
      </c>
      <c r="BE228" s="310">
        <v>0.0</v>
      </c>
      <c r="BF228" s="311">
        <v>0.0</v>
      </c>
      <c r="BG228" s="315"/>
      <c r="BH228" s="32"/>
      <c r="BI228" s="316"/>
      <c r="BJ228" s="309">
        <v>0.0</v>
      </c>
      <c r="BK228" s="310">
        <v>0.0</v>
      </c>
      <c r="BL228" s="311">
        <v>0.0</v>
      </c>
      <c r="BM228" s="32"/>
      <c r="BN228" s="32"/>
      <c r="BO228" s="316"/>
      <c r="BP228" s="309">
        <v>0.0</v>
      </c>
      <c r="BQ228" s="310">
        <v>0.0</v>
      </c>
      <c r="BR228" s="311">
        <v>0.0</v>
      </c>
      <c r="BS228" s="32"/>
      <c r="BT228" s="32"/>
      <c r="BU228" s="316"/>
      <c r="BV228" s="309">
        <v>0.0</v>
      </c>
      <c r="BW228" s="310">
        <v>0.0</v>
      </c>
      <c r="BX228" s="311">
        <v>0.0</v>
      </c>
      <c r="BY228" s="32"/>
      <c r="BZ228" s="32"/>
      <c r="CA228" s="316"/>
      <c r="CB228" s="309">
        <v>0.0</v>
      </c>
      <c r="CC228" s="310">
        <v>0.0</v>
      </c>
      <c r="CD228" s="311">
        <v>0.0</v>
      </c>
      <c r="CE228" s="32"/>
      <c r="CF228" s="32"/>
      <c r="CG228" s="316"/>
      <c r="CH228" s="309">
        <v>0.0</v>
      </c>
      <c r="CI228" s="310">
        <v>0.0</v>
      </c>
      <c r="CJ228" s="311">
        <v>0.0</v>
      </c>
      <c r="CK228" s="31"/>
      <c r="CL228" s="31"/>
      <c r="CM228" s="317"/>
      <c r="CN228" s="303">
        <v>0.0</v>
      </c>
      <c r="CO228" s="304">
        <v>0.0</v>
      </c>
      <c r="CP228" s="305">
        <v>0.0</v>
      </c>
      <c r="CQ228" s="31"/>
      <c r="CR228" s="31"/>
      <c r="CS228" s="317"/>
      <c r="CT228" s="303">
        <v>0.0</v>
      </c>
      <c r="CU228" s="304">
        <v>0.0</v>
      </c>
      <c r="CV228" s="305">
        <v>0.0</v>
      </c>
      <c r="CW228" s="31"/>
      <c r="CX228" s="31"/>
      <c r="CY228" s="317"/>
      <c r="CZ228" s="303">
        <v>0.0</v>
      </c>
      <c r="DA228" s="304">
        <v>0.0</v>
      </c>
      <c r="DB228" s="305">
        <v>0.0</v>
      </c>
    </row>
    <row r="229">
      <c r="B229" s="313"/>
      <c r="C229" s="314"/>
      <c r="D229" s="314"/>
      <c r="E229" s="287">
        <v>0.0</v>
      </c>
      <c r="F229" s="287">
        <v>0.0</v>
      </c>
      <c r="G229" s="287">
        <v>0.0</v>
      </c>
      <c r="H229" s="287">
        <f>IF(ISBLANK(E229), "", COUNTA(CCD!K229, CCD!Q229, CCD!W229, CCD!AC229, CCD!AI229, CCD!AO229, CCD!AU229, CCD!BA229, CCD!BG229, CCD!BM229, CCD!BS229, CCD!BY229, CCD!CE229, CCD!CK229, CCD!CQ229, CCD!CW229))</f>
        <v>0</v>
      </c>
      <c r="I229" s="287">
        <f>IF(ISBLANK(F229), "", COUNTA(CCD!L229, CCD!R229, CCD!X229, CCD!AD229, CCD!AJ229, CCD!AP229, CCD!AV229, CCD!BB229, CCD!BH229, CCD!BN229, CCD!BT229, CCD!BZ229, CCD!CF229, CCD!CL229, CCD!CR229, CCD!CX229))</f>
        <v>0</v>
      </c>
      <c r="J229" s="287">
        <f>IF(ISBLANK(G229), "", COUNTA(CCD!M229, CCD!S229, CCD!Y229, CCD!AE229, CCD!AK229, CCD!AQ229, CCD!AW229, CCD!BC229, CCD!BI229, CCD!BO229, CCD!BU229, CCD!CA229, CCD!CG229, CCD!CM229, CCD!CS229, CCD!CY229))</f>
        <v>0</v>
      </c>
      <c r="K229" s="315"/>
      <c r="L229" s="32"/>
      <c r="M229" s="316"/>
      <c r="N229" s="309">
        <v>0.0</v>
      </c>
      <c r="O229" s="310">
        <v>0.0</v>
      </c>
      <c r="P229" s="311">
        <v>0.0</v>
      </c>
      <c r="Q229" s="315"/>
      <c r="R229" s="88"/>
      <c r="S229" s="316"/>
      <c r="T229" s="309">
        <v>0.0</v>
      </c>
      <c r="U229" s="310">
        <v>0.0</v>
      </c>
      <c r="V229" s="311">
        <v>0.0</v>
      </c>
      <c r="W229" s="315"/>
      <c r="X229" s="32"/>
      <c r="Y229" s="316"/>
      <c r="Z229" s="309">
        <v>0.0</v>
      </c>
      <c r="AA229" s="310">
        <v>0.0</v>
      </c>
      <c r="AB229" s="311">
        <v>0.0</v>
      </c>
      <c r="AC229" s="315"/>
      <c r="AD229" s="32"/>
      <c r="AE229" s="316"/>
      <c r="AF229" s="309">
        <v>0.0</v>
      </c>
      <c r="AG229" s="310">
        <v>0.0</v>
      </c>
      <c r="AH229" s="311">
        <v>0.0</v>
      </c>
      <c r="AI229" s="315"/>
      <c r="AJ229" s="32"/>
      <c r="AK229" s="316"/>
      <c r="AL229" s="309">
        <v>0.0</v>
      </c>
      <c r="AM229" s="310">
        <v>0.0</v>
      </c>
      <c r="AN229" s="311">
        <v>0.0</v>
      </c>
      <c r="AO229" s="32"/>
      <c r="AP229" s="32"/>
      <c r="AQ229" s="316"/>
      <c r="AR229" s="309">
        <v>0.0</v>
      </c>
      <c r="AS229" s="310">
        <v>0.0</v>
      </c>
      <c r="AT229" s="311">
        <v>0.0</v>
      </c>
      <c r="AU229" s="315"/>
      <c r="AV229" s="32"/>
      <c r="AW229" s="316"/>
      <c r="AX229" s="309">
        <v>0.0</v>
      </c>
      <c r="AY229" s="310">
        <v>0.0</v>
      </c>
      <c r="AZ229" s="311">
        <v>0.0</v>
      </c>
      <c r="BA229" s="315"/>
      <c r="BB229" s="32"/>
      <c r="BC229" s="316"/>
      <c r="BD229" s="309">
        <v>0.0</v>
      </c>
      <c r="BE229" s="310">
        <v>0.0</v>
      </c>
      <c r="BF229" s="311">
        <v>0.0</v>
      </c>
      <c r="BG229" s="315"/>
      <c r="BH229" s="32"/>
      <c r="BI229" s="316"/>
      <c r="BJ229" s="309">
        <v>0.0</v>
      </c>
      <c r="BK229" s="310">
        <v>0.0</v>
      </c>
      <c r="BL229" s="311">
        <v>0.0</v>
      </c>
      <c r="BM229" s="32"/>
      <c r="BN229" s="32"/>
      <c r="BO229" s="316"/>
      <c r="BP229" s="309">
        <v>0.0</v>
      </c>
      <c r="BQ229" s="310">
        <v>0.0</v>
      </c>
      <c r="BR229" s="311">
        <v>0.0</v>
      </c>
      <c r="BS229" s="32"/>
      <c r="BT229" s="32"/>
      <c r="BU229" s="316"/>
      <c r="BV229" s="309">
        <v>0.0</v>
      </c>
      <c r="BW229" s="310">
        <v>0.0</v>
      </c>
      <c r="BX229" s="311">
        <v>0.0</v>
      </c>
      <c r="BY229" s="32"/>
      <c r="BZ229" s="32"/>
      <c r="CA229" s="316"/>
      <c r="CB229" s="309">
        <v>0.0</v>
      </c>
      <c r="CC229" s="310">
        <v>0.0</v>
      </c>
      <c r="CD229" s="311">
        <v>0.0</v>
      </c>
      <c r="CE229" s="32"/>
      <c r="CF229" s="32"/>
      <c r="CG229" s="316"/>
      <c r="CH229" s="309">
        <v>0.0</v>
      </c>
      <c r="CI229" s="310">
        <v>0.0</v>
      </c>
      <c r="CJ229" s="311">
        <v>0.0</v>
      </c>
      <c r="CK229" s="31"/>
      <c r="CL229" s="31"/>
      <c r="CM229" s="317"/>
      <c r="CN229" s="303">
        <v>0.0</v>
      </c>
      <c r="CO229" s="304">
        <v>0.0</v>
      </c>
      <c r="CP229" s="305">
        <v>0.0</v>
      </c>
      <c r="CQ229" s="31"/>
      <c r="CR229" s="31"/>
      <c r="CS229" s="317"/>
      <c r="CT229" s="303">
        <v>0.0</v>
      </c>
      <c r="CU229" s="304">
        <v>0.0</v>
      </c>
      <c r="CV229" s="305">
        <v>0.0</v>
      </c>
      <c r="CW229" s="31"/>
      <c r="CX229" s="31"/>
      <c r="CY229" s="317"/>
      <c r="CZ229" s="303">
        <v>0.0</v>
      </c>
      <c r="DA229" s="304">
        <v>0.0</v>
      </c>
      <c r="DB229" s="305">
        <v>0.0</v>
      </c>
    </row>
    <row r="230">
      <c r="B230" s="313"/>
      <c r="C230" s="314"/>
      <c r="D230" s="314"/>
      <c r="E230" s="287">
        <v>0.0</v>
      </c>
      <c r="F230" s="287">
        <v>0.0</v>
      </c>
      <c r="G230" s="287">
        <v>0.0</v>
      </c>
      <c r="H230" s="287">
        <f>IF(ISBLANK(E230), "", COUNTA(CCD!K230, CCD!Q230, CCD!W230, CCD!AC230, CCD!AI230, CCD!AO230, CCD!AU230, CCD!BA230, CCD!BG230, CCD!BM230, CCD!BS230, CCD!BY230, CCD!CE230, CCD!CK230, CCD!CQ230, CCD!CW230))</f>
        <v>0</v>
      </c>
      <c r="I230" s="287">
        <f>IF(ISBLANK(F230), "", COUNTA(CCD!L230, CCD!R230, CCD!X230, CCD!AD230, CCD!AJ230, CCD!AP230, CCD!AV230, CCD!BB230, CCD!BH230, CCD!BN230, CCD!BT230, CCD!BZ230, CCD!CF230, CCD!CL230, CCD!CR230, CCD!CX230))</f>
        <v>0</v>
      </c>
      <c r="J230" s="287">
        <f>IF(ISBLANK(G230), "", COUNTA(CCD!M230, CCD!S230, CCD!Y230, CCD!AE230, CCD!AK230, CCD!AQ230, CCD!AW230, CCD!BC230, CCD!BI230, CCD!BO230, CCD!BU230, CCD!CA230, CCD!CG230, CCD!CM230, CCD!CS230, CCD!CY230))</f>
        <v>0</v>
      </c>
      <c r="K230" s="315"/>
      <c r="L230" s="32"/>
      <c r="M230" s="316"/>
      <c r="N230" s="309">
        <v>0.0</v>
      </c>
      <c r="O230" s="310">
        <v>0.0</v>
      </c>
      <c r="P230" s="311">
        <v>0.0</v>
      </c>
      <c r="Q230" s="315"/>
      <c r="R230" s="88"/>
      <c r="S230" s="316"/>
      <c r="T230" s="309">
        <v>0.0</v>
      </c>
      <c r="U230" s="310">
        <v>0.0</v>
      </c>
      <c r="V230" s="311">
        <v>0.0</v>
      </c>
      <c r="W230" s="315"/>
      <c r="X230" s="32"/>
      <c r="Y230" s="316"/>
      <c r="Z230" s="309">
        <v>0.0</v>
      </c>
      <c r="AA230" s="310">
        <v>0.0</v>
      </c>
      <c r="AB230" s="311">
        <v>0.0</v>
      </c>
      <c r="AC230" s="315"/>
      <c r="AD230" s="32"/>
      <c r="AE230" s="316"/>
      <c r="AF230" s="309">
        <v>0.0</v>
      </c>
      <c r="AG230" s="310">
        <v>0.0</v>
      </c>
      <c r="AH230" s="311">
        <v>0.0</v>
      </c>
      <c r="AI230" s="315"/>
      <c r="AJ230" s="32"/>
      <c r="AK230" s="316"/>
      <c r="AL230" s="309">
        <v>0.0</v>
      </c>
      <c r="AM230" s="310">
        <v>0.0</v>
      </c>
      <c r="AN230" s="311">
        <v>0.0</v>
      </c>
      <c r="AO230" s="32"/>
      <c r="AP230" s="32"/>
      <c r="AQ230" s="316"/>
      <c r="AR230" s="309">
        <v>0.0</v>
      </c>
      <c r="AS230" s="310">
        <v>0.0</v>
      </c>
      <c r="AT230" s="311">
        <v>0.0</v>
      </c>
      <c r="AU230" s="315"/>
      <c r="AV230" s="32"/>
      <c r="AW230" s="316"/>
      <c r="AX230" s="309">
        <v>0.0</v>
      </c>
      <c r="AY230" s="310">
        <v>0.0</v>
      </c>
      <c r="AZ230" s="311">
        <v>0.0</v>
      </c>
      <c r="BA230" s="315"/>
      <c r="BB230" s="32"/>
      <c r="BC230" s="316"/>
      <c r="BD230" s="309">
        <v>0.0</v>
      </c>
      <c r="BE230" s="310">
        <v>0.0</v>
      </c>
      <c r="BF230" s="311">
        <v>0.0</v>
      </c>
      <c r="BG230" s="315"/>
      <c r="BH230" s="32"/>
      <c r="BI230" s="316"/>
      <c r="BJ230" s="309">
        <v>0.0</v>
      </c>
      <c r="BK230" s="310">
        <v>0.0</v>
      </c>
      <c r="BL230" s="311">
        <v>0.0</v>
      </c>
      <c r="BM230" s="32"/>
      <c r="BN230" s="32"/>
      <c r="BO230" s="316"/>
      <c r="BP230" s="309">
        <v>0.0</v>
      </c>
      <c r="BQ230" s="310">
        <v>0.0</v>
      </c>
      <c r="BR230" s="311">
        <v>0.0</v>
      </c>
      <c r="BS230" s="32"/>
      <c r="BT230" s="32"/>
      <c r="BU230" s="316"/>
      <c r="BV230" s="309">
        <v>0.0</v>
      </c>
      <c r="BW230" s="310">
        <v>0.0</v>
      </c>
      <c r="BX230" s="311">
        <v>0.0</v>
      </c>
      <c r="BY230" s="32"/>
      <c r="BZ230" s="32"/>
      <c r="CA230" s="316"/>
      <c r="CB230" s="309">
        <v>0.0</v>
      </c>
      <c r="CC230" s="310">
        <v>0.0</v>
      </c>
      <c r="CD230" s="311">
        <v>0.0</v>
      </c>
      <c r="CE230" s="32"/>
      <c r="CF230" s="32"/>
      <c r="CG230" s="316"/>
      <c r="CH230" s="309">
        <v>0.0</v>
      </c>
      <c r="CI230" s="310">
        <v>0.0</v>
      </c>
      <c r="CJ230" s="311">
        <v>0.0</v>
      </c>
      <c r="CK230" s="31"/>
      <c r="CL230" s="31"/>
      <c r="CM230" s="317"/>
      <c r="CN230" s="303">
        <v>0.0</v>
      </c>
      <c r="CO230" s="304">
        <v>0.0</v>
      </c>
      <c r="CP230" s="305">
        <v>0.0</v>
      </c>
      <c r="CQ230" s="31"/>
      <c r="CR230" s="31"/>
      <c r="CS230" s="317"/>
      <c r="CT230" s="303">
        <v>0.0</v>
      </c>
      <c r="CU230" s="304">
        <v>0.0</v>
      </c>
      <c r="CV230" s="305">
        <v>0.0</v>
      </c>
      <c r="CW230" s="31"/>
      <c r="CX230" s="31"/>
      <c r="CY230" s="317"/>
      <c r="CZ230" s="303">
        <v>0.0</v>
      </c>
      <c r="DA230" s="304">
        <v>0.0</v>
      </c>
      <c r="DB230" s="305">
        <v>0.0</v>
      </c>
    </row>
    <row r="231">
      <c r="B231" s="313"/>
      <c r="C231" s="314"/>
      <c r="D231" s="314"/>
      <c r="E231" s="287">
        <v>0.0</v>
      </c>
      <c r="F231" s="287">
        <v>0.0</v>
      </c>
      <c r="G231" s="287">
        <v>0.0</v>
      </c>
      <c r="H231" s="287">
        <f>IF(ISBLANK(E231), "", COUNTA(CCD!K231, CCD!Q231, CCD!W231, CCD!AC231, CCD!AI231, CCD!AO231, CCD!AU231, CCD!BA231, CCD!BG231, CCD!BM231, CCD!BS231, CCD!BY231, CCD!CE231, CCD!CK231, CCD!CQ231, CCD!CW231))</f>
        <v>0</v>
      </c>
      <c r="I231" s="287">
        <f>IF(ISBLANK(F231), "", COUNTA(CCD!L231, CCD!R231, CCD!X231, CCD!AD231, CCD!AJ231, CCD!AP231, CCD!AV231, CCD!BB231, CCD!BH231, CCD!BN231, CCD!BT231, CCD!BZ231, CCD!CF231, CCD!CL231, CCD!CR231, CCD!CX231))</f>
        <v>0</v>
      </c>
      <c r="J231" s="287">
        <f>IF(ISBLANK(G231), "", COUNTA(CCD!M231, CCD!S231, CCD!Y231, CCD!AE231, CCD!AK231, CCD!AQ231, CCD!AW231, CCD!BC231, CCD!BI231, CCD!BO231, CCD!BU231, CCD!CA231, CCD!CG231, CCD!CM231, CCD!CS231, CCD!CY231))</f>
        <v>0</v>
      </c>
      <c r="K231" s="315"/>
      <c r="L231" s="32"/>
      <c r="M231" s="316"/>
      <c r="N231" s="309">
        <v>0.0</v>
      </c>
      <c r="O231" s="310">
        <v>0.0</v>
      </c>
      <c r="P231" s="311">
        <v>0.0</v>
      </c>
      <c r="Q231" s="315"/>
      <c r="R231" s="88"/>
      <c r="S231" s="316"/>
      <c r="T231" s="309">
        <v>0.0</v>
      </c>
      <c r="U231" s="310">
        <v>0.0</v>
      </c>
      <c r="V231" s="311">
        <v>0.0</v>
      </c>
      <c r="W231" s="315"/>
      <c r="X231" s="32"/>
      <c r="Y231" s="316"/>
      <c r="Z231" s="309">
        <v>0.0</v>
      </c>
      <c r="AA231" s="310">
        <v>0.0</v>
      </c>
      <c r="AB231" s="311">
        <v>0.0</v>
      </c>
      <c r="AC231" s="315"/>
      <c r="AD231" s="32"/>
      <c r="AE231" s="316"/>
      <c r="AF231" s="309">
        <v>0.0</v>
      </c>
      <c r="AG231" s="310">
        <v>0.0</v>
      </c>
      <c r="AH231" s="311">
        <v>0.0</v>
      </c>
      <c r="AI231" s="315"/>
      <c r="AJ231" s="32"/>
      <c r="AK231" s="316"/>
      <c r="AL231" s="309">
        <v>0.0</v>
      </c>
      <c r="AM231" s="310">
        <v>0.0</v>
      </c>
      <c r="AN231" s="311">
        <v>0.0</v>
      </c>
      <c r="AO231" s="32"/>
      <c r="AP231" s="32"/>
      <c r="AQ231" s="316"/>
      <c r="AR231" s="309">
        <v>0.0</v>
      </c>
      <c r="AS231" s="310">
        <v>0.0</v>
      </c>
      <c r="AT231" s="311">
        <v>0.0</v>
      </c>
      <c r="AU231" s="315"/>
      <c r="AV231" s="32"/>
      <c r="AW231" s="316"/>
      <c r="AX231" s="309">
        <v>0.0</v>
      </c>
      <c r="AY231" s="310">
        <v>0.0</v>
      </c>
      <c r="AZ231" s="311">
        <v>0.0</v>
      </c>
      <c r="BA231" s="315"/>
      <c r="BB231" s="32"/>
      <c r="BC231" s="316"/>
      <c r="BD231" s="309">
        <v>0.0</v>
      </c>
      <c r="BE231" s="310">
        <v>0.0</v>
      </c>
      <c r="BF231" s="311">
        <v>0.0</v>
      </c>
      <c r="BG231" s="315"/>
      <c r="BH231" s="32"/>
      <c r="BI231" s="316"/>
      <c r="BJ231" s="309">
        <v>0.0</v>
      </c>
      <c r="BK231" s="310">
        <v>0.0</v>
      </c>
      <c r="BL231" s="311">
        <v>0.0</v>
      </c>
      <c r="BM231" s="32"/>
      <c r="BN231" s="32"/>
      <c r="BO231" s="316"/>
      <c r="BP231" s="309">
        <v>0.0</v>
      </c>
      <c r="BQ231" s="310">
        <v>0.0</v>
      </c>
      <c r="BR231" s="311">
        <v>0.0</v>
      </c>
      <c r="BS231" s="32"/>
      <c r="BT231" s="32"/>
      <c r="BU231" s="316"/>
      <c r="BV231" s="309">
        <v>0.0</v>
      </c>
      <c r="BW231" s="310">
        <v>0.0</v>
      </c>
      <c r="BX231" s="311">
        <v>0.0</v>
      </c>
      <c r="BY231" s="32"/>
      <c r="BZ231" s="32"/>
      <c r="CA231" s="316"/>
      <c r="CB231" s="309">
        <v>0.0</v>
      </c>
      <c r="CC231" s="310">
        <v>0.0</v>
      </c>
      <c r="CD231" s="311">
        <v>0.0</v>
      </c>
      <c r="CE231" s="32"/>
      <c r="CF231" s="32"/>
      <c r="CG231" s="316"/>
      <c r="CH231" s="309">
        <v>0.0</v>
      </c>
      <c r="CI231" s="310">
        <v>0.0</v>
      </c>
      <c r="CJ231" s="311">
        <v>0.0</v>
      </c>
      <c r="CK231" s="31"/>
      <c r="CL231" s="31"/>
      <c r="CM231" s="317"/>
      <c r="CN231" s="303">
        <v>0.0</v>
      </c>
      <c r="CO231" s="304">
        <v>0.0</v>
      </c>
      <c r="CP231" s="305">
        <v>0.0</v>
      </c>
      <c r="CQ231" s="31"/>
      <c r="CR231" s="31"/>
      <c r="CS231" s="317"/>
      <c r="CT231" s="303">
        <v>0.0</v>
      </c>
      <c r="CU231" s="304">
        <v>0.0</v>
      </c>
      <c r="CV231" s="305">
        <v>0.0</v>
      </c>
      <c r="CW231" s="31"/>
      <c r="CX231" s="31"/>
      <c r="CY231" s="317"/>
      <c r="CZ231" s="303">
        <v>0.0</v>
      </c>
      <c r="DA231" s="304">
        <v>0.0</v>
      </c>
      <c r="DB231" s="305">
        <v>0.0</v>
      </c>
    </row>
    <row r="232">
      <c r="B232" s="313"/>
      <c r="C232" s="314"/>
      <c r="D232" s="314"/>
      <c r="E232" s="287">
        <v>0.0</v>
      </c>
      <c r="F232" s="287">
        <v>0.0</v>
      </c>
      <c r="G232" s="287">
        <v>0.0</v>
      </c>
      <c r="H232" s="287">
        <f>IF(ISBLANK(E232), "", COUNTA(CCD!K232, CCD!Q232, CCD!W232, CCD!AC232, CCD!AI232, CCD!AO232, CCD!AU232, CCD!BA232, CCD!BG232, CCD!BM232, CCD!BS232, CCD!BY232, CCD!CE232, CCD!CK232, CCD!CQ232, CCD!CW232))</f>
        <v>0</v>
      </c>
      <c r="I232" s="287">
        <f>IF(ISBLANK(F232), "", COUNTA(CCD!L232, CCD!R232, CCD!X232, CCD!AD232, CCD!AJ232, CCD!AP232, CCD!AV232, CCD!BB232, CCD!BH232, CCD!BN232, CCD!BT232, CCD!BZ232, CCD!CF232, CCD!CL232, CCD!CR232, CCD!CX232))</f>
        <v>0</v>
      </c>
      <c r="J232" s="287">
        <f>IF(ISBLANK(G232), "", COUNTA(CCD!M232, CCD!S232, CCD!Y232, CCD!AE232, CCD!AK232, CCD!AQ232, CCD!AW232, CCD!BC232, CCD!BI232, CCD!BO232, CCD!BU232, CCD!CA232, CCD!CG232, CCD!CM232, CCD!CS232, CCD!CY232))</f>
        <v>0</v>
      </c>
      <c r="K232" s="315"/>
      <c r="L232" s="32"/>
      <c r="M232" s="316"/>
      <c r="N232" s="309">
        <v>0.0</v>
      </c>
      <c r="O232" s="310">
        <v>0.0</v>
      </c>
      <c r="P232" s="311">
        <v>0.0</v>
      </c>
      <c r="Q232" s="315"/>
      <c r="R232" s="88"/>
      <c r="S232" s="316"/>
      <c r="T232" s="309">
        <v>0.0</v>
      </c>
      <c r="U232" s="310">
        <v>0.0</v>
      </c>
      <c r="V232" s="311">
        <v>0.0</v>
      </c>
      <c r="W232" s="315"/>
      <c r="X232" s="32"/>
      <c r="Y232" s="316"/>
      <c r="Z232" s="309">
        <v>0.0</v>
      </c>
      <c r="AA232" s="310">
        <v>0.0</v>
      </c>
      <c r="AB232" s="311">
        <v>0.0</v>
      </c>
      <c r="AC232" s="315"/>
      <c r="AD232" s="32"/>
      <c r="AE232" s="316"/>
      <c r="AF232" s="309">
        <v>0.0</v>
      </c>
      <c r="AG232" s="310">
        <v>0.0</v>
      </c>
      <c r="AH232" s="311">
        <v>0.0</v>
      </c>
      <c r="AI232" s="315"/>
      <c r="AJ232" s="32"/>
      <c r="AK232" s="316"/>
      <c r="AL232" s="309">
        <v>0.0</v>
      </c>
      <c r="AM232" s="310">
        <v>0.0</v>
      </c>
      <c r="AN232" s="311">
        <v>0.0</v>
      </c>
      <c r="AO232" s="32"/>
      <c r="AP232" s="32"/>
      <c r="AQ232" s="316"/>
      <c r="AR232" s="309">
        <v>0.0</v>
      </c>
      <c r="AS232" s="310">
        <v>0.0</v>
      </c>
      <c r="AT232" s="311">
        <v>0.0</v>
      </c>
      <c r="AU232" s="315"/>
      <c r="AV232" s="32"/>
      <c r="AW232" s="316"/>
      <c r="AX232" s="309">
        <v>0.0</v>
      </c>
      <c r="AY232" s="310">
        <v>0.0</v>
      </c>
      <c r="AZ232" s="311">
        <v>0.0</v>
      </c>
      <c r="BA232" s="315"/>
      <c r="BB232" s="32"/>
      <c r="BC232" s="316"/>
      <c r="BD232" s="309">
        <v>0.0</v>
      </c>
      <c r="BE232" s="310">
        <v>0.0</v>
      </c>
      <c r="BF232" s="311">
        <v>0.0</v>
      </c>
      <c r="BG232" s="315"/>
      <c r="BH232" s="32"/>
      <c r="BI232" s="316"/>
      <c r="BJ232" s="309">
        <v>0.0</v>
      </c>
      <c r="BK232" s="310">
        <v>0.0</v>
      </c>
      <c r="BL232" s="311">
        <v>0.0</v>
      </c>
      <c r="BM232" s="32"/>
      <c r="BN232" s="32"/>
      <c r="BO232" s="316"/>
      <c r="BP232" s="309">
        <v>0.0</v>
      </c>
      <c r="BQ232" s="310">
        <v>0.0</v>
      </c>
      <c r="BR232" s="311">
        <v>0.0</v>
      </c>
      <c r="BS232" s="32"/>
      <c r="BT232" s="32"/>
      <c r="BU232" s="316"/>
      <c r="BV232" s="309">
        <v>0.0</v>
      </c>
      <c r="BW232" s="310">
        <v>0.0</v>
      </c>
      <c r="BX232" s="311">
        <v>0.0</v>
      </c>
      <c r="BY232" s="32"/>
      <c r="BZ232" s="32"/>
      <c r="CA232" s="316"/>
      <c r="CB232" s="309">
        <v>0.0</v>
      </c>
      <c r="CC232" s="310">
        <v>0.0</v>
      </c>
      <c r="CD232" s="311">
        <v>0.0</v>
      </c>
      <c r="CE232" s="32"/>
      <c r="CF232" s="32"/>
      <c r="CG232" s="316"/>
      <c r="CH232" s="309">
        <v>0.0</v>
      </c>
      <c r="CI232" s="310">
        <v>0.0</v>
      </c>
      <c r="CJ232" s="311">
        <v>0.0</v>
      </c>
      <c r="CK232" s="31"/>
      <c r="CL232" s="31"/>
      <c r="CM232" s="317"/>
      <c r="CN232" s="303">
        <v>0.0</v>
      </c>
      <c r="CO232" s="304">
        <v>0.0</v>
      </c>
      <c r="CP232" s="305">
        <v>0.0</v>
      </c>
      <c r="CQ232" s="31"/>
      <c r="CR232" s="31"/>
      <c r="CS232" s="317"/>
      <c r="CT232" s="303">
        <v>0.0</v>
      </c>
      <c r="CU232" s="304">
        <v>0.0</v>
      </c>
      <c r="CV232" s="305">
        <v>0.0</v>
      </c>
      <c r="CW232" s="31"/>
      <c r="CX232" s="31"/>
      <c r="CY232" s="317"/>
      <c r="CZ232" s="303">
        <v>0.0</v>
      </c>
      <c r="DA232" s="304">
        <v>0.0</v>
      </c>
      <c r="DB232" s="305">
        <v>0.0</v>
      </c>
    </row>
    <row r="233">
      <c r="B233" s="313"/>
      <c r="C233" s="314"/>
      <c r="D233" s="314"/>
      <c r="E233" s="287">
        <v>0.0</v>
      </c>
      <c r="F233" s="287">
        <v>0.0</v>
      </c>
      <c r="G233" s="287">
        <v>0.0</v>
      </c>
      <c r="H233" s="287">
        <f>IF(ISBLANK(E233), "", COUNTA(CCD!K233, CCD!Q233, CCD!W233, CCD!AC233, CCD!AI233, CCD!AO233, CCD!AU233, CCD!BA233, CCD!BG233, CCD!BM233, CCD!BS233, CCD!BY233, CCD!CE233, CCD!CK233, CCD!CQ233, CCD!CW233))</f>
        <v>0</v>
      </c>
      <c r="I233" s="287">
        <f>IF(ISBLANK(F233), "", COUNTA(CCD!L233, CCD!R233, CCD!X233, CCD!AD233, CCD!AJ233, CCD!AP233, CCD!AV233, CCD!BB233, CCD!BH233, CCD!BN233, CCD!BT233, CCD!BZ233, CCD!CF233, CCD!CL233, CCD!CR233, CCD!CX233))</f>
        <v>0</v>
      </c>
      <c r="J233" s="287">
        <f>IF(ISBLANK(G233), "", COUNTA(CCD!M233, CCD!S233, CCD!Y233, CCD!AE233, CCD!AK233, CCD!AQ233, CCD!AW233, CCD!BC233, CCD!BI233, CCD!BO233, CCD!BU233, CCD!CA233, CCD!CG233, CCD!CM233, CCD!CS233, CCD!CY233))</f>
        <v>0</v>
      </c>
      <c r="K233" s="315"/>
      <c r="L233" s="32"/>
      <c r="M233" s="316"/>
      <c r="N233" s="309">
        <v>0.0</v>
      </c>
      <c r="O233" s="310">
        <v>0.0</v>
      </c>
      <c r="P233" s="311">
        <v>0.0</v>
      </c>
      <c r="Q233" s="315"/>
      <c r="R233" s="88"/>
      <c r="S233" s="316"/>
      <c r="T233" s="309">
        <v>0.0</v>
      </c>
      <c r="U233" s="310">
        <v>0.0</v>
      </c>
      <c r="V233" s="311">
        <v>0.0</v>
      </c>
      <c r="W233" s="315"/>
      <c r="X233" s="32"/>
      <c r="Y233" s="316"/>
      <c r="Z233" s="309">
        <v>0.0</v>
      </c>
      <c r="AA233" s="310">
        <v>0.0</v>
      </c>
      <c r="AB233" s="311">
        <v>0.0</v>
      </c>
      <c r="AC233" s="315"/>
      <c r="AD233" s="32"/>
      <c r="AE233" s="316"/>
      <c r="AF233" s="309">
        <v>0.0</v>
      </c>
      <c r="AG233" s="310">
        <v>0.0</v>
      </c>
      <c r="AH233" s="311">
        <v>0.0</v>
      </c>
      <c r="AI233" s="315"/>
      <c r="AJ233" s="32"/>
      <c r="AK233" s="316"/>
      <c r="AL233" s="309">
        <v>0.0</v>
      </c>
      <c r="AM233" s="310">
        <v>0.0</v>
      </c>
      <c r="AN233" s="311">
        <v>0.0</v>
      </c>
      <c r="AO233" s="32"/>
      <c r="AP233" s="32"/>
      <c r="AQ233" s="316"/>
      <c r="AR233" s="309">
        <v>0.0</v>
      </c>
      <c r="AS233" s="310">
        <v>0.0</v>
      </c>
      <c r="AT233" s="311">
        <v>0.0</v>
      </c>
      <c r="AU233" s="315"/>
      <c r="AV233" s="32"/>
      <c r="AW233" s="316"/>
      <c r="AX233" s="309">
        <v>0.0</v>
      </c>
      <c r="AY233" s="310">
        <v>0.0</v>
      </c>
      <c r="AZ233" s="311">
        <v>0.0</v>
      </c>
      <c r="BA233" s="315"/>
      <c r="BB233" s="32"/>
      <c r="BC233" s="316"/>
      <c r="BD233" s="309">
        <v>0.0</v>
      </c>
      <c r="BE233" s="310">
        <v>0.0</v>
      </c>
      <c r="BF233" s="311">
        <v>0.0</v>
      </c>
      <c r="BG233" s="315"/>
      <c r="BH233" s="32"/>
      <c r="BI233" s="316"/>
      <c r="BJ233" s="309">
        <v>0.0</v>
      </c>
      <c r="BK233" s="310">
        <v>0.0</v>
      </c>
      <c r="BL233" s="311">
        <v>0.0</v>
      </c>
      <c r="BM233" s="32"/>
      <c r="BN233" s="32"/>
      <c r="BO233" s="316"/>
      <c r="BP233" s="309">
        <v>0.0</v>
      </c>
      <c r="BQ233" s="310">
        <v>0.0</v>
      </c>
      <c r="BR233" s="311">
        <v>0.0</v>
      </c>
      <c r="BS233" s="32"/>
      <c r="BT233" s="32"/>
      <c r="BU233" s="316"/>
      <c r="BV233" s="309">
        <v>0.0</v>
      </c>
      <c r="BW233" s="310">
        <v>0.0</v>
      </c>
      <c r="BX233" s="311">
        <v>0.0</v>
      </c>
      <c r="BY233" s="32"/>
      <c r="BZ233" s="32"/>
      <c r="CA233" s="316"/>
      <c r="CB233" s="309">
        <v>0.0</v>
      </c>
      <c r="CC233" s="310">
        <v>0.0</v>
      </c>
      <c r="CD233" s="311">
        <v>0.0</v>
      </c>
      <c r="CE233" s="32"/>
      <c r="CF233" s="32"/>
      <c r="CG233" s="316"/>
      <c r="CH233" s="309">
        <v>0.0</v>
      </c>
      <c r="CI233" s="310">
        <v>0.0</v>
      </c>
      <c r="CJ233" s="311">
        <v>0.0</v>
      </c>
      <c r="CK233" s="31"/>
      <c r="CL233" s="31"/>
      <c r="CM233" s="317"/>
      <c r="CN233" s="303">
        <v>0.0</v>
      </c>
      <c r="CO233" s="304">
        <v>0.0</v>
      </c>
      <c r="CP233" s="305">
        <v>0.0</v>
      </c>
      <c r="CQ233" s="31"/>
      <c r="CR233" s="31"/>
      <c r="CS233" s="317"/>
      <c r="CT233" s="303">
        <v>0.0</v>
      </c>
      <c r="CU233" s="304">
        <v>0.0</v>
      </c>
      <c r="CV233" s="305">
        <v>0.0</v>
      </c>
      <c r="CW233" s="31"/>
      <c r="CX233" s="31"/>
      <c r="CY233" s="317"/>
      <c r="CZ233" s="303">
        <v>0.0</v>
      </c>
      <c r="DA233" s="304">
        <v>0.0</v>
      </c>
      <c r="DB233" s="305">
        <v>0.0</v>
      </c>
    </row>
    <row r="234">
      <c r="B234" s="313"/>
      <c r="C234" s="314"/>
      <c r="D234" s="314"/>
      <c r="E234" s="287">
        <v>0.0</v>
      </c>
      <c r="F234" s="287">
        <v>0.0</v>
      </c>
      <c r="G234" s="287">
        <v>0.0</v>
      </c>
      <c r="H234" s="287">
        <f>IF(ISBLANK(E234), "", COUNTA(CCD!K234, CCD!Q234, CCD!W234, CCD!AC234, CCD!AI234, CCD!AO234, CCD!AU234, CCD!BA234, CCD!BG234, CCD!BM234, CCD!BS234, CCD!BY234, CCD!CE234, CCD!CK234, CCD!CQ234, CCD!CW234))</f>
        <v>0</v>
      </c>
      <c r="I234" s="287">
        <f>IF(ISBLANK(F234), "", COUNTA(CCD!L234, CCD!R234, CCD!X234, CCD!AD234, CCD!AJ234, CCD!AP234, CCD!AV234, CCD!BB234, CCD!BH234, CCD!BN234, CCD!BT234, CCD!BZ234, CCD!CF234, CCD!CL234, CCD!CR234, CCD!CX234))</f>
        <v>0</v>
      </c>
      <c r="J234" s="287">
        <f>IF(ISBLANK(G234), "", COUNTA(CCD!M234, CCD!S234, CCD!Y234, CCD!AE234, CCD!AK234, CCD!AQ234, CCD!AW234, CCD!BC234, CCD!BI234, CCD!BO234, CCD!BU234, CCD!CA234, CCD!CG234, CCD!CM234, CCD!CS234, CCD!CY234))</f>
        <v>0</v>
      </c>
      <c r="K234" s="315"/>
      <c r="L234" s="32"/>
      <c r="M234" s="316"/>
      <c r="N234" s="309">
        <v>0.0</v>
      </c>
      <c r="O234" s="310">
        <v>0.0</v>
      </c>
      <c r="P234" s="311">
        <v>0.0</v>
      </c>
      <c r="Q234" s="315"/>
      <c r="R234" s="88"/>
      <c r="S234" s="316"/>
      <c r="T234" s="309">
        <v>0.0</v>
      </c>
      <c r="U234" s="310">
        <v>0.0</v>
      </c>
      <c r="V234" s="311">
        <v>0.0</v>
      </c>
      <c r="W234" s="315"/>
      <c r="X234" s="32"/>
      <c r="Y234" s="316"/>
      <c r="Z234" s="309">
        <v>0.0</v>
      </c>
      <c r="AA234" s="310">
        <v>0.0</v>
      </c>
      <c r="AB234" s="311">
        <v>0.0</v>
      </c>
      <c r="AC234" s="315"/>
      <c r="AD234" s="32"/>
      <c r="AE234" s="316"/>
      <c r="AF234" s="309">
        <v>0.0</v>
      </c>
      <c r="AG234" s="310">
        <v>0.0</v>
      </c>
      <c r="AH234" s="311">
        <v>0.0</v>
      </c>
      <c r="AI234" s="315"/>
      <c r="AJ234" s="32"/>
      <c r="AK234" s="316"/>
      <c r="AL234" s="309">
        <v>0.0</v>
      </c>
      <c r="AM234" s="310">
        <v>0.0</v>
      </c>
      <c r="AN234" s="311">
        <v>0.0</v>
      </c>
      <c r="AO234" s="32"/>
      <c r="AP234" s="32"/>
      <c r="AQ234" s="316"/>
      <c r="AR234" s="309">
        <v>0.0</v>
      </c>
      <c r="AS234" s="310">
        <v>0.0</v>
      </c>
      <c r="AT234" s="311">
        <v>0.0</v>
      </c>
      <c r="AU234" s="315"/>
      <c r="AV234" s="32"/>
      <c r="AW234" s="316"/>
      <c r="AX234" s="309">
        <v>0.0</v>
      </c>
      <c r="AY234" s="310">
        <v>0.0</v>
      </c>
      <c r="AZ234" s="311">
        <v>0.0</v>
      </c>
      <c r="BA234" s="315"/>
      <c r="BB234" s="32"/>
      <c r="BC234" s="316"/>
      <c r="BD234" s="309">
        <v>0.0</v>
      </c>
      <c r="BE234" s="310">
        <v>0.0</v>
      </c>
      <c r="BF234" s="311">
        <v>0.0</v>
      </c>
      <c r="BG234" s="315"/>
      <c r="BH234" s="32"/>
      <c r="BI234" s="316"/>
      <c r="BJ234" s="309">
        <v>0.0</v>
      </c>
      <c r="BK234" s="310">
        <v>0.0</v>
      </c>
      <c r="BL234" s="311">
        <v>0.0</v>
      </c>
      <c r="BM234" s="32"/>
      <c r="BN234" s="32"/>
      <c r="BO234" s="316"/>
      <c r="BP234" s="309">
        <v>0.0</v>
      </c>
      <c r="BQ234" s="310">
        <v>0.0</v>
      </c>
      <c r="BR234" s="311">
        <v>0.0</v>
      </c>
      <c r="BS234" s="32"/>
      <c r="BT234" s="32"/>
      <c r="BU234" s="316"/>
      <c r="BV234" s="309">
        <v>0.0</v>
      </c>
      <c r="BW234" s="310">
        <v>0.0</v>
      </c>
      <c r="BX234" s="311">
        <v>0.0</v>
      </c>
      <c r="BY234" s="32"/>
      <c r="BZ234" s="32"/>
      <c r="CA234" s="316"/>
      <c r="CB234" s="309">
        <v>0.0</v>
      </c>
      <c r="CC234" s="310">
        <v>0.0</v>
      </c>
      <c r="CD234" s="311">
        <v>0.0</v>
      </c>
      <c r="CE234" s="32"/>
      <c r="CF234" s="32"/>
      <c r="CG234" s="316"/>
      <c r="CH234" s="309">
        <v>0.0</v>
      </c>
      <c r="CI234" s="310">
        <v>0.0</v>
      </c>
      <c r="CJ234" s="311">
        <v>0.0</v>
      </c>
      <c r="CK234" s="31"/>
      <c r="CL234" s="31"/>
      <c r="CM234" s="317"/>
      <c r="CN234" s="303">
        <v>0.0</v>
      </c>
      <c r="CO234" s="304">
        <v>0.0</v>
      </c>
      <c r="CP234" s="305">
        <v>0.0</v>
      </c>
      <c r="CQ234" s="31"/>
      <c r="CR234" s="31"/>
      <c r="CS234" s="317"/>
      <c r="CT234" s="303">
        <v>0.0</v>
      </c>
      <c r="CU234" s="304">
        <v>0.0</v>
      </c>
      <c r="CV234" s="305">
        <v>0.0</v>
      </c>
      <c r="CW234" s="31"/>
      <c r="CX234" s="31"/>
      <c r="CY234" s="317"/>
      <c r="CZ234" s="303">
        <v>0.0</v>
      </c>
      <c r="DA234" s="304">
        <v>0.0</v>
      </c>
      <c r="DB234" s="305">
        <v>0.0</v>
      </c>
    </row>
    <row r="235">
      <c r="B235" s="313"/>
      <c r="C235" s="314"/>
      <c r="D235" s="314"/>
      <c r="E235" s="287">
        <v>0.0</v>
      </c>
      <c r="F235" s="287">
        <v>0.0</v>
      </c>
      <c r="G235" s="287">
        <v>0.0</v>
      </c>
      <c r="H235" s="287">
        <f>IF(ISBLANK(E235), "", COUNTA(CCD!K235, CCD!Q235, CCD!W235, CCD!AC235, CCD!AI235, CCD!AO235, CCD!AU235, CCD!BA235, CCD!BG235, CCD!BM235, CCD!BS235, CCD!BY235, CCD!CE235, CCD!CK235, CCD!CQ235, CCD!CW235))</f>
        <v>0</v>
      </c>
      <c r="I235" s="287">
        <f>IF(ISBLANK(F235), "", COUNTA(CCD!L235, CCD!R235, CCD!X235, CCD!AD235, CCD!AJ235, CCD!AP235, CCD!AV235, CCD!BB235, CCD!BH235, CCD!BN235, CCD!BT235, CCD!BZ235, CCD!CF235, CCD!CL235, CCD!CR235, CCD!CX235))</f>
        <v>0</v>
      </c>
      <c r="J235" s="287">
        <f>IF(ISBLANK(G235), "", COUNTA(CCD!M235, CCD!S235, CCD!Y235, CCD!AE235, CCD!AK235, CCD!AQ235, CCD!AW235, CCD!BC235, CCD!BI235, CCD!BO235, CCD!BU235, CCD!CA235, CCD!CG235, CCD!CM235, CCD!CS235, CCD!CY235))</f>
        <v>0</v>
      </c>
      <c r="K235" s="315"/>
      <c r="L235" s="32"/>
      <c r="M235" s="316"/>
      <c r="N235" s="309">
        <v>0.0</v>
      </c>
      <c r="O235" s="310">
        <v>0.0</v>
      </c>
      <c r="P235" s="311">
        <v>0.0</v>
      </c>
      <c r="Q235" s="315"/>
      <c r="R235" s="88"/>
      <c r="S235" s="316"/>
      <c r="T235" s="309">
        <v>0.0</v>
      </c>
      <c r="U235" s="310">
        <v>0.0</v>
      </c>
      <c r="V235" s="311">
        <v>0.0</v>
      </c>
      <c r="W235" s="315"/>
      <c r="X235" s="32"/>
      <c r="Y235" s="316"/>
      <c r="Z235" s="309">
        <v>0.0</v>
      </c>
      <c r="AA235" s="310">
        <v>0.0</v>
      </c>
      <c r="AB235" s="311">
        <v>0.0</v>
      </c>
      <c r="AC235" s="315"/>
      <c r="AD235" s="32"/>
      <c r="AE235" s="316"/>
      <c r="AF235" s="309">
        <v>0.0</v>
      </c>
      <c r="AG235" s="310">
        <v>0.0</v>
      </c>
      <c r="AH235" s="311">
        <v>0.0</v>
      </c>
      <c r="AI235" s="315"/>
      <c r="AJ235" s="32"/>
      <c r="AK235" s="316"/>
      <c r="AL235" s="309">
        <v>0.0</v>
      </c>
      <c r="AM235" s="310">
        <v>0.0</v>
      </c>
      <c r="AN235" s="311">
        <v>0.0</v>
      </c>
      <c r="AO235" s="32"/>
      <c r="AP235" s="32"/>
      <c r="AQ235" s="316"/>
      <c r="AR235" s="309">
        <v>0.0</v>
      </c>
      <c r="AS235" s="310">
        <v>0.0</v>
      </c>
      <c r="AT235" s="311">
        <v>0.0</v>
      </c>
      <c r="AU235" s="315"/>
      <c r="AV235" s="32"/>
      <c r="AW235" s="316"/>
      <c r="AX235" s="309">
        <v>0.0</v>
      </c>
      <c r="AY235" s="310">
        <v>0.0</v>
      </c>
      <c r="AZ235" s="311">
        <v>0.0</v>
      </c>
      <c r="BA235" s="315"/>
      <c r="BB235" s="32"/>
      <c r="BC235" s="316"/>
      <c r="BD235" s="309">
        <v>0.0</v>
      </c>
      <c r="BE235" s="310">
        <v>0.0</v>
      </c>
      <c r="BF235" s="311">
        <v>0.0</v>
      </c>
      <c r="BG235" s="315"/>
      <c r="BH235" s="32"/>
      <c r="BI235" s="316"/>
      <c r="BJ235" s="309">
        <v>0.0</v>
      </c>
      <c r="BK235" s="310">
        <v>0.0</v>
      </c>
      <c r="BL235" s="311">
        <v>0.0</v>
      </c>
      <c r="BM235" s="32"/>
      <c r="BN235" s="32"/>
      <c r="BO235" s="316"/>
      <c r="BP235" s="309">
        <v>0.0</v>
      </c>
      <c r="BQ235" s="310">
        <v>0.0</v>
      </c>
      <c r="BR235" s="311">
        <v>0.0</v>
      </c>
      <c r="BS235" s="32"/>
      <c r="BT235" s="32"/>
      <c r="BU235" s="316"/>
      <c r="BV235" s="309">
        <v>0.0</v>
      </c>
      <c r="BW235" s="310">
        <v>0.0</v>
      </c>
      <c r="BX235" s="311">
        <v>0.0</v>
      </c>
      <c r="BY235" s="32"/>
      <c r="BZ235" s="32"/>
      <c r="CA235" s="316"/>
      <c r="CB235" s="309">
        <v>0.0</v>
      </c>
      <c r="CC235" s="310">
        <v>0.0</v>
      </c>
      <c r="CD235" s="311">
        <v>0.0</v>
      </c>
      <c r="CE235" s="32"/>
      <c r="CF235" s="32"/>
      <c r="CG235" s="316"/>
      <c r="CH235" s="309">
        <v>0.0</v>
      </c>
      <c r="CI235" s="310">
        <v>0.0</v>
      </c>
      <c r="CJ235" s="311">
        <v>0.0</v>
      </c>
      <c r="CK235" s="31"/>
      <c r="CL235" s="31"/>
      <c r="CM235" s="317"/>
      <c r="CN235" s="303">
        <v>0.0</v>
      </c>
      <c r="CO235" s="304">
        <v>0.0</v>
      </c>
      <c r="CP235" s="305">
        <v>0.0</v>
      </c>
      <c r="CQ235" s="31"/>
      <c r="CR235" s="31"/>
      <c r="CS235" s="317"/>
      <c r="CT235" s="303">
        <v>0.0</v>
      </c>
      <c r="CU235" s="304">
        <v>0.0</v>
      </c>
      <c r="CV235" s="305">
        <v>0.0</v>
      </c>
      <c r="CW235" s="31"/>
      <c r="CX235" s="31"/>
      <c r="CY235" s="317"/>
      <c r="CZ235" s="303">
        <v>0.0</v>
      </c>
      <c r="DA235" s="304">
        <v>0.0</v>
      </c>
      <c r="DB235" s="305">
        <v>0.0</v>
      </c>
    </row>
    <row r="236">
      <c r="B236" s="313"/>
      <c r="C236" s="314"/>
      <c r="D236" s="314"/>
      <c r="E236" s="287">
        <v>0.0</v>
      </c>
      <c r="F236" s="287">
        <v>0.0</v>
      </c>
      <c r="G236" s="287">
        <v>0.0</v>
      </c>
      <c r="H236" s="287">
        <f>IF(ISBLANK(E236), "", COUNTA(CCD!K236, CCD!Q236, CCD!W236, CCD!AC236, CCD!AI236, CCD!AO236, CCD!AU236, CCD!BA236, CCD!BG236, CCD!BM236, CCD!BS236, CCD!BY236, CCD!CE236, CCD!CK236, CCD!CQ236, CCD!CW236))</f>
        <v>0</v>
      </c>
      <c r="I236" s="287">
        <f>IF(ISBLANK(F236), "", COUNTA(CCD!L236, CCD!R236, CCD!X236, CCD!AD236, CCD!AJ236, CCD!AP236, CCD!AV236, CCD!BB236, CCD!BH236, CCD!BN236, CCD!BT236, CCD!BZ236, CCD!CF236, CCD!CL236, CCD!CR236, CCD!CX236))</f>
        <v>0</v>
      </c>
      <c r="J236" s="287">
        <f>IF(ISBLANK(G236), "", COUNTA(CCD!M236, CCD!S236, CCD!Y236, CCD!AE236, CCD!AK236, CCD!AQ236, CCD!AW236, CCD!BC236, CCD!BI236, CCD!BO236, CCD!BU236, CCD!CA236, CCD!CG236, CCD!CM236, CCD!CS236, CCD!CY236))</f>
        <v>0</v>
      </c>
      <c r="K236" s="315"/>
      <c r="L236" s="32"/>
      <c r="M236" s="316"/>
      <c r="N236" s="309">
        <v>0.0</v>
      </c>
      <c r="O236" s="310">
        <v>0.0</v>
      </c>
      <c r="P236" s="311">
        <v>0.0</v>
      </c>
      <c r="Q236" s="315"/>
      <c r="R236" s="88"/>
      <c r="S236" s="316"/>
      <c r="T236" s="309">
        <v>0.0</v>
      </c>
      <c r="U236" s="310">
        <v>0.0</v>
      </c>
      <c r="V236" s="311">
        <v>0.0</v>
      </c>
      <c r="W236" s="315"/>
      <c r="X236" s="32"/>
      <c r="Y236" s="316"/>
      <c r="Z236" s="309">
        <v>0.0</v>
      </c>
      <c r="AA236" s="310">
        <v>0.0</v>
      </c>
      <c r="AB236" s="311">
        <v>0.0</v>
      </c>
      <c r="AC236" s="315"/>
      <c r="AD236" s="32"/>
      <c r="AE236" s="316"/>
      <c r="AF236" s="309">
        <v>0.0</v>
      </c>
      <c r="AG236" s="310">
        <v>0.0</v>
      </c>
      <c r="AH236" s="311">
        <v>0.0</v>
      </c>
      <c r="AI236" s="315"/>
      <c r="AJ236" s="32"/>
      <c r="AK236" s="316"/>
      <c r="AL236" s="309">
        <v>0.0</v>
      </c>
      <c r="AM236" s="310">
        <v>0.0</v>
      </c>
      <c r="AN236" s="311">
        <v>0.0</v>
      </c>
      <c r="AO236" s="32"/>
      <c r="AP236" s="32"/>
      <c r="AQ236" s="316"/>
      <c r="AR236" s="309">
        <v>0.0</v>
      </c>
      <c r="AS236" s="310">
        <v>0.0</v>
      </c>
      <c r="AT236" s="311">
        <v>0.0</v>
      </c>
      <c r="AU236" s="315"/>
      <c r="AV236" s="32"/>
      <c r="AW236" s="316"/>
      <c r="AX236" s="309">
        <v>0.0</v>
      </c>
      <c r="AY236" s="310">
        <v>0.0</v>
      </c>
      <c r="AZ236" s="311">
        <v>0.0</v>
      </c>
      <c r="BA236" s="315"/>
      <c r="BB236" s="32"/>
      <c r="BC236" s="316"/>
      <c r="BD236" s="309">
        <v>0.0</v>
      </c>
      <c r="BE236" s="310">
        <v>0.0</v>
      </c>
      <c r="BF236" s="311">
        <v>0.0</v>
      </c>
      <c r="BG236" s="315"/>
      <c r="BH236" s="32"/>
      <c r="BI236" s="316"/>
      <c r="BJ236" s="309">
        <v>0.0</v>
      </c>
      <c r="BK236" s="310">
        <v>0.0</v>
      </c>
      <c r="BL236" s="311">
        <v>0.0</v>
      </c>
      <c r="BM236" s="32"/>
      <c r="BN236" s="32"/>
      <c r="BO236" s="316"/>
      <c r="BP236" s="309">
        <v>0.0</v>
      </c>
      <c r="BQ236" s="310">
        <v>0.0</v>
      </c>
      <c r="BR236" s="311">
        <v>0.0</v>
      </c>
      <c r="BS236" s="32"/>
      <c r="BT236" s="32"/>
      <c r="BU236" s="316"/>
      <c r="BV236" s="309">
        <v>0.0</v>
      </c>
      <c r="BW236" s="310">
        <v>0.0</v>
      </c>
      <c r="BX236" s="311">
        <v>0.0</v>
      </c>
      <c r="BY236" s="32"/>
      <c r="BZ236" s="32"/>
      <c r="CA236" s="316"/>
      <c r="CB236" s="309">
        <v>0.0</v>
      </c>
      <c r="CC236" s="310">
        <v>0.0</v>
      </c>
      <c r="CD236" s="311">
        <v>0.0</v>
      </c>
      <c r="CE236" s="32"/>
      <c r="CF236" s="32"/>
      <c r="CG236" s="316"/>
      <c r="CH236" s="309">
        <v>0.0</v>
      </c>
      <c r="CI236" s="310">
        <v>0.0</v>
      </c>
      <c r="CJ236" s="311">
        <v>0.0</v>
      </c>
      <c r="CK236" s="31"/>
      <c r="CL236" s="31"/>
      <c r="CM236" s="317"/>
      <c r="CN236" s="303">
        <v>0.0</v>
      </c>
      <c r="CO236" s="304">
        <v>0.0</v>
      </c>
      <c r="CP236" s="305">
        <v>0.0</v>
      </c>
      <c r="CQ236" s="31"/>
      <c r="CR236" s="31"/>
      <c r="CS236" s="317"/>
      <c r="CT236" s="303">
        <v>0.0</v>
      </c>
      <c r="CU236" s="304">
        <v>0.0</v>
      </c>
      <c r="CV236" s="305">
        <v>0.0</v>
      </c>
      <c r="CW236" s="31"/>
      <c r="CX236" s="31"/>
      <c r="CY236" s="317"/>
      <c r="CZ236" s="303">
        <v>0.0</v>
      </c>
      <c r="DA236" s="304">
        <v>0.0</v>
      </c>
      <c r="DB236" s="305">
        <v>0.0</v>
      </c>
    </row>
    <row r="237">
      <c r="B237" s="313"/>
      <c r="C237" s="314"/>
      <c r="D237" s="314"/>
      <c r="E237" s="287">
        <v>0.0</v>
      </c>
      <c r="F237" s="287">
        <v>0.0</v>
      </c>
      <c r="G237" s="287">
        <v>0.0</v>
      </c>
      <c r="H237" s="287">
        <f>IF(ISBLANK(E237), "", COUNTA(CCD!K237, CCD!Q237, CCD!W237, CCD!AC237, CCD!AI237, CCD!AO237, CCD!AU237, CCD!BA237, CCD!BG237, CCD!BM237, CCD!BS237, CCD!BY237, CCD!CE237, CCD!CK237, CCD!CQ237, CCD!CW237))</f>
        <v>0</v>
      </c>
      <c r="I237" s="287">
        <f>IF(ISBLANK(F237), "", COUNTA(CCD!L237, CCD!R237, CCD!X237, CCD!AD237, CCD!AJ237, CCD!AP237, CCD!AV237, CCD!BB237, CCD!BH237, CCD!BN237, CCD!BT237, CCD!BZ237, CCD!CF237, CCD!CL237, CCD!CR237, CCD!CX237))</f>
        <v>0</v>
      </c>
      <c r="J237" s="287">
        <f>IF(ISBLANK(G237), "", COUNTA(CCD!M237, CCD!S237, CCD!Y237, CCD!AE237, CCD!AK237, CCD!AQ237, CCD!AW237, CCD!BC237, CCD!BI237, CCD!BO237, CCD!BU237, CCD!CA237, CCD!CG237, CCD!CM237, CCD!CS237, CCD!CY237))</f>
        <v>0</v>
      </c>
      <c r="K237" s="315"/>
      <c r="L237" s="32"/>
      <c r="M237" s="316"/>
      <c r="N237" s="309">
        <v>0.0</v>
      </c>
      <c r="O237" s="310">
        <v>0.0</v>
      </c>
      <c r="P237" s="311">
        <v>0.0</v>
      </c>
      <c r="Q237" s="315"/>
      <c r="R237" s="88"/>
      <c r="S237" s="316"/>
      <c r="T237" s="309">
        <v>0.0</v>
      </c>
      <c r="U237" s="310">
        <v>0.0</v>
      </c>
      <c r="V237" s="311">
        <v>0.0</v>
      </c>
      <c r="W237" s="315"/>
      <c r="X237" s="32"/>
      <c r="Y237" s="316"/>
      <c r="Z237" s="309">
        <v>0.0</v>
      </c>
      <c r="AA237" s="310">
        <v>0.0</v>
      </c>
      <c r="AB237" s="311">
        <v>0.0</v>
      </c>
      <c r="AC237" s="315"/>
      <c r="AD237" s="32"/>
      <c r="AE237" s="316"/>
      <c r="AF237" s="309">
        <v>0.0</v>
      </c>
      <c r="AG237" s="310">
        <v>0.0</v>
      </c>
      <c r="AH237" s="311">
        <v>0.0</v>
      </c>
      <c r="AI237" s="315"/>
      <c r="AJ237" s="32"/>
      <c r="AK237" s="316"/>
      <c r="AL237" s="309">
        <v>0.0</v>
      </c>
      <c r="AM237" s="310">
        <v>0.0</v>
      </c>
      <c r="AN237" s="311">
        <v>0.0</v>
      </c>
      <c r="AO237" s="32"/>
      <c r="AP237" s="32"/>
      <c r="AQ237" s="316"/>
      <c r="AR237" s="309">
        <v>0.0</v>
      </c>
      <c r="AS237" s="310">
        <v>0.0</v>
      </c>
      <c r="AT237" s="311">
        <v>0.0</v>
      </c>
      <c r="AU237" s="315"/>
      <c r="AV237" s="32"/>
      <c r="AW237" s="316"/>
      <c r="AX237" s="309">
        <v>0.0</v>
      </c>
      <c r="AY237" s="310">
        <v>0.0</v>
      </c>
      <c r="AZ237" s="311">
        <v>0.0</v>
      </c>
      <c r="BA237" s="315"/>
      <c r="BB237" s="32"/>
      <c r="BC237" s="316"/>
      <c r="BD237" s="309">
        <v>0.0</v>
      </c>
      <c r="BE237" s="310">
        <v>0.0</v>
      </c>
      <c r="BF237" s="311">
        <v>0.0</v>
      </c>
      <c r="BG237" s="315"/>
      <c r="BH237" s="32"/>
      <c r="BI237" s="316"/>
      <c r="BJ237" s="309">
        <v>0.0</v>
      </c>
      <c r="BK237" s="310">
        <v>0.0</v>
      </c>
      <c r="BL237" s="311">
        <v>0.0</v>
      </c>
      <c r="BM237" s="32"/>
      <c r="BN237" s="32"/>
      <c r="BO237" s="316"/>
      <c r="BP237" s="309">
        <v>0.0</v>
      </c>
      <c r="BQ237" s="310">
        <v>0.0</v>
      </c>
      <c r="BR237" s="311">
        <v>0.0</v>
      </c>
      <c r="BS237" s="32"/>
      <c r="BT237" s="32"/>
      <c r="BU237" s="316"/>
      <c r="BV237" s="309">
        <v>0.0</v>
      </c>
      <c r="BW237" s="310">
        <v>0.0</v>
      </c>
      <c r="BX237" s="311">
        <v>0.0</v>
      </c>
      <c r="BY237" s="32"/>
      <c r="BZ237" s="32"/>
      <c r="CA237" s="316"/>
      <c r="CB237" s="309">
        <v>0.0</v>
      </c>
      <c r="CC237" s="310">
        <v>0.0</v>
      </c>
      <c r="CD237" s="311">
        <v>0.0</v>
      </c>
      <c r="CE237" s="32"/>
      <c r="CF237" s="32"/>
      <c r="CG237" s="316"/>
      <c r="CH237" s="309">
        <v>0.0</v>
      </c>
      <c r="CI237" s="310">
        <v>0.0</v>
      </c>
      <c r="CJ237" s="311">
        <v>0.0</v>
      </c>
      <c r="CK237" s="31"/>
      <c r="CL237" s="31"/>
      <c r="CM237" s="317"/>
      <c r="CN237" s="303">
        <v>0.0</v>
      </c>
      <c r="CO237" s="304">
        <v>0.0</v>
      </c>
      <c r="CP237" s="305">
        <v>0.0</v>
      </c>
      <c r="CQ237" s="31"/>
      <c r="CR237" s="31"/>
      <c r="CS237" s="317"/>
      <c r="CT237" s="303">
        <v>0.0</v>
      </c>
      <c r="CU237" s="304">
        <v>0.0</v>
      </c>
      <c r="CV237" s="305">
        <v>0.0</v>
      </c>
      <c r="CW237" s="31"/>
      <c r="CX237" s="31"/>
      <c r="CY237" s="317"/>
      <c r="CZ237" s="303">
        <v>0.0</v>
      </c>
      <c r="DA237" s="304">
        <v>0.0</v>
      </c>
      <c r="DB237" s="305">
        <v>0.0</v>
      </c>
    </row>
    <row r="238">
      <c r="B238" s="313"/>
      <c r="C238" s="314"/>
      <c r="D238" s="314"/>
      <c r="E238" s="287">
        <v>0.0</v>
      </c>
      <c r="F238" s="287">
        <v>0.0</v>
      </c>
      <c r="G238" s="287">
        <v>0.0</v>
      </c>
      <c r="H238" s="287">
        <f>IF(ISBLANK(E238), "", COUNTA(CCD!K238, CCD!Q238, CCD!W238, CCD!AC238, CCD!AI238, CCD!AO238, CCD!AU238, CCD!BA238, CCD!BG238, CCD!BM238, CCD!BS238, CCD!BY238, CCD!CE238, CCD!CK238, CCD!CQ238, CCD!CW238))</f>
        <v>0</v>
      </c>
      <c r="I238" s="287">
        <f>IF(ISBLANK(F238), "", COUNTA(CCD!L238, CCD!R238, CCD!X238, CCD!AD238, CCD!AJ238, CCD!AP238, CCD!AV238, CCD!BB238, CCD!BH238, CCD!BN238, CCD!BT238, CCD!BZ238, CCD!CF238, CCD!CL238, CCD!CR238, CCD!CX238))</f>
        <v>0</v>
      </c>
      <c r="J238" s="287">
        <f>IF(ISBLANK(G238), "", COUNTA(CCD!M238, CCD!S238, CCD!Y238, CCD!AE238, CCD!AK238, CCD!AQ238, CCD!AW238, CCD!BC238, CCD!BI238, CCD!BO238, CCD!BU238, CCD!CA238, CCD!CG238, CCD!CM238, CCD!CS238, CCD!CY238))</f>
        <v>0</v>
      </c>
      <c r="K238" s="315"/>
      <c r="L238" s="32"/>
      <c r="M238" s="316"/>
      <c r="N238" s="309">
        <v>0.0</v>
      </c>
      <c r="O238" s="310">
        <v>0.0</v>
      </c>
      <c r="P238" s="311">
        <v>0.0</v>
      </c>
      <c r="Q238" s="315"/>
      <c r="R238" s="88"/>
      <c r="S238" s="316"/>
      <c r="T238" s="309">
        <v>0.0</v>
      </c>
      <c r="U238" s="310">
        <v>0.0</v>
      </c>
      <c r="V238" s="311">
        <v>0.0</v>
      </c>
      <c r="W238" s="315"/>
      <c r="X238" s="32"/>
      <c r="Y238" s="316"/>
      <c r="Z238" s="309">
        <v>0.0</v>
      </c>
      <c r="AA238" s="310">
        <v>0.0</v>
      </c>
      <c r="AB238" s="311">
        <v>0.0</v>
      </c>
      <c r="AC238" s="315"/>
      <c r="AD238" s="32"/>
      <c r="AE238" s="316"/>
      <c r="AF238" s="309">
        <v>0.0</v>
      </c>
      <c r="AG238" s="310">
        <v>0.0</v>
      </c>
      <c r="AH238" s="311">
        <v>0.0</v>
      </c>
      <c r="AI238" s="315"/>
      <c r="AJ238" s="32"/>
      <c r="AK238" s="316"/>
      <c r="AL238" s="309">
        <v>0.0</v>
      </c>
      <c r="AM238" s="310">
        <v>0.0</v>
      </c>
      <c r="AN238" s="311">
        <v>0.0</v>
      </c>
      <c r="AO238" s="32"/>
      <c r="AP238" s="32"/>
      <c r="AQ238" s="316"/>
      <c r="AR238" s="309">
        <v>0.0</v>
      </c>
      <c r="AS238" s="310">
        <v>0.0</v>
      </c>
      <c r="AT238" s="311">
        <v>0.0</v>
      </c>
      <c r="AU238" s="315"/>
      <c r="AV238" s="32"/>
      <c r="AW238" s="316"/>
      <c r="AX238" s="309">
        <v>0.0</v>
      </c>
      <c r="AY238" s="310">
        <v>0.0</v>
      </c>
      <c r="AZ238" s="311">
        <v>0.0</v>
      </c>
      <c r="BA238" s="315"/>
      <c r="BB238" s="32"/>
      <c r="BC238" s="316"/>
      <c r="BD238" s="309">
        <v>0.0</v>
      </c>
      <c r="BE238" s="310">
        <v>0.0</v>
      </c>
      <c r="BF238" s="311">
        <v>0.0</v>
      </c>
      <c r="BG238" s="315"/>
      <c r="BH238" s="32"/>
      <c r="BI238" s="316"/>
      <c r="BJ238" s="309">
        <v>0.0</v>
      </c>
      <c r="BK238" s="310">
        <v>0.0</v>
      </c>
      <c r="BL238" s="311">
        <v>0.0</v>
      </c>
      <c r="BM238" s="32"/>
      <c r="BN238" s="32"/>
      <c r="BO238" s="316"/>
      <c r="BP238" s="309">
        <v>0.0</v>
      </c>
      <c r="BQ238" s="310">
        <v>0.0</v>
      </c>
      <c r="BR238" s="311">
        <v>0.0</v>
      </c>
      <c r="BS238" s="32"/>
      <c r="BT238" s="32"/>
      <c r="BU238" s="316"/>
      <c r="BV238" s="309">
        <v>0.0</v>
      </c>
      <c r="BW238" s="310">
        <v>0.0</v>
      </c>
      <c r="BX238" s="311">
        <v>0.0</v>
      </c>
      <c r="BY238" s="32"/>
      <c r="BZ238" s="32"/>
      <c r="CA238" s="316"/>
      <c r="CB238" s="309">
        <v>0.0</v>
      </c>
      <c r="CC238" s="310">
        <v>0.0</v>
      </c>
      <c r="CD238" s="311">
        <v>0.0</v>
      </c>
      <c r="CE238" s="32"/>
      <c r="CF238" s="32"/>
      <c r="CG238" s="316"/>
      <c r="CH238" s="309">
        <v>0.0</v>
      </c>
      <c r="CI238" s="310">
        <v>0.0</v>
      </c>
      <c r="CJ238" s="311">
        <v>0.0</v>
      </c>
      <c r="CK238" s="31"/>
      <c r="CL238" s="31"/>
      <c r="CM238" s="317"/>
      <c r="CN238" s="303">
        <v>0.0</v>
      </c>
      <c r="CO238" s="304">
        <v>0.0</v>
      </c>
      <c r="CP238" s="305">
        <v>0.0</v>
      </c>
      <c r="CQ238" s="31"/>
      <c r="CR238" s="31"/>
      <c r="CS238" s="317"/>
      <c r="CT238" s="303">
        <v>0.0</v>
      </c>
      <c r="CU238" s="304">
        <v>0.0</v>
      </c>
      <c r="CV238" s="305">
        <v>0.0</v>
      </c>
      <c r="CW238" s="31"/>
      <c r="CX238" s="31"/>
      <c r="CY238" s="317"/>
      <c r="CZ238" s="303">
        <v>0.0</v>
      </c>
      <c r="DA238" s="304">
        <v>0.0</v>
      </c>
      <c r="DB238" s="305">
        <v>0.0</v>
      </c>
    </row>
    <row r="239">
      <c r="B239" s="313"/>
      <c r="C239" s="314"/>
      <c r="D239" s="314"/>
      <c r="E239" s="287">
        <v>0.0</v>
      </c>
      <c r="F239" s="287">
        <v>0.0</v>
      </c>
      <c r="G239" s="287">
        <v>0.0</v>
      </c>
      <c r="H239" s="287">
        <f>IF(ISBLANK(E239), "", COUNTA(CCD!K239, CCD!Q239, CCD!W239, CCD!AC239, CCD!AI239, CCD!AO239, CCD!AU239, CCD!BA239, CCD!BG239, CCD!BM239, CCD!BS239, CCD!BY239, CCD!CE239, CCD!CK239, CCD!CQ239, CCD!CW239))</f>
        <v>0</v>
      </c>
      <c r="I239" s="287">
        <f>IF(ISBLANK(F239), "", COUNTA(CCD!L239, CCD!R239, CCD!X239, CCD!AD239, CCD!AJ239, CCD!AP239, CCD!AV239, CCD!BB239, CCD!BH239, CCD!BN239, CCD!BT239, CCD!BZ239, CCD!CF239, CCD!CL239, CCD!CR239, CCD!CX239))</f>
        <v>0</v>
      </c>
      <c r="J239" s="287">
        <f>IF(ISBLANK(G239), "", COUNTA(CCD!M239, CCD!S239, CCD!Y239, CCD!AE239, CCD!AK239, CCD!AQ239, CCD!AW239, CCD!BC239, CCD!BI239, CCD!BO239, CCD!BU239, CCD!CA239, CCD!CG239, CCD!CM239, CCD!CS239, CCD!CY239))</f>
        <v>0</v>
      </c>
      <c r="K239" s="315"/>
      <c r="L239" s="32"/>
      <c r="M239" s="316"/>
      <c r="N239" s="309">
        <v>0.0</v>
      </c>
      <c r="O239" s="310">
        <v>0.0</v>
      </c>
      <c r="P239" s="311">
        <v>0.0</v>
      </c>
      <c r="Q239" s="315"/>
      <c r="R239" s="88"/>
      <c r="S239" s="316"/>
      <c r="T239" s="309">
        <v>0.0</v>
      </c>
      <c r="U239" s="310">
        <v>0.0</v>
      </c>
      <c r="V239" s="311">
        <v>0.0</v>
      </c>
      <c r="W239" s="315"/>
      <c r="X239" s="32"/>
      <c r="Y239" s="316"/>
      <c r="Z239" s="309">
        <v>0.0</v>
      </c>
      <c r="AA239" s="310">
        <v>0.0</v>
      </c>
      <c r="AB239" s="311">
        <v>0.0</v>
      </c>
      <c r="AC239" s="315"/>
      <c r="AD239" s="32"/>
      <c r="AE239" s="316"/>
      <c r="AF239" s="309">
        <v>0.0</v>
      </c>
      <c r="AG239" s="310">
        <v>0.0</v>
      </c>
      <c r="AH239" s="311">
        <v>0.0</v>
      </c>
      <c r="AI239" s="315"/>
      <c r="AJ239" s="32"/>
      <c r="AK239" s="316"/>
      <c r="AL239" s="309">
        <v>0.0</v>
      </c>
      <c r="AM239" s="310">
        <v>0.0</v>
      </c>
      <c r="AN239" s="311">
        <v>0.0</v>
      </c>
      <c r="AO239" s="32"/>
      <c r="AP239" s="32"/>
      <c r="AQ239" s="316"/>
      <c r="AR239" s="309">
        <v>0.0</v>
      </c>
      <c r="AS239" s="310">
        <v>0.0</v>
      </c>
      <c r="AT239" s="311">
        <v>0.0</v>
      </c>
      <c r="AU239" s="315"/>
      <c r="AV239" s="32"/>
      <c r="AW239" s="316"/>
      <c r="AX239" s="309">
        <v>0.0</v>
      </c>
      <c r="AY239" s="310">
        <v>0.0</v>
      </c>
      <c r="AZ239" s="311">
        <v>0.0</v>
      </c>
      <c r="BA239" s="315"/>
      <c r="BB239" s="32"/>
      <c r="BC239" s="316"/>
      <c r="BD239" s="309">
        <v>0.0</v>
      </c>
      <c r="BE239" s="310">
        <v>0.0</v>
      </c>
      <c r="BF239" s="311">
        <v>0.0</v>
      </c>
      <c r="BG239" s="315"/>
      <c r="BH239" s="32"/>
      <c r="BI239" s="316"/>
      <c r="BJ239" s="309">
        <v>0.0</v>
      </c>
      <c r="BK239" s="310">
        <v>0.0</v>
      </c>
      <c r="BL239" s="311">
        <v>0.0</v>
      </c>
      <c r="BM239" s="32"/>
      <c r="BN239" s="32"/>
      <c r="BO239" s="316"/>
      <c r="BP239" s="309">
        <v>0.0</v>
      </c>
      <c r="BQ239" s="310">
        <v>0.0</v>
      </c>
      <c r="BR239" s="311">
        <v>0.0</v>
      </c>
      <c r="BS239" s="32"/>
      <c r="BT239" s="32"/>
      <c r="BU239" s="316"/>
      <c r="BV239" s="309">
        <v>0.0</v>
      </c>
      <c r="BW239" s="310">
        <v>0.0</v>
      </c>
      <c r="BX239" s="311">
        <v>0.0</v>
      </c>
      <c r="BY239" s="32"/>
      <c r="BZ239" s="32"/>
      <c r="CA239" s="316"/>
      <c r="CB239" s="309">
        <v>0.0</v>
      </c>
      <c r="CC239" s="310">
        <v>0.0</v>
      </c>
      <c r="CD239" s="311">
        <v>0.0</v>
      </c>
      <c r="CE239" s="32"/>
      <c r="CF239" s="32"/>
      <c r="CG239" s="316"/>
      <c r="CH239" s="309">
        <v>0.0</v>
      </c>
      <c r="CI239" s="310">
        <v>0.0</v>
      </c>
      <c r="CJ239" s="311">
        <v>0.0</v>
      </c>
      <c r="CK239" s="31"/>
      <c r="CL239" s="31"/>
      <c r="CM239" s="317"/>
      <c r="CN239" s="303">
        <v>0.0</v>
      </c>
      <c r="CO239" s="304">
        <v>0.0</v>
      </c>
      <c r="CP239" s="305">
        <v>0.0</v>
      </c>
      <c r="CQ239" s="31"/>
      <c r="CR239" s="31"/>
      <c r="CS239" s="317"/>
      <c r="CT239" s="303">
        <v>0.0</v>
      </c>
      <c r="CU239" s="304">
        <v>0.0</v>
      </c>
      <c r="CV239" s="305">
        <v>0.0</v>
      </c>
      <c r="CW239" s="31"/>
      <c r="CX239" s="31"/>
      <c r="CY239" s="317"/>
      <c r="CZ239" s="303">
        <v>0.0</v>
      </c>
      <c r="DA239" s="304">
        <v>0.0</v>
      </c>
      <c r="DB239" s="305">
        <v>0.0</v>
      </c>
    </row>
    <row r="240">
      <c r="B240" s="313"/>
      <c r="C240" s="314"/>
      <c r="D240" s="314"/>
      <c r="E240" s="287">
        <v>0.0</v>
      </c>
      <c r="F240" s="287">
        <v>0.0</v>
      </c>
      <c r="G240" s="287">
        <v>0.0</v>
      </c>
      <c r="H240" s="287">
        <f>IF(ISBLANK(E240), "", COUNTA(CCD!K240, CCD!Q240, CCD!W240, CCD!AC240, CCD!AI240, CCD!AO240, CCD!AU240, CCD!BA240, CCD!BG240, CCD!BM240, CCD!BS240, CCD!BY240, CCD!CE240, CCD!CK240, CCD!CQ240, CCD!CW240))</f>
        <v>0</v>
      </c>
      <c r="I240" s="287">
        <f>IF(ISBLANK(F240), "", COUNTA(CCD!L240, CCD!R240, CCD!X240, CCD!AD240, CCD!AJ240, CCD!AP240, CCD!AV240, CCD!BB240, CCD!BH240, CCD!BN240, CCD!BT240, CCD!BZ240, CCD!CF240, CCD!CL240, CCD!CR240, CCD!CX240))</f>
        <v>0</v>
      </c>
      <c r="J240" s="287">
        <f>IF(ISBLANK(G240), "", COUNTA(CCD!M240, CCD!S240, CCD!Y240, CCD!AE240, CCD!AK240, CCD!AQ240, CCD!AW240, CCD!BC240, CCD!BI240, CCD!BO240, CCD!BU240, CCD!CA240, CCD!CG240, CCD!CM240, CCD!CS240, CCD!CY240))</f>
        <v>0</v>
      </c>
      <c r="K240" s="315"/>
      <c r="L240" s="32"/>
      <c r="M240" s="316"/>
      <c r="N240" s="309">
        <v>0.0</v>
      </c>
      <c r="O240" s="310">
        <v>0.0</v>
      </c>
      <c r="P240" s="311">
        <v>0.0</v>
      </c>
      <c r="Q240" s="315"/>
      <c r="R240" s="88"/>
      <c r="S240" s="316"/>
      <c r="T240" s="309">
        <v>0.0</v>
      </c>
      <c r="U240" s="310">
        <v>0.0</v>
      </c>
      <c r="V240" s="311">
        <v>0.0</v>
      </c>
      <c r="W240" s="315"/>
      <c r="X240" s="32"/>
      <c r="Y240" s="316"/>
      <c r="Z240" s="309">
        <v>0.0</v>
      </c>
      <c r="AA240" s="310">
        <v>0.0</v>
      </c>
      <c r="AB240" s="311">
        <v>0.0</v>
      </c>
      <c r="AC240" s="315"/>
      <c r="AD240" s="32"/>
      <c r="AE240" s="316"/>
      <c r="AF240" s="309">
        <v>0.0</v>
      </c>
      <c r="AG240" s="310">
        <v>0.0</v>
      </c>
      <c r="AH240" s="311">
        <v>0.0</v>
      </c>
      <c r="AI240" s="315"/>
      <c r="AJ240" s="32"/>
      <c r="AK240" s="316"/>
      <c r="AL240" s="309">
        <v>0.0</v>
      </c>
      <c r="AM240" s="310">
        <v>0.0</v>
      </c>
      <c r="AN240" s="311">
        <v>0.0</v>
      </c>
      <c r="AO240" s="32"/>
      <c r="AP240" s="32"/>
      <c r="AQ240" s="316"/>
      <c r="AR240" s="309">
        <v>0.0</v>
      </c>
      <c r="AS240" s="310">
        <v>0.0</v>
      </c>
      <c r="AT240" s="311">
        <v>0.0</v>
      </c>
      <c r="AU240" s="315"/>
      <c r="AV240" s="32"/>
      <c r="AW240" s="316"/>
      <c r="AX240" s="309">
        <v>0.0</v>
      </c>
      <c r="AY240" s="310">
        <v>0.0</v>
      </c>
      <c r="AZ240" s="311">
        <v>0.0</v>
      </c>
      <c r="BA240" s="315"/>
      <c r="BB240" s="32"/>
      <c r="BC240" s="316"/>
      <c r="BD240" s="309">
        <v>0.0</v>
      </c>
      <c r="BE240" s="310">
        <v>0.0</v>
      </c>
      <c r="BF240" s="311">
        <v>0.0</v>
      </c>
      <c r="BG240" s="315"/>
      <c r="BH240" s="32"/>
      <c r="BI240" s="316"/>
      <c r="BJ240" s="309">
        <v>0.0</v>
      </c>
      <c r="BK240" s="310">
        <v>0.0</v>
      </c>
      <c r="BL240" s="311">
        <v>0.0</v>
      </c>
      <c r="BM240" s="32"/>
      <c r="BN240" s="32"/>
      <c r="BO240" s="316"/>
      <c r="BP240" s="309">
        <v>0.0</v>
      </c>
      <c r="BQ240" s="310">
        <v>0.0</v>
      </c>
      <c r="BR240" s="311">
        <v>0.0</v>
      </c>
      <c r="BS240" s="32"/>
      <c r="BT240" s="32"/>
      <c r="BU240" s="316"/>
      <c r="BV240" s="309">
        <v>0.0</v>
      </c>
      <c r="BW240" s="310">
        <v>0.0</v>
      </c>
      <c r="BX240" s="311">
        <v>0.0</v>
      </c>
      <c r="BY240" s="32"/>
      <c r="BZ240" s="32"/>
      <c r="CA240" s="316"/>
      <c r="CB240" s="309">
        <v>0.0</v>
      </c>
      <c r="CC240" s="310">
        <v>0.0</v>
      </c>
      <c r="CD240" s="311">
        <v>0.0</v>
      </c>
      <c r="CE240" s="32"/>
      <c r="CF240" s="32"/>
      <c r="CG240" s="316"/>
      <c r="CH240" s="309">
        <v>0.0</v>
      </c>
      <c r="CI240" s="310">
        <v>0.0</v>
      </c>
      <c r="CJ240" s="311">
        <v>0.0</v>
      </c>
      <c r="CK240" s="31"/>
      <c r="CL240" s="31"/>
      <c r="CM240" s="317"/>
      <c r="CN240" s="303">
        <v>0.0</v>
      </c>
      <c r="CO240" s="304">
        <v>0.0</v>
      </c>
      <c r="CP240" s="305">
        <v>0.0</v>
      </c>
      <c r="CQ240" s="31"/>
      <c r="CR240" s="31"/>
      <c r="CS240" s="317"/>
      <c r="CT240" s="303">
        <v>0.0</v>
      </c>
      <c r="CU240" s="304">
        <v>0.0</v>
      </c>
      <c r="CV240" s="305">
        <v>0.0</v>
      </c>
      <c r="CW240" s="31"/>
      <c r="CX240" s="31"/>
      <c r="CY240" s="317"/>
      <c r="CZ240" s="303">
        <v>0.0</v>
      </c>
      <c r="DA240" s="304">
        <v>0.0</v>
      </c>
      <c r="DB240" s="305">
        <v>0.0</v>
      </c>
    </row>
    <row r="241">
      <c r="B241" s="313"/>
      <c r="C241" s="314"/>
      <c r="D241" s="314"/>
      <c r="E241" s="287">
        <v>0.0</v>
      </c>
      <c r="F241" s="287">
        <v>0.0</v>
      </c>
      <c r="G241" s="287">
        <v>0.0</v>
      </c>
      <c r="H241" s="287">
        <f>IF(ISBLANK(E241), "", COUNTA(CCD!K241, CCD!Q241, CCD!W241, CCD!AC241, CCD!AI241, CCD!AO241, CCD!AU241, CCD!BA241, CCD!BG241, CCD!BM241, CCD!BS241, CCD!BY241, CCD!CE241, CCD!CK241, CCD!CQ241, CCD!CW241))</f>
        <v>0</v>
      </c>
      <c r="I241" s="287">
        <f>IF(ISBLANK(F241), "", COUNTA(CCD!L241, CCD!R241, CCD!X241, CCD!AD241, CCD!AJ241, CCD!AP241, CCD!AV241, CCD!BB241, CCD!BH241, CCD!BN241, CCD!BT241, CCD!BZ241, CCD!CF241, CCD!CL241, CCD!CR241, CCD!CX241))</f>
        <v>0</v>
      </c>
      <c r="J241" s="287">
        <f>IF(ISBLANK(G241), "", COUNTA(CCD!M241, CCD!S241, CCD!Y241, CCD!AE241, CCD!AK241, CCD!AQ241, CCD!AW241, CCD!BC241, CCD!BI241, CCD!BO241, CCD!BU241, CCD!CA241, CCD!CG241, CCD!CM241, CCD!CS241, CCD!CY241))</f>
        <v>0</v>
      </c>
      <c r="K241" s="315"/>
      <c r="L241" s="32"/>
      <c r="M241" s="316"/>
      <c r="N241" s="309">
        <v>0.0</v>
      </c>
      <c r="O241" s="310">
        <v>0.0</v>
      </c>
      <c r="P241" s="311">
        <v>0.0</v>
      </c>
      <c r="Q241" s="315"/>
      <c r="R241" s="88"/>
      <c r="S241" s="316"/>
      <c r="T241" s="309">
        <v>0.0</v>
      </c>
      <c r="U241" s="310">
        <v>0.0</v>
      </c>
      <c r="V241" s="311">
        <v>0.0</v>
      </c>
      <c r="W241" s="315"/>
      <c r="X241" s="32"/>
      <c r="Y241" s="316"/>
      <c r="Z241" s="309">
        <v>0.0</v>
      </c>
      <c r="AA241" s="310">
        <v>0.0</v>
      </c>
      <c r="AB241" s="311">
        <v>0.0</v>
      </c>
      <c r="AC241" s="315"/>
      <c r="AD241" s="32"/>
      <c r="AE241" s="316"/>
      <c r="AF241" s="309">
        <v>0.0</v>
      </c>
      <c r="AG241" s="310">
        <v>0.0</v>
      </c>
      <c r="AH241" s="311">
        <v>0.0</v>
      </c>
      <c r="AI241" s="315"/>
      <c r="AJ241" s="32"/>
      <c r="AK241" s="316"/>
      <c r="AL241" s="309">
        <v>0.0</v>
      </c>
      <c r="AM241" s="310">
        <v>0.0</v>
      </c>
      <c r="AN241" s="311">
        <v>0.0</v>
      </c>
      <c r="AO241" s="32"/>
      <c r="AP241" s="32"/>
      <c r="AQ241" s="316"/>
      <c r="AR241" s="309">
        <v>0.0</v>
      </c>
      <c r="AS241" s="310">
        <v>0.0</v>
      </c>
      <c r="AT241" s="311">
        <v>0.0</v>
      </c>
      <c r="AU241" s="315"/>
      <c r="AV241" s="32"/>
      <c r="AW241" s="316"/>
      <c r="AX241" s="309">
        <v>0.0</v>
      </c>
      <c r="AY241" s="310">
        <v>0.0</v>
      </c>
      <c r="AZ241" s="311">
        <v>0.0</v>
      </c>
      <c r="BA241" s="315"/>
      <c r="BB241" s="32"/>
      <c r="BC241" s="316"/>
      <c r="BD241" s="309">
        <v>0.0</v>
      </c>
      <c r="BE241" s="310">
        <v>0.0</v>
      </c>
      <c r="BF241" s="311">
        <v>0.0</v>
      </c>
      <c r="BG241" s="315"/>
      <c r="BH241" s="32"/>
      <c r="BI241" s="316"/>
      <c r="BJ241" s="309">
        <v>0.0</v>
      </c>
      <c r="BK241" s="310">
        <v>0.0</v>
      </c>
      <c r="BL241" s="311">
        <v>0.0</v>
      </c>
      <c r="BM241" s="32"/>
      <c r="BN241" s="32"/>
      <c r="BO241" s="316"/>
      <c r="BP241" s="309">
        <v>0.0</v>
      </c>
      <c r="BQ241" s="310">
        <v>0.0</v>
      </c>
      <c r="BR241" s="311">
        <v>0.0</v>
      </c>
      <c r="BS241" s="32"/>
      <c r="BT241" s="32"/>
      <c r="BU241" s="316"/>
      <c r="BV241" s="309">
        <v>0.0</v>
      </c>
      <c r="BW241" s="310">
        <v>0.0</v>
      </c>
      <c r="BX241" s="311">
        <v>0.0</v>
      </c>
      <c r="BY241" s="32"/>
      <c r="BZ241" s="32"/>
      <c r="CA241" s="316"/>
      <c r="CB241" s="309">
        <v>0.0</v>
      </c>
      <c r="CC241" s="310">
        <v>0.0</v>
      </c>
      <c r="CD241" s="311">
        <v>0.0</v>
      </c>
      <c r="CE241" s="32"/>
      <c r="CF241" s="32"/>
      <c r="CG241" s="316"/>
      <c r="CH241" s="309">
        <v>0.0</v>
      </c>
      <c r="CI241" s="310">
        <v>0.0</v>
      </c>
      <c r="CJ241" s="311">
        <v>0.0</v>
      </c>
      <c r="CK241" s="31"/>
      <c r="CL241" s="31"/>
      <c r="CM241" s="317"/>
      <c r="CN241" s="303">
        <v>0.0</v>
      </c>
      <c r="CO241" s="304">
        <v>0.0</v>
      </c>
      <c r="CP241" s="305">
        <v>0.0</v>
      </c>
      <c r="CQ241" s="31"/>
      <c r="CR241" s="31"/>
      <c r="CS241" s="317"/>
      <c r="CT241" s="303">
        <v>0.0</v>
      </c>
      <c r="CU241" s="304">
        <v>0.0</v>
      </c>
      <c r="CV241" s="305">
        <v>0.0</v>
      </c>
      <c r="CW241" s="31"/>
      <c r="CX241" s="31"/>
      <c r="CY241" s="317"/>
      <c r="CZ241" s="303">
        <v>0.0</v>
      </c>
      <c r="DA241" s="304">
        <v>0.0</v>
      </c>
      <c r="DB241" s="305">
        <v>0.0</v>
      </c>
    </row>
    <row r="242">
      <c r="B242" s="313"/>
      <c r="C242" s="314"/>
      <c r="D242" s="314"/>
      <c r="E242" s="287">
        <v>0.0</v>
      </c>
      <c r="F242" s="287">
        <v>0.0</v>
      </c>
      <c r="G242" s="287">
        <v>0.0</v>
      </c>
      <c r="H242" s="287">
        <f>IF(ISBLANK(E242), "", COUNTA(CCD!K242, CCD!Q242, CCD!W242, CCD!AC242, CCD!AI242, CCD!AO242, CCD!AU242, CCD!BA242, CCD!BG242, CCD!BM242, CCD!BS242, CCD!BY242, CCD!CE242, CCD!CK242, CCD!CQ242, CCD!CW242))</f>
        <v>0</v>
      </c>
      <c r="I242" s="287">
        <f>IF(ISBLANK(F242), "", COUNTA(CCD!L242, CCD!R242, CCD!X242, CCD!AD242, CCD!AJ242, CCD!AP242, CCD!AV242, CCD!BB242, CCD!BH242, CCD!BN242, CCD!BT242, CCD!BZ242, CCD!CF242, CCD!CL242, CCD!CR242, CCD!CX242))</f>
        <v>0</v>
      </c>
      <c r="J242" s="287">
        <f>IF(ISBLANK(G242), "", COUNTA(CCD!M242, CCD!S242, CCD!Y242, CCD!AE242, CCD!AK242, CCD!AQ242, CCD!AW242, CCD!BC242, CCD!BI242, CCD!BO242, CCD!BU242, CCD!CA242, CCD!CG242, CCD!CM242, CCD!CS242, CCD!CY242))</f>
        <v>0</v>
      </c>
      <c r="K242" s="315"/>
      <c r="L242" s="32"/>
      <c r="M242" s="316"/>
      <c r="N242" s="309">
        <v>0.0</v>
      </c>
      <c r="O242" s="310">
        <v>0.0</v>
      </c>
      <c r="P242" s="311">
        <v>0.0</v>
      </c>
      <c r="Q242" s="315"/>
      <c r="R242" s="88"/>
      <c r="S242" s="316"/>
      <c r="T242" s="309">
        <v>0.0</v>
      </c>
      <c r="U242" s="310">
        <v>0.0</v>
      </c>
      <c r="V242" s="311">
        <v>0.0</v>
      </c>
      <c r="W242" s="315"/>
      <c r="X242" s="32"/>
      <c r="Y242" s="316"/>
      <c r="Z242" s="309">
        <v>0.0</v>
      </c>
      <c r="AA242" s="310">
        <v>0.0</v>
      </c>
      <c r="AB242" s="311">
        <v>0.0</v>
      </c>
      <c r="AC242" s="315"/>
      <c r="AD242" s="32"/>
      <c r="AE242" s="316"/>
      <c r="AF242" s="309">
        <v>0.0</v>
      </c>
      <c r="AG242" s="310">
        <v>0.0</v>
      </c>
      <c r="AH242" s="311">
        <v>0.0</v>
      </c>
      <c r="AI242" s="315"/>
      <c r="AJ242" s="32"/>
      <c r="AK242" s="316"/>
      <c r="AL242" s="309">
        <v>0.0</v>
      </c>
      <c r="AM242" s="310">
        <v>0.0</v>
      </c>
      <c r="AN242" s="311">
        <v>0.0</v>
      </c>
      <c r="AO242" s="32"/>
      <c r="AP242" s="32"/>
      <c r="AQ242" s="316"/>
      <c r="AR242" s="309">
        <v>0.0</v>
      </c>
      <c r="AS242" s="310">
        <v>0.0</v>
      </c>
      <c r="AT242" s="311">
        <v>0.0</v>
      </c>
      <c r="AU242" s="315"/>
      <c r="AV242" s="32"/>
      <c r="AW242" s="316"/>
      <c r="AX242" s="309">
        <v>0.0</v>
      </c>
      <c r="AY242" s="310">
        <v>0.0</v>
      </c>
      <c r="AZ242" s="311">
        <v>0.0</v>
      </c>
      <c r="BA242" s="315"/>
      <c r="BB242" s="32"/>
      <c r="BC242" s="316"/>
      <c r="BD242" s="309">
        <v>0.0</v>
      </c>
      <c r="BE242" s="310">
        <v>0.0</v>
      </c>
      <c r="BF242" s="311">
        <v>0.0</v>
      </c>
      <c r="BG242" s="315"/>
      <c r="BH242" s="32"/>
      <c r="BI242" s="316"/>
      <c r="BJ242" s="309">
        <v>0.0</v>
      </c>
      <c r="BK242" s="310">
        <v>0.0</v>
      </c>
      <c r="BL242" s="311">
        <v>0.0</v>
      </c>
      <c r="BM242" s="32"/>
      <c r="BN242" s="32"/>
      <c r="BO242" s="316"/>
      <c r="BP242" s="309">
        <v>0.0</v>
      </c>
      <c r="BQ242" s="310">
        <v>0.0</v>
      </c>
      <c r="BR242" s="311">
        <v>0.0</v>
      </c>
      <c r="BS242" s="32"/>
      <c r="BT242" s="32"/>
      <c r="BU242" s="316"/>
      <c r="BV242" s="309">
        <v>0.0</v>
      </c>
      <c r="BW242" s="310">
        <v>0.0</v>
      </c>
      <c r="BX242" s="311">
        <v>0.0</v>
      </c>
      <c r="BY242" s="32"/>
      <c r="BZ242" s="32"/>
      <c r="CA242" s="316"/>
      <c r="CB242" s="309">
        <v>0.0</v>
      </c>
      <c r="CC242" s="310">
        <v>0.0</v>
      </c>
      <c r="CD242" s="311">
        <v>0.0</v>
      </c>
      <c r="CE242" s="32"/>
      <c r="CF242" s="32"/>
      <c r="CG242" s="316"/>
      <c r="CH242" s="309">
        <v>0.0</v>
      </c>
      <c r="CI242" s="310">
        <v>0.0</v>
      </c>
      <c r="CJ242" s="311">
        <v>0.0</v>
      </c>
      <c r="CK242" s="31"/>
      <c r="CL242" s="31"/>
      <c r="CM242" s="317"/>
      <c r="CN242" s="303">
        <v>0.0</v>
      </c>
      <c r="CO242" s="304">
        <v>0.0</v>
      </c>
      <c r="CP242" s="305">
        <v>0.0</v>
      </c>
      <c r="CQ242" s="31"/>
      <c r="CR242" s="31"/>
      <c r="CS242" s="317"/>
      <c r="CT242" s="303">
        <v>0.0</v>
      </c>
      <c r="CU242" s="304">
        <v>0.0</v>
      </c>
      <c r="CV242" s="305">
        <v>0.0</v>
      </c>
      <c r="CW242" s="31"/>
      <c r="CX242" s="31"/>
      <c r="CY242" s="317"/>
      <c r="CZ242" s="303">
        <v>0.0</v>
      </c>
      <c r="DA242" s="304">
        <v>0.0</v>
      </c>
      <c r="DB242" s="305">
        <v>0.0</v>
      </c>
    </row>
    <row r="243">
      <c r="B243" s="313"/>
      <c r="C243" s="314"/>
      <c r="D243" s="314"/>
      <c r="E243" s="287">
        <v>0.0</v>
      </c>
      <c r="F243" s="287">
        <v>0.0</v>
      </c>
      <c r="G243" s="287">
        <v>0.0</v>
      </c>
      <c r="H243" s="287">
        <f>IF(ISBLANK(E243), "", COUNTA(CCD!K243, CCD!Q243, CCD!W243, CCD!AC243, CCD!AI243, CCD!AO243, CCD!AU243, CCD!BA243, CCD!BG243, CCD!BM243, CCD!BS243, CCD!BY243, CCD!CE243, CCD!CK243, CCD!CQ243, CCD!CW243))</f>
        <v>0</v>
      </c>
      <c r="I243" s="287">
        <f>IF(ISBLANK(F243), "", COUNTA(CCD!L243, CCD!R243, CCD!X243, CCD!AD243, CCD!AJ243, CCD!AP243, CCD!AV243, CCD!BB243, CCD!BH243, CCD!BN243, CCD!BT243, CCD!BZ243, CCD!CF243, CCD!CL243, CCD!CR243, CCD!CX243))</f>
        <v>0</v>
      </c>
      <c r="J243" s="287">
        <f>IF(ISBLANK(G243), "", COUNTA(CCD!M243, CCD!S243, CCD!Y243, CCD!AE243, CCD!AK243, CCD!AQ243, CCD!AW243, CCD!BC243, CCD!BI243, CCD!BO243, CCD!BU243, CCD!CA243, CCD!CG243, CCD!CM243, CCD!CS243, CCD!CY243))</f>
        <v>0</v>
      </c>
      <c r="K243" s="315"/>
      <c r="L243" s="32"/>
      <c r="M243" s="316"/>
      <c r="N243" s="309">
        <v>0.0</v>
      </c>
      <c r="O243" s="310">
        <v>0.0</v>
      </c>
      <c r="P243" s="311">
        <v>0.0</v>
      </c>
      <c r="Q243" s="315"/>
      <c r="R243" s="88"/>
      <c r="S243" s="316"/>
      <c r="T243" s="309">
        <v>0.0</v>
      </c>
      <c r="U243" s="310">
        <v>0.0</v>
      </c>
      <c r="V243" s="311">
        <v>0.0</v>
      </c>
      <c r="W243" s="315"/>
      <c r="X243" s="32"/>
      <c r="Y243" s="316"/>
      <c r="Z243" s="309">
        <v>0.0</v>
      </c>
      <c r="AA243" s="310">
        <v>0.0</v>
      </c>
      <c r="AB243" s="311">
        <v>0.0</v>
      </c>
      <c r="AC243" s="315"/>
      <c r="AD243" s="32"/>
      <c r="AE243" s="316"/>
      <c r="AF243" s="309">
        <v>0.0</v>
      </c>
      <c r="AG243" s="310">
        <v>0.0</v>
      </c>
      <c r="AH243" s="311">
        <v>0.0</v>
      </c>
      <c r="AI243" s="315"/>
      <c r="AJ243" s="32"/>
      <c r="AK243" s="316"/>
      <c r="AL243" s="309">
        <v>0.0</v>
      </c>
      <c r="AM243" s="310">
        <v>0.0</v>
      </c>
      <c r="AN243" s="311">
        <v>0.0</v>
      </c>
      <c r="AO243" s="32"/>
      <c r="AP243" s="32"/>
      <c r="AQ243" s="316"/>
      <c r="AR243" s="309">
        <v>0.0</v>
      </c>
      <c r="AS243" s="310">
        <v>0.0</v>
      </c>
      <c r="AT243" s="311">
        <v>0.0</v>
      </c>
      <c r="AU243" s="315"/>
      <c r="AV243" s="32"/>
      <c r="AW243" s="316"/>
      <c r="AX243" s="309">
        <v>0.0</v>
      </c>
      <c r="AY243" s="310">
        <v>0.0</v>
      </c>
      <c r="AZ243" s="311">
        <v>0.0</v>
      </c>
      <c r="BA243" s="315"/>
      <c r="BB243" s="32"/>
      <c r="BC243" s="316"/>
      <c r="BD243" s="309">
        <v>0.0</v>
      </c>
      <c r="BE243" s="310">
        <v>0.0</v>
      </c>
      <c r="BF243" s="311">
        <v>0.0</v>
      </c>
      <c r="BG243" s="315"/>
      <c r="BH243" s="32"/>
      <c r="BI243" s="316"/>
      <c r="BJ243" s="309">
        <v>0.0</v>
      </c>
      <c r="BK243" s="310">
        <v>0.0</v>
      </c>
      <c r="BL243" s="311">
        <v>0.0</v>
      </c>
      <c r="BM243" s="32"/>
      <c r="BN243" s="32"/>
      <c r="BO243" s="316"/>
      <c r="BP243" s="309">
        <v>0.0</v>
      </c>
      <c r="BQ243" s="310">
        <v>0.0</v>
      </c>
      <c r="BR243" s="311">
        <v>0.0</v>
      </c>
      <c r="BS243" s="32"/>
      <c r="BT243" s="32"/>
      <c r="BU243" s="316"/>
      <c r="BV243" s="309">
        <v>0.0</v>
      </c>
      <c r="BW243" s="310">
        <v>0.0</v>
      </c>
      <c r="BX243" s="311">
        <v>0.0</v>
      </c>
      <c r="BY243" s="32"/>
      <c r="BZ243" s="32"/>
      <c r="CA243" s="316"/>
      <c r="CB243" s="309">
        <v>0.0</v>
      </c>
      <c r="CC243" s="310">
        <v>0.0</v>
      </c>
      <c r="CD243" s="311">
        <v>0.0</v>
      </c>
      <c r="CE243" s="32"/>
      <c r="CF243" s="32"/>
      <c r="CG243" s="316"/>
      <c r="CH243" s="309">
        <v>0.0</v>
      </c>
      <c r="CI243" s="310">
        <v>0.0</v>
      </c>
      <c r="CJ243" s="311">
        <v>0.0</v>
      </c>
      <c r="CK243" s="31"/>
      <c r="CL243" s="31"/>
      <c r="CM243" s="317"/>
      <c r="CN243" s="303">
        <v>0.0</v>
      </c>
      <c r="CO243" s="304">
        <v>0.0</v>
      </c>
      <c r="CP243" s="305">
        <v>0.0</v>
      </c>
      <c r="CQ243" s="31"/>
      <c r="CR243" s="31"/>
      <c r="CS243" s="317"/>
      <c r="CT243" s="303">
        <v>0.0</v>
      </c>
      <c r="CU243" s="304">
        <v>0.0</v>
      </c>
      <c r="CV243" s="305">
        <v>0.0</v>
      </c>
      <c r="CW243" s="31"/>
      <c r="CX243" s="31"/>
      <c r="CY243" s="317"/>
      <c r="CZ243" s="303">
        <v>0.0</v>
      </c>
      <c r="DA243" s="304">
        <v>0.0</v>
      </c>
      <c r="DB243" s="305">
        <v>0.0</v>
      </c>
    </row>
    <row r="244">
      <c r="B244" s="313"/>
      <c r="C244" s="314"/>
      <c r="D244" s="314"/>
      <c r="E244" s="287">
        <v>0.0</v>
      </c>
      <c r="F244" s="287">
        <v>0.0</v>
      </c>
      <c r="G244" s="287">
        <v>0.0</v>
      </c>
      <c r="H244" s="287">
        <f>IF(ISBLANK(E244), "", COUNTA(CCD!K244, CCD!Q244, CCD!W244, CCD!AC244, CCD!AI244, CCD!AO244, CCD!AU244, CCD!BA244, CCD!BG244, CCD!BM244, CCD!BS244, CCD!BY244, CCD!CE244, CCD!CK244, CCD!CQ244, CCD!CW244))</f>
        <v>0</v>
      </c>
      <c r="I244" s="287">
        <f>IF(ISBLANK(F244), "", COUNTA(CCD!L244, CCD!R244, CCD!X244, CCD!AD244, CCD!AJ244, CCD!AP244, CCD!AV244, CCD!BB244, CCD!BH244, CCD!BN244, CCD!BT244, CCD!BZ244, CCD!CF244, CCD!CL244, CCD!CR244, CCD!CX244))</f>
        <v>0</v>
      </c>
      <c r="J244" s="287">
        <f>IF(ISBLANK(G244), "", COUNTA(CCD!M244, CCD!S244, CCD!Y244, CCD!AE244, CCD!AK244, CCD!AQ244, CCD!AW244, CCD!BC244, CCD!BI244, CCD!BO244, CCD!BU244, CCD!CA244, CCD!CG244, CCD!CM244, CCD!CS244, CCD!CY244))</f>
        <v>0</v>
      </c>
      <c r="K244" s="315"/>
      <c r="L244" s="32"/>
      <c r="M244" s="316"/>
      <c r="N244" s="309">
        <v>0.0</v>
      </c>
      <c r="O244" s="310">
        <v>0.0</v>
      </c>
      <c r="P244" s="311">
        <v>0.0</v>
      </c>
      <c r="Q244" s="315"/>
      <c r="R244" s="88"/>
      <c r="S244" s="316"/>
      <c r="T244" s="309">
        <v>0.0</v>
      </c>
      <c r="U244" s="310">
        <v>0.0</v>
      </c>
      <c r="V244" s="311">
        <v>0.0</v>
      </c>
      <c r="W244" s="315"/>
      <c r="X244" s="32"/>
      <c r="Y244" s="316"/>
      <c r="Z244" s="309">
        <v>0.0</v>
      </c>
      <c r="AA244" s="310">
        <v>0.0</v>
      </c>
      <c r="AB244" s="311">
        <v>0.0</v>
      </c>
      <c r="AC244" s="315"/>
      <c r="AD244" s="32"/>
      <c r="AE244" s="316"/>
      <c r="AF244" s="309">
        <v>0.0</v>
      </c>
      <c r="AG244" s="310">
        <v>0.0</v>
      </c>
      <c r="AH244" s="311">
        <v>0.0</v>
      </c>
      <c r="AI244" s="315"/>
      <c r="AJ244" s="32"/>
      <c r="AK244" s="316"/>
      <c r="AL244" s="309">
        <v>0.0</v>
      </c>
      <c r="AM244" s="310">
        <v>0.0</v>
      </c>
      <c r="AN244" s="311">
        <v>0.0</v>
      </c>
      <c r="AO244" s="32"/>
      <c r="AP244" s="32"/>
      <c r="AQ244" s="316"/>
      <c r="AR244" s="309">
        <v>0.0</v>
      </c>
      <c r="AS244" s="310">
        <v>0.0</v>
      </c>
      <c r="AT244" s="311">
        <v>0.0</v>
      </c>
      <c r="AU244" s="315"/>
      <c r="AV244" s="32"/>
      <c r="AW244" s="316"/>
      <c r="AX244" s="309">
        <v>0.0</v>
      </c>
      <c r="AY244" s="310">
        <v>0.0</v>
      </c>
      <c r="AZ244" s="311">
        <v>0.0</v>
      </c>
      <c r="BA244" s="315"/>
      <c r="BB244" s="32"/>
      <c r="BC244" s="316"/>
      <c r="BD244" s="309">
        <v>0.0</v>
      </c>
      <c r="BE244" s="310">
        <v>0.0</v>
      </c>
      <c r="BF244" s="311">
        <v>0.0</v>
      </c>
      <c r="BG244" s="315"/>
      <c r="BH244" s="32"/>
      <c r="BI244" s="316"/>
      <c r="BJ244" s="309">
        <v>0.0</v>
      </c>
      <c r="BK244" s="310">
        <v>0.0</v>
      </c>
      <c r="BL244" s="311">
        <v>0.0</v>
      </c>
      <c r="BM244" s="32"/>
      <c r="BN244" s="32"/>
      <c r="BO244" s="316"/>
      <c r="BP244" s="309">
        <v>0.0</v>
      </c>
      <c r="BQ244" s="310">
        <v>0.0</v>
      </c>
      <c r="BR244" s="311">
        <v>0.0</v>
      </c>
      <c r="BS244" s="32"/>
      <c r="BT244" s="32"/>
      <c r="BU244" s="316"/>
      <c r="BV244" s="309">
        <v>0.0</v>
      </c>
      <c r="BW244" s="310">
        <v>0.0</v>
      </c>
      <c r="BX244" s="311">
        <v>0.0</v>
      </c>
      <c r="BY244" s="32"/>
      <c r="BZ244" s="32"/>
      <c r="CA244" s="316"/>
      <c r="CB244" s="309">
        <v>0.0</v>
      </c>
      <c r="CC244" s="310">
        <v>0.0</v>
      </c>
      <c r="CD244" s="311">
        <v>0.0</v>
      </c>
      <c r="CE244" s="32"/>
      <c r="CF244" s="32"/>
      <c r="CG244" s="316"/>
      <c r="CH244" s="309">
        <v>0.0</v>
      </c>
      <c r="CI244" s="310">
        <v>0.0</v>
      </c>
      <c r="CJ244" s="311">
        <v>0.0</v>
      </c>
      <c r="CK244" s="31"/>
      <c r="CL244" s="31"/>
      <c r="CM244" s="317"/>
      <c r="CN244" s="303">
        <v>0.0</v>
      </c>
      <c r="CO244" s="304">
        <v>0.0</v>
      </c>
      <c r="CP244" s="305">
        <v>0.0</v>
      </c>
      <c r="CQ244" s="31"/>
      <c r="CR244" s="31"/>
      <c r="CS244" s="317"/>
      <c r="CT244" s="303">
        <v>0.0</v>
      </c>
      <c r="CU244" s="304">
        <v>0.0</v>
      </c>
      <c r="CV244" s="305">
        <v>0.0</v>
      </c>
      <c r="CW244" s="31"/>
      <c r="CX244" s="31"/>
      <c r="CY244" s="317"/>
      <c r="CZ244" s="303">
        <v>0.0</v>
      </c>
      <c r="DA244" s="304">
        <v>0.0</v>
      </c>
      <c r="DB244" s="305">
        <v>0.0</v>
      </c>
    </row>
    <row r="245">
      <c r="B245" s="313"/>
      <c r="C245" s="314"/>
      <c r="D245" s="314"/>
      <c r="E245" s="287">
        <v>0.0</v>
      </c>
      <c r="F245" s="287">
        <v>0.0</v>
      </c>
      <c r="G245" s="287">
        <v>0.0</v>
      </c>
      <c r="H245" s="287">
        <f>IF(ISBLANK(E245), "", COUNTA(CCD!K245, CCD!Q245, CCD!W245, CCD!AC245, CCD!AI245, CCD!AO245, CCD!AU245, CCD!BA245, CCD!BG245, CCD!BM245, CCD!BS245, CCD!BY245, CCD!CE245, CCD!CK245, CCD!CQ245, CCD!CW245))</f>
        <v>0</v>
      </c>
      <c r="I245" s="287">
        <f>IF(ISBLANK(F245), "", COUNTA(CCD!L245, CCD!R245, CCD!X245, CCD!AD245, CCD!AJ245, CCD!AP245, CCD!AV245, CCD!BB245, CCD!BH245, CCD!BN245, CCD!BT245, CCD!BZ245, CCD!CF245, CCD!CL245, CCD!CR245, CCD!CX245))</f>
        <v>0</v>
      </c>
      <c r="J245" s="287">
        <f>IF(ISBLANK(G245), "", COUNTA(CCD!M245, CCD!S245, CCD!Y245, CCD!AE245, CCD!AK245, CCD!AQ245, CCD!AW245, CCD!BC245, CCD!BI245, CCD!BO245, CCD!BU245, CCD!CA245, CCD!CG245, CCD!CM245, CCD!CS245, CCD!CY245))</f>
        <v>0</v>
      </c>
      <c r="K245" s="315"/>
      <c r="L245" s="32"/>
      <c r="M245" s="316"/>
      <c r="N245" s="309">
        <v>0.0</v>
      </c>
      <c r="O245" s="310">
        <v>0.0</v>
      </c>
      <c r="P245" s="311">
        <v>0.0</v>
      </c>
      <c r="Q245" s="315"/>
      <c r="R245" s="88"/>
      <c r="S245" s="316"/>
      <c r="T245" s="309">
        <v>0.0</v>
      </c>
      <c r="U245" s="310">
        <v>0.0</v>
      </c>
      <c r="V245" s="311">
        <v>0.0</v>
      </c>
      <c r="W245" s="315"/>
      <c r="X245" s="32"/>
      <c r="Y245" s="316"/>
      <c r="Z245" s="309">
        <v>0.0</v>
      </c>
      <c r="AA245" s="310">
        <v>0.0</v>
      </c>
      <c r="AB245" s="311">
        <v>0.0</v>
      </c>
      <c r="AC245" s="315"/>
      <c r="AD245" s="32"/>
      <c r="AE245" s="316"/>
      <c r="AF245" s="309">
        <v>0.0</v>
      </c>
      <c r="AG245" s="310">
        <v>0.0</v>
      </c>
      <c r="AH245" s="311">
        <v>0.0</v>
      </c>
      <c r="AI245" s="315"/>
      <c r="AJ245" s="32"/>
      <c r="AK245" s="316"/>
      <c r="AL245" s="309">
        <v>0.0</v>
      </c>
      <c r="AM245" s="310">
        <v>0.0</v>
      </c>
      <c r="AN245" s="311">
        <v>0.0</v>
      </c>
      <c r="AO245" s="32"/>
      <c r="AP245" s="32"/>
      <c r="AQ245" s="316"/>
      <c r="AR245" s="309">
        <v>0.0</v>
      </c>
      <c r="AS245" s="310">
        <v>0.0</v>
      </c>
      <c r="AT245" s="311">
        <v>0.0</v>
      </c>
      <c r="AU245" s="315"/>
      <c r="AV245" s="32"/>
      <c r="AW245" s="316"/>
      <c r="AX245" s="309">
        <v>0.0</v>
      </c>
      <c r="AY245" s="310">
        <v>0.0</v>
      </c>
      <c r="AZ245" s="311">
        <v>0.0</v>
      </c>
      <c r="BA245" s="315"/>
      <c r="BB245" s="32"/>
      <c r="BC245" s="316"/>
      <c r="BD245" s="309">
        <v>0.0</v>
      </c>
      <c r="BE245" s="310">
        <v>0.0</v>
      </c>
      <c r="BF245" s="311">
        <v>0.0</v>
      </c>
      <c r="BG245" s="315"/>
      <c r="BH245" s="32"/>
      <c r="BI245" s="316"/>
      <c r="BJ245" s="309">
        <v>0.0</v>
      </c>
      <c r="BK245" s="310">
        <v>0.0</v>
      </c>
      <c r="BL245" s="311">
        <v>0.0</v>
      </c>
      <c r="BM245" s="32"/>
      <c r="BN245" s="32"/>
      <c r="BO245" s="316"/>
      <c r="BP245" s="309">
        <v>0.0</v>
      </c>
      <c r="BQ245" s="310">
        <v>0.0</v>
      </c>
      <c r="BR245" s="311">
        <v>0.0</v>
      </c>
      <c r="BS245" s="32"/>
      <c r="BT245" s="32"/>
      <c r="BU245" s="316"/>
      <c r="BV245" s="309">
        <v>0.0</v>
      </c>
      <c r="BW245" s="310">
        <v>0.0</v>
      </c>
      <c r="BX245" s="311">
        <v>0.0</v>
      </c>
      <c r="BY245" s="32"/>
      <c r="BZ245" s="32"/>
      <c r="CA245" s="316"/>
      <c r="CB245" s="309">
        <v>0.0</v>
      </c>
      <c r="CC245" s="310">
        <v>0.0</v>
      </c>
      <c r="CD245" s="311">
        <v>0.0</v>
      </c>
      <c r="CE245" s="32"/>
      <c r="CF245" s="32"/>
      <c r="CG245" s="316"/>
      <c r="CH245" s="309">
        <v>0.0</v>
      </c>
      <c r="CI245" s="310">
        <v>0.0</v>
      </c>
      <c r="CJ245" s="311">
        <v>0.0</v>
      </c>
      <c r="CK245" s="31"/>
      <c r="CL245" s="31"/>
      <c r="CM245" s="317"/>
      <c r="CN245" s="303">
        <v>0.0</v>
      </c>
      <c r="CO245" s="304">
        <v>0.0</v>
      </c>
      <c r="CP245" s="305">
        <v>0.0</v>
      </c>
      <c r="CQ245" s="31"/>
      <c r="CR245" s="31"/>
      <c r="CS245" s="317"/>
      <c r="CT245" s="303">
        <v>0.0</v>
      </c>
      <c r="CU245" s="304">
        <v>0.0</v>
      </c>
      <c r="CV245" s="305">
        <v>0.0</v>
      </c>
      <c r="CW245" s="31"/>
      <c r="CX245" s="31"/>
      <c r="CY245" s="317"/>
      <c r="CZ245" s="303">
        <v>0.0</v>
      </c>
      <c r="DA245" s="304">
        <v>0.0</v>
      </c>
      <c r="DB245" s="305">
        <v>0.0</v>
      </c>
    </row>
    <row r="246">
      <c r="B246" s="313"/>
      <c r="C246" s="314"/>
      <c r="D246" s="314"/>
      <c r="E246" s="287">
        <v>0.0</v>
      </c>
      <c r="F246" s="287">
        <v>0.0</v>
      </c>
      <c r="G246" s="287">
        <v>0.0</v>
      </c>
      <c r="H246" s="287">
        <f>IF(ISBLANK(E246), "", COUNTA(CCD!K246, CCD!Q246, CCD!W246, CCD!AC246, CCD!AI246, CCD!AO246, CCD!AU246, CCD!BA246, CCD!BG246, CCD!BM246, CCD!BS246, CCD!BY246, CCD!CE246, CCD!CK246, CCD!CQ246, CCD!CW246))</f>
        <v>0</v>
      </c>
      <c r="I246" s="287">
        <f>IF(ISBLANK(F246), "", COUNTA(CCD!L246, CCD!R246, CCD!X246, CCD!AD246, CCD!AJ246, CCD!AP246, CCD!AV246, CCD!BB246, CCD!BH246, CCD!BN246, CCD!BT246, CCD!BZ246, CCD!CF246, CCD!CL246, CCD!CR246, CCD!CX246))</f>
        <v>0</v>
      </c>
      <c r="J246" s="287">
        <f>IF(ISBLANK(G246), "", COUNTA(CCD!M246, CCD!S246, CCD!Y246, CCD!AE246, CCD!AK246, CCD!AQ246, CCD!AW246, CCD!BC246, CCD!BI246, CCD!BO246, CCD!BU246, CCD!CA246, CCD!CG246, CCD!CM246, CCD!CS246, CCD!CY246))</f>
        <v>0</v>
      </c>
      <c r="K246" s="315"/>
      <c r="L246" s="32"/>
      <c r="M246" s="316"/>
      <c r="N246" s="309">
        <v>0.0</v>
      </c>
      <c r="O246" s="310">
        <v>0.0</v>
      </c>
      <c r="P246" s="311">
        <v>0.0</v>
      </c>
      <c r="Q246" s="315"/>
      <c r="R246" s="88"/>
      <c r="S246" s="316"/>
      <c r="T246" s="309">
        <v>0.0</v>
      </c>
      <c r="U246" s="310">
        <v>0.0</v>
      </c>
      <c r="V246" s="311">
        <v>0.0</v>
      </c>
      <c r="W246" s="315"/>
      <c r="X246" s="32"/>
      <c r="Y246" s="316"/>
      <c r="Z246" s="309">
        <v>0.0</v>
      </c>
      <c r="AA246" s="310">
        <v>0.0</v>
      </c>
      <c r="AB246" s="311">
        <v>0.0</v>
      </c>
      <c r="AC246" s="315"/>
      <c r="AD246" s="32"/>
      <c r="AE246" s="316"/>
      <c r="AF246" s="309">
        <v>0.0</v>
      </c>
      <c r="AG246" s="310">
        <v>0.0</v>
      </c>
      <c r="AH246" s="311">
        <v>0.0</v>
      </c>
      <c r="AI246" s="315"/>
      <c r="AJ246" s="32"/>
      <c r="AK246" s="316"/>
      <c r="AL246" s="309">
        <v>0.0</v>
      </c>
      <c r="AM246" s="310">
        <v>0.0</v>
      </c>
      <c r="AN246" s="311">
        <v>0.0</v>
      </c>
      <c r="AO246" s="32"/>
      <c r="AP246" s="32"/>
      <c r="AQ246" s="316"/>
      <c r="AR246" s="309">
        <v>0.0</v>
      </c>
      <c r="AS246" s="310">
        <v>0.0</v>
      </c>
      <c r="AT246" s="311">
        <v>0.0</v>
      </c>
      <c r="AU246" s="315"/>
      <c r="AV246" s="32"/>
      <c r="AW246" s="316"/>
      <c r="AX246" s="309">
        <v>0.0</v>
      </c>
      <c r="AY246" s="310">
        <v>0.0</v>
      </c>
      <c r="AZ246" s="311">
        <v>0.0</v>
      </c>
      <c r="BA246" s="315"/>
      <c r="BB246" s="32"/>
      <c r="BC246" s="316"/>
      <c r="BD246" s="309">
        <v>0.0</v>
      </c>
      <c r="BE246" s="310">
        <v>0.0</v>
      </c>
      <c r="BF246" s="311">
        <v>0.0</v>
      </c>
      <c r="BG246" s="315"/>
      <c r="BH246" s="32"/>
      <c r="BI246" s="316"/>
      <c r="BJ246" s="309">
        <v>0.0</v>
      </c>
      <c r="BK246" s="310">
        <v>0.0</v>
      </c>
      <c r="BL246" s="311">
        <v>0.0</v>
      </c>
      <c r="BM246" s="32"/>
      <c r="BN246" s="32"/>
      <c r="BO246" s="316"/>
      <c r="BP246" s="309">
        <v>0.0</v>
      </c>
      <c r="BQ246" s="310">
        <v>0.0</v>
      </c>
      <c r="BR246" s="311">
        <v>0.0</v>
      </c>
      <c r="BS246" s="32"/>
      <c r="BT246" s="32"/>
      <c r="BU246" s="316"/>
      <c r="BV246" s="309">
        <v>0.0</v>
      </c>
      <c r="BW246" s="310">
        <v>0.0</v>
      </c>
      <c r="BX246" s="311">
        <v>0.0</v>
      </c>
      <c r="BY246" s="32"/>
      <c r="BZ246" s="32"/>
      <c r="CA246" s="316"/>
      <c r="CB246" s="309">
        <v>0.0</v>
      </c>
      <c r="CC246" s="310">
        <v>0.0</v>
      </c>
      <c r="CD246" s="311">
        <v>0.0</v>
      </c>
      <c r="CE246" s="32"/>
      <c r="CF246" s="32"/>
      <c r="CG246" s="316"/>
      <c r="CH246" s="309">
        <v>0.0</v>
      </c>
      <c r="CI246" s="310">
        <v>0.0</v>
      </c>
      <c r="CJ246" s="311">
        <v>0.0</v>
      </c>
      <c r="CK246" s="31"/>
      <c r="CL246" s="31"/>
      <c r="CM246" s="317"/>
      <c r="CN246" s="303">
        <v>0.0</v>
      </c>
      <c r="CO246" s="304">
        <v>0.0</v>
      </c>
      <c r="CP246" s="305">
        <v>0.0</v>
      </c>
      <c r="CQ246" s="31"/>
      <c r="CR246" s="31"/>
      <c r="CS246" s="317"/>
      <c r="CT246" s="303">
        <v>0.0</v>
      </c>
      <c r="CU246" s="304">
        <v>0.0</v>
      </c>
      <c r="CV246" s="305">
        <v>0.0</v>
      </c>
      <c r="CW246" s="31"/>
      <c r="CX246" s="31"/>
      <c r="CY246" s="317"/>
      <c r="CZ246" s="303">
        <v>0.0</v>
      </c>
      <c r="DA246" s="304">
        <v>0.0</v>
      </c>
      <c r="DB246" s="305">
        <v>0.0</v>
      </c>
    </row>
    <row r="247">
      <c r="B247" s="313"/>
      <c r="C247" s="314"/>
      <c r="D247" s="314"/>
      <c r="E247" s="287">
        <v>0.0</v>
      </c>
      <c r="F247" s="287">
        <v>0.0</v>
      </c>
      <c r="G247" s="287">
        <v>0.0</v>
      </c>
      <c r="H247" s="287">
        <f>IF(ISBLANK(E247), "", COUNTA(CCD!K247, CCD!Q247, CCD!W247, CCD!AC247, CCD!AI247, CCD!AO247, CCD!AU247, CCD!BA247, CCD!BG247, CCD!BM247, CCD!BS247, CCD!BY247, CCD!CE247, CCD!CK247, CCD!CQ247, CCD!CW247))</f>
        <v>0</v>
      </c>
      <c r="I247" s="287">
        <f>IF(ISBLANK(F247), "", COUNTA(CCD!L247, CCD!R247, CCD!X247, CCD!AD247, CCD!AJ247, CCD!AP247, CCD!AV247, CCD!BB247, CCD!BH247, CCD!BN247, CCD!BT247, CCD!BZ247, CCD!CF247, CCD!CL247, CCD!CR247, CCD!CX247))</f>
        <v>0</v>
      </c>
      <c r="J247" s="287">
        <f>IF(ISBLANK(G247), "", COUNTA(CCD!M247, CCD!S247, CCD!Y247, CCD!AE247, CCD!AK247, CCD!AQ247, CCD!AW247, CCD!BC247, CCD!BI247, CCD!BO247, CCD!BU247, CCD!CA247, CCD!CG247, CCD!CM247, CCD!CS247, CCD!CY247))</f>
        <v>0</v>
      </c>
      <c r="K247" s="315"/>
      <c r="L247" s="32"/>
      <c r="M247" s="316"/>
      <c r="N247" s="309">
        <v>0.0</v>
      </c>
      <c r="O247" s="310">
        <v>0.0</v>
      </c>
      <c r="P247" s="311">
        <v>0.0</v>
      </c>
      <c r="Q247" s="315"/>
      <c r="R247" s="88"/>
      <c r="S247" s="316"/>
      <c r="T247" s="309">
        <v>0.0</v>
      </c>
      <c r="U247" s="310">
        <v>0.0</v>
      </c>
      <c r="V247" s="311">
        <v>0.0</v>
      </c>
      <c r="W247" s="315"/>
      <c r="X247" s="32"/>
      <c r="Y247" s="316"/>
      <c r="Z247" s="309">
        <v>0.0</v>
      </c>
      <c r="AA247" s="310">
        <v>0.0</v>
      </c>
      <c r="AB247" s="311">
        <v>0.0</v>
      </c>
      <c r="AC247" s="315"/>
      <c r="AD247" s="32"/>
      <c r="AE247" s="316"/>
      <c r="AF247" s="309">
        <v>0.0</v>
      </c>
      <c r="AG247" s="310">
        <v>0.0</v>
      </c>
      <c r="AH247" s="311">
        <v>0.0</v>
      </c>
      <c r="AI247" s="315"/>
      <c r="AJ247" s="32"/>
      <c r="AK247" s="316"/>
      <c r="AL247" s="309">
        <v>0.0</v>
      </c>
      <c r="AM247" s="310">
        <v>0.0</v>
      </c>
      <c r="AN247" s="311">
        <v>0.0</v>
      </c>
      <c r="AO247" s="32"/>
      <c r="AP247" s="32"/>
      <c r="AQ247" s="316"/>
      <c r="AR247" s="309">
        <v>0.0</v>
      </c>
      <c r="AS247" s="310">
        <v>0.0</v>
      </c>
      <c r="AT247" s="311">
        <v>0.0</v>
      </c>
      <c r="AU247" s="315"/>
      <c r="AV247" s="32"/>
      <c r="AW247" s="316"/>
      <c r="AX247" s="309">
        <v>0.0</v>
      </c>
      <c r="AY247" s="310">
        <v>0.0</v>
      </c>
      <c r="AZ247" s="311">
        <v>0.0</v>
      </c>
      <c r="BA247" s="315"/>
      <c r="BB247" s="32"/>
      <c r="BC247" s="316"/>
      <c r="BD247" s="309">
        <v>0.0</v>
      </c>
      <c r="BE247" s="310">
        <v>0.0</v>
      </c>
      <c r="BF247" s="311">
        <v>0.0</v>
      </c>
      <c r="BG247" s="315"/>
      <c r="BH247" s="32"/>
      <c r="BI247" s="316"/>
      <c r="BJ247" s="309">
        <v>0.0</v>
      </c>
      <c r="BK247" s="310">
        <v>0.0</v>
      </c>
      <c r="BL247" s="311">
        <v>0.0</v>
      </c>
      <c r="BM247" s="32"/>
      <c r="BN247" s="32"/>
      <c r="BO247" s="316"/>
      <c r="BP247" s="309">
        <v>0.0</v>
      </c>
      <c r="BQ247" s="310">
        <v>0.0</v>
      </c>
      <c r="BR247" s="311">
        <v>0.0</v>
      </c>
      <c r="BS247" s="32"/>
      <c r="BT247" s="32"/>
      <c r="BU247" s="316"/>
      <c r="BV247" s="309">
        <v>0.0</v>
      </c>
      <c r="BW247" s="310">
        <v>0.0</v>
      </c>
      <c r="BX247" s="311">
        <v>0.0</v>
      </c>
      <c r="BY247" s="32"/>
      <c r="BZ247" s="32"/>
      <c r="CA247" s="316"/>
      <c r="CB247" s="309">
        <v>0.0</v>
      </c>
      <c r="CC247" s="310">
        <v>0.0</v>
      </c>
      <c r="CD247" s="311">
        <v>0.0</v>
      </c>
      <c r="CE247" s="32"/>
      <c r="CF247" s="32"/>
      <c r="CG247" s="316"/>
      <c r="CH247" s="309">
        <v>0.0</v>
      </c>
      <c r="CI247" s="310">
        <v>0.0</v>
      </c>
      <c r="CJ247" s="311">
        <v>0.0</v>
      </c>
      <c r="CK247" s="31"/>
      <c r="CL247" s="31"/>
      <c r="CM247" s="317"/>
      <c r="CN247" s="303">
        <v>0.0</v>
      </c>
      <c r="CO247" s="304">
        <v>0.0</v>
      </c>
      <c r="CP247" s="305">
        <v>0.0</v>
      </c>
      <c r="CQ247" s="31"/>
      <c r="CR247" s="31"/>
      <c r="CS247" s="317"/>
      <c r="CT247" s="303">
        <v>0.0</v>
      </c>
      <c r="CU247" s="304">
        <v>0.0</v>
      </c>
      <c r="CV247" s="305">
        <v>0.0</v>
      </c>
      <c r="CW247" s="31"/>
      <c r="CX247" s="31"/>
      <c r="CY247" s="317"/>
      <c r="CZ247" s="303">
        <v>0.0</v>
      </c>
      <c r="DA247" s="304">
        <v>0.0</v>
      </c>
      <c r="DB247" s="305">
        <v>0.0</v>
      </c>
    </row>
    <row r="248">
      <c r="B248" s="313"/>
      <c r="C248" s="314"/>
      <c r="D248" s="314"/>
      <c r="E248" s="287">
        <v>0.0</v>
      </c>
      <c r="F248" s="287">
        <v>0.0</v>
      </c>
      <c r="G248" s="287">
        <v>0.0</v>
      </c>
      <c r="H248" s="287">
        <f>IF(ISBLANK(E248), "", COUNTA(CCD!K248, CCD!Q248, CCD!W248, CCD!AC248, CCD!AI248, CCD!AO248, CCD!AU248, CCD!BA248, CCD!BG248, CCD!BM248, CCD!BS248, CCD!BY248, CCD!CE248, CCD!CK248, CCD!CQ248, CCD!CW248))</f>
        <v>0</v>
      </c>
      <c r="I248" s="287">
        <f>IF(ISBLANK(F248), "", COUNTA(CCD!L248, CCD!R248, CCD!X248, CCD!AD248, CCD!AJ248, CCD!AP248, CCD!AV248, CCD!BB248, CCD!BH248, CCD!BN248, CCD!BT248, CCD!BZ248, CCD!CF248, CCD!CL248, CCD!CR248, CCD!CX248))</f>
        <v>0</v>
      </c>
      <c r="J248" s="287">
        <f>IF(ISBLANK(G248), "", COUNTA(CCD!M248, CCD!S248, CCD!Y248, CCD!AE248, CCD!AK248, CCD!AQ248, CCD!AW248, CCD!BC248, CCD!BI248, CCD!BO248, CCD!BU248, CCD!CA248, CCD!CG248, CCD!CM248, CCD!CS248, CCD!CY248))</f>
        <v>0</v>
      </c>
      <c r="K248" s="315"/>
      <c r="L248" s="32"/>
      <c r="M248" s="316"/>
      <c r="N248" s="309">
        <v>0.0</v>
      </c>
      <c r="O248" s="310">
        <v>0.0</v>
      </c>
      <c r="P248" s="311">
        <v>0.0</v>
      </c>
      <c r="Q248" s="315"/>
      <c r="R248" s="88"/>
      <c r="S248" s="316"/>
      <c r="T248" s="309">
        <v>0.0</v>
      </c>
      <c r="U248" s="310">
        <v>0.0</v>
      </c>
      <c r="V248" s="311">
        <v>0.0</v>
      </c>
      <c r="W248" s="315"/>
      <c r="X248" s="32"/>
      <c r="Y248" s="316"/>
      <c r="Z248" s="309">
        <v>0.0</v>
      </c>
      <c r="AA248" s="310">
        <v>0.0</v>
      </c>
      <c r="AB248" s="311">
        <v>0.0</v>
      </c>
      <c r="AC248" s="315"/>
      <c r="AD248" s="32"/>
      <c r="AE248" s="316"/>
      <c r="AF248" s="309">
        <v>0.0</v>
      </c>
      <c r="AG248" s="310">
        <v>0.0</v>
      </c>
      <c r="AH248" s="311">
        <v>0.0</v>
      </c>
      <c r="AI248" s="315"/>
      <c r="AJ248" s="32"/>
      <c r="AK248" s="316"/>
      <c r="AL248" s="309">
        <v>0.0</v>
      </c>
      <c r="AM248" s="310">
        <v>0.0</v>
      </c>
      <c r="AN248" s="311">
        <v>0.0</v>
      </c>
      <c r="AO248" s="32"/>
      <c r="AP248" s="32"/>
      <c r="AQ248" s="316"/>
      <c r="AR248" s="309">
        <v>0.0</v>
      </c>
      <c r="AS248" s="310">
        <v>0.0</v>
      </c>
      <c r="AT248" s="311">
        <v>0.0</v>
      </c>
      <c r="AU248" s="315"/>
      <c r="AV248" s="32"/>
      <c r="AW248" s="316"/>
      <c r="AX248" s="309">
        <v>0.0</v>
      </c>
      <c r="AY248" s="310">
        <v>0.0</v>
      </c>
      <c r="AZ248" s="311">
        <v>0.0</v>
      </c>
      <c r="BA248" s="315"/>
      <c r="BB248" s="32"/>
      <c r="BC248" s="316"/>
      <c r="BD248" s="309">
        <v>0.0</v>
      </c>
      <c r="BE248" s="310">
        <v>0.0</v>
      </c>
      <c r="BF248" s="311">
        <v>0.0</v>
      </c>
      <c r="BG248" s="315"/>
      <c r="BH248" s="32"/>
      <c r="BI248" s="316"/>
      <c r="BJ248" s="309">
        <v>0.0</v>
      </c>
      <c r="BK248" s="310">
        <v>0.0</v>
      </c>
      <c r="BL248" s="311">
        <v>0.0</v>
      </c>
      <c r="BM248" s="32"/>
      <c r="BN248" s="32"/>
      <c r="BO248" s="316"/>
      <c r="BP248" s="309">
        <v>0.0</v>
      </c>
      <c r="BQ248" s="310">
        <v>0.0</v>
      </c>
      <c r="BR248" s="311">
        <v>0.0</v>
      </c>
      <c r="BS248" s="32"/>
      <c r="BT248" s="32"/>
      <c r="BU248" s="316"/>
      <c r="BV248" s="309">
        <v>0.0</v>
      </c>
      <c r="BW248" s="310">
        <v>0.0</v>
      </c>
      <c r="BX248" s="311">
        <v>0.0</v>
      </c>
      <c r="BY248" s="32"/>
      <c r="BZ248" s="32"/>
      <c r="CA248" s="316"/>
      <c r="CB248" s="309">
        <v>0.0</v>
      </c>
      <c r="CC248" s="310">
        <v>0.0</v>
      </c>
      <c r="CD248" s="311">
        <v>0.0</v>
      </c>
      <c r="CE248" s="32"/>
      <c r="CF248" s="32"/>
      <c r="CG248" s="316"/>
      <c r="CH248" s="309">
        <v>0.0</v>
      </c>
      <c r="CI248" s="310">
        <v>0.0</v>
      </c>
      <c r="CJ248" s="311">
        <v>0.0</v>
      </c>
      <c r="CK248" s="31"/>
      <c r="CL248" s="31"/>
      <c r="CM248" s="317"/>
      <c r="CN248" s="303">
        <v>0.0</v>
      </c>
      <c r="CO248" s="304">
        <v>0.0</v>
      </c>
      <c r="CP248" s="305">
        <v>0.0</v>
      </c>
      <c r="CQ248" s="31"/>
      <c r="CR248" s="31"/>
      <c r="CS248" s="317"/>
      <c r="CT248" s="303">
        <v>0.0</v>
      </c>
      <c r="CU248" s="304">
        <v>0.0</v>
      </c>
      <c r="CV248" s="305">
        <v>0.0</v>
      </c>
      <c r="CW248" s="31"/>
      <c r="CX248" s="31"/>
      <c r="CY248" s="317"/>
      <c r="CZ248" s="303">
        <v>0.0</v>
      </c>
      <c r="DA248" s="304">
        <v>0.0</v>
      </c>
      <c r="DB248" s="305">
        <v>0.0</v>
      </c>
    </row>
    <row r="249">
      <c r="B249" s="313"/>
      <c r="C249" s="314"/>
      <c r="D249" s="314"/>
      <c r="E249" s="287">
        <v>0.0</v>
      </c>
      <c r="F249" s="287">
        <v>0.0</v>
      </c>
      <c r="G249" s="287">
        <v>0.0</v>
      </c>
      <c r="H249" s="287">
        <f>IF(ISBLANK(E249), "", COUNTA(CCD!K249, CCD!Q249, CCD!W249, CCD!AC249, CCD!AI249, CCD!AO249, CCD!AU249, CCD!BA249, CCD!BG249, CCD!BM249, CCD!BS249, CCD!BY249, CCD!CE249, CCD!CK249, CCD!CQ249, CCD!CW249))</f>
        <v>0</v>
      </c>
      <c r="I249" s="287">
        <f>IF(ISBLANK(F249), "", COUNTA(CCD!L249, CCD!R249, CCD!X249, CCD!AD249, CCD!AJ249, CCD!AP249, CCD!AV249, CCD!BB249, CCD!BH249, CCD!BN249, CCD!BT249, CCD!BZ249, CCD!CF249, CCD!CL249, CCD!CR249, CCD!CX249))</f>
        <v>0</v>
      </c>
      <c r="J249" s="287">
        <f>IF(ISBLANK(G249), "", COUNTA(CCD!M249, CCD!S249, CCD!Y249, CCD!AE249, CCD!AK249, CCD!AQ249, CCD!AW249, CCD!BC249, CCD!BI249, CCD!BO249, CCD!BU249, CCD!CA249, CCD!CG249, CCD!CM249, CCD!CS249, CCD!CY249))</f>
        <v>0</v>
      </c>
      <c r="K249" s="315"/>
      <c r="L249" s="32"/>
      <c r="M249" s="316"/>
      <c r="N249" s="309">
        <v>0.0</v>
      </c>
      <c r="O249" s="310">
        <v>0.0</v>
      </c>
      <c r="P249" s="311">
        <v>0.0</v>
      </c>
      <c r="Q249" s="315"/>
      <c r="R249" s="88"/>
      <c r="S249" s="316"/>
      <c r="T249" s="309">
        <v>0.0</v>
      </c>
      <c r="U249" s="310">
        <v>0.0</v>
      </c>
      <c r="V249" s="311">
        <v>0.0</v>
      </c>
      <c r="W249" s="315"/>
      <c r="X249" s="32"/>
      <c r="Y249" s="316"/>
      <c r="Z249" s="309">
        <v>0.0</v>
      </c>
      <c r="AA249" s="310">
        <v>0.0</v>
      </c>
      <c r="AB249" s="311">
        <v>0.0</v>
      </c>
      <c r="AC249" s="315"/>
      <c r="AD249" s="32"/>
      <c r="AE249" s="316"/>
      <c r="AF249" s="309">
        <v>0.0</v>
      </c>
      <c r="AG249" s="310">
        <v>0.0</v>
      </c>
      <c r="AH249" s="311">
        <v>0.0</v>
      </c>
      <c r="AI249" s="315"/>
      <c r="AJ249" s="32"/>
      <c r="AK249" s="316"/>
      <c r="AL249" s="309">
        <v>0.0</v>
      </c>
      <c r="AM249" s="310">
        <v>0.0</v>
      </c>
      <c r="AN249" s="311">
        <v>0.0</v>
      </c>
      <c r="AO249" s="32"/>
      <c r="AP249" s="32"/>
      <c r="AQ249" s="316"/>
      <c r="AR249" s="309">
        <v>0.0</v>
      </c>
      <c r="AS249" s="310">
        <v>0.0</v>
      </c>
      <c r="AT249" s="311">
        <v>0.0</v>
      </c>
      <c r="AU249" s="315"/>
      <c r="AV249" s="32"/>
      <c r="AW249" s="316"/>
      <c r="AX249" s="309">
        <v>0.0</v>
      </c>
      <c r="AY249" s="310">
        <v>0.0</v>
      </c>
      <c r="AZ249" s="311">
        <v>0.0</v>
      </c>
      <c r="BA249" s="315"/>
      <c r="BB249" s="32"/>
      <c r="BC249" s="316"/>
      <c r="BD249" s="309">
        <v>0.0</v>
      </c>
      <c r="BE249" s="310">
        <v>0.0</v>
      </c>
      <c r="BF249" s="311">
        <v>0.0</v>
      </c>
      <c r="BG249" s="315"/>
      <c r="BH249" s="32"/>
      <c r="BI249" s="316"/>
      <c r="BJ249" s="309">
        <v>0.0</v>
      </c>
      <c r="BK249" s="310">
        <v>0.0</v>
      </c>
      <c r="BL249" s="311">
        <v>0.0</v>
      </c>
      <c r="BM249" s="32"/>
      <c r="BN249" s="32"/>
      <c r="BO249" s="316"/>
      <c r="BP249" s="309">
        <v>0.0</v>
      </c>
      <c r="BQ249" s="310">
        <v>0.0</v>
      </c>
      <c r="BR249" s="311">
        <v>0.0</v>
      </c>
      <c r="BS249" s="32"/>
      <c r="BT249" s="32"/>
      <c r="BU249" s="316"/>
      <c r="BV249" s="309">
        <v>0.0</v>
      </c>
      <c r="BW249" s="310">
        <v>0.0</v>
      </c>
      <c r="BX249" s="311">
        <v>0.0</v>
      </c>
      <c r="BY249" s="32"/>
      <c r="BZ249" s="32"/>
      <c r="CA249" s="316"/>
      <c r="CB249" s="309">
        <v>0.0</v>
      </c>
      <c r="CC249" s="310">
        <v>0.0</v>
      </c>
      <c r="CD249" s="311">
        <v>0.0</v>
      </c>
      <c r="CE249" s="32"/>
      <c r="CF249" s="32"/>
      <c r="CG249" s="316"/>
      <c r="CH249" s="309">
        <v>0.0</v>
      </c>
      <c r="CI249" s="310">
        <v>0.0</v>
      </c>
      <c r="CJ249" s="311">
        <v>0.0</v>
      </c>
      <c r="CK249" s="31"/>
      <c r="CL249" s="31"/>
      <c r="CM249" s="317"/>
      <c r="CN249" s="303">
        <v>0.0</v>
      </c>
      <c r="CO249" s="304">
        <v>0.0</v>
      </c>
      <c r="CP249" s="305">
        <v>0.0</v>
      </c>
      <c r="CQ249" s="31"/>
      <c r="CR249" s="31"/>
      <c r="CS249" s="317"/>
      <c r="CT249" s="303">
        <v>0.0</v>
      </c>
      <c r="CU249" s="304">
        <v>0.0</v>
      </c>
      <c r="CV249" s="305">
        <v>0.0</v>
      </c>
      <c r="CW249" s="31"/>
      <c r="CX249" s="31"/>
      <c r="CY249" s="317"/>
      <c r="CZ249" s="303">
        <v>0.0</v>
      </c>
      <c r="DA249" s="304">
        <v>0.0</v>
      </c>
      <c r="DB249" s="305">
        <v>0.0</v>
      </c>
    </row>
    <row r="250">
      <c r="B250" s="313"/>
      <c r="C250" s="314"/>
      <c r="D250" s="314"/>
      <c r="E250" s="287">
        <v>0.0</v>
      </c>
      <c r="F250" s="287">
        <v>0.0</v>
      </c>
      <c r="G250" s="287">
        <v>0.0</v>
      </c>
      <c r="H250" s="287">
        <f>IF(ISBLANK(E250), "", COUNTA(CCD!K250, CCD!Q250, CCD!W250, CCD!AC250, CCD!AI250, CCD!AO250, CCD!AU250, CCD!BA250, CCD!BG250, CCD!BM250, CCD!BS250, CCD!BY250, CCD!CE250, CCD!CK250, CCD!CQ250, CCD!CW250))</f>
        <v>0</v>
      </c>
      <c r="I250" s="287">
        <f>IF(ISBLANK(F250), "", COUNTA(CCD!L250, CCD!R250, CCD!X250, CCD!AD250, CCD!AJ250, CCD!AP250, CCD!AV250, CCD!BB250, CCD!BH250, CCD!BN250, CCD!BT250, CCD!BZ250, CCD!CF250, CCD!CL250, CCD!CR250, CCD!CX250))</f>
        <v>0</v>
      </c>
      <c r="J250" s="287">
        <f>IF(ISBLANK(G250), "", COUNTA(CCD!M250, CCD!S250, CCD!Y250, CCD!AE250, CCD!AK250, CCD!AQ250, CCD!AW250, CCD!BC250, CCD!BI250, CCD!BO250, CCD!BU250, CCD!CA250, CCD!CG250, CCD!CM250, CCD!CS250, CCD!CY250))</f>
        <v>0</v>
      </c>
      <c r="K250" s="315"/>
      <c r="L250" s="32"/>
      <c r="M250" s="316"/>
      <c r="N250" s="309">
        <v>0.0</v>
      </c>
      <c r="O250" s="310">
        <v>0.0</v>
      </c>
      <c r="P250" s="311">
        <v>0.0</v>
      </c>
      <c r="Q250" s="315"/>
      <c r="R250" s="88"/>
      <c r="S250" s="316"/>
      <c r="T250" s="309">
        <v>0.0</v>
      </c>
      <c r="U250" s="310">
        <v>0.0</v>
      </c>
      <c r="V250" s="311">
        <v>0.0</v>
      </c>
      <c r="W250" s="315"/>
      <c r="X250" s="32"/>
      <c r="Y250" s="316"/>
      <c r="Z250" s="309">
        <v>0.0</v>
      </c>
      <c r="AA250" s="310">
        <v>0.0</v>
      </c>
      <c r="AB250" s="311">
        <v>0.0</v>
      </c>
      <c r="AC250" s="315"/>
      <c r="AD250" s="32"/>
      <c r="AE250" s="316"/>
      <c r="AF250" s="309">
        <v>0.0</v>
      </c>
      <c r="AG250" s="310">
        <v>0.0</v>
      </c>
      <c r="AH250" s="311">
        <v>0.0</v>
      </c>
      <c r="AI250" s="315"/>
      <c r="AJ250" s="32"/>
      <c r="AK250" s="316"/>
      <c r="AL250" s="309">
        <v>0.0</v>
      </c>
      <c r="AM250" s="310">
        <v>0.0</v>
      </c>
      <c r="AN250" s="311">
        <v>0.0</v>
      </c>
      <c r="AO250" s="32"/>
      <c r="AP250" s="32"/>
      <c r="AQ250" s="316"/>
      <c r="AR250" s="309">
        <v>0.0</v>
      </c>
      <c r="AS250" s="310">
        <v>0.0</v>
      </c>
      <c r="AT250" s="311">
        <v>0.0</v>
      </c>
      <c r="AU250" s="315"/>
      <c r="AV250" s="32"/>
      <c r="AW250" s="316"/>
      <c r="AX250" s="309">
        <v>0.0</v>
      </c>
      <c r="AY250" s="310">
        <v>0.0</v>
      </c>
      <c r="AZ250" s="311">
        <v>0.0</v>
      </c>
      <c r="BA250" s="315"/>
      <c r="BB250" s="32"/>
      <c r="BC250" s="316"/>
      <c r="BD250" s="309">
        <v>0.0</v>
      </c>
      <c r="BE250" s="310">
        <v>0.0</v>
      </c>
      <c r="BF250" s="311">
        <v>0.0</v>
      </c>
      <c r="BG250" s="315"/>
      <c r="BH250" s="32"/>
      <c r="BI250" s="316"/>
      <c r="BJ250" s="309">
        <v>0.0</v>
      </c>
      <c r="BK250" s="310">
        <v>0.0</v>
      </c>
      <c r="BL250" s="311">
        <v>0.0</v>
      </c>
      <c r="BM250" s="32"/>
      <c r="BN250" s="32"/>
      <c r="BO250" s="316"/>
      <c r="BP250" s="309">
        <v>0.0</v>
      </c>
      <c r="BQ250" s="310">
        <v>0.0</v>
      </c>
      <c r="BR250" s="311">
        <v>0.0</v>
      </c>
      <c r="BS250" s="32"/>
      <c r="BT250" s="32"/>
      <c r="BU250" s="316"/>
      <c r="BV250" s="309">
        <v>0.0</v>
      </c>
      <c r="BW250" s="310">
        <v>0.0</v>
      </c>
      <c r="BX250" s="311">
        <v>0.0</v>
      </c>
      <c r="BY250" s="32"/>
      <c r="BZ250" s="32"/>
      <c r="CA250" s="316"/>
      <c r="CB250" s="309">
        <v>0.0</v>
      </c>
      <c r="CC250" s="310">
        <v>0.0</v>
      </c>
      <c r="CD250" s="311">
        <v>0.0</v>
      </c>
      <c r="CE250" s="32"/>
      <c r="CF250" s="32"/>
      <c r="CG250" s="316"/>
      <c r="CH250" s="309">
        <v>0.0</v>
      </c>
      <c r="CI250" s="310">
        <v>0.0</v>
      </c>
      <c r="CJ250" s="311">
        <v>0.0</v>
      </c>
      <c r="CK250" s="31"/>
      <c r="CL250" s="31"/>
      <c r="CM250" s="317"/>
      <c r="CN250" s="303">
        <v>0.0</v>
      </c>
      <c r="CO250" s="304">
        <v>0.0</v>
      </c>
      <c r="CP250" s="305">
        <v>0.0</v>
      </c>
      <c r="CQ250" s="31"/>
      <c r="CR250" s="31"/>
      <c r="CS250" s="317"/>
      <c r="CT250" s="303">
        <v>0.0</v>
      </c>
      <c r="CU250" s="304">
        <v>0.0</v>
      </c>
      <c r="CV250" s="305">
        <v>0.0</v>
      </c>
      <c r="CW250" s="31"/>
      <c r="CX250" s="31"/>
      <c r="CY250" s="317"/>
      <c r="CZ250" s="303">
        <v>0.0</v>
      </c>
      <c r="DA250" s="304">
        <v>0.0</v>
      </c>
      <c r="DB250" s="305">
        <v>0.0</v>
      </c>
    </row>
    <row r="251">
      <c r="B251" s="313"/>
      <c r="C251" s="314"/>
      <c r="D251" s="314"/>
      <c r="E251" s="287">
        <v>0.0</v>
      </c>
      <c r="F251" s="287">
        <v>0.0</v>
      </c>
      <c r="G251" s="287">
        <v>0.0</v>
      </c>
      <c r="H251" s="287">
        <f>IF(ISBLANK(E251), "", COUNTA(CCD!K251, CCD!Q251, CCD!W251, CCD!AC251, CCD!AI251, CCD!AO251, CCD!AU251, CCD!BA251, CCD!BG251, CCD!BM251, CCD!BS251, CCD!BY251, CCD!CE251, CCD!CK251, CCD!CQ251, CCD!CW251))</f>
        <v>0</v>
      </c>
      <c r="I251" s="287">
        <f>IF(ISBLANK(F251), "", COUNTA(CCD!L251, CCD!R251, CCD!X251, CCD!AD251, CCD!AJ251, CCD!AP251, CCD!AV251, CCD!BB251, CCD!BH251, CCD!BN251, CCD!BT251, CCD!BZ251, CCD!CF251, CCD!CL251, CCD!CR251, CCD!CX251))</f>
        <v>0</v>
      </c>
      <c r="J251" s="287">
        <f>IF(ISBLANK(G251), "", COUNTA(CCD!M251, CCD!S251, CCD!Y251, CCD!AE251, CCD!AK251, CCD!AQ251, CCD!AW251, CCD!BC251, CCD!BI251, CCD!BO251, CCD!BU251, CCD!CA251, CCD!CG251, CCD!CM251, CCD!CS251, CCD!CY251))</f>
        <v>0</v>
      </c>
      <c r="K251" s="315"/>
      <c r="L251" s="32"/>
      <c r="M251" s="316"/>
      <c r="N251" s="309">
        <v>0.0</v>
      </c>
      <c r="O251" s="310">
        <v>0.0</v>
      </c>
      <c r="P251" s="311">
        <v>0.0</v>
      </c>
      <c r="Q251" s="315"/>
      <c r="R251" s="88"/>
      <c r="S251" s="316"/>
      <c r="T251" s="309">
        <v>0.0</v>
      </c>
      <c r="U251" s="310">
        <v>0.0</v>
      </c>
      <c r="V251" s="311">
        <v>0.0</v>
      </c>
      <c r="W251" s="315"/>
      <c r="X251" s="32"/>
      <c r="Y251" s="316"/>
      <c r="Z251" s="309">
        <v>0.0</v>
      </c>
      <c r="AA251" s="310">
        <v>0.0</v>
      </c>
      <c r="AB251" s="311">
        <v>0.0</v>
      </c>
      <c r="AC251" s="315"/>
      <c r="AD251" s="32"/>
      <c r="AE251" s="316"/>
      <c r="AF251" s="309">
        <v>0.0</v>
      </c>
      <c r="AG251" s="310">
        <v>0.0</v>
      </c>
      <c r="AH251" s="311">
        <v>0.0</v>
      </c>
      <c r="AI251" s="315"/>
      <c r="AJ251" s="32"/>
      <c r="AK251" s="316"/>
      <c r="AL251" s="309">
        <v>0.0</v>
      </c>
      <c r="AM251" s="310">
        <v>0.0</v>
      </c>
      <c r="AN251" s="311">
        <v>0.0</v>
      </c>
      <c r="AO251" s="32"/>
      <c r="AP251" s="32"/>
      <c r="AQ251" s="316"/>
      <c r="AR251" s="309">
        <v>0.0</v>
      </c>
      <c r="AS251" s="310">
        <v>0.0</v>
      </c>
      <c r="AT251" s="311">
        <v>0.0</v>
      </c>
      <c r="AU251" s="315"/>
      <c r="AV251" s="32"/>
      <c r="AW251" s="316"/>
      <c r="AX251" s="309">
        <v>0.0</v>
      </c>
      <c r="AY251" s="310">
        <v>0.0</v>
      </c>
      <c r="AZ251" s="311">
        <v>0.0</v>
      </c>
      <c r="BA251" s="315"/>
      <c r="BB251" s="32"/>
      <c r="BC251" s="316"/>
      <c r="BD251" s="309">
        <v>0.0</v>
      </c>
      <c r="BE251" s="310">
        <v>0.0</v>
      </c>
      <c r="BF251" s="311">
        <v>0.0</v>
      </c>
      <c r="BG251" s="315"/>
      <c r="BH251" s="32"/>
      <c r="BI251" s="316"/>
      <c r="BJ251" s="309">
        <v>0.0</v>
      </c>
      <c r="BK251" s="310">
        <v>0.0</v>
      </c>
      <c r="BL251" s="311">
        <v>0.0</v>
      </c>
      <c r="BM251" s="32"/>
      <c r="BN251" s="32"/>
      <c r="BO251" s="316"/>
      <c r="BP251" s="309">
        <v>0.0</v>
      </c>
      <c r="BQ251" s="310">
        <v>0.0</v>
      </c>
      <c r="BR251" s="311">
        <v>0.0</v>
      </c>
      <c r="BS251" s="32"/>
      <c r="BT251" s="32"/>
      <c r="BU251" s="316"/>
      <c r="BV251" s="309">
        <v>0.0</v>
      </c>
      <c r="BW251" s="310">
        <v>0.0</v>
      </c>
      <c r="BX251" s="311">
        <v>0.0</v>
      </c>
      <c r="BY251" s="32"/>
      <c r="BZ251" s="32"/>
      <c r="CA251" s="316"/>
      <c r="CB251" s="309">
        <v>0.0</v>
      </c>
      <c r="CC251" s="310">
        <v>0.0</v>
      </c>
      <c r="CD251" s="311">
        <v>0.0</v>
      </c>
      <c r="CE251" s="32"/>
      <c r="CF251" s="32"/>
      <c r="CG251" s="316"/>
      <c r="CH251" s="309">
        <v>0.0</v>
      </c>
      <c r="CI251" s="310">
        <v>0.0</v>
      </c>
      <c r="CJ251" s="311">
        <v>0.0</v>
      </c>
      <c r="CK251" s="31"/>
      <c r="CL251" s="31"/>
      <c r="CM251" s="317"/>
      <c r="CN251" s="303">
        <v>0.0</v>
      </c>
      <c r="CO251" s="304">
        <v>0.0</v>
      </c>
      <c r="CP251" s="305">
        <v>0.0</v>
      </c>
      <c r="CQ251" s="31"/>
      <c r="CR251" s="31"/>
      <c r="CS251" s="317"/>
      <c r="CT251" s="303">
        <v>0.0</v>
      </c>
      <c r="CU251" s="304">
        <v>0.0</v>
      </c>
      <c r="CV251" s="305">
        <v>0.0</v>
      </c>
      <c r="CW251" s="31"/>
      <c r="CX251" s="31"/>
      <c r="CY251" s="317"/>
      <c r="CZ251" s="303">
        <v>0.0</v>
      </c>
      <c r="DA251" s="304">
        <v>0.0</v>
      </c>
      <c r="DB251" s="305">
        <v>0.0</v>
      </c>
    </row>
    <row r="252">
      <c r="B252" s="313"/>
      <c r="C252" s="314"/>
      <c r="D252" s="314"/>
      <c r="E252" s="287">
        <v>0.0</v>
      </c>
      <c r="F252" s="287">
        <v>0.0</v>
      </c>
      <c r="G252" s="287">
        <v>0.0</v>
      </c>
      <c r="H252" s="287">
        <f>IF(ISBLANK(E252), "", COUNTA(CCD!K252, CCD!Q252, CCD!W252, CCD!AC252, CCD!AI252, CCD!AO252, CCD!AU252, CCD!BA252, CCD!BG252, CCD!BM252, CCD!BS252, CCD!BY252, CCD!CE252, CCD!CK252, CCD!CQ252, CCD!CW252))</f>
        <v>0</v>
      </c>
      <c r="I252" s="287">
        <f>IF(ISBLANK(F252), "", COUNTA(CCD!L252, CCD!R252, CCD!X252, CCD!AD252, CCD!AJ252, CCD!AP252, CCD!AV252, CCD!BB252, CCD!BH252, CCD!BN252, CCD!BT252, CCD!BZ252, CCD!CF252, CCD!CL252, CCD!CR252, CCD!CX252))</f>
        <v>0</v>
      </c>
      <c r="J252" s="287">
        <f>IF(ISBLANK(G252), "", COUNTA(CCD!M252, CCD!S252, CCD!Y252, CCD!AE252, CCD!AK252, CCD!AQ252, CCD!AW252, CCD!BC252, CCD!BI252, CCD!BO252, CCD!BU252, CCD!CA252, CCD!CG252, CCD!CM252, CCD!CS252, CCD!CY252))</f>
        <v>0</v>
      </c>
      <c r="K252" s="315"/>
      <c r="L252" s="32"/>
      <c r="M252" s="316"/>
      <c r="N252" s="309">
        <v>0.0</v>
      </c>
      <c r="O252" s="310">
        <v>0.0</v>
      </c>
      <c r="P252" s="311">
        <v>0.0</v>
      </c>
      <c r="Q252" s="315"/>
      <c r="R252" s="88"/>
      <c r="S252" s="316"/>
      <c r="T252" s="309">
        <v>0.0</v>
      </c>
      <c r="U252" s="310">
        <v>0.0</v>
      </c>
      <c r="V252" s="311">
        <v>0.0</v>
      </c>
      <c r="W252" s="315"/>
      <c r="X252" s="32"/>
      <c r="Y252" s="316"/>
      <c r="Z252" s="309">
        <v>0.0</v>
      </c>
      <c r="AA252" s="310">
        <v>0.0</v>
      </c>
      <c r="AB252" s="311">
        <v>0.0</v>
      </c>
      <c r="AC252" s="315"/>
      <c r="AD252" s="32"/>
      <c r="AE252" s="316"/>
      <c r="AF252" s="309">
        <v>0.0</v>
      </c>
      <c r="AG252" s="310">
        <v>0.0</v>
      </c>
      <c r="AH252" s="311">
        <v>0.0</v>
      </c>
      <c r="AI252" s="315"/>
      <c r="AJ252" s="32"/>
      <c r="AK252" s="316"/>
      <c r="AL252" s="309">
        <v>0.0</v>
      </c>
      <c r="AM252" s="310">
        <v>0.0</v>
      </c>
      <c r="AN252" s="311">
        <v>0.0</v>
      </c>
      <c r="AO252" s="32"/>
      <c r="AP252" s="32"/>
      <c r="AQ252" s="316"/>
      <c r="AR252" s="309">
        <v>0.0</v>
      </c>
      <c r="AS252" s="310">
        <v>0.0</v>
      </c>
      <c r="AT252" s="311">
        <v>0.0</v>
      </c>
      <c r="AU252" s="315"/>
      <c r="AV252" s="32"/>
      <c r="AW252" s="316"/>
      <c r="AX252" s="309">
        <v>0.0</v>
      </c>
      <c r="AY252" s="310">
        <v>0.0</v>
      </c>
      <c r="AZ252" s="311">
        <v>0.0</v>
      </c>
      <c r="BA252" s="315"/>
      <c r="BB252" s="32"/>
      <c r="BC252" s="316"/>
      <c r="BD252" s="309">
        <v>0.0</v>
      </c>
      <c r="BE252" s="310">
        <v>0.0</v>
      </c>
      <c r="BF252" s="311">
        <v>0.0</v>
      </c>
      <c r="BG252" s="315"/>
      <c r="BH252" s="32"/>
      <c r="BI252" s="316"/>
      <c r="BJ252" s="309">
        <v>0.0</v>
      </c>
      <c r="BK252" s="310">
        <v>0.0</v>
      </c>
      <c r="BL252" s="311">
        <v>0.0</v>
      </c>
      <c r="BM252" s="32"/>
      <c r="BN252" s="32"/>
      <c r="BO252" s="316"/>
      <c r="BP252" s="309">
        <v>0.0</v>
      </c>
      <c r="BQ252" s="310">
        <v>0.0</v>
      </c>
      <c r="BR252" s="311">
        <v>0.0</v>
      </c>
      <c r="BS252" s="32"/>
      <c r="BT252" s="32"/>
      <c r="BU252" s="316"/>
      <c r="BV252" s="309">
        <v>0.0</v>
      </c>
      <c r="BW252" s="310">
        <v>0.0</v>
      </c>
      <c r="BX252" s="311">
        <v>0.0</v>
      </c>
      <c r="BY252" s="32"/>
      <c r="BZ252" s="32"/>
      <c r="CA252" s="316"/>
      <c r="CB252" s="309">
        <v>0.0</v>
      </c>
      <c r="CC252" s="310">
        <v>0.0</v>
      </c>
      <c r="CD252" s="311">
        <v>0.0</v>
      </c>
      <c r="CE252" s="32"/>
      <c r="CF252" s="32"/>
      <c r="CG252" s="316"/>
      <c r="CH252" s="309">
        <v>0.0</v>
      </c>
      <c r="CI252" s="310">
        <v>0.0</v>
      </c>
      <c r="CJ252" s="311">
        <v>0.0</v>
      </c>
      <c r="CK252" s="31"/>
      <c r="CL252" s="31"/>
      <c r="CM252" s="317"/>
      <c r="CN252" s="303">
        <v>0.0</v>
      </c>
      <c r="CO252" s="304">
        <v>0.0</v>
      </c>
      <c r="CP252" s="305">
        <v>0.0</v>
      </c>
      <c r="CQ252" s="31"/>
      <c r="CR252" s="31"/>
      <c r="CS252" s="317"/>
      <c r="CT252" s="303">
        <v>0.0</v>
      </c>
      <c r="CU252" s="304">
        <v>0.0</v>
      </c>
      <c r="CV252" s="305">
        <v>0.0</v>
      </c>
      <c r="CW252" s="31"/>
      <c r="CX252" s="31"/>
      <c r="CY252" s="317"/>
      <c r="CZ252" s="303">
        <v>0.0</v>
      </c>
      <c r="DA252" s="304">
        <v>0.0</v>
      </c>
      <c r="DB252" s="305">
        <v>0.0</v>
      </c>
    </row>
    <row r="253">
      <c r="B253" s="313"/>
      <c r="C253" s="314"/>
      <c r="D253" s="314"/>
      <c r="E253" s="287">
        <v>0.0</v>
      </c>
      <c r="F253" s="287">
        <v>0.0</v>
      </c>
      <c r="G253" s="287">
        <v>0.0</v>
      </c>
      <c r="H253" s="287">
        <f>IF(ISBLANK(E253), "", COUNTA(CCD!K253, CCD!Q253, CCD!W253, CCD!AC253, CCD!AI253, CCD!AO253, CCD!AU253, CCD!BA253, CCD!BG253, CCD!BM253, CCD!BS253, CCD!BY253, CCD!CE253, CCD!CK253, CCD!CQ253, CCD!CW253))</f>
        <v>0</v>
      </c>
      <c r="I253" s="287">
        <f>IF(ISBLANK(F253), "", COUNTA(CCD!L253, CCD!R253, CCD!X253, CCD!AD253, CCD!AJ253, CCD!AP253, CCD!AV253, CCD!BB253, CCD!BH253, CCD!BN253, CCD!BT253, CCD!BZ253, CCD!CF253, CCD!CL253, CCD!CR253, CCD!CX253))</f>
        <v>0</v>
      </c>
      <c r="J253" s="287">
        <f>IF(ISBLANK(G253), "", COUNTA(CCD!M253, CCD!S253, CCD!Y253, CCD!AE253, CCD!AK253, CCD!AQ253, CCD!AW253, CCD!BC253, CCD!BI253, CCD!BO253, CCD!BU253, CCD!CA253, CCD!CG253, CCD!CM253, CCD!CS253, CCD!CY253))</f>
        <v>0</v>
      </c>
      <c r="K253" s="315"/>
      <c r="L253" s="32"/>
      <c r="M253" s="316"/>
      <c r="N253" s="309">
        <v>0.0</v>
      </c>
      <c r="O253" s="310">
        <v>0.0</v>
      </c>
      <c r="P253" s="311">
        <v>0.0</v>
      </c>
      <c r="Q253" s="315"/>
      <c r="R253" s="88"/>
      <c r="S253" s="316"/>
      <c r="T253" s="309">
        <v>0.0</v>
      </c>
      <c r="U253" s="310">
        <v>0.0</v>
      </c>
      <c r="V253" s="311">
        <v>0.0</v>
      </c>
      <c r="W253" s="315"/>
      <c r="X253" s="32"/>
      <c r="Y253" s="316"/>
      <c r="Z253" s="309">
        <v>0.0</v>
      </c>
      <c r="AA253" s="310">
        <v>0.0</v>
      </c>
      <c r="AB253" s="311">
        <v>0.0</v>
      </c>
      <c r="AC253" s="315"/>
      <c r="AD253" s="32"/>
      <c r="AE253" s="316"/>
      <c r="AF253" s="309">
        <v>0.0</v>
      </c>
      <c r="AG253" s="310">
        <v>0.0</v>
      </c>
      <c r="AH253" s="311">
        <v>0.0</v>
      </c>
      <c r="AI253" s="315"/>
      <c r="AJ253" s="32"/>
      <c r="AK253" s="316"/>
      <c r="AL253" s="309">
        <v>0.0</v>
      </c>
      <c r="AM253" s="310">
        <v>0.0</v>
      </c>
      <c r="AN253" s="311">
        <v>0.0</v>
      </c>
      <c r="AO253" s="32"/>
      <c r="AP253" s="32"/>
      <c r="AQ253" s="316"/>
      <c r="AR253" s="309">
        <v>0.0</v>
      </c>
      <c r="AS253" s="310">
        <v>0.0</v>
      </c>
      <c r="AT253" s="311">
        <v>0.0</v>
      </c>
      <c r="AU253" s="315"/>
      <c r="AV253" s="32"/>
      <c r="AW253" s="316"/>
      <c r="AX253" s="309">
        <v>0.0</v>
      </c>
      <c r="AY253" s="310">
        <v>0.0</v>
      </c>
      <c r="AZ253" s="311">
        <v>0.0</v>
      </c>
      <c r="BA253" s="315"/>
      <c r="BB253" s="32"/>
      <c r="BC253" s="316"/>
      <c r="BD253" s="309">
        <v>0.0</v>
      </c>
      <c r="BE253" s="310">
        <v>0.0</v>
      </c>
      <c r="BF253" s="311">
        <v>0.0</v>
      </c>
      <c r="BG253" s="315"/>
      <c r="BH253" s="32"/>
      <c r="BI253" s="316"/>
      <c r="BJ253" s="309">
        <v>0.0</v>
      </c>
      <c r="BK253" s="310">
        <v>0.0</v>
      </c>
      <c r="BL253" s="311">
        <v>0.0</v>
      </c>
      <c r="BM253" s="32"/>
      <c r="BN253" s="32"/>
      <c r="BO253" s="316"/>
      <c r="BP253" s="309">
        <v>0.0</v>
      </c>
      <c r="BQ253" s="310">
        <v>0.0</v>
      </c>
      <c r="BR253" s="311">
        <v>0.0</v>
      </c>
      <c r="BS253" s="32"/>
      <c r="BT253" s="32"/>
      <c r="BU253" s="316"/>
      <c r="BV253" s="309">
        <v>0.0</v>
      </c>
      <c r="BW253" s="310">
        <v>0.0</v>
      </c>
      <c r="BX253" s="311">
        <v>0.0</v>
      </c>
      <c r="BY253" s="32"/>
      <c r="BZ253" s="32"/>
      <c r="CA253" s="316"/>
      <c r="CB253" s="309">
        <v>0.0</v>
      </c>
      <c r="CC253" s="310">
        <v>0.0</v>
      </c>
      <c r="CD253" s="311">
        <v>0.0</v>
      </c>
      <c r="CE253" s="32"/>
      <c r="CF253" s="32"/>
      <c r="CG253" s="316"/>
      <c r="CH253" s="309">
        <v>0.0</v>
      </c>
      <c r="CI253" s="310">
        <v>0.0</v>
      </c>
      <c r="CJ253" s="311">
        <v>0.0</v>
      </c>
      <c r="CK253" s="31"/>
      <c r="CL253" s="31"/>
      <c r="CM253" s="317"/>
      <c r="CN253" s="303">
        <v>0.0</v>
      </c>
      <c r="CO253" s="304">
        <v>0.0</v>
      </c>
      <c r="CP253" s="305">
        <v>0.0</v>
      </c>
      <c r="CQ253" s="31"/>
      <c r="CR253" s="31"/>
      <c r="CS253" s="317"/>
      <c r="CT253" s="303">
        <v>0.0</v>
      </c>
      <c r="CU253" s="304">
        <v>0.0</v>
      </c>
      <c r="CV253" s="305">
        <v>0.0</v>
      </c>
      <c r="CW253" s="31"/>
      <c r="CX253" s="31"/>
      <c r="CY253" s="317"/>
      <c r="CZ253" s="303">
        <v>0.0</v>
      </c>
      <c r="DA253" s="304">
        <v>0.0</v>
      </c>
      <c r="DB253" s="305">
        <v>0.0</v>
      </c>
    </row>
    <row r="254">
      <c r="B254" s="313"/>
      <c r="C254" s="314"/>
      <c r="D254" s="314"/>
      <c r="E254" s="287">
        <v>0.0</v>
      </c>
      <c r="F254" s="287">
        <v>0.0</v>
      </c>
      <c r="G254" s="287">
        <v>0.0</v>
      </c>
      <c r="H254" s="287">
        <f>IF(ISBLANK(E254), "", COUNTA(CCD!K254, CCD!Q254, CCD!W254, CCD!AC254, CCD!AI254, CCD!AO254, CCD!AU254, CCD!BA254, CCD!BG254, CCD!BM254, CCD!BS254, CCD!BY254, CCD!CE254, CCD!CK254, CCD!CQ254, CCD!CW254))</f>
        <v>0</v>
      </c>
      <c r="I254" s="287">
        <f>IF(ISBLANK(F254), "", COUNTA(CCD!L254, CCD!R254, CCD!X254, CCD!AD254, CCD!AJ254, CCD!AP254, CCD!AV254, CCD!BB254, CCD!BH254, CCD!BN254, CCD!BT254, CCD!BZ254, CCD!CF254, CCD!CL254, CCD!CR254, CCD!CX254))</f>
        <v>0</v>
      </c>
      <c r="J254" s="287">
        <f>IF(ISBLANK(G254), "", COUNTA(CCD!M254, CCD!S254, CCD!Y254, CCD!AE254, CCD!AK254, CCD!AQ254, CCD!AW254, CCD!BC254, CCD!BI254, CCD!BO254, CCD!BU254, CCD!CA254, CCD!CG254, CCD!CM254, CCD!CS254, CCD!CY254))</f>
        <v>0</v>
      </c>
      <c r="K254" s="315"/>
      <c r="L254" s="32"/>
      <c r="M254" s="316"/>
      <c r="N254" s="309">
        <v>0.0</v>
      </c>
      <c r="O254" s="310">
        <v>0.0</v>
      </c>
      <c r="P254" s="311">
        <v>0.0</v>
      </c>
      <c r="Q254" s="315"/>
      <c r="R254" s="88"/>
      <c r="S254" s="316"/>
      <c r="T254" s="309">
        <v>0.0</v>
      </c>
      <c r="U254" s="310">
        <v>0.0</v>
      </c>
      <c r="V254" s="311">
        <v>0.0</v>
      </c>
      <c r="W254" s="315"/>
      <c r="X254" s="32"/>
      <c r="Y254" s="316"/>
      <c r="Z254" s="309">
        <v>0.0</v>
      </c>
      <c r="AA254" s="310">
        <v>0.0</v>
      </c>
      <c r="AB254" s="311">
        <v>0.0</v>
      </c>
      <c r="AC254" s="315"/>
      <c r="AD254" s="32"/>
      <c r="AE254" s="316"/>
      <c r="AF254" s="309">
        <v>0.0</v>
      </c>
      <c r="AG254" s="310">
        <v>0.0</v>
      </c>
      <c r="AH254" s="311">
        <v>0.0</v>
      </c>
      <c r="AI254" s="315"/>
      <c r="AJ254" s="32"/>
      <c r="AK254" s="316"/>
      <c r="AL254" s="309">
        <v>0.0</v>
      </c>
      <c r="AM254" s="310">
        <v>0.0</v>
      </c>
      <c r="AN254" s="311">
        <v>0.0</v>
      </c>
      <c r="AO254" s="32"/>
      <c r="AP254" s="32"/>
      <c r="AQ254" s="316"/>
      <c r="AR254" s="309">
        <v>0.0</v>
      </c>
      <c r="AS254" s="310">
        <v>0.0</v>
      </c>
      <c r="AT254" s="311">
        <v>0.0</v>
      </c>
      <c r="AU254" s="315"/>
      <c r="AV254" s="32"/>
      <c r="AW254" s="316"/>
      <c r="AX254" s="309">
        <v>0.0</v>
      </c>
      <c r="AY254" s="310">
        <v>0.0</v>
      </c>
      <c r="AZ254" s="311">
        <v>0.0</v>
      </c>
      <c r="BA254" s="315"/>
      <c r="BB254" s="32"/>
      <c r="BC254" s="316"/>
      <c r="BD254" s="309">
        <v>0.0</v>
      </c>
      <c r="BE254" s="310">
        <v>0.0</v>
      </c>
      <c r="BF254" s="311">
        <v>0.0</v>
      </c>
      <c r="BG254" s="315"/>
      <c r="BH254" s="32"/>
      <c r="BI254" s="316"/>
      <c r="BJ254" s="309">
        <v>0.0</v>
      </c>
      <c r="BK254" s="310">
        <v>0.0</v>
      </c>
      <c r="BL254" s="311">
        <v>0.0</v>
      </c>
      <c r="BM254" s="32"/>
      <c r="BN254" s="32"/>
      <c r="BO254" s="316"/>
      <c r="BP254" s="309">
        <v>0.0</v>
      </c>
      <c r="BQ254" s="310">
        <v>0.0</v>
      </c>
      <c r="BR254" s="311">
        <v>0.0</v>
      </c>
      <c r="BS254" s="32"/>
      <c r="BT254" s="32"/>
      <c r="BU254" s="316"/>
      <c r="BV254" s="309">
        <v>0.0</v>
      </c>
      <c r="BW254" s="310">
        <v>0.0</v>
      </c>
      <c r="BX254" s="311">
        <v>0.0</v>
      </c>
      <c r="BY254" s="32"/>
      <c r="BZ254" s="32"/>
      <c r="CA254" s="316"/>
      <c r="CB254" s="309">
        <v>0.0</v>
      </c>
      <c r="CC254" s="310">
        <v>0.0</v>
      </c>
      <c r="CD254" s="311">
        <v>0.0</v>
      </c>
      <c r="CE254" s="32"/>
      <c r="CF254" s="32"/>
      <c r="CG254" s="316"/>
      <c r="CH254" s="309">
        <v>0.0</v>
      </c>
      <c r="CI254" s="310">
        <v>0.0</v>
      </c>
      <c r="CJ254" s="311">
        <v>0.0</v>
      </c>
      <c r="CK254" s="31"/>
      <c r="CL254" s="31"/>
      <c r="CM254" s="317"/>
      <c r="CN254" s="303">
        <v>0.0</v>
      </c>
      <c r="CO254" s="304">
        <v>0.0</v>
      </c>
      <c r="CP254" s="305">
        <v>0.0</v>
      </c>
      <c r="CQ254" s="31"/>
      <c r="CR254" s="31"/>
      <c r="CS254" s="317"/>
      <c r="CT254" s="303">
        <v>0.0</v>
      </c>
      <c r="CU254" s="304">
        <v>0.0</v>
      </c>
      <c r="CV254" s="305">
        <v>0.0</v>
      </c>
      <c r="CW254" s="31"/>
      <c r="CX254" s="31"/>
      <c r="CY254" s="317"/>
      <c r="CZ254" s="303">
        <v>0.0</v>
      </c>
      <c r="DA254" s="304">
        <v>0.0</v>
      </c>
      <c r="DB254" s="305">
        <v>0.0</v>
      </c>
    </row>
    <row r="255">
      <c r="B255" s="313"/>
      <c r="C255" s="314"/>
      <c r="D255" s="314"/>
      <c r="E255" s="287">
        <v>0.0</v>
      </c>
      <c r="F255" s="287">
        <v>0.0</v>
      </c>
      <c r="G255" s="287">
        <v>0.0</v>
      </c>
      <c r="H255" s="287">
        <f>IF(ISBLANK(E255), "", COUNTA(CCD!K255, CCD!Q255, CCD!W255, CCD!AC255, CCD!AI255, CCD!AO255, CCD!AU255, CCD!BA255, CCD!BG255, CCD!BM255, CCD!BS255, CCD!BY255, CCD!CE255, CCD!CK255, CCD!CQ255, CCD!CW255))</f>
        <v>0</v>
      </c>
      <c r="I255" s="287">
        <f>IF(ISBLANK(F255), "", COUNTA(CCD!L255, CCD!R255, CCD!X255, CCD!AD255, CCD!AJ255, CCD!AP255, CCD!AV255, CCD!BB255, CCD!BH255, CCD!BN255, CCD!BT255, CCD!BZ255, CCD!CF255, CCD!CL255, CCD!CR255, CCD!CX255))</f>
        <v>0</v>
      </c>
      <c r="J255" s="287">
        <f>IF(ISBLANK(G255), "", COUNTA(CCD!M255, CCD!S255, CCD!Y255, CCD!AE255, CCD!AK255, CCD!AQ255, CCD!AW255, CCD!BC255, CCD!BI255, CCD!BO255, CCD!BU255, CCD!CA255, CCD!CG255, CCD!CM255, CCD!CS255, CCD!CY255))</f>
        <v>0</v>
      </c>
      <c r="K255" s="315"/>
      <c r="L255" s="32"/>
      <c r="M255" s="316"/>
      <c r="N255" s="309">
        <v>0.0</v>
      </c>
      <c r="O255" s="310">
        <v>0.0</v>
      </c>
      <c r="P255" s="311">
        <v>0.0</v>
      </c>
      <c r="Q255" s="315"/>
      <c r="R255" s="88"/>
      <c r="S255" s="316"/>
      <c r="T255" s="309">
        <v>0.0</v>
      </c>
      <c r="U255" s="310">
        <v>0.0</v>
      </c>
      <c r="V255" s="311">
        <v>0.0</v>
      </c>
      <c r="W255" s="315"/>
      <c r="X255" s="32"/>
      <c r="Y255" s="316"/>
      <c r="Z255" s="309">
        <v>0.0</v>
      </c>
      <c r="AA255" s="310">
        <v>0.0</v>
      </c>
      <c r="AB255" s="311">
        <v>0.0</v>
      </c>
      <c r="AC255" s="315"/>
      <c r="AD255" s="32"/>
      <c r="AE255" s="316"/>
      <c r="AF255" s="309">
        <v>0.0</v>
      </c>
      <c r="AG255" s="310">
        <v>0.0</v>
      </c>
      <c r="AH255" s="311">
        <v>0.0</v>
      </c>
      <c r="AI255" s="315"/>
      <c r="AJ255" s="32"/>
      <c r="AK255" s="316"/>
      <c r="AL255" s="309">
        <v>0.0</v>
      </c>
      <c r="AM255" s="310">
        <v>0.0</v>
      </c>
      <c r="AN255" s="311">
        <v>0.0</v>
      </c>
      <c r="AO255" s="32"/>
      <c r="AP255" s="32"/>
      <c r="AQ255" s="316"/>
      <c r="AR255" s="309">
        <v>0.0</v>
      </c>
      <c r="AS255" s="310">
        <v>0.0</v>
      </c>
      <c r="AT255" s="311">
        <v>0.0</v>
      </c>
      <c r="AU255" s="315"/>
      <c r="AV255" s="32"/>
      <c r="AW255" s="316"/>
      <c r="AX255" s="309">
        <v>0.0</v>
      </c>
      <c r="AY255" s="310">
        <v>0.0</v>
      </c>
      <c r="AZ255" s="311">
        <v>0.0</v>
      </c>
      <c r="BA255" s="315"/>
      <c r="BB255" s="32"/>
      <c r="BC255" s="316"/>
      <c r="BD255" s="309">
        <v>0.0</v>
      </c>
      <c r="BE255" s="310">
        <v>0.0</v>
      </c>
      <c r="BF255" s="311">
        <v>0.0</v>
      </c>
      <c r="BG255" s="315"/>
      <c r="BH255" s="32"/>
      <c r="BI255" s="316"/>
      <c r="BJ255" s="309">
        <v>0.0</v>
      </c>
      <c r="BK255" s="310">
        <v>0.0</v>
      </c>
      <c r="BL255" s="311">
        <v>0.0</v>
      </c>
      <c r="BM255" s="32"/>
      <c r="BN255" s="32"/>
      <c r="BO255" s="316"/>
      <c r="BP255" s="309">
        <v>0.0</v>
      </c>
      <c r="BQ255" s="310">
        <v>0.0</v>
      </c>
      <c r="BR255" s="311">
        <v>0.0</v>
      </c>
      <c r="BS255" s="32"/>
      <c r="BT255" s="32"/>
      <c r="BU255" s="316"/>
      <c r="BV255" s="309">
        <v>0.0</v>
      </c>
      <c r="BW255" s="310">
        <v>0.0</v>
      </c>
      <c r="BX255" s="311">
        <v>0.0</v>
      </c>
      <c r="BY255" s="32"/>
      <c r="BZ255" s="32"/>
      <c r="CA255" s="316"/>
      <c r="CB255" s="309">
        <v>0.0</v>
      </c>
      <c r="CC255" s="310">
        <v>0.0</v>
      </c>
      <c r="CD255" s="311">
        <v>0.0</v>
      </c>
      <c r="CE255" s="32"/>
      <c r="CF255" s="32"/>
      <c r="CG255" s="316"/>
      <c r="CH255" s="309">
        <v>0.0</v>
      </c>
      <c r="CI255" s="310">
        <v>0.0</v>
      </c>
      <c r="CJ255" s="311">
        <v>0.0</v>
      </c>
      <c r="CK255" s="31"/>
      <c r="CL255" s="31"/>
      <c r="CM255" s="317"/>
      <c r="CN255" s="303">
        <v>0.0</v>
      </c>
      <c r="CO255" s="304">
        <v>0.0</v>
      </c>
      <c r="CP255" s="305">
        <v>0.0</v>
      </c>
      <c r="CQ255" s="31"/>
      <c r="CR255" s="31"/>
      <c r="CS255" s="317"/>
      <c r="CT255" s="303">
        <v>0.0</v>
      </c>
      <c r="CU255" s="304">
        <v>0.0</v>
      </c>
      <c r="CV255" s="305">
        <v>0.0</v>
      </c>
      <c r="CW255" s="31"/>
      <c r="CX255" s="31"/>
      <c r="CY255" s="317"/>
      <c r="CZ255" s="303">
        <v>0.0</v>
      </c>
      <c r="DA255" s="304">
        <v>0.0</v>
      </c>
      <c r="DB255" s="305">
        <v>0.0</v>
      </c>
    </row>
    <row r="256">
      <c r="B256" s="313"/>
      <c r="C256" s="314"/>
      <c r="D256" s="314"/>
      <c r="E256" s="287">
        <v>0.0</v>
      </c>
      <c r="F256" s="287">
        <v>0.0</v>
      </c>
      <c r="G256" s="287">
        <v>0.0</v>
      </c>
      <c r="H256" s="287">
        <f>IF(ISBLANK(E256), "", COUNTA(CCD!K256, CCD!Q256, CCD!W256, CCD!AC256, CCD!AI256, CCD!AO256, CCD!AU256, CCD!BA256, CCD!BG256, CCD!BM256, CCD!BS256, CCD!BY256, CCD!CE256, CCD!CK256, CCD!CQ256, CCD!CW256))</f>
        <v>0</v>
      </c>
      <c r="I256" s="287">
        <f>IF(ISBLANK(F256), "", COUNTA(CCD!L256, CCD!R256, CCD!X256, CCD!AD256, CCD!AJ256, CCD!AP256, CCD!AV256, CCD!BB256, CCD!BH256, CCD!BN256, CCD!BT256, CCD!BZ256, CCD!CF256, CCD!CL256, CCD!CR256, CCD!CX256))</f>
        <v>0</v>
      </c>
      <c r="J256" s="287">
        <f>IF(ISBLANK(G256), "", COUNTA(CCD!M256, CCD!S256, CCD!Y256, CCD!AE256, CCD!AK256, CCD!AQ256, CCD!AW256, CCD!BC256, CCD!BI256, CCD!BO256, CCD!BU256, CCD!CA256, CCD!CG256, CCD!CM256, CCD!CS256, CCD!CY256))</f>
        <v>0</v>
      </c>
      <c r="K256" s="315"/>
      <c r="L256" s="32"/>
      <c r="M256" s="316"/>
      <c r="N256" s="309">
        <v>0.0</v>
      </c>
      <c r="O256" s="310">
        <v>0.0</v>
      </c>
      <c r="P256" s="311">
        <v>0.0</v>
      </c>
      <c r="Q256" s="315"/>
      <c r="R256" s="88"/>
      <c r="S256" s="316"/>
      <c r="T256" s="309">
        <v>0.0</v>
      </c>
      <c r="U256" s="310">
        <v>0.0</v>
      </c>
      <c r="V256" s="311">
        <v>0.0</v>
      </c>
      <c r="W256" s="315"/>
      <c r="X256" s="32"/>
      <c r="Y256" s="316"/>
      <c r="Z256" s="309">
        <v>0.0</v>
      </c>
      <c r="AA256" s="310">
        <v>0.0</v>
      </c>
      <c r="AB256" s="311">
        <v>0.0</v>
      </c>
      <c r="AC256" s="315"/>
      <c r="AD256" s="32"/>
      <c r="AE256" s="316"/>
      <c r="AF256" s="309">
        <v>0.0</v>
      </c>
      <c r="AG256" s="310">
        <v>0.0</v>
      </c>
      <c r="AH256" s="311">
        <v>0.0</v>
      </c>
      <c r="AI256" s="315"/>
      <c r="AJ256" s="32"/>
      <c r="AK256" s="316"/>
      <c r="AL256" s="309">
        <v>0.0</v>
      </c>
      <c r="AM256" s="310">
        <v>0.0</v>
      </c>
      <c r="AN256" s="311">
        <v>0.0</v>
      </c>
      <c r="AO256" s="32"/>
      <c r="AP256" s="32"/>
      <c r="AQ256" s="316"/>
      <c r="AR256" s="309">
        <v>0.0</v>
      </c>
      <c r="AS256" s="310">
        <v>0.0</v>
      </c>
      <c r="AT256" s="311">
        <v>0.0</v>
      </c>
      <c r="AU256" s="315"/>
      <c r="AV256" s="32"/>
      <c r="AW256" s="316"/>
      <c r="AX256" s="309">
        <v>0.0</v>
      </c>
      <c r="AY256" s="310">
        <v>0.0</v>
      </c>
      <c r="AZ256" s="311">
        <v>0.0</v>
      </c>
      <c r="BA256" s="315"/>
      <c r="BB256" s="32"/>
      <c r="BC256" s="316"/>
      <c r="BD256" s="309">
        <v>0.0</v>
      </c>
      <c r="BE256" s="310">
        <v>0.0</v>
      </c>
      <c r="BF256" s="311">
        <v>0.0</v>
      </c>
      <c r="BG256" s="315"/>
      <c r="BH256" s="32"/>
      <c r="BI256" s="316"/>
      <c r="BJ256" s="309">
        <v>0.0</v>
      </c>
      <c r="BK256" s="310">
        <v>0.0</v>
      </c>
      <c r="BL256" s="311">
        <v>0.0</v>
      </c>
      <c r="BM256" s="32"/>
      <c r="BN256" s="32"/>
      <c r="BO256" s="316"/>
      <c r="BP256" s="309">
        <v>0.0</v>
      </c>
      <c r="BQ256" s="310">
        <v>0.0</v>
      </c>
      <c r="BR256" s="311">
        <v>0.0</v>
      </c>
      <c r="BS256" s="32"/>
      <c r="BT256" s="32"/>
      <c r="BU256" s="316"/>
      <c r="BV256" s="309">
        <v>0.0</v>
      </c>
      <c r="BW256" s="310">
        <v>0.0</v>
      </c>
      <c r="BX256" s="311">
        <v>0.0</v>
      </c>
      <c r="BY256" s="32"/>
      <c r="BZ256" s="32"/>
      <c r="CA256" s="316"/>
      <c r="CB256" s="309">
        <v>0.0</v>
      </c>
      <c r="CC256" s="310">
        <v>0.0</v>
      </c>
      <c r="CD256" s="311">
        <v>0.0</v>
      </c>
      <c r="CE256" s="32"/>
      <c r="CF256" s="32"/>
      <c r="CG256" s="316"/>
      <c r="CH256" s="309">
        <v>0.0</v>
      </c>
      <c r="CI256" s="310">
        <v>0.0</v>
      </c>
      <c r="CJ256" s="311">
        <v>0.0</v>
      </c>
      <c r="CK256" s="31"/>
      <c r="CL256" s="31"/>
      <c r="CM256" s="317"/>
      <c r="CN256" s="303">
        <v>0.0</v>
      </c>
      <c r="CO256" s="304">
        <v>0.0</v>
      </c>
      <c r="CP256" s="305">
        <v>0.0</v>
      </c>
      <c r="CQ256" s="31"/>
      <c r="CR256" s="31"/>
      <c r="CS256" s="317"/>
      <c r="CT256" s="303">
        <v>0.0</v>
      </c>
      <c r="CU256" s="304">
        <v>0.0</v>
      </c>
      <c r="CV256" s="305">
        <v>0.0</v>
      </c>
      <c r="CW256" s="31"/>
      <c r="CX256" s="31"/>
      <c r="CY256" s="317"/>
      <c r="CZ256" s="303">
        <v>0.0</v>
      </c>
      <c r="DA256" s="304">
        <v>0.0</v>
      </c>
      <c r="DB256" s="305">
        <v>0.0</v>
      </c>
    </row>
    <row r="257">
      <c r="B257" s="313"/>
      <c r="C257" s="314"/>
      <c r="D257" s="314"/>
      <c r="E257" s="287">
        <v>0.0</v>
      </c>
      <c r="F257" s="287">
        <v>0.0</v>
      </c>
      <c r="G257" s="287">
        <v>0.0</v>
      </c>
      <c r="H257" s="287">
        <f>IF(ISBLANK(E257), "", COUNTA(CCD!K257, CCD!Q257, CCD!W257, CCD!AC257, CCD!AI257, CCD!AO257, CCD!AU257, CCD!BA257, CCD!BG257, CCD!BM257, CCD!BS257, CCD!BY257, CCD!CE257, CCD!CK257, CCD!CQ257, CCD!CW257))</f>
        <v>0</v>
      </c>
      <c r="I257" s="287">
        <f>IF(ISBLANK(F257), "", COUNTA(CCD!L257, CCD!R257, CCD!X257, CCD!AD257, CCD!AJ257, CCD!AP257, CCD!AV257, CCD!BB257, CCD!BH257, CCD!BN257, CCD!BT257, CCD!BZ257, CCD!CF257, CCD!CL257, CCD!CR257, CCD!CX257))</f>
        <v>0</v>
      </c>
      <c r="J257" s="287">
        <f>IF(ISBLANK(G257), "", COUNTA(CCD!M257, CCD!S257, CCD!Y257, CCD!AE257, CCD!AK257, CCD!AQ257, CCD!AW257, CCD!BC257, CCD!BI257, CCD!BO257, CCD!BU257, CCD!CA257, CCD!CG257, CCD!CM257, CCD!CS257, CCD!CY257))</f>
        <v>0</v>
      </c>
      <c r="K257" s="315"/>
      <c r="L257" s="32"/>
      <c r="M257" s="316"/>
      <c r="N257" s="309">
        <v>0.0</v>
      </c>
      <c r="O257" s="310">
        <v>0.0</v>
      </c>
      <c r="P257" s="311">
        <v>0.0</v>
      </c>
      <c r="Q257" s="315"/>
      <c r="R257" s="88"/>
      <c r="S257" s="316"/>
      <c r="T257" s="309">
        <v>0.0</v>
      </c>
      <c r="U257" s="310">
        <v>0.0</v>
      </c>
      <c r="V257" s="311">
        <v>0.0</v>
      </c>
      <c r="W257" s="315"/>
      <c r="X257" s="32"/>
      <c r="Y257" s="316"/>
      <c r="Z257" s="309">
        <v>0.0</v>
      </c>
      <c r="AA257" s="310">
        <v>0.0</v>
      </c>
      <c r="AB257" s="311">
        <v>0.0</v>
      </c>
      <c r="AC257" s="315"/>
      <c r="AD257" s="32"/>
      <c r="AE257" s="316"/>
      <c r="AF257" s="309">
        <v>0.0</v>
      </c>
      <c r="AG257" s="310">
        <v>0.0</v>
      </c>
      <c r="AH257" s="311">
        <v>0.0</v>
      </c>
      <c r="AI257" s="315"/>
      <c r="AJ257" s="32"/>
      <c r="AK257" s="316"/>
      <c r="AL257" s="309">
        <v>0.0</v>
      </c>
      <c r="AM257" s="310">
        <v>0.0</v>
      </c>
      <c r="AN257" s="311">
        <v>0.0</v>
      </c>
      <c r="AO257" s="32"/>
      <c r="AP257" s="32"/>
      <c r="AQ257" s="316"/>
      <c r="AR257" s="309">
        <v>0.0</v>
      </c>
      <c r="AS257" s="310">
        <v>0.0</v>
      </c>
      <c r="AT257" s="311">
        <v>0.0</v>
      </c>
      <c r="AU257" s="315"/>
      <c r="AV257" s="32"/>
      <c r="AW257" s="316"/>
      <c r="AX257" s="309">
        <v>0.0</v>
      </c>
      <c r="AY257" s="310">
        <v>0.0</v>
      </c>
      <c r="AZ257" s="311">
        <v>0.0</v>
      </c>
      <c r="BA257" s="315"/>
      <c r="BB257" s="32"/>
      <c r="BC257" s="316"/>
      <c r="BD257" s="309">
        <v>0.0</v>
      </c>
      <c r="BE257" s="310">
        <v>0.0</v>
      </c>
      <c r="BF257" s="311">
        <v>0.0</v>
      </c>
      <c r="BG257" s="315"/>
      <c r="BH257" s="32"/>
      <c r="BI257" s="316"/>
      <c r="BJ257" s="309">
        <v>0.0</v>
      </c>
      <c r="BK257" s="310">
        <v>0.0</v>
      </c>
      <c r="BL257" s="311">
        <v>0.0</v>
      </c>
      <c r="BM257" s="32"/>
      <c r="BN257" s="32"/>
      <c r="BO257" s="316"/>
      <c r="BP257" s="309">
        <v>0.0</v>
      </c>
      <c r="BQ257" s="310">
        <v>0.0</v>
      </c>
      <c r="BR257" s="311">
        <v>0.0</v>
      </c>
      <c r="BS257" s="32"/>
      <c r="BT257" s="32"/>
      <c r="BU257" s="316"/>
      <c r="BV257" s="309">
        <v>0.0</v>
      </c>
      <c r="BW257" s="310">
        <v>0.0</v>
      </c>
      <c r="BX257" s="311">
        <v>0.0</v>
      </c>
      <c r="BY257" s="32"/>
      <c r="BZ257" s="32"/>
      <c r="CA257" s="316"/>
      <c r="CB257" s="309">
        <v>0.0</v>
      </c>
      <c r="CC257" s="310">
        <v>0.0</v>
      </c>
      <c r="CD257" s="311">
        <v>0.0</v>
      </c>
      <c r="CE257" s="32"/>
      <c r="CF257" s="32"/>
      <c r="CG257" s="316"/>
      <c r="CH257" s="309">
        <v>0.0</v>
      </c>
      <c r="CI257" s="310">
        <v>0.0</v>
      </c>
      <c r="CJ257" s="311">
        <v>0.0</v>
      </c>
      <c r="CK257" s="31"/>
      <c r="CL257" s="31"/>
      <c r="CM257" s="317"/>
      <c r="CN257" s="303">
        <v>0.0</v>
      </c>
      <c r="CO257" s="304">
        <v>0.0</v>
      </c>
      <c r="CP257" s="305">
        <v>0.0</v>
      </c>
      <c r="CQ257" s="31"/>
      <c r="CR257" s="31"/>
      <c r="CS257" s="317"/>
      <c r="CT257" s="303">
        <v>0.0</v>
      </c>
      <c r="CU257" s="304">
        <v>0.0</v>
      </c>
      <c r="CV257" s="305">
        <v>0.0</v>
      </c>
      <c r="CW257" s="31"/>
      <c r="CX257" s="31"/>
      <c r="CY257" s="317"/>
      <c r="CZ257" s="303">
        <v>0.0</v>
      </c>
      <c r="DA257" s="304">
        <v>0.0</v>
      </c>
      <c r="DB257" s="305">
        <v>0.0</v>
      </c>
    </row>
    <row r="258">
      <c r="B258" s="313"/>
      <c r="C258" s="314"/>
      <c r="D258" s="314"/>
      <c r="E258" s="287">
        <v>0.0</v>
      </c>
      <c r="F258" s="287">
        <v>0.0</v>
      </c>
      <c r="G258" s="287">
        <v>0.0</v>
      </c>
      <c r="H258" s="287">
        <f>IF(ISBLANK(E258), "", COUNTA(CCD!K258, CCD!Q258, CCD!W258, CCD!AC258, CCD!AI258, CCD!AO258, CCD!AU258, CCD!BA258, CCD!BG258, CCD!BM258, CCD!BS258, CCD!BY258, CCD!CE258, CCD!CK258, CCD!CQ258, CCD!CW258))</f>
        <v>0</v>
      </c>
      <c r="I258" s="287">
        <f>IF(ISBLANK(F258), "", COUNTA(CCD!L258, CCD!R258, CCD!X258, CCD!AD258, CCD!AJ258, CCD!AP258, CCD!AV258, CCD!BB258, CCD!BH258, CCD!BN258, CCD!BT258, CCD!BZ258, CCD!CF258, CCD!CL258, CCD!CR258, CCD!CX258))</f>
        <v>0</v>
      </c>
      <c r="J258" s="287">
        <f>IF(ISBLANK(G258), "", COUNTA(CCD!M258, CCD!S258, CCD!Y258, CCD!AE258, CCD!AK258, CCD!AQ258, CCD!AW258, CCD!BC258, CCD!BI258, CCD!BO258, CCD!BU258, CCD!CA258, CCD!CG258, CCD!CM258, CCD!CS258, CCD!CY258))</f>
        <v>0</v>
      </c>
      <c r="K258" s="315"/>
      <c r="L258" s="32"/>
      <c r="M258" s="316"/>
      <c r="N258" s="309">
        <v>0.0</v>
      </c>
      <c r="O258" s="310">
        <v>0.0</v>
      </c>
      <c r="P258" s="311">
        <v>0.0</v>
      </c>
      <c r="Q258" s="315"/>
      <c r="R258" s="88"/>
      <c r="S258" s="316"/>
      <c r="T258" s="309">
        <v>0.0</v>
      </c>
      <c r="U258" s="310">
        <v>0.0</v>
      </c>
      <c r="V258" s="311">
        <v>0.0</v>
      </c>
      <c r="W258" s="315"/>
      <c r="X258" s="32"/>
      <c r="Y258" s="316"/>
      <c r="Z258" s="309">
        <v>0.0</v>
      </c>
      <c r="AA258" s="310">
        <v>0.0</v>
      </c>
      <c r="AB258" s="311">
        <v>0.0</v>
      </c>
      <c r="AC258" s="315"/>
      <c r="AD258" s="32"/>
      <c r="AE258" s="316"/>
      <c r="AF258" s="309">
        <v>0.0</v>
      </c>
      <c r="AG258" s="310">
        <v>0.0</v>
      </c>
      <c r="AH258" s="311">
        <v>0.0</v>
      </c>
      <c r="AI258" s="315"/>
      <c r="AJ258" s="32"/>
      <c r="AK258" s="316"/>
      <c r="AL258" s="309">
        <v>0.0</v>
      </c>
      <c r="AM258" s="310">
        <v>0.0</v>
      </c>
      <c r="AN258" s="311">
        <v>0.0</v>
      </c>
      <c r="AO258" s="32"/>
      <c r="AP258" s="32"/>
      <c r="AQ258" s="316"/>
      <c r="AR258" s="309">
        <v>0.0</v>
      </c>
      <c r="AS258" s="310">
        <v>0.0</v>
      </c>
      <c r="AT258" s="311">
        <v>0.0</v>
      </c>
      <c r="AU258" s="315"/>
      <c r="AV258" s="32"/>
      <c r="AW258" s="316"/>
      <c r="AX258" s="309">
        <v>0.0</v>
      </c>
      <c r="AY258" s="310">
        <v>0.0</v>
      </c>
      <c r="AZ258" s="311">
        <v>0.0</v>
      </c>
      <c r="BA258" s="315"/>
      <c r="BB258" s="32"/>
      <c r="BC258" s="316"/>
      <c r="BD258" s="309">
        <v>0.0</v>
      </c>
      <c r="BE258" s="310">
        <v>0.0</v>
      </c>
      <c r="BF258" s="311">
        <v>0.0</v>
      </c>
      <c r="BG258" s="315"/>
      <c r="BH258" s="32"/>
      <c r="BI258" s="316"/>
      <c r="BJ258" s="309">
        <v>0.0</v>
      </c>
      <c r="BK258" s="310">
        <v>0.0</v>
      </c>
      <c r="BL258" s="311">
        <v>0.0</v>
      </c>
      <c r="BM258" s="32"/>
      <c r="BN258" s="32"/>
      <c r="BO258" s="316"/>
      <c r="BP258" s="309">
        <v>0.0</v>
      </c>
      <c r="BQ258" s="310">
        <v>0.0</v>
      </c>
      <c r="BR258" s="311">
        <v>0.0</v>
      </c>
      <c r="BS258" s="32"/>
      <c r="BT258" s="32"/>
      <c r="BU258" s="316"/>
      <c r="BV258" s="309">
        <v>0.0</v>
      </c>
      <c r="BW258" s="310">
        <v>0.0</v>
      </c>
      <c r="BX258" s="311">
        <v>0.0</v>
      </c>
      <c r="BY258" s="32"/>
      <c r="BZ258" s="32"/>
      <c r="CA258" s="316"/>
      <c r="CB258" s="309">
        <v>0.0</v>
      </c>
      <c r="CC258" s="310">
        <v>0.0</v>
      </c>
      <c r="CD258" s="311">
        <v>0.0</v>
      </c>
      <c r="CE258" s="32"/>
      <c r="CF258" s="32"/>
      <c r="CG258" s="316"/>
      <c r="CH258" s="309">
        <v>0.0</v>
      </c>
      <c r="CI258" s="310">
        <v>0.0</v>
      </c>
      <c r="CJ258" s="311">
        <v>0.0</v>
      </c>
      <c r="CK258" s="31"/>
      <c r="CL258" s="31"/>
      <c r="CM258" s="317"/>
      <c r="CN258" s="303">
        <v>0.0</v>
      </c>
      <c r="CO258" s="304">
        <v>0.0</v>
      </c>
      <c r="CP258" s="305">
        <v>0.0</v>
      </c>
      <c r="CQ258" s="31"/>
      <c r="CR258" s="31"/>
      <c r="CS258" s="317"/>
      <c r="CT258" s="303">
        <v>0.0</v>
      </c>
      <c r="CU258" s="304">
        <v>0.0</v>
      </c>
      <c r="CV258" s="305">
        <v>0.0</v>
      </c>
      <c r="CW258" s="31"/>
      <c r="CX258" s="31"/>
      <c r="CY258" s="317"/>
      <c r="CZ258" s="303">
        <v>0.0</v>
      </c>
      <c r="DA258" s="304">
        <v>0.0</v>
      </c>
      <c r="DB258" s="305">
        <v>0.0</v>
      </c>
    </row>
    <row r="259">
      <c r="B259" s="313"/>
      <c r="C259" s="314"/>
      <c r="D259" s="314"/>
      <c r="E259" s="287">
        <v>0.0</v>
      </c>
      <c r="F259" s="287">
        <v>0.0</v>
      </c>
      <c r="G259" s="287">
        <v>0.0</v>
      </c>
      <c r="H259" s="287">
        <f>IF(ISBLANK(E259), "", COUNTA(CCD!K259, CCD!Q259, CCD!W259, CCD!AC259, CCD!AI259, CCD!AO259, CCD!AU259, CCD!BA259, CCD!BG259, CCD!BM259, CCD!BS259, CCD!BY259, CCD!CE259, CCD!CK259, CCD!CQ259, CCD!CW259))</f>
        <v>0</v>
      </c>
      <c r="I259" s="287">
        <f>IF(ISBLANK(F259), "", COUNTA(CCD!L259, CCD!R259, CCD!X259, CCD!AD259, CCD!AJ259, CCD!AP259, CCD!AV259, CCD!BB259, CCD!BH259, CCD!BN259, CCD!BT259, CCD!BZ259, CCD!CF259, CCD!CL259, CCD!CR259, CCD!CX259))</f>
        <v>0</v>
      </c>
      <c r="J259" s="287">
        <f>IF(ISBLANK(G259), "", COUNTA(CCD!M259, CCD!S259, CCD!Y259, CCD!AE259, CCD!AK259, CCD!AQ259, CCD!AW259, CCD!BC259, CCD!BI259, CCD!BO259, CCD!BU259, CCD!CA259, CCD!CG259, CCD!CM259, CCD!CS259, CCD!CY259))</f>
        <v>0</v>
      </c>
      <c r="K259" s="315"/>
      <c r="L259" s="32"/>
      <c r="M259" s="316"/>
      <c r="N259" s="309">
        <v>0.0</v>
      </c>
      <c r="O259" s="310">
        <v>0.0</v>
      </c>
      <c r="P259" s="311">
        <v>0.0</v>
      </c>
      <c r="Q259" s="315"/>
      <c r="R259" s="88"/>
      <c r="S259" s="316"/>
      <c r="T259" s="309">
        <v>0.0</v>
      </c>
      <c r="U259" s="310">
        <v>0.0</v>
      </c>
      <c r="V259" s="311">
        <v>0.0</v>
      </c>
      <c r="W259" s="315"/>
      <c r="X259" s="32"/>
      <c r="Y259" s="316"/>
      <c r="Z259" s="309">
        <v>0.0</v>
      </c>
      <c r="AA259" s="310">
        <v>0.0</v>
      </c>
      <c r="AB259" s="311">
        <v>0.0</v>
      </c>
      <c r="AC259" s="315"/>
      <c r="AD259" s="32"/>
      <c r="AE259" s="316"/>
      <c r="AF259" s="309">
        <v>0.0</v>
      </c>
      <c r="AG259" s="310">
        <v>0.0</v>
      </c>
      <c r="AH259" s="311">
        <v>0.0</v>
      </c>
      <c r="AI259" s="315"/>
      <c r="AJ259" s="32"/>
      <c r="AK259" s="316"/>
      <c r="AL259" s="309">
        <v>0.0</v>
      </c>
      <c r="AM259" s="310">
        <v>0.0</v>
      </c>
      <c r="AN259" s="311">
        <v>0.0</v>
      </c>
      <c r="AO259" s="32"/>
      <c r="AP259" s="32"/>
      <c r="AQ259" s="316"/>
      <c r="AR259" s="309">
        <v>0.0</v>
      </c>
      <c r="AS259" s="310">
        <v>0.0</v>
      </c>
      <c r="AT259" s="311">
        <v>0.0</v>
      </c>
      <c r="AU259" s="315"/>
      <c r="AV259" s="32"/>
      <c r="AW259" s="316"/>
      <c r="AX259" s="309">
        <v>0.0</v>
      </c>
      <c r="AY259" s="310">
        <v>0.0</v>
      </c>
      <c r="AZ259" s="311">
        <v>0.0</v>
      </c>
      <c r="BA259" s="315"/>
      <c r="BB259" s="32"/>
      <c r="BC259" s="316"/>
      <c r="BD259" s="309">
        <v>0.0</v>
      </c>
      <c r="BE259" s="310">
        <v>0.0</v>
      </c>
      <c r="BF259" s="311">
        <v>0.0</v>
      </c>
      <c r="BG259" s="315"/>
      <c r="BH259" s="32"/>
      <c r="BI259" s="316"/>
      <c r="BJ259" s="309">
        <v>0.0</v>
      </c>
      <c r="BK259" s="310">
        <v>0.0</v>
      </c>
      <c r="BL259" s="311">
        <v>0.0</v>
      </c>
      <c r="BM259" s="32"/>
      <c r="BN259" s="32"/>
      <c r="BO259" s="316"/>
      <c r="BP259" s="309">
        <v>0.0</v>
      </c>
      <c r="BQ259" s="310">
        <v>0.0</v>
      </c>
      <c r="BR259" s="311">
        <v>0.0</v>
      </c>
      <c r="BS259" s="32"/>
      <c r="BT259" s="32"/>
      <c r="BU259" s="316"/>
      <c r="BV259" s="309">
        <v>0.0</v>
      </c>
      <c r="BW259" s="310">
        <v>0.0</v>
      </c>
      <c r="BX259" s="311">
        <v>0.0</v>
      </c>
      <c r="BY259" s="32"/>
      <c r="BZ259" s="32"/>
      <c r="CA259" s="316"/>
      <c r="CB259" s="309">
        <v>0.0</v>
      </c>
      <c r="CC259" s="310">
        <v>0.0</v>
      </c>
      <c r="CD259" s="311">
        <v>0.0</v>
      </c>
      <c r="CE259" s="32"/>
      <c r="CF259" s="32"/>
      <c r="CG259" s="316"/>
      <c r="CH259" s="309">
        <v>0.0</v>
      </c>
      <c r="CI259" s="310">
        <v>0.0</v>
      </c>
      <c r="CJ259" s="311">
        <v>0.0</v>
      </c>
      <c r="CK259" s="31"/>
      <c r="CL259" s="31"/>
      <c r="CM259" s="317"/>
      <c r="CN259" s="303">
        <v>0.0</v>
      </c>
      <c r="CO259" s="304">
        <v>0.0</v>
      </c>
      <c r="CP259" s="305">
        <v>0.0</v>
      </c>
      <c r="CQ259" s="31"/>
      <c r="CR259" s="31"/>
      <c r="CS259" s="317"/>
      <c r="CT259" s="303">
        <v>0.0</v>
      </c>
      <c r="CU259" s="304">
        <v>0.0</v>
      </c>
      <c r="CV259" s="305">
        <v>0.0</v>
      </c>
      <c r="CW259" s="31"/>
      <c r="CX259" s="31"/>
      <c r="CY259" s="317"/>
      <c r="CZ259" s="303">
        <v>0.0</v>
      </c>
      <c r="DA259" s="304">
        <v>0.0</v>
      </c>
      <c r="DB259" s="305">
        <v>0.0</v>
      </c>
    </row>
    <row r="260">
      <c r="B260" s="313"/>
      <c r="C260" s="314"/>
      <c r="D260" s="314"/>
      <c r="E260" s="287">
        <v>0.0</v>
      </c>
      <c r="F260" s="287">
        <v>0.0</v>
      </c>
      <c r="G260" s="287">
        <v>0.0</v>
      </c>
      <c r="H260" s="287">
        <f>IF(ISBLANK(E260), "", COUNTA(CCD!K260, CCD!Q260, CCD!W260, CCD!AC260, CCD!AI260, CCD!AO260, CCD!AU260, CCD!BA260, CCD!BG260, CCD!BM260, CCD!BS260, CCD!BY260, CCD!CE260, CCD!CK260, CCD!CQ260, CCD!CW260))</f>
        <v>0</v>
      </c>
      <c r="I260" s="287">
        <f>IF(ISBLANK(F260), "", COUNTA(CCD!L260, CCD!R260, CCD!X260, CCD!AD260, CCD!AJ260, CCD!AP260, CCD!AV260, CCD!BB260, CCD!BH260, CCD!BN260, CCD!BT260, CCD!BZ260, CCD!CF260, CCD!CL260, CCD!CR260, CCD!CX260))</f>
        <v>0</v>
      </c>
      <c r="J260" s="287">
        <f>IF(ISBLANK(G260), "", COUNTA(CCD!M260, CCD!S260, CCD!Y260, CCD!AE260, CCD!AK260, CCD!AQ260, CCD!AW260, CCD!BC260, CCD!BI260, CCD!BO260, CCD!BU260, CCD!CA260, CCD!CG260, CCD!CM260, CCD!CS260, CCD!CY260))</f>
        <v>0</v>
      </c>
      <c r="K260" s="315"/>
      <c r="L260" s="32"/>
      <c r="M260" s="316"/>
      <c r="N260" s="309">
        <v>0.0</v>
      </c>
      <c r="O260" s="310">
        <v>0.0</v>
      </c>
      <c r="P260" s="311">
        <v>0.0</v>
      </c>
      <c r="Q260" s="315"/>
      <c r="R260" s="88"/>
      <c r="S260" s="316"/>
      <c r="T260" s="309">
        <v>0.0</v>
      </c>
      <c r="U260" s="310">
        <v>0.0</v>
      </c>
      <c r="V260" s="311">
        <v>0.0</v>
      </c>
      <c r="W260" s="315"/>
      <c r="X260" s="32"/>
      <c r="Y260" s="316"/>
      <c r="Z260" s="309">
        <v>0.0</v>
      </c>
      <c r="AA260" s="310">
        <v>0.0</v>
      </c>
      <c r="AB260" s="311">
        <v>0.0</v>
      </c>
      <c r="AC260" s="315"/>
      <c r="AD260" s="32"/>
      <c r="AE260" s="316"/>
      <c r="AF260" s="309">
        <v>0.0</v>
      </c>
      <c r="AG260" s="310">
        <v>0.0</v>
      </c>
      <c r="AH260" s="311">
        <v>0.0</v>
      </c>
      <c r="AI260" s="315"/>
      <c r="AJ260" s="32"/>
      <c r="AK260" s="316"/>
      <c r="AL260" s="309">
        <v>0.0</v>
      </c>
      <c r="AM260" s="310">
        <v>0.0</v>
      </c>
      <c r="AN260" s="311">
        <v>0.0</v>
      </c>
      <c r="AO260" s="32"/>
      <c r="AP260" s="32"/>
      <c r="AQ260" s="316"/>
      <c r="AR260" s="309">
        <v>0.0</v>
      </c>
      <c r="AS260" s="310">
        <v>0.0</v>
      </c>
      <c r="AT260" s="311">
        <v>0.0</v>
      </c>
      <c r="AU260" s="315"/>
      <c r="AV260" s="32"/>
      <c r="AW260" s="316"/>
      <c r="AX260" s="309">
        <v>0.0</v>
      </c>
      <c r="AY260" s="310">
        <v>0.0</v>
      </c>
      <c r="AZ260" s="311">
        <v>0.0</v>
      </c>
      <c r="BA260" s="315"/>
      <c r="BB260" s="32"/>
      <c r="BC260" s="316"/>
      <c r="BD260" s="309">
        <v>0.0</v>
      </c>
      <c r="BE260" s="310">
        <v>0.0</v>
      </c>
      <c r="BF260" s="311">
        <v>0.0</v>
      </c>
      <c r="BG260" s="315"/>
      <c r="BH260" s="32"/>
      <c r="BI260" s="316"/>
      <c r="BJ260" s="309">
        <v>0.0</v>
      </c>
      <c r="BK260" s="310">
        <v>0.0</v>
      </c>
      <c r="BL260" s="311">
        <v>0.0</v>
      </c>
      <c r="BM260" s="32"/>
      <c r="BN260" s="32"/>
      <c r="BO260" s="316"/>
      <c r="BP260" s="309">
        <v>0.0</v>
      </c>
      <c r="BQ260" s="310">
        <v>0.0</v>
      </c>
      <c r="BR260" s="311">
        <v>0.0</v>
      </c>
      <c r="BS260" s="32"/>
      <c r="BT260" s="32"/>
      <c r="BU260" s="316"/>
      <c r="BV260" s="309">
        <v>0.0</v>
      </c>
      <c r="BW260" s="310">
        <v>0.0</v>
      </c>
      <c r="BX260" s="311">
        <v>0.0</v>
      </c>
      <c r="BY260" s="32"/>
      <c r="BZ260" s="32"/>
      <c r="CA260" s="316"/>
      <c r="CB260" s="309">
        <v>0.0</v>
      </c>
      <c r="CC260" s="310">
        <v>0.0</v>
      </c>
      <c r="CD260" s="311">
        <v>0.0</v>
      </c>
      <c r="CE260" s="32"/>
      <c r="CF260" s="32"/>
      <c r="CG260" s="316"/>
      <c r="CH260" s="309">
        <v>0.0</v>
      </c>
      <c r="CI260" s="310">
        <v>0.0</v>
      </c>
      <c r="CJ260" s="311">
        <v>0.0</v>
      </c>
      <c r="CK260" s="31"/>
      <c r="CL260" s="31"/>
      <c r="CM260" s="317"/>
      <c r="CN260" s="303">
        <v>0.0</v>
      </c>
      <c r="CO260" s="304">
        <v>0.0</v>
      </c>
      <c r="CP260" s="305">
        <v>0.0</v>
      </c>
      <c r="CQ260" s="31"/>
      <c r="CR260" s="31"/>
      <c r="CS260" s="317"/>
      <c r="CT260" s="303">
        <v>0.0</v>
      </c>
      <c r="CU260" s="304">
        <v>0.0</v>
      </c>
      <c r="CV260" s="305">
        <v>0.0</v>
      </c>
      <c r="CW260" s="31"/>
      <c r="CX260" s="31"/>
      <c r="CY260" s="317"/>
      <c r="CZ260" s="303">
        <v>0.0</v>
      </c>
      <c r="DA260" s="304">
        <v>0.0</v>
      </c>
      <c r="DB260" s="305">
        <v>0.0</v>
      </c>
    </row>
    <row r="261">
      <c r="B261" s="313"/>
      <c r="C261" s="314"/>
      <c r="D261" s="314"/>
      <c r="E261" s="287">
        <v>0.0</v>
      </c>
      <c r="F261" s="287">
        <v>0.0</v>
      </c>
      <c r="G261" s="287">
        <v>0.0</v>
      </c>
      <c r="H261" s="287">
        <f>IF(ISBLANK(E261), "", COUNTA(CCD!K261, CCD!Q261, CCD!W261, CCD!AC261, CCD!AI261, CCD!AO261, CCD!AU261, CCD!BA261, CCD!BG261, CCD!BM261, CCD!BS261, CCD!BY261, CCD!CE261, CCD!CK261, CCD!CQ261, CCD!CW261))</f>
        <v>0</v>
      </c>
      <c r="I261" s="287">
        <f>IF(ISBLANK(F261), "", COUNTA(CCD!L261, CCD!R261, CCD!X261, CCD!AD261, CCD!AJ261, CCD!AP261, CCD!AV261, CCD!BB261, CCD!BH261, CCD!BN261, CCD!BT261, CCD!BZ261, CCD!CF261, CCD!CL261, CCD!CR261, CCD!CX261))</f>
        <v>0</v>
      </c>
      <c r="J261" s="287">
        <f>IF(ISBLANK(G261), "", COUNTA(CCD!M261, CCD!S261, CCD!Y261, CCD!AE261, CCD!AK261, CCD!AQ261, CCD!AW261, CCD!BC261, CCD!BI261, CCD!BO261, CCD!BU261, CCD!CA261, CCD!CG261, CCD!CM261, CCD!CS261, CCD!CY261))</f>
        <v>0</v>
      </c>
      <c r="K261" s="315"/>
      <c r="L261" s="32"/>
      <c r="M261" s="316"/>
      <c r="N261" s="309">
        <v>0.0</v>
      </c>
      <c r="O261" s="310">
        <v>0.0</v>
      </c>
      <c r="P261" s="311">
        <v>0.0</v>
      </c>
      <c r="Q261" s="315"/>
      <c r="R261" s="88"/>
      <c r="S261" s="316"/>
      <c r="T261" s="309">
        <v>0.0</v>
      </c>
      <c r="U261" s="310">
        <v>0.0</v>
      </c>
      <c r="V261" s="311">
        <v>0.0</v>
      </c>
      <c r="W261" s="315"/>
      <c r="X261" s="32"/>
      <c r="Y261" s="316"/>
      <c r="Z261" s="309">
        <v>0.0</v>
      </c>
      <c r="AA261" s="310">
        <v>0.0</v>
      </c>
      <c r="AB261" s="311">
        <v>0.0</v>
      </c>
      <c r="AC261" s="315"/>
      <c r="AD261" s="32"/>
      <c r="AE261" s="316"/>
      <c r="AF261" s="309">
        <v>0.0</v>
      </c>
      <c r="AG261" s="310">
        <v>0.0</v>
      </c>
      <c r="AH261" s="311">
        <v>0.0</v>
      </c>
      <c r="AI261" s="315"/>
      <c r="AJ261" s="32"/>
      <c r="AK261" s="316"/>
      <c r="AL261" s="309">
        <v>0.0</v>
      </c>
      <c r="AM261" s="310">
        <v>0.0</v>
      </c>
      <c r="AN261" s="311">
        <v>0.0</v>
      </c>
      <c r="AO261" s="32"/>
      <c r="AP261" s="32"/>
      <c r="AQ261" s="316"/>
      <c r="AR261" s="309">
        <v>0.0</v>
      </c>
      <c r="AS261" s="310">
        <v>0.0</v>
      </c>
      <c r="AT261" s="311">
        <v>0.0</v>
      </c>
      <c r="AU261" s="315"/>
      <c r="AV261" s="32"/>
      <c r="AW261" s="316"/>
      <c r="AX261" s="309">
        <v>0.0</v>
      </c>
      <c r="AY261" s="310">
        <v>0.0</v>
      </c>
      <c r="AZ261" s="311">
        <v>0.0</v>
      </c>
      <c r="BA261" s="315"/>
      <c r="BB261" s="32"/>
      <c r="BC261" s="316"/>
      <c r="BD261" s="309">
        <v>0.0</v>
      </c>
      <c r="BE261" s="310">
        <v>0.0</v>
      </c>
      <c r="BF261" s="311">
        <v>0.0</v>
      </c>
      <c r="BG261" s="315"/>
      <c r="BH261" s="32"/>
      <c r="BI261" s="316"/>
      <c r="BJ261" s="309">
        <v>0.0</v>
      </c>
      <c r="BK261" s="310">
        <v>0.0</v>
      </c>
      <c r="BL261" s="311">
        <v>0.0</v>
      </c>
      <c r="BM261" s="32"/>
      <c r="BN261" s="32"/>
      <c r="BO261" s="316"/>
      <c r="BP261" s="309">
        <v>0.0</v>
      </c>
      <c r="BQ261" s="310">
        <v>0.0</v>
      </c>
      <c r="BR261" s="311">
        <v>0.0</v>
      </c>
      <c r="BS261" s="32"/>
      <c r="BT261" s="32"/>
      <c r="BU261" s="316"/>
      <c r="BV261" s="309">
        <v>0.0</v>
      </c>
      <c r="BW261" s="310">
        <v>0.0</v>
      </c>
      <c r="BX261" s="311">
        <v>0.0</v>
      </c>
      <c r="BY261" s="32"/>
      <c r="BZ261" s="32"/>
      <c r="CA261" s="316"/>
      <c r="CB261" s="309">
        <v>0.0</v>
      </c>
      <c r="CC261" s="310">
        <v>0.0</v>
      </c>
      <c r="CD261" s="311">
        <v>0.0</v>
      </c>
      <c r="CE261" s="32"/>
      <c r="CF261" s="32"/>
      <c r="CG261" s="316"/>
      <c r="CH261" s="309">
        <v>0.0</v>
      </c>
      <c r="CI261" s="310">
        <v>0.0</v>
      </c>
      <c r="CJ261" s="311">
        <v>0.0</v>
      </c>
      <c r="CK261" s="31"/>
      <c r="CL261" s="31"/>
      <c r="CM261" s="317"/>
      <c r="CN261" s="303">
        <v>0.0</v>
      </c>
      <c r="CO261" s="304">
        <v>0.0</v>
      </c>
      <c r="CP261" s="305">
        <v>0.0</v>
      </c>
      <c r="CQ261" s="31"/>
      <c r="CR261" s="31"/>
      <c r="CS261" s="317"/>
      <c r="CT261" s="303">
        <v>0.0</v>
      </c>
      <c r="CU261" s="304">
        <v>0.0</v>
      </c>
      <c r="CV261" s="305">
        <v>0.0</v>
      </c>
      <c r="CW261" s="31"/>
      <c r="CX261" s="31"/>
      <c r="CY261" s="317"/>
      <c r="CZ261" s="303">
        <v>0.0</v>
      </c>
      <c r="DA261" s="304">
        <v>0.0</v>
      </c>
      <c r="DB261" s="305">
        <v>0.0</v>
      </c>
    </row>
    <row r="262">
      <c r="B262" s="313"/>
      <c r="C262" s="314"/>
      <c r="D262" s="314"/>
      <c r="E262" s="287">
        <v>0.0</v>
      </c>
      <c r="F262" s="287">
        <v>0.0</v>
      </c>
      <c r="G262" s="287">
        <v>0.0</v>
      </c>
      <c r="H262" s="287">
        <f>IF(ISBLANK(E262), "", COUNTA(CCD!K262, CCD!Q262, CCD!W262, CCD!AC262, CCD!AI262, CCD!AO262, CCD!AU262, CCD!BA262, CCD!BG262, CCD!BM262, CCD!BS262, CCD!BY262, CCD!CE262, CCD!CK262, CCD!CQ262, CCD!CW262))</f>
        <v>0</v>
      </c>
      <c r="I262" s="287">
        <f>IF(ISBLANK(F262), "", COUNTA(CCD!L262, CCD!R262, CCD!X262, CCD!AD262, CCD!AJ262, CCD!AP262, CCD!AV262, CCD!BB262, CCD!BH262, CCD!BN262, CCD!BT262, CCD!BZ262, CCD!CF262, CCD!CL262, CCD!CR262, CCD!CX262))</f>
        <v>0</v>
      </c>
      <c r="J262" s="287">
        <f>IF(ISBLANK(G262), "", COUNTA(CCD!M262, CCD!S262, CCD!Y262, CCD!AE262, CCD!AK262, CCD!AQ262, CCD!AW262, CCD!BC262, CCD!BI262, CCD!BO262, CCD!BU262, CCD!CA262, CCD!CG262, CCD!CM262, CCD!CS262, CCD!CY262))</f>
        <v>0</v>
      </c>
      <c r="K262" s="315"/>
      <c r="L262" s="32"/>
      <c r="M262" s="316"/>
      <c r="N262" s="309">
        <v>0.0</v>
      </c>
      <c r="O262" s="310">
        <v>0.0</v>
      </c>
      <c r="P262" s="311">
        <v>0.0</v>
      </c>
      <c r="Q262" s="315"/>
      <c r="R262" s="88"/>
      <c r="S262" s="316"/>
      <c r="T262" s="309">
        <v>0.0</v>
      </c>
      <c r="U262" s="310">
        <v>0.0</v>
      </c>
      <c r="V262" s="311">
        <v>0.0</v>
      </c>
      <c r="W262" s="315"/>
      <c r="X262" s="32"/>
      <c r="Y262" s="316"/>
      <c r="Z262" s="309">
        <v>0.0</v>
      </c>
      <c r="AA262" s="310">
        <v>0.0</v>
      </c>
      <c r="AB262" s="311">
        <v>0.0</v>
      </c>
      <c r="AC262" s="315"/>
      <c r="AD262" s="32"/>
      <c r="AE262" s="316"/>
      <c r="AF262" s="309">
        <v>0.0</v>
      </c>
      <c r="AG262" s="310">
        <v>0.0</v>
      </c>
      <c r="AH262" s="311">
        <v>0.0</v>
      </c>
      <c r="AI262" s="315"/>
      <c r="AJ262" s="32"/>
      <c r="AK262" s="316"/>
      <c r="AL262" s="309">
        <v>0.0</v>
      </c>
      <c r="AM262" s="310">
        <v>0.0</v>
      </c>
      <c r="AN262" s="311">
        <v>0.0</v>
      </c>
      <c r="AO262" s="32"/>
      <c r="AP262" s="32"/>
      <c r="AQ262" s="316"/>
      <c r="AR262" s="309">
        <v>0.0</v>
      </c>
      <c r="AS262" s="310">
        <v>0.0</v>
      </c>
      <c r="AT262" s="311">
        <v>0.0</v>
      </c>
      <c r="AU262" s="315"/>
      <c r="AV262" s="32"/>
      <c r="AW262" s="316"/>
      <c r="AX262" s="309">
        <v>0.0</v>
      </c>
      <c r="AY262" s="310">
        <v>0.0</v>
      </c>
      <c r="AZ262" s="311">
        <v>0.0</v>
      </c>
      <c r="BA262" s="315"/>
      <c r="BB262" s="32"/>
      <c r="BC262" s="316"/>
      <c r="BD262" s="309">
        <v>0.0</v>
      </c>
      <c r="BE262" s="310">
        <v>0.0</v>
      </c>
      <c r="BF262" s="311">
        <v>0.0</v>
      </c>
      <c r="BG262" s="315"/>
      <c r="BH262" s="32"/>
      <c r="BI262" s="316"/>
      <c r="BJ262" s="309">
        <v>0.0</v>
      </c>
      <c r="BK262" s="310">
        <v>0.0</v>
      </c>
      <c r="BL262" s="311">
        <v>0.0</v>
      </c>
      <c r="BM262" s="32"/>
      <c r="BN262" s="32"/>
      <c r="BO262" s="316"/>
      <c r="BP262" s="309">
        <v>0.0</v>
      </c>
      <c r="BQ262" s="310">
        <v>0.0</v>
      </c>
      <c r="BR262" s="311">
        <v>0.0</v>
      </c>
      <c r="BS262" s="32"/>
      <c r="BT262" s="32"/>
      <c r="BU262" s="316"/>
      <c r="BV262" s="309">
        <v>0.0</v>
      </c>
      <c r="BW262" s="310">
        <v>0.0</v>
      </c>
      <c r="BX262" s="311">
        <v>0.0</v>
      </c>
      <c r="BY262" s="32"/>
      <c r="BZ262" s="32"/>
      <c r="CA262" s="316"/>
      <c r="CB262" s="309">
        <v>0.0</v>
      </c>
      <c r="CC262" s="310">
        <v>0.0</v>
      </c>
      <c r="CD262" s="311">
        <v>0.0</v>
      </c>
      <c r="CE262" s="32"/>
      <c r="CF262" s="32"/>
      <c r="CG262" s="316"/>
      <c r="CH262" s="309">
        <v>0.0</v>
      </c>
      <c r="CI262" s="310">
        <v>0.0</v>
      </c>
      <c r="CJ262" s="311">
        <v>0.0</v>
      </c>
      <c r="CK262" s="31"/>
      <c r="CL262" s="31"/>
      <c r="CM262" s="317"/>
      <c r="CN262" s="303">
        <v>0.0</v>
      </c>
      <c r="CO262" s="304">
        <v>0.0</v>
      </c>
      <c r="CP262" s="305">
        <v>0.0</v>
      </c>
      <c r="CQ262" s="31"/>
      <c r="CR262" s="31"/>
      <c r="CS262" s="317"/>
      <c r="CT262" s="303">
        <v>0.0</v>
      </c>
      <c r="CU262" s="304">
        <v>0.0</v>
      </c>
      <c r="CV262" s="305">
        <v>0.0</v>
      </c>
      <c r="CW262" s="31"/>
      <c r="CX262" s="31"/>
      <c r="CY262" s="317"/>
      <c r="CZ262" s="303">
        <v>0.0</v>
      </c>
      <c r="DA262" s="304">
        <v>0.0</v>
      </c>
      <c r="DB262" s="305">
        <v>0.0</v>
      </c>
    </row>
    <row r="263">
      <c r="B263" s="313"/>
      <c r="C263" s="314"/>
      <c r="D263" s="314"/>
      <c r="E263" s="287">
        <v>0.0</v>
      </c>
      <c r="F263" s="287">
        <v>0.0</v>
      </c>
      <c r="G263" s="287">
        <v>0.0</v>
      </c>
      <c r="H263" s="287">
        <f>IF(ISBLANK(E263), "", COUNTA(CCD!K263, CCD!Q263, CCD!W263, CCD!AC263, CCD!AI263, CCD!AO263, CCD!AU263, CCD!BA263, CCD!BG263, CCD!BM263, CCD!BS263, CCD!BY263, CCD!CE263, CCD!CK263, CCD!CQ263, CCD!CW263))</f>
        <v>0</v>
      </c>
      <c r="I263" s="287">
        <f>IF(ISBLANK(F263), "", COUNTA(CCD!L263, CCD!R263, CCD!X263, CCD!AD263, CCD!AJ263, CCD!AP263, CCD!AV263, CCD!BB263, CCD!BH263, CCD!BN263, CCD!BT263, CCD!BZ263, CCD!CF263, CCD!CL263, CCD!CR263, CCD!CX263))</f>
        <v>0</v>
      </c>
      <c r="J263" s="287">
        <f>IF(ISBLANK(G263), "", COUNTA(CCD!M263, CCD!S263, CCD!Y263, CCD!AE263, CCD!AK263, CCD!AQ263, CCD!AW263, CCD!BC263, CCD!BI263, CCD!BO263, CCD!BU263, CCD!CA263, CCD!CG263, CCD!CM263, CCD!CS263, CCD!CY263))</f>
        <v>0</v>
      </c>
      <c r="K263" s="315"/>
      <c r="L263" s="32"/>
      <c r="M263" s="316"/>
      <c r="N263" s="309">
        <v>0.0</v>
      </c>
      <c r="O263" s="310">
        <v>0.0</v>
      </c>
      <c r="P263" s="311">
        <v>0.0</v>
      </c>
      <c r="Q263" s="315"/>
      <c r="R263" s="88"/>
      <c r="S263" s="316"/>
      <c r="T263" s="309">
        <v>0.0</v>
      </c>
      <c r="U263" s="310">
        <v>0.0</v>
      </c>
      <c r="V263" s="311">
        <v>0.0</v>
      </c>
      <c r="W263" s="315"/>
      <c r="X263" s="32"/>
      <c r="Y263" s="316"/>
      <c r="Z263" s="309">
        <v>0.0</v>
      </c>
      <c r="AA263" s="310">
        <v>0.0</v>
      </c>
      <c r="AB263" s="311">
        <v>0.0</v>
      </c>
      <c r="AC263" s="315"/>
      <c r="AD263" s="32"/>
      <c r="AE263" s="316"/>
      <c r="AF263" s="309">
        <v>0.0</v>
      </c>
      <c r="AG263" s="310">
        <v>0.0</v>
      </c>
      <c r="AH263" s="311">
        <v>0.0</v>
      </c>
      <c r="AI263" s="315"/>
      <c r="AJ263" s="32"/>
      <c r="AK263" s="316"/>
      <c r="AL263" s="309">
        <v>0.0</v>
      </c>
      <c r="AM263" s="310">
        <v>0.0</v>
      </c>
      <c r="AN263" s="311">
        <v>0.0</v>
      </c>
      <c r="AO263" s="32"/>
      <c r="AP263" s="32"/>
      <c r="AQ263" s="316"/>
      <c r="AR263" s="309">
        <v>0.0</v>
      </c>
      <c r="AS263" s="310">
        <v>0.0</v>
      </c>
      <c r="AT263" s="311">
        <v>0.0</v>
      </c>
      <c r="AU263" s="315"/>
      <c r="AV263" s="32"/>
      <c r="AW263" s="316"/>
      <c r="AX263" s="309">
        <v>0.0</v>
      </c>
      <c r="AY263" s="310">
        <v>0.0</v>
      </c>
      <c r="AZ263" s="311">
        <v>0.0</v>
      </c>
      <c r="BA263" s="315"/>
      <c r="BB263" s="32"/>
      <c r="BC263" s="316"/>
      <c r="BD263" s="309">
        <v>0.0</v>
      </c>
      <c r="BE263" s="310">
        <v>0.0</v>
      </c>
      <c r="BF263" s="311">
        <v>0.0</v>
      </c>
      <c r="BG263" s="315"/>
      <c r="BH263" s="32"/>
      <c r="BI263" s="316"/>
      <c r="BJ263" s="309">
        <v>0.0</v>
      </c>
      <c r="BK263" s="310">
        <v>0.0</v>
      </c>
      <c r="BL263" s="311">
        <v>0.0</v>
      </c>
      <c r="BM263" s="32"/>
      <c r="BN263" s="32"/>
      <c r="BO263" s="316"/>
      <c r="BP263" s="309">
        <v>0.0</v>
      </c>
      <c r="BQ263" s="310">
        <v>0.0</v>
      </c>
      <c r="BR263" s="311">
        <v>0.0</v>
      </c>
      <c r="BS263" s="32"/>
      <c r="BT263" s="32"/>
      <c r="BU263" s="316"/>
      <c r="BV263" s="309">
        <v>0.0</v>
      </c>
      <c r="BW263" s="310">
        <v>0.0</v>
      </c>
      <c r="BX263" s="311">
        <v>0.0</v>
      </c>
      <c r="BY263" s="32"/>
      <c r="BZ263" s="32"/>
      <c r="CA263" s="316"/>
      <c r="CB263" s="309">
        <v>0.0</v>
      </c>
      <c r="CC263" s="310">
        <v>0.0</v>
      </c>
      <c r="CD263" s="311">
        <v>0.0</v>
      </c>
      <c r="CE263" s="32"/>
      <c r="CF263" s="32"/>
      <c r="CG263" s="316"/>
      <c r="CH263" s="309">
        <v>0.0</v>
      </c>
      <c r="CI263" s="310">
        <v>0.0</v>
      </c>
      <c r="CJ263" s="311">
        <v>0.0</v>
      </c>
      <c r="CK263" s="31"/>
      <c r="CL263" s="31"/>
      <c r="CM263" s="317"/>
      <c r="CN263" s="303">
        <v>0.0</v>
      </c>
      <c r="CO263" s="304">
        <v>0.0</v>
      </c>
      <c r="CP263" s="305">
        <v>0.0</v>
      </c>
      <c r="CQ263" s="31"/>
      <c r="CR263" s="31"/>
      <c r="CS263" s="317"/>
      <c r="CT263" s="303">
        <v>0.0</v>
      </c>
      <c r="CU263" s="304">
        <v>0.0</v>
      </c>
      <c r="CV263" s="305">
        <v>0.0</v>
      </c>
      <c r="CW263" s="31"/>
      <c r="CX263" s="31"/>
      <c r="CY263" s="317"/>
      <c r="CZ263" s="303">
        <v>0.0</v>
      </c>
      <c r="DA263" s="304">
        <v>0.0</v>
      </c>
      <c r="DB263" s="305">
        <v>0.0</v>
      </c>
    </row>
    <row r="264">
      <c r="B264" s="313"/>
      <c r="C264" s="314"/>
      <c r="D264" s="314"/>
      <c r="E264" s="287">
        <v>0.0</v>
      </c>
      <c r="F264" s="287">
        <v>0.0</v>
      </c>
      <c r="G264" s="287">
        <v>0.0</v>
      </c>
      <c r="H264" s="287">
        <f>IF(ISBLANK(E264), "", COUNTA(CCD!K264, CCD!Q264, CCD!W264, CCD!AC264, CCD!AI264, CCD!AO264, CCD!AU264, CCD!BA264, CCD!BG264, CCD!BM264, CCD!BS264, CCD!BY264, CCD!CE264, CCD!CK264, CCD!CQ264, CCD!CW264))</f>
        <v>0</v>
      </c>
      <c r="I264" s="287">
        <f>IF(ISBLANK(F264), "", COUNTA(CCD!L264, CCD!R264, CCD!X264, CCD!AD264, CCD!AJ264, CCD!AP264, CCD!AV264, CCD!BB264, CCD!BH264, CCD!BN264, CCD!BT264, CCD!BZ264, CCD!CF264, CCD!CL264, CCD!CR264, CCD!CX264))</f>
        <v>0</v>
      </c>
      <c r="J264" s="287">
        <f>IF(ISBLANK(G264), "", COUNTA(CCD!M264, CCD!S264, CCD!Y264, CCD!AE264, CCD!AK264, CCD!AQ264, CCD!AW264, CCD!BC264, CCD!BI264, CCD!BO264, CCD!BU264, CCD!CA264, CCD!CG264, CCD!CM264, CCD!CS264, CCD!CY264))</f>
        <v>0</v>
      </c>
      <c r="K264" s="315"/>
      <c r="L264" s="32"/>
      <c r="M264" s="316"/>
      <c r="N264" s="309">
        <v>0.0</v>
      </c>
      <c r="O264" s="310">
        <v>0.0</v>
      </c>
      <c r="P264" s="311">
        <v>0.0</v>
      </c>
      <c r="Q264" s="315"/>
      <c r="R264" s="88"/>
      <c r="S264" s="316"/>
      <c r="T264" s="309">
        <v>0.0</v>
      </c>
      <c r="U264" s="310">
        <v>0.0</v>
      </c>
      <c r="V264" s="311">
        <v>0.0</v>
      </c>
      <c r="W264" s="315"/>
      <c r="X264" s="32"/>
      <c r="Y264" s="316"/>
      <c r="Z264" s="309">
        <v>0.0</v>
      </c>
      <c r="AA264" s="310">
        <v>0.0</v>
      </c>
      <c r="AB264" s="311">
        <v>0.0</v>
      </c>
      <c r="AC264" s="315"/>
      <c r="AD264" s="32"/>
      <c r="AE264" s="316"/>
      <c r="AF264" s="309">
        <v>0.0</v>
      </c>
      <c r="AG264" s="310">
        <v>0.0</v>
      </c>
      <c r="AH264" s="311">
        <v>0.0</v>
      </c>
      <c r="AI264" s="315"/>
      <c r="AJ264" s="32"/>
      <c r="AK264" s="316"/>
      <c r="AL264" s="309">
        <v>0.0</v>
      </c>
      <c r="AM264" s="310">
        <v>0.0</v>
      </c>
      <c r="AN264" s="311">
        <v>0.0</v>
      </c>
      <c r="AO264" s="32"/>
      <c r="AP264" s="32"/>
      <c r="AQ264" s="316"/>
      <c r="AR264" s="309">
        <v>0.0</v>
      </c>
      <c r="AS264" s="310">
        <v>0.0</v>
      </c>
      <c r="AT264" s="311">
        <v>0.0</v>
      </c>
      <c r="AU264" s="315"/>
      <c r="AV264" s="32"/>
      <c r="AW264" s="316"/>
      <c r="AX264" s="309">
        <v>0.0</v>
      </c>
      <c r="AY264" s="310">
        <v>0.0</v>
      </c>
      <c r="AZ264" s="311">
        <v>0.0</v>
      </c>
      <c r="BA264" s="315"/>
      <c r="BB264" s="32"/>
      <c r="BC264" s="316"/>
      <c r="BD264" s="309">
        <v>0.0</v>
      </c>
      <c r="BE264" s="310">
        <v>0.0</v>
      </c>
      <c r="BF264" s="311">
        <v>0.0</v>
      </c>
      <c r="BG264" s="315"/>
      <c r="BH264" s="32"/>
      <c r="BI264" s="316"/>
      <c r="BJ264" s="309">
        <v>0.0</v>
      </c>
      <c r="BK264" s="310">
        <v>0.0</v>
      </c>
      <c r="BL264" s="311">
        <v>0.0</v>
      </c>
      <c r="BM264" s="32"/>
      <c r="BN264" s="32"/>
      <c r="BO264" s="316"/>
      <c r="BP264" s="309">
        <v>0.0</v>
      </c>
      <c r="BQ264" s="310">
        <v>0.0</v>
      </c>
      <c r="BR264" s="311">
        <v>0.0</v>
      </c>
      <c r="BS264" s="32"/>
      <c r="BT264" s="32"/>
      <c r="BU264" s="316"/>
      <c r="BV264" s="309">
        <v>0.0</v>
      </c>
      <c r="BW264" s="310">
        <v>0.0</v>
      </c>
      <c r="BX264" s="311">
        <v>0.0</v>
      </c>
      <c r="BY264" s="32"/>
      <c r="BZ264" s="32"/>
      <c r="CA264" s="316"/>
      <c r="CB264" s="309">
        <v>0.0</v>
      </c>
      <c r="CC264" s="310">
        <v>0.0</v>
      </c>
      <c r="CD264" s="311">
        <v>0.0</v>
      </c>
      <c r="CE264" s="32"/>
      <c r="CF264" s="32"/>
      <c r="CG264" s="316"/>
      <c r="CH264" s="309">
        <v>0.0</v>
      </c>
      <c r="CI264" s="310">
        <v>0.0</v>
      </c>
      <c r="CJ264" s="311">
        <v>0.0</v>
      </c>
      <c r="CK264" s="31"/>
      <c r="CL264" s="31"/>
      <c r="CM264" s="317"/>
      <c r="CN264" s="303">
        <v>0.0</v>
      </c>
      <c r="CO264" s="304">
        <v>0.0</v>
      </c>
      <c r="CP264" s="305">
        <v>0.0</v>
      </c>
      <c r="CQ264" s="31"/>
      <c r="CR264" s="31"/>
      <c r="CS264" s="317"/>
      <c r="CT264" s="303">
        <v>0.0</v>
      </c>
      <c r="CU264" s="304">
        <v>0.0</v>
      </c>
      <c r="CV264" s="305">
        <v>0.0</v>
      </c>
      <c r="CW264" s="31"/>
      <c r="CX264" s="31"/>
      <c r="CY264" s="317"/>
      <c r="CZ264" s="303">
        <v>0.0</v>
      </c>
      <c r="DA264" s="304">
        <v>0.0</v>
      </c>
      <c r="DB264" s="305">
        <v>0.0</v>
      </c>
    </row>
    <row r="265">
      <c r="B265" s="313"/>
      <c r="C265" s="314"/>
      <c r="D265" s="314"/>
      <c r="E265" s="287">
        <v>0.0</v>
      </c>
      <c r="F265" s="287">
        <v>0.0</v>
      </c>
      <c r="G265" s="287">
        <v>0.0</v>
      </c>
      <c r="H265" s="287">
        <f>IF(ISBLANK(E265), "", COUNTA(CCD!K265, CCD!Q265, CCD!W265, CCD!AC265, CCD!AI265, CCD!AO265, CCD!AU265, CCD!BA265, CCD!BG265, CCD!BM265, CCD!BS265, CCD!BY265, CCD!CE265, CCD!CK265, CCD!CQ265, CCD!CW265))</f>
        <v>0</v>
      </c>
      <c r="I265" s="287">
        <f>IF(ISBLANK(F265), "", COUNTA(CCD!L265, CCD!R265, CCD!X265, CCD!AD265, CCD!AJ265, CCD!AP265, CCD!AV265, CCD!BB265, CCD!BH265, CCD!BN265, CCD!BT265, CCD!BZ265, CCD!CF265, CCD!CL265, CCD!CR265, CCD!CX265))</f>
        <v>0</v>
      </c>
      <c r="J265" s="287">
        <f>IF(ISBLANK(G265), "", COUNTA(CCD!M265, CCD!S265, CCD!Y265, CCD!AE265, CCD!AK265, CCD!AQ265, CCD!AW265, CCD!BC265, CCD!BI265, CCD!BO265, CCD!BU265, CCD!CA265, CCD!CG265, CCD!CM265, CCD!CS265, CCD!CY265))</f>
        <v>0</v>
      </c>
      <c r="K265" s="315"/>
      <c r="L265" s="32"/>
      <c r="M265" s="316"/>
      <c r="N265" s="309">
        <v>0.0</v>
      </c>
      <c r="O265" s="310">
        <v>0.0</v>
      </c>
      <c r="P265" s="311">
        <v>0.0</v>
      </c>
      <c r="Q265" s="315"/>
      <c r="R265" s="88"/>
      <c r="S265" s="316"/>
      <c r="T265" s="309">
        <v>0.0</v>
      </c>
      <c r="U265" s="310">
        <v>0.0</v>
      </c>
      <c r="V265" s="311">
        <v>0.0</v>
      </c>
      <c r="W265" s="315"/>
      <c r="X265" s="32"/>
      <c r="Y265" s="316"/>
      <c r="Z265" s="309">
        <v>0.0</v>
      </c>
      <c r="AA265" s="310">
        <v>0.0</v>
      </c>
      <c r="AB265" s="311">
        <v>0.0</v>
      </c>
      <c r="AC265" s="315"/>
      <c r="AD265" s="32"/>
      <c r="AE265" s="316"/>
      <c r="AF265" s="309">
        <v>0.0</v>
      </c>
      <c r="AG265" s="310">
        <v>0.0</v>
      </c>
      <c r="AH265" s="311">
        <v>0.0</v>
      </c>
      <c r="AI265" s="315"/>
      <c r="AJ265" s="32"/>
      <c r="AK265" s="316"/>
      <c r="AL265" s="309">
        <v>0.0</v>
      </c>
      <c r="AM265" s="310">
        <v>0.0</v>
      </c>
      <c r="AN265" s="311">
        <v>0.0</v>
      </c>
      <c r="AO265" s="32"/>
      <c r="AP265" s="32"/>
      <c r="AQ265" s="316"/>
      <c r="AR265" s="309">
        <v>0.0</v>
      </c>
      <c r="AS265" s="310">
        <v>0.0</v>
      </c>
      <c r="AT265" s="311">
        <v>0.0</v>
      </c>
      <c r="AU265" s="315"/>
      <c r="AV265" s="32"/>
      <c r="AW265" s="316"/>
      <c r="AX265" s="309">
        <v>0.0</v>
      </c>
      <c r="AY265" s="310">
        <v>0.0</v>
      </c>
      <c r="AZ265" s="311">
        <v>0.0</v>
      </c>
      <c r="BA265" s="315"/>
      <c r="BB265" s="32"/>
      <c r="BC265" s="316"/>
      <c r="BD265" s="309">
        <v>0.0</v>
      </c>
      <c r="BE265" s="310">
        <v>0.0</v>
      </c>
      <c r="BF265" s="311">
        <v>0.0</v>
      </c>
      <c r="BG265" s="315"/>
      <c r="BH265" s="32"/>
      <c r="BI265" s="316"/>
      <c r="BJ265" s="309">
        <v>0.0</v>
      </c>
      <c r="BK265" s="310">
        <v>0.0</v>
      </c>
      <c r="BL265" s="311">
        <v>0.0</v>
      </c>
      <c r="BM265" s="32"/>
      <c r="BN265" s="32"/>
      <c r="BO265" s="316"/>
      <c r="BP265" s="309">
        <v>0.0</v>
      </c>
      <c r="BQ265" s="310">
        <v>0.0</v>
      </c>
      <c r="BR265" s="311">
        <v>0.0</v>
      </c>
      <c r="BS265" s="32"/>
      <c r="BT265" s="32"/>
      <c r="BU265" s="316"/>
      <c r="BV265" s="309">
        <v>0.0</v>
      </c>
      <c r="BW265" s="310">
        <v>0.0</v>
      </c>
      <c r="BX265" s="311">
        <v>0.0</v>
      </c>
      <c r="BY265" s="32"/>
      <c r="BZ265" s="32"/>
      <c r="CA265" s="316"/>
      <c r="CB265" s="309">
        <v>0.0</v>
      </c>
      <c r="CC265" s="310">
        <v>0.0</v>
      </c>
      <c r="CD265" s="311">
        <v>0.0</v>
      </c>
      <c r="CE265" s="32"/>
      <c r="CF265" s="32"/>
      <c r="CG265" s="316"/>
      <c r="CH265" s="309">
        <v>0.0</v>
      </c>
      <c r="CI265" s="310">
        <v>0.0</v>
      </c>
      <c r="CJ265" s="311">
        <v>0.0</v>
      </c>
      <c r="CK265" s="31"/>
      <c r="CL265" s="31"/>
      <c r="CM265" s="317"/>
      <c r="CN265" s="303">
        <v>0.0</v>
      </c>
      <c r="CO265" s="304">
        <v>0.0</v>
      </c>
      <c r="CP265" s="305">
        <v>0.0</v>
      </c>
      <c r="CQ265" s="31"/>
      <c r="CR265" s="31"/>
      <c r="CS265" s="317"/>
      <c r="CT265" s="303">
        <v>0.0</v>
      </c>
      <c r="CU265" s="304">
        <v>0.0</v>
      </c>
      <c r="CV265" s="305">
        <v>0.0</v>
      </c>
      <c r="CW265" s="31"/>
      <c r="CX265" s="31"/>
      <c r="CY265" s="317"/>
      <c r="CZ265" s="303">
        <v>0.0</v>
      </c>
      <c r="DA265" s="304">
        <v>0.0</v>
      </c>
      <c r="DB265" s="305">
        <v>0.0</v>
      </c>
    </row>
    <row r="266">
      <c r="B266" s="313"/>
      <c r="C266" s="314"/>
      <c r="D266" s="314"/>
      <c r="E266" s="287">
        <v>0.0</v>
      </c>
      <c r="F266" s="287">
        <v>0.0</v>
      </c>
      <c r="G266" s="287">
        <v>0.0</v>
      </c>
      <c r="H266" s="287">
        <f>IF(ISBLANK(E266), "", COUNTA(CCD!K266, CCD!Q266, CCD!W266, CCD!AC266, CCD!AI266, CCD!AO266, CCD!AU266, CCD!BA266, CCD!BG266, CCD!BM266, CCD!BS266, CCD!BY266, CCD!CE266, CCD!CK266, CCD!CQ266, CCD!CW266))</f>
        <v>0</v>
      </c>
      <c r="I266" s="287">
        <f>IF(ISBLANK(F266), "", COUNTA(CCD!L266, CCD!R266, CCD!X266, CCD!AD266, CCD!AJ266, CCD!AP266, CCD!AV266, CCD!BB266, CCD!BH266, CCD!BN266, CCD!BT266, CCD!BZ266, CCD!CF266, CCD!CL266, CCD!CR266, CCD!CX266))</f>
        <v>0</v>
      </c>
      <c r="J266" s="287">
        <f>IF(ISBLANK(G266), "", COUNTA(CCD!M266, CCD!S266, CCD!Y266, CCD!AE266, CCD!AK266, CCD!AQ266, CCD!AW266, CCD!BC266, CCD!BI266, CCD!BO266, CCD!BU266, CCD!CA266, CCD!CG266, CCD!CM266, CCD!CS266, CCD!CY266))</f>
        <v>0</v>
      </c>
      <c r="K266" s="315"/>
      <c r="L266" s="32"/>
      <c r="M266" s="316"/>
      <c r="N266" s="309">
        <v>0.0</v>
      </c>
      <c r="O266" s="310">
        <v>0.0</v>
      </c>
      <c r="P266" s="311">
        <v>0.0</v>
      </c>
      <c r="Q266" s="315"/>
      <c r="R266" s="88"/>
      <c r="S266" s="316"/>
      <c r="T266" s="309">
        <v>0.0</v>
      </c>
      <c r="U266" s="310">
        <v>0.0</v>
      </c>
      <c r="V266" s="311">
        <v>0.0</v>
      </c>
      <c r="W266" s="315"/>
      <c r="X266" s="32"/>
      <c r="Y266" s="316"/>
      <c r="Z266" s="309">
        <v>0.0</v>
      </c>
      <c r="AA266" s="310">
        <v>0.0</v>
      </c>
      <c r="AB266" s="311">
        <v>0.0</v>
      </c>
      <c r="AC266" s="315"/>
      <c r="AD266" s="32"/>
      <c r="AE266" s="316"/>
      <c r="AF266" s="309">
        <v>0.0</v>
      </c>
      <c r="AG266" s="310">
        <v>0.0</v>
      </c>
      <c r="AH266" s="311">
        <v>0.0</v>
      </c>
      <c r="AI266" s="315"/>
      <c r="AJ266" s="32"/>
      <c r="AK266" s="316"/>
      <c r="AL266" s="309">
        <v>0.0</v>
      </c>
      <c r="AM266" s="310">
        <v>0.0</v>
      </c>
      <c r="AN266" s="311">
        <v>0.0</v>
      </c>
      <c r="AO266" s="32"/>
      <c r="AP266" s="32"/>
      <c r="AQ266" s="316"/>
      <c r="AR266" s="309">
        <v>0.0</v>
      </c>
      <c r="AS266" s="310">
        <v>0.0</v>
      </c>
      <c r="AT266" s="311">
        <v>0.0</v>
      </c>
      <c r="AU266" s="315"/>
      <c r="AV266" s="32"/>
      <c r="AW266" s="316"/>
      <c r="AX266" s="309">
        <v>0.0</v>
      </c>
      <c r="AY266" s="310">
        <v>0.0</v>
      </c>
      <c r="AZ266" s="311">
        <v>0.0</v>
      </c>
      <c r="BA266" s="315"/>
      <c r="BB266" s="32"/>
      <c r="BC266" s="316"/>
      <c r="BD266" s="309">
        <v>0.0</v>
      </c>
      <c r="BE266" s="310">
        <v>0.0</v>
      </c>
      <c r="BF266" s="311">
        <v>0.0</v>
      </c>
      <c r="BG266" s="315"/>
      <c r="BH266" s="32"/>
      <c r="BI266" s="316"/>
      <c r="BJ266" s="309">
        <v>0.0</v>
      </c>
      <c r="BK266" s="310">
        <v>0.0</v>
      </c>
      <c r="BL266" s="311">
        <v>0.0</v>
      </c>
      <c r="BM266" s="32"/>
      <c r="BN266" s="32"/>
      <c r="BO266" s="316"/>
      <c r="BP266" s="309">
        <v>0.0</v>
      </c>
      <c r="BQ266" s="310">
        <v>0.0</v>
      </c>
      <c r="BR266" s="311">
        <v>0.0</v>
      </c>
      <c r="BS266" s="32"/>
      <c r="BT266" s="32"/>
      <c r="BU266" s="316"/>
      <c r="BV266" s="309">
        <v>0.0</v>
      </c>
      <c r="BW266" s="310">
        <v>0.0</v>
      </c>
      <c r="BX266" s="311">
        <v>0.0</v>
      </c>
      <c r="BY266" s="32"/>
      <c r="BZ266" s="32"/>
      <c r="CA266" s="316"/>
      <c r="CB266" s="309">
        <v>0.0</v>
      </c>
      <c r="CC266" s="310">
        <v>0.0</v>
      </c>
      <c r="CD266" s="311">
        <v>0.0</v>
      </c>
      <c r="CE266" s="32"/>
      <c r="CF266" s="32"/>
      <c r="CG266" s="316"/>
      <c r="CH266" s="309">
        <v>0.0</v>
      </c>
      <c r="CI266" s="310">
        <v>0.0</v>
      </c>
      <c r="CJ266" s="311">
        <v>0.0</v>
      </c>
      <c r="CK266" s="31"/>
      <c r="CL266" s="31"/>
      <c r="CM266" s="317"/>
      <c r="CN266" s="303">
        <v>0.0</v>
      </c>
      <c r="CO266" s="304">
        <v>0.0</v>
      </c>
      <c r="CP266" s="305">
        <v>0.0</v>
      </c>
      <c r="CQ266" s="31"/>
      <c r="CR266" s="31"/>
      <c r="CS266" s="317"/>
      <c r="CT266" s="303">
        <v>0.0</v>
      </c>
      <c r="CU266" s="304">
        <v>0.0</v>
      </c>
      <c r="CV266" s="305">
        <v>0.0</v>
      </c>
      <c r="CW266" s="31"/>
      <c r="CX266" s="31"/>
      <c r="CY266" s="317"/>
      <c r="CZ266" s="303">
        <v>0.0</v>
      </c>
      <c r="DA266" s="304">
        <v>0.0</v>
      </c>
      <c r="DB266" s="305">
        <v>0.0</v>
      </c>
    </row>
    <row r="267">
      <c r="B267" s="313"/>
      <c r="C267" s="314"/>
      <c r="D267" s="314"/>
      <c r="E267" s="287">
        <v>0.0</v>
      </c>
      <c r="F267" s="287">
        <v>0.0</v>
      </c>
      <c r="G267" s="287">
        <v>0.0</v>
      </c>
      <c r="H267" s="287">
        <f>IF(ISBLANK(E267), "", COUNTA(CCD!K267, CCD!Q267, CCD!W267, CCD!AC267, CCD!AI267, CCD!AO267, CCD!AU267, CCD!BA267, CCD!BG267, CCD!BM267, CCD!BS267, CCD!BY267, CCD!CE267, CCD!CK267, CCD!CQ267, CCD!CW267))</f>
        <v>0</v>
      </c>
      <c r="I267" s="287">
        <f>IF(ISBLANK(F267), "", COUNTA(CCD!L267, CCD!R267, CCD!X267, CCD!AD267, CCD!AJ267, CCD!AP267, CCD!AV267, CCD!BB267, CCD!BH267, CCD!BN267, CCD!BT267, CCD!BZ267, CCD!CF267, CCD!CL267, CCD!CR267, CCD!CX267))</f>
        <v>0</v>
      </c>
      <c r="J267" s="287">
        <f>IF(ISBLANK(G267), "", COUNTA(CCD!M267, CCD!S267, CCD!Y267, CCD!AE267, CCD!AK267, CCD!AQ267, CCD!AW267, CCD!BC267, CCD!BI267, CCD!BO267, CCD!BU267, CCD!CA267, CCD!CG267, CCD!CM267, CCD!CS267, CCD!CY267))</f>
        <v>0</v>
      </c>
      <c r="K267" s="315"/>
      <c r="L267" s="32"/>
      <c r="M267" s="316"/>
      <c r="N267" s="309">
        <v>0.0</v>
      </c>
      <c r="O267" s="310">
        <v>0.0</v>
      </c>
      <c r="P267" s="311">
        <v>0.0</v>
      </c>
      <c r="Q267" s="315"/>
      <c r="R267" s="88"/>
      <c r="S267" s="316"/>
      <c r="T267" s="309">
        <v>0.0</v>
      </c>
      <c r="U267" s="310">
        <v>0.0</v>
      </c>
      <c r="V267" s="311">
        <v>0.0</v>
      </c>
      <c r="W267" s="315"/>
      <c r="X267" s="32"/>
      <c r="Y267" s="316"/>
      <c r="Z267" s="309">
        <v>0.0</v>
      </c>
      <c r="AA267" s="310">
        <v>0.0</v>
      </c>
      <c r="AB267" s="311">
        <v>0.0</v>
      </c>
      <c r="AC267" s="315"/>
      <c r="AD267" s="32"/>
      <c r="AE267" s="316"/>
      <c r="AF267" s="309">
        <v>0.0</v>
      </c>
      <c r="AG267" s="310">
        <v>0.0</v>
      </c>
      <c r="AH267" s="311">
        <v>0.0</v>
      </c>
      <c r="AI267" s="315"/>
      <c r="AJ267" s="32"/>
      <c r="AK267" s="316"/>
      <c r="AL267" s="309">
        <v>0.0</v>
      </c>
      <c r="AM267" s="310">
        <v>0.0</v>
      </c>
      <c r="AN267" s="311">
        <v>0.0</v>
      </c>
      <c r="AO267" s="32"/>
      <c r="AP267" s="32"/>
      <c r="AQ267" s="316"/>
      <c r="AR267" s="309">
        <v>0.0</v>
      </c>
      <c r="AS267" s="310">
        <v>0.0</v>
      </c>
      <c r="AT267" s="311">
        <v>0.0</v>
      </c>
      <c r="AU267" s="315"/>
      <c r="AV267" s="32"/>
      <c r="AW267" s="316"/>
      <c r="AX267" s="309">
        <v>0.0</v>
      </c>
      <c r="AY267" s="310">
        <v>0.0</v>
      </c>
      <c r="AZ267" s="311">
        <v>0.0</v>
      </c>
      <c r="BA267" s="315"/>
      <c r="BB267" s="32"/>
      <c r="BC267" s="316"/>
      <c r="BD267" s="309">
        <v>0.0</v>
      </c>
      <c r="BE267" s="310">
        <v>0.0</v>
      </c>
      <c r="BF267" s="311">
        <v>0.0</v>
      </c>
      <c r="BG267" s="315"/>
      <c r="BH267" s="32"/>
      <c r="BI267" s="316"/>
      <c r="BJ267" s="309">
        <v>0.0</v>
      </c>
      <c r="BK267" s="310">
        <v>0.0</v>
      </c>
      <c r="BL267" s="311">
        <v>0.0</v>
      </c>
      <c r="BM267" s="32"/>
      <c r="BN267" s="32"/>
      <c r="BO267" s="316"/>
      <c r="BP267" s="309">
        <v>0.0</v>
      </c>
      <c r="BQ267" s="310">
        <v>0.0</v>
      </c>
      <c r="BR267" s="311">
        <v>0.0</v>
      </c>
      <c r="BS267" s="32"/>
      <c r="BT267" s="32"/>
      <c r="BU267" s="316"/>
      <c r="BV267" s="309">
        <v>0.0</v>
      </c>
      <c r="BW267" s="310">
        <v>0.0</v>
      </c>
      <c r="BX267" s="311">
        <v>0.0</v>
      </c>
      <c r="BY267" s="32"/>
      <c r="BZ267" s="32"/>
      <c r="CA267" s="316"/>
      <c r="CB267" s="309">
        <v>0.0</v>
      </c>
      <c r="CC267" s="310">
        <v>0.0</v>
      </c>
      <c r="CD267" s="311">
        <v>0.0</v>
      </c>
      <c r="CE267" s="32"/>
      <c r="CF267" s="32"/>
      <c r="CG267" s="316"/>
      <c r="CH267" s="309">
        <v>0.0</v>
      </c>
      <c r="CI267" s="310">
        <v>0.0</v>
      </c>
      <c r="CJ267" s="311">
        <v>0.0</v>
      </c>
      <c r="CK267" s="31"/>
      <c r="CL267" s="31"/>
      <c r="CM267" s="317"/>
      <c r="CN267" s="303">
        <v>0.0</v>
      </c>
      <c r="CO267" s="304">
        <v>0.0</v>
      </c>
      <c r="CP267" s="305">
        <v>0.0</v>
      </c>
      <c r="CQ267" s="31"/>
      <c r="CR267" s="31"/>
      <c r="CS267" s="317"/>
      <c r="CT267" s="303">
        <v>0.0</v>
      </c>
      <c r="CU267" s="304">
        <v>0.0</v>
      </c>
      <c r="CV267" s="305">
        <v>0.0</v>
      </c>
      <c r="CW267" s="31"/>
      <c r="CX267" s="31"/>
      <c r="CY267" s="317"/>
      <c r="CZ267" s="303">
        <v>0.0</v>
      </c>
      <c r="DA267" s="304">
        <v>0.0</v>
      </c>
      <c r="DB267" s="305">
        <v>0.0</v>
      </c>
    </row>
    <row r="268">
      <c r="B268" s="313"/>
      <c r="C268" s="314"/>
      <c r="D268" s="314"/>
      <c r="E268" s="287">
        <v>0.0</v>
      </c>
      <c r="F268" s="287">
        <v>0.0</v>
      </c>
      <c r="G268" s="287">
        <v>0.0</v>
      </c>
      <c r="H268" s="287">
        <f>IF(ISBLANK(E268), "", COUNTA(CCD!K268, CCD!Q268, CCD!W268, CCD!AC268, CCD!AI268, CCD!AO268, CCD!AU268, CCD!BA268, CCD!BG268, CCD!BM268, CCD!BS268, CCD!BY268, CCD!CE268, CCD!CK268, CCD!CQ268, CCD!CW268))</f>
        <v>0</v>
      </c>
      <c r="I268" s="287">
        <f>IF(ISBLANK(F268), "", COUNTA(CCD!L268, CCD!R268, CCD!X268, CCD!AD268, CCD!AJ268, CCD!AP268, CCD!AV268, CCD!BB268, CCD!BH268, CCD!BN268, CCD!BT268, CCD!BZ268, CCD!CF268, CCD!CL268, CCD!CR268, CCD!CX268))</f>
        <v>0</v>
      </c>
      <c r="J268" s="287">
        <f>IF(ISBLANK(G268), "", COUNTA(CCD!M268, CCD!S268, CCD!Y268, CCD!AE268, CCD!AK268, CCD!AQ268, CCD!AW268, CCD!BC268, CCD!BI268, CCD!BO268, CCD!BU268, CCD!CA268, CCD!CG268, CCD!CM268, CCD!CS268, CCD!CY268))</f>
        <v>0</v>
      </c>
      <c r="K268" s="315"/>
      <c r="L268" s="32"/>
      <c r="M268" s="316"/>
      <c r="N268" s="309">
        <v>0.0</v>
      </c>
      <c r="O268" s="310">
        <v>0.0</v>
      </c>
      <c r="P268" s="311">
        <v>0.0</v>
      </c>
      <c r="Q268" s="315"/>
      <c r="R268" s="88"/>
      <c r="S268" s="316"/>
      <c r="T268" s="309">
        <v>0.0</v>
      </c>
      <c r="U268" s="310">
        <v>0.0</v>
      </c>
      <c r="V268" s="311">
        <v>0.0</v>
      </c>
      <c r="W268" s="315"/>
      <c r="X268" s="32"/>
      <c r="Y268" s="316"/>
      <c r="Z268" s="309">
        <v>0.0</v>
      </c>
      <c r="AA268" s="310">
        <v>0.0</v>
      </c>
      <c r="AB268" s="311">
        <v>0.0</v>
      </c>
      <c r="AC268" s="315"/>
      <c r="AD268" s="32"/>
      <c r="AE268" s="316"/>
      <c r="AF268" s="309">
        <v>0.0</v>
      </c>
      <c r="AG268" s="310">
        <v>0.0</v>
      </c>
      <c r="AH268" s="311">
        <v>0.0</v>
      </c>
      <c r="AI268" s="315"/>
      <c r="AJ268" s="32"/>
      <c r="AK268" s="316"/>
      <c r="AL268" s="309">
        <v>0.0</v>
      </c>
      <c r="AM268" s="310">
        <v>0.0</v>
      </c>
      <c r="AN268" s="311">
        <v>0.0</v>
      </c>
      <c r="AO268" s="32"/>
      <c r="AP268" s="32"/>
      <c r="AQ268" s="316"/>
      <c r="AR268" s="309">
        <v>0.0</v>
      </c>
      <c r="AS268" s="310">
        <v>0.0</v>
      </c>
      <c r="AT268" s="311">
        <v>0.0</v>
      </c>
      <c r="AU268" s="315"/>
      <c r="AV268" s="32"/>
      <c r="AW268" s="316"/>
      <c r="AX268" s="309">
        <v>0.0</v>
      </c>
      <c r="AY268" s="310">
        <v>0.0</v>
      </c>
      <c r="AZ268" s="311">
        <v>0.0</v>
      </c>
      <c r="BA268" s="315"/>
      <c r="BB268" s="32"/>
      <c r="BC268" s="316"/>
      <c r="BD268" s="309">
        <v>0.0</v>
      </c>
      <c r="BE268" s="310">
        <v>0.0</v>
      </c>
      <c r="BF268" s="311">
        <v>0.0</v>
      </c>
      <c r="BG268" s="315"/>
      <c r="BH268" s="32"/>
      <c r="BI268" s="316"/>
      <c r="BJ268" s="309">
        <v>0.0</v>
      </c>
      <c r="BK268" s="310">
        <v>0.0</v>
      </c>
      <c r="BL268" s="311">
        <v>0.0</v>
      </c>
      <c r="BM268" s="32"/>
      <c r="BN268" s="32"/>
      <c r="BO268" s="316"/>
      <c r="BP268" s="309">
        <v>0.0</v>
      </c>
      <c r="BQ268" s="310">
        <v>0.0</v>
      </c>
      <c r="BR268" s="311">
        <v>0.0</v>
      </c>
      <c r="BS268" s="32"/>
      <c r="BT268" s="32"/>
      <c r="BU268" s="316"/>
      <c r="BV268" s="309">
        <v>0.0</v>
      </c>
      <c r="BW268" s="310">
        <v>0.0</v>
      </c>
      <c r="BX268" s="311">
        <v>0.0</v>
      </c>
      <c r="BY268" s="32"/>
      <c r="BZ268" s="32"/>
      <c r="CA268" s="316"/>
      <c r="CB268" s="309">
        <v>0.0</v>
      </c>
      <c r="CC268" s="310">
        <v>0.0</v>
      </c>
      <c r="CD268" s="311">
        <v>0.0</v>
      </c>
      <c r="CE268" s="32"/>
      <c r="CF268" s="32"/>
      <c r="CG268" s="316"/>
      <c r="CH268" s="309">
        <v>0.0</v>
      </c>
      <c r="CI268" s="310">
        <v>0.0</v>
      </c>
      <c r="CJ268" s="311">
        <v>0.0</v>
      </c>
      <c r="CK268" s="31"/>
      <c r="CL268" s="31"/>
      <c r="CM268" s="317"/>
      <c r="CN268" s="303">
        <v>0.0</v>
      </c>
      <c r="CO268" s="304">
        <v>0.0</v>
      </c>
      <c r="CP268" s="305">
        <v>0.0</v>
      </c>
      <c r="CQ268" s="31"/>
      <c r="CR268" s="31"/>
      <c r="CS268" s="317"/>
      <c r="CT268" s="303">
        <v>0.0</v>
      </c>
      <c r="CU268" s="304">
        <v>0.0</v>
      </c>
      <c r="CV268" s="305">
        <v>0.0</v>
      </c>
      <c r="CW268" s="31"/>
      <c r="CX268" s="31"/>
      <c r="CY268" s="317"/>
      <c r="CZ268" s="303">
        <v>0.0</v>
      </c>
      <c r="DA268" s="304">
        <v>0.0</v>
      </c>
      <c r="DB268" s="305">
        <v>0.0</v>
      </c>
    </row>
    <row r="269">
      <c r="B269" s="313"/>
      <c r="C269" s="314"/>
      <c r="D269" s="314"/>
      <c r="E269" s="287">
        <v>0.0</v>
      </c>
      <c r="F269" s="287">
        <v>0.0</v>
      </c>
      <c r="G269" s="287">
        <v>0.0</v>
      </c>
      <c r="H269" s="287">
        <f>IF(ISBLANK(E269), "", COUNTA(CCD!K269, CCD!Q269, CCD!W269, CCD!AC269, CCD!AI269, CCD!AO269, CCD!AU269, CCD!BA269, CCD!BG269, CCD!BM269, CCD!BS269, CCD!BY269, CCD!CE269, CCD!CK269, CCD!CQ269, CCD!CW269))</f>
        <v>0</v>
      </c>
      <c r="I269" s="287">
        <f>IF(ISBLANK(F269), "", COUNTA(CCD!L269, CCD!R269, CCD!X269, CCD!AD269, CCD!AJ269, CCD!AP269, CCD!AV269, CCD!BB269, CCD!BH269, CCD!BN269, CCD!BT269, CCD!BZ269, CCD!CF269, CCD!CL269, CCD!CR269, CCD!CX269))</f>
        <v>0</v>
      </c>
      <c r="J269" s="287">
        <f>IF(ISBLANK(G269), "", COUNTA(CCD!M269, CCD!S269, CCD!Y269, CCD!AE269, CCD!AK269, CCD!AQ269, CCD!AW269, CCD!BC269, CCD!BI269, CCD!BO269, CCD!BU269, CCD!CA269, CCD!CG269, CCD!CM269, CCD!CS269, CCD!CY269))</f>
        <v>0</v>
      </c>
      <c r="K269" s="315"/>
      <c r="L269" s="32"/>
      <c r="M269" s="316"/>
      <c r="N269" s="309">
        <v>0.0</v>
      </c>
      <c r="O269" s="310">
        <v>0.0</v>
      </c>
      <c r="P269" s="311">
        <v>0.0</v>
      </c>
      <c r="Q269" s="315"/>
      <c r="R269" s="88"/>
      <c r="S269" s="316"/>
      <c r="T269" s="309">
        <v>0.0</v>
      </c>
      <c r="U269" s="310">
        <v>0.0</v>
      </c>
      <c r="V269" s="311">
        <v>0.0</v>
      </c>
      <c r="W269" s="315"/>
      <c r="X269" s="32"/>
      <c r="Y269" s="316"/>
      <c r="Z269" s="309">
        <v>0.0</v>
      </c>
      <c r="AA269" s="310">
        <v>0.0</v>
      </c>
      <c r="AB269" s="311">
        <v>0.0</v>
      </c>
      <c r="AC269" s="315"/>
      <c r="AD269" s="32"/>
      <c r="AE269" s="316"/>
      <c r="AF269" s="309">
        <v>0.0</v>
      </c>
      <c r="AG269" s="310">
        <v>0.0</v>
      </c>
      <c r="AH269" s="311">
        <v>0.0</v>
      </c>
      <c r="AI269" s="315"/>
      <c r="AJ269" s="32"/>
      <c r="AK269" s="316"/>
      <c r="AL269" s="309">
        <v>0.0</v>
      </c>
      <c r="AM269" s="310">
        <v>0.0</v>
      </c>
      <c r="AN269" s="311">
        <v>0.0</v>
      </c>
      <c r="AO269" s="32"/>
      <c r="AP269" s="32"/>
      <c r="AQ269" s="316"/>
      <c r="AR269" s="309">
        <v>0.0</v>
      </c>
      <c r="AS269" s="310">
        <v>0.0</v>
      </c>
      <c r="AT269" s="311">
        <v>0.0</v>
      </c>
      <c r="AU269" s="315"/>
      <c r="AV269" s="32"/>
      <c r="AW269" s="316"/>
      <c r="AX269" s="309">
        <v>0.0</v>
      </c>
      <c r="AY269" s="310">
        <v>0.0</v>
      </c>
      <c r="AZ269" s="311">
        <v>0.0</v>
      </c>
      <c r="BA269" s="315"/>
      <c r="BB269" s="32"/>
      <c r="BC269" s="316"/>
      <c r="BD269" s="309">
        <v>0.0</v>
      </c>
      <c r="BE269" s="310">
        <v>0.0</v>
      </c>
      <c r="BF269" s="311">
        <v>0.0</v>
      </c>
      <c r="BG269" s="315"/>
      <c r="BH269" s="32"/>
      <c r="BI269" s="316"/>
      <c r="BJ269" s="309">
        <v>0.0</v>
      </c>
      <c r="BK269" s="310">
        <v>0.0</v>
      </c>
      <c r="BL269" s="311">
        <v>0.0</v>
      </c>
      <c r="BM269" s="32"/>
      <c r="BN269" s="32"/>
      <c r="BO269" s="316"/>
      <c r="BP269" s="309">
        <v>0.0</v>
      </c>
      <c r="BQ269" s="310">
        <v>0.0</v>
      </c>
      <c r="BR269" s="311">
        <v>0.0</v>
      </c>
      <c r="BS269" s="32"/>
      <c r="BT269" s="32"/>
      <c r="BU269" s="316"/>
      <c r="BV269" s="309">
        <v>0.0</v>
      </c>
      <c r="BW269" s="310">
        <v>0.0</v>
      </c>
      <c r="BX269" s="311">
        <v>0.0</v>
      </c>
      <c r="BY269" s="32"/>
      <c r="BZ269" s="32"/>
      <c r="CA269" s="316"/>
      <c r="CB269" s="309">
        <v>0.0</v>
      </c>
      <c r="CC269" s="310">
        <v>0.0</v>
      </c>
      <c r="CD269" s="311">
        <v>0.0</v>
      </c>
      <c r="CE269" s="32"/>
      <c r="CF269" s="32"/>
      <c r="CG269" s="316"/>
      <c r="CH269" s="309">
        <v>0.0</v>
      </c>
      <c r="CI269" s="310">
        <v>0.0</v>
      </c>
      <c r="CJ269" s="311">
        <v>0.0</v>
      </c>
      <c r="CK269" s="31"/>
      <c r="CL269" s="31"/>
      <c r="CM269" s="317"/>
      <c r="CN269" s="303">
        <v>0.0</v>
      </c>
      <c r="CO269" s="304">
        <v>0.0</v>
      </c>
      <c r="CP269" s="305">
        <v>0.0</v>
      </c>
      <c r="CQ269" s="31"/>
      <c r="CR269" s="31"/>
      <c r="CS269" s="317"/>
      <c r="CT269" s="303">
        <v>0.0</v>
      </c>
      <c r="CU269" s="304">
        <v>0.0</v>
      </c>
      <c r="CV269" s="305">
        <v>0.0</v>
      </c>
      <c r="CW269" s="31"/>
      <c r="CX269" s="31"/>
      <c r="CY269" s="317"/>
      <c r="CZ269" s="303">
        <v>0.0</v>
      </c>
      <c r="DA269" s="304">
        <v>0.0</v>
      </c>
      <c r="DB269" s="305">
        <v>0.0</v>
      </c>
    </row>
    <row r="270">
      <c r="B270" s="313"/>
      <c r="C270" s="314"/>
      <c r="D270" s="314"/>
      <c r="E270" s="287">
        <v>0.0</v>
      </c>
      <c r="F270" s="287">
        <v>0.0</v>
      </c>
      <c r="G270" s="287">
        <v>0.0</v>
      </c>
      <c r="H270" s="287">
        <f>IF(ISBLANK(E270), "", COUNTA(CCD!K270, CCD!Q270, CCD!W270, CCD!AC270, CCD!AI270, CCD!AO270, CCD!AU270, CCD!BA270, CCD!BG270, CCD!BM270, CCD!BS270, CCD!BY270, CCD!CE270, CCD!CK270, CCD!CQ270, CCD!CW270))</f>
        <v>0</v>
      </c>
      <c r="I270" s="287">
        <f>IF(ISBLANK(F270), "", COUNTA(CCD!L270, CCD!R270, CCD!X270, CCD!AD270, CCD!AJ270, CCD!AP270, CCD!AV270, CCD!BB270, CCD!BH270, CCD!BN270, CCD!BT270, CCD!BZ270, CCD!CF270, CCD!CL270, CCD!CR270, CCD!CX270))</f>
        <v>0</v>
      </c>
      <c r="J270" s="287">
        <f>IF(ISBLANK(G270), "", COUNTA(CCD!M270, CCD!S270, CCD!Y270, CCD!AE270, CCD!AK270, CCD!AQ270, CCD!AW270, CCD!BC270, CCD!BI270, CCD!BO270, CCD!BU270, CCD!CA270, CCD!CG270, CCD!CM270, CCD!CS270, CCD!CY270))</f>
        <v>0</v>
      </c>
      <c r="K270" s="315"/>
      <c r="L270" s="32"/>
      <c r="M270" s="316"/>
      <c r="N270" s="309">
        <v>0.0</v>
      </c>
      <c r="O270" s="310">
        <v>0.0</v>
      </c>
      <c r="P270" s="311">
        <v>0.0</v>
      </c>
      <c r="Q270" s="315"/>
      <c r="R270" s="88"/>
      <c r="S270" s="316"/>
      <c r="T270" s="309">
        <v>0.0</v>
      </c>
      <c r="U270" s="310">
        <v>0.0</v>
      </c>
      <c r="V270" s="311">
        <v>0.0</v>
      </c>
      <c r="W270" s="315"/>
      <c r="X270" s="32"/>
      <c r="Y270" s="316"/>
      <c r="Z270" s="309">
        <v>0.0</v>
      </c>
      <c r="AA270" s="310">
        <v>0.0</v>
      </c>
      <c r="AB270" s="311">
        <v>0.0</v>
      </c>
      <c r="AC270" s="315"/>
      <c r="AD270" s="32"/>
      <c r="AE270" s="316"/>
      <c r="AF270" s="309">
        <v>0.0</v>
      </c>
      <c r="AG270" s="310">
        <v>0.0</v>
      </c>
      <c r="AH270" s="311">
        <v>0.0</v>
      </c>
      <c r="AI270" s="315"/>
      <c r="AJ270" s="32"/>
      <c r="AK270" s="316"/>
      <c r="AL270" s="309">
        <v>0.0</v>
      </c>
      <c r="AM270" s="310">
        <v>0.0</v>
      </c>
      <c r="AN270" s="311">
        <v>0.0</v>
      </c>
      <c r="AO270" s="32"/>
      <c r="AP270" s="32"/>
      <c r="AQ270" s="316"/>
      <c r="AR270" s="309">
        <v>0.0</v>
      </c>
      <c r="AS270" s="310">
        <v>0.0</v>
      </c>
      <c r="AT270" s="311">
        <v>0.0</v>
      </c>
      <c r="AU270" s="315"/>
      <c r="AV270" s="32"/>
      <c r="AW270" s="316"/>
      <c r="AX270" s="309">
        <v>0.0</v>
      </c>
      <c r="AY270" s="310">
        <v>0.0</v>
      </c>
      <c r="AZ270" s="311">
        <v>0.0</v>
      </c>
      <c r="BA270" s="315"/>
      <c r="BB270" s="32"/>
      <c r="BC270" s="316"/>
      <c r="BD270" s="309">
        <v>0.0</v>
      </c>
      <c r="BE270" s="310">
        <v>0.0</v>
      </c>
      <c r="BF270" s="311">
        <v>0.0</v>
      </c>
      <c r="BG270" s="315"/>
      <c r="BH270" s="32"/>
      <c r="BI270" s="316"/>
      <c r="BJ270" s="309">
        <v>0.0</v>
      </c>
      <c r="BK270" s="310">
        <v>0.0</v>
      </c>
      <c r="BL270" s="311">
        <v>0.0</v>
      </c>
      <c r="BM270" s="32"/>
      <c r="BN270" s="32"/>
      <c r="BO270" s="316"/>
      <c r="BP270" s="309">
        <v>0.0</v>
      </c>
      <c r="BQ270" s="310">
        <v>0.0</v>
      </c>
      <c r="BR270" s="311">
        <v>0.0</v>
      </c>
      <c r="BS270" s="32"/>
      <c r="BT270" s="32"/>
      <c r="BU270" s="316"/>
      <c r="BV270" s="309">
        <v>0.0</v>
      </c>
      <c r="BW270" s="310">
        <v>0.0</v>
      </c>
      <c r="BX270" s="311">
        <v>0.0</v>
      </c>
      <c r="BY270" s="32"/>
      <c r="BZ270" s="32"/>
      <c r="CA270" s="316"/>
      <c r="CB270" s="309">
        <v>0.0</v>
      </c>
      <c r="CC270" s="310">
        <v>0.0</v>
      </c>
      <c r="CD270" s="311">
        <v>0.0</v>
      </c>
      <c r="CE270" s="32"/>
      <c r="CF270" s="32"/>
      <c r="CG270" s="316"/>
      <c r="CH270" s="309">
        <v>0.0</v>
      </c>
      <c r="CI270" s="310">
        <v>0.0</v>
      </c>
      <c r="CJ270" s="311">
        <v>0.0</v>
      </c>
      <c r="CK270" s="31"/>
      <c r="CL270" s="31"/>
      <c r="CM270" s="317"/>
      <c r="CN270" s="303">
        <v>0.0</v>
      </c>
      <c r="CO270" s="304">
        <v>0.0</v>
      </c>
      <c r="CP270" s="305">
        <v>0.0</v>
      </c>
      <c r="CQ270" s="31"/>
      <c r="CR270" s="31"/>
      <c r="CS270" s="317"/>
      <c r="CT270" s="303">
        <v>0.0</v>
      </c>
      <c r="CU270" s="304">
        <v>0.0</v>
      </c>
      <c r="CV270" s="305">
        <v>0.0</v>
      </c>
      <c r="CW270" s="31"/>
      <c r="CX270" s="31"/>
      <c r="CY270" s="317"/>
      <c r="CZ270" s="303">
        <v>0.0</v>
      </c>
      <c r="DA270" s="304">
        <v>0.0</v>
      </c>
      <c r="DB270" s="305">
        <v>0.0</v>
      </c>
    </row>
    <row r="271">
      <c r="B271" s="313"/>
      <c r="C271" s="314"/>
      <c r="D271" s="314"/>
      <c r="E271" s="287">
        <v>0.0</v>
      </c>
      <c r="F271" s="287">
        <v>0.0</v>
      </c>
      <c r="G271" s="287">
        <v>0.0</v>
      </c>
      <c r="H271" s="287">
        <f>IF(ISBLANK(E271), "", COUNTA(CCD!K271, CCD!Q271, CCD!W271, CCD!AC271, CCD!AI271, CCD!AO271, CCD!AU271, CCD!BA271, CCD!BG271, CCD!BM271, CCD!BS271, CCD!BY271, CCD!CE271, CCD!CK271, CCD!CQ271, CCD!CW271))</f>
        <v>0</v>
      </c>
      <c r="I271" s="287">
        <f>IF(ISBLANK(F271), "", COUNTA(CCD!L271, CCD!R271, CCD!X271, CCD!AD271, CCD!AJ271, CCD!AP271, CCD!AV271, CCD!BB271, CCD!BH271, CCD!BN271, CCD!BT271, CCD!BZ271, CCD!CF271, CCD!CL271, CCD!CR271, CCD!CX271))</f>
        <v>0</v>
      </c>
      <c r="J271" s="287">
        <f>IF(ISBLANK(G271), "", COUNTA(CCD!M271, CCD!S271, CCD!Y271, CCD!AE271, CCD!AK271, CCD!AQ271, CCD!AW271, CCD!BC271, CCD!BI271, CCD!BO271, CCD!BU271, CCD!CA271, CCD!CG271, CCD!CM271, CCD!CS271, CCD!CY271))</f>
        <v>0</v>
      </c>
      <c r="K271" s="315"/>
      <c r="L271" s="32"/>
      <c r="M271" s="316"/>
      <c r="N271" s="309">
        <v>0.0</v>
      </c>
      <c r="O271" s="310">
        <v>0.0</v>
      </c>
      <c r="P271" s="311">
        <v>0.0</v>
      </c>
      <c r="Q271" s="315"/>
      <c r="R271" s="88"/>
      <c r="S271" s="316"/>
      <c r="T271" s="309">
        <v>0.0</v>
      </c>
      <c r="U271" s="310">
        <v>0.0</v>
      </c>
      <c r="V271" s="311">
        <v>0.0</v>
      </c>
      <c r="W271" s="315"/>
      <c r="X271" s="32"/>
      <c r="Y271" s="316"/>
      <c r="Z271" s="309">
        <v>0.0</v>
      </c>
      <c r="AA271" s="310">
        <v>0.0</v>
      </c>
      <c r="AB271" s="311">
        <v>0.0</v>
      </c>
      <c r="AC271" s="315"/>
      <c r="AD271" s="32"/>
      <c r="AE271" s="316"/>
      <c r="AF271" s="309">
        <v>0.0</v>
      </c>
      <c r="AG271" s="310">
        <v>0.0</v>
      </c>
      <c r="AH271" s="311">
        <v>0.0</v>
      </c>
      <c r="AI271" s="315"/>
      <c r="AJ271" s="32"/>
      <c r="AK271" s="316"/>
      <c r="AL271" s="309">
        <v>0.0</v>
      </c>
      <c r="AM271" s="310">
        <v>0.0</v>
      </c>
      <c r="AN271" s="311">
        <v>0.0</v>
      </c>
      <c r="AO271" s="32"/>
      <c r="AP271" s="32"/>
      <c r="AQ271" s="316"/>
      <c r="AR271" s="309">
        <v>0.0</v>
      </c>
      <c r="AS271" s="310">
        <v>0.0</v>
      </c>
      <c r="AT271" s="311">
        <v>0.0</v>
      </c>
      <c r="AU271" s="315"/>
      <c r="AV271" s="32"/>
      <c r="AW271" s="316"/>
      <c r="AX271" s="309">
        <v>0.0</v>
      </c>
      <c r="AY271" s="310">
        <v>0.0</v>
      </c>
      <c r="AZ271" s="311">
        <v>0.0</v>
      </c>
      <c r="BA271" s="315"/>
      <c r="BB271" s="32"/>
      <c r="BC271" s="316"/>
      <c r="BD271" s="309">
        <v>0.0</v>
      </c>
      <c r="BE271" s="310">
        <v>0.0</v>
      </c>
      <c r="BF271" s="311">
        <v>0.0</v>
      </c>
      <c r="BG271" s="315"/>
      <c r="BH271" s="32"/>
      <c r="BI271" s="316"/>
      <c r="BJ271" s="309">
        <v>0.0</v>
      </c>
      <c r="BK271" s="310">
        <v>0.0</v>
      </c>
      <c r="BL271" s="311">
        <v>0.0</v>
      </c>
      <c r="BM271" s="32"/>
      <c r="BN271" s="32"/>
      <c r="BO271" s="316"/>
      <c r="BP271" s="309">
        <v>0.0</v>
      </c>
      <c r="BQ271" s="310">
        <v>0.0</v>
      </c>
      <c r="BR271" s="311">
        <v>0.0</v>
      </c>
      <c r="BS271" s="32"/>
      <c r="BT271" s="32"/>
      <c r="BU271" s="316"/>
      <c r="BV271" s="309">
        <v>0.0</v>
      </c>
      <c r="BW271" s="310">
        <v>0.0</v>
      </c>
      <c r="BX271" s="311">
        <v>0.0</v>
      </c>
      <c r="BY271" s="32"/>
      <c r="BZ271" s="32"/>
      <c r="CA271" s="316"/>
      <c r="CB271" s="309">
        <v>0.0</v>
      </c>
      <c r="CC271" s="310">
        <v>0.0</v>
      </c>
      <c r="CD271" s="311">
        <v>0.0</v>
      </c>
      <c r="CE271" s="32"/>
      <c r="CF271" s="32"/>
      <c r="CG271" s="316"/>
      <c r="CH271" s="309">
        <v>0.0</v>
      </c>
      <c r="CI271" s="310">
        <v>0.0</v>
      </c>
      <c r="CJ271" s="311">
        <v>0.0</v>
      </c>
      <c r="CK271" s="31"/>
      <c r="CL271" s="31"/>
      <c r="CM271" s="317"/>
      <c r="CN271" s="303">
        <v>0.0</v>
      </c>
      <c r="CO271" s="304">
        <v>0.0</v>
      </c>
      <c r="CP271" s="305">
        <v>0.0</v>
      </c>
      <c r="CQ271" s="31"/>
      <c r="CR271" s="31"/>
      <c r="CS271" s="317"/>
      <c r="CT271" s="303">
        <v>0.0</v>
      </c>
      <c r="CU271" s="304">
        <v>0.0</v>
      </c>
      <c r="CV271" s="305">
        <v>0.0</v>
      </c>
      <c r="CW271" s="31"/>
      <c r="CX271" s="31"/>
      <c r="CY271" s="317"/>
      <c r="CZ271" s="303">
        <v>0.0</v>
      </c>
      <c r="DA271" s="304">
        <v>0.0</v>
      </c>
      <c r="DB271" s="305">
        <v>0.0</v>
      </c>
    </row>
    <row r="272">
      <c r="B272" s="313"/>
      <c r="C272" s="314"/>
      <c r="D272" s="314"/>
      <c r="E272" s="287">
        <v>0.0</v>
      </c>
      <c r="F272" s="287">
        <v>0.0</v>
      </c>
      <c r="G272" s="287">
        <v>0.0</v>
      </c>
      <c r="H272" s="287">
        <f>IF(ISBLANK(E272), "", COUNTA(CCD!K272, CCD!Q272, CCD!W272, CCD!AC272, CCD!AI272, CCD!AO272, CCD!AU272, CCD!BA272, CCD!BG272, CCD!BM272, CCD!BS272, CCD!BY272, CCD!CE272, CCD!CK272, CCD!CQ272, CCD!CW272))</f>
        <v>0</v>
      </c>
      <c r="I272" s="287">
        <f>IF(ISBLANK(F272), "", COUNTA(CCD!L272, CCD!R272, CCD!X272, CCD!AD272, CCD!AJ272, CCD!AP272, CCD!AV272, CCD!BB272, CCD!BH272, CCD!BN272, CCD!BT272, CCD!BZ272, CCD!CF272, CCD!CL272, CCD!CR272, CCD!CX272))</f>
        <v>0</v>
      </c>
      <c r="J272" s="287">
        <f>IF(ISBLANK(G272), "", COUNTA(CCD!M272, CCD!S272, CCD!Y272, CCD!AE272, CCD!AK272, CCD!AQ272, CCD!AW272, CCD!BC272, CCD!BI272, CCD!BO272, CCD!BU272, CCD!CA272, CCD!CG272, CCD!CM272, CCD!CS272, CCD!CY272))</f>
        <v>0</v>
      </c>
      <c r="K272" s="315"/>
      <c r="L272" s="32"/>
      <c r="M272" s="316"/>
      <c r="N272" s="309">
        <v>0.0</v>
      </c>
      <c r="O272" s="310">
        <v>0.0</v>
      </c>
      <c r="P272" s="311">
        <v>0.0</v>
      </c>
      <c r="Q272" s="315"/>
      <c r="R272" s="88"/>
      <c r="S272" s="316"/>
      <c r="T272" s="309">
        <v>0.0</v>
      </c>
      <c r="U272" s="310">
        <v>0.0</v>
      </c>
      <c r="V272" s="311">
        <v>0.0</v>
      </c>
      <c r="W272" s="315"/>
      <c r="X272" s="32"/>
      <c r="Y272" s="316"/>
      <c r="Z272" s="309">
        <v>0.0</v>
      </c>
      <c r="AA272" s="310">
        <v>0.0</v>
      </c>
      <c r="AB272" s="311">
        <v>0.0</v>
      </c>
      <c r="AC272" s="315"/>
      <c r="AD272" s="32"/>
      <c r="AE272" s="316"/>
      <c r="AF272" s="309">
        <v>0.0</v>
      </c>
      <c r="AG272" s="310">
        <v>0.0</v>
      </c>
      <c r="AH272" s="311">
        <v>0.0</v>
      </c>
      <c r="AI272" s="315"/>
      <c r="AJ272" s="32"/>
      <c r="AK272" s="316"/>
      <c r="AL272" s="309">
        <v>0.0</v>
      </c>
      <c r="AM272" s="310">
        <v>0.0</v>
      </c>
      <c r="AN272" s="311">
        <v>0.0</v>
      </c>
      <c r="AO272" s="32"/>
      <c r="AP272" s="32"/>
      <c r="AQ272" s="316"/>
      <c r="AR272" s="309">
        <v>0.0</v>
      </c>
      <c r="AS272" s="310">
        <v>0.0</v>
      </c>
      <c r="AT272" s="311">
        <v>0.0</v>
      </c>
      <c r="AU272" s="315"/>
      <c r="AV272" s="32"/>
      <c r="AW272" s="316"/>
      <c r="AX272" s="309">
        <v>0.0</v>
      </c>
      <c r="AY272" s="310">
        <v>0.0</v>
      </c>
      <c r="AZ272" s="311">
        <v>0.0</v>
      </c>
      <c r="BA272" s="315"/>
      <c r="BB272" s="32"/>
      <c r="BC272" s="316"/>
      <c r="BD272" s="309">
        <v>0.0</v>
      </c>
      <c r="BE272" s="310">
        <v>0.0</v>
      </c>
      <c r="BF272" s="311">
        <v>0.0</v>
      </c>
      <c r="BG272" s="315"/>
      <c r="BH272" s="32"/>
      <c r="BI272" s="316"/>
      <c r="BJ272" s="309">
        <v>0.0</v>
      </c>
      <c r="BK272" s="310">
        <v>0.0</v>
      </c>
      <c r="BL272" s="311">
        <v>0.0</v>
      </c>
      <c r="BM272" s="32"/>
      <c r="BN272" s="32"/>
      <c r="BO272" s="316"/>
      <c r="BP272" s="309">
        <v>0.0</v>
      </c>
      <c r="BQ272" s="310">
        <v>0.0</v>
      </c>
      <c r="BR272" s="311">
        <v>0.0</v>
      </c>
      <c r="BS272" s="32"/>
      <c r="BT272" s="32"/>
      <c r="BU272" s="316"/>
      <c r="BV272" s="309">
        <v>0.0</v>
      </c>
      <c r="BW272" s="310">
        <v>0.0</v>
      </c>
      <c r="BX272" s="311">
        <v>0.0</v>
      </c>
      <c r="BY272" s="32"/>
      <c r="BZ272" s="32"/>
      <c r="CA272" s="316"/>
      <c r="CB272" s="309">
        <v>0.0</v>
      </c>
      <c r="CC272" s="310">
        <v>0.0</v>
      </c>
      <c r="CD272" s="311">
        <v>0.0</v>
      </c>
      <c r="CE272" s="32"/>
      <c r="CF272" s="32"/>
      <c r="CG272" s="316"/>
      <c r="CH272" s="309">
        <v>0.0</v>
      </c>
      <c r="CI272" s="310">
        <v>0.0</v>
      </c>
      <c r="CJ272" s="311">
        <v>0.0</v>
      </c>
      <c r="CK272" s="31"/>
      <c r="CL272" s="31"/>
      <c r="CM272" s="317"/>
      <c r="CN272" s="303">
        <v>0.0</v>
      </c>
      <c r="CO272" s="304">
        <v>0.0</v>
      </c>
      <c r="CP272" s="305">
        <v>0.0</v>
      </c>
      <c r="CQ272" s="31"/>
      <c r="CR272" s="31"/>
      <c r="CS272" s="317"/>
      <c r="CT272" s="303">
        <v>0.0</v>
      </c>
      <c r="CU272" s="304">
        <v>0.0</v>
      </c>
      <c r="CV272" s="305">
        <v>0.0</v>
      </c>
      <c r="CW272" s="31"/>
      <c r="CX272" s="31"/>
      <c r="CY272" s="317"/>
      <c r="CZ272" s="303">
        <v>0.0</v>
      </c>
      <c r="DA272" s="304">
        <v>0.0</v>
      </c>
      <c r="DB272" s="305">
        <v>0.0</v>
      </c>
    </row>
    <row r="273">
      <c r="B273" s="313"/>
      <c r="C273" s="314"/>
      <c r="D273" s="314"/>
      <c r="E273" s="287">
        <v>0.0</v>
      </c>
      <c r="F273" s="287">
        <v>0.0</v>
      </c>
      <c r="G273" s="287">
        <v>0.0</v>
      </c>
      <c r="H273" s="287">
        <f>IF(ISBLANK(E273), "", COUNTA(CCD!K273, CCD!Q273, CCD!W273, CCD!AC273, CCD!AI273, CCD!AO273, CCD!AU273, CCD!BA273, CCD!BG273, CCD!BM273, CCD!BS273, CCD!BY273, CCD!CE273, CCD!CK273, CCD!CQ273, CCD!CW273))</f>
        <v>0</v>
      </c>
      <c r="I273" s="287">
        <f>IF(ISBLANK(F273), "", COUNTA(CCD!L273, CCD!R273, CCD!X273, CCD!AD273, CCD!AJ273, CCD!AP273, CCD!AV273, CCD!BB273, CCD!BH273, CCD!BN273, CCD!BT273, CCD!BZ273, CCD!CF273, CCD!CL273, CCD!CR273, CCD!CX273))</f>
        <v>0</v>
      </c>
      <c r="J273" s="287">
        <f>IF(ISBLANK(G273), "", COUNTA(CCD!M273, CCD!S273, CCD!Y273, CCD!AE273, CCD!AK273, CCD!AQ273, CCD!AW273, CCD!BC273, CCD!BI273, CCD!BO273, CCD!BU273, CCD!CA273, CCD!CG273, CCD!CM273, CCD!CS273, CCD!CY273))</f>
        <v>0</v>
      </c>
      <c r="K273" s="315"/>
      <c r="L273" s="32"/>
      <c r="M273" s="316"/>
      <c r="N273" s="309">
        <v>0.0</v>
      </c>
      <c r="O273" s="310">
        <v>0.0</v>
      </c>
      <c r="P273" s="311">
        <v>0.0</v>
      </c>
      <c r="Q273" s="315"/>
      <c r="R273" s="88"/>
      <c r="S273" s="316"/>
      <c r="T273" s="309">
        <v>0.0</v>
      </c>
      <c r="U273" s="310">
        <v>0.0</v>
      </c>
      <c r="V273" s="311">
        <v>0.0</v>
      </c>
      <c r="W273" s="315"/>
      <c r="X273" s="32"/>
      <c r="Y273" s="316"/>
      <c r="Z273" s="309">
        <v>0.0</v>
      </c>
      <c r="AA273" s="310">
        <v>0.0</v>
      </c>
      <c r="AB273" s="311">
        <v>0.0</v>
      </c>
      <c r="AC273" s="315"/>
      <c r="AD273" s="32"/>
      <c r="AE273" s="316"/>
      <c r="AF273" s="309">
        <v>0.0</v>
      </c>
      <c r="AG273" s="310">
        <v>0.0</v>
      </c>
      <c r="AH273" s="311">
        <v>0.0</v>
      </c>
      <c r="AI273" s="315"/>
      <c r="AJ273" s="32"/>
      <c r="AK273" s="316"/>
      <c r="AL273" s="309">
        <v>0.0</v>
      </c>
      <c r="AM273" s="310">
        <v>0.0</v>
      </c>
      <c r="AN273" s="311">
        <v>0.0</v>
      </c>
      <c r="AO273" s="32"/>
      <c r="AP273" s="32"/>
      <c r="AQ273" s="316"/>
      <c r="AR273" s="309">
        <v>0.0</v>
      </c>
      <c r="AS273" s="310">
        <v>0.0</v>
      </c>
      <c r="AT273" s="311">
        <v>0.0</v>
      </c>
      <c r="AU273" s="315"/>
      <c r="AV273" s="32"/>
      <c r="AW273" s="316"/>
      <c r="AX273" s="309">
        <v>0.0</v>
      </c>
      <c r="AY273" s="310">
        <v>0.0</v>
      </c>
      <c r="AZ273" s="311">
        <v>0.0</v>
      </c>
      <c r="BA273" s="315"/>
      <c r="BB273" s="32"/>
      <c r="BC273" s="316"/>
      <c r="BD273" s="309">
        <v>0.0</v>
      </c>
      <c r="BE273" s="310">
        <v>0.0</v>
      </c>
      <c r="BF273" s="311">
        <v>0.0</v>
      </c>
      <c r="BG273" s="315"/>
      <c r="BH273" s="32"/>
      <c r="BI273" s="316"/>
      <c r="BJ273" s="309">
        <v>0.0</v>
      </c>
      <c r="BK273" s="310">
        <v>0.0</v>
      </c>
      <c r="BL273" s="311">
        <v>0.0</v>
      </c>
      <c r="BM273" s="32"/>
      <c r="BN273" s="32"/>
      <c r="BO273" s="316"/>
      <c r="BP273" s="309">
        <v>0.0</v>
      </c>
      <c r="BQ273" s="310">
        <v>0.0</v>
      </c>
      <c r="BR273" s="311">
        <v>0.0</v>
      </c>
      <c r="BS273" s="32"/>
      <c r="BT273" s="32"/>
      <c r="BU273" s="316"/>
      <c r="BV273" s="309">
        <v>0.0</v>
      </c>
      <c r="BW273" s="310">
        <v>0.0</v>
      </c>
      <c r="BX273" s="311">
        <v>0.0</v>
      </c>
      <c r="BY273" s="32"/>
      <c r="BZ273" s="32"/>
      <c r="CA273" s="316"/>
      <c r="CB273" s="309">
        <v>0.0</v>
      </c>
      <c r="CC273" s="310">
        <v>0.0</v>
      </c>
      <c r="CD273" s="311">
        <v>0.0</v>
      </c>
      <c r="CE273" s="32"/>
      <c r="CF273" s="32"/>
      <c r="CG273" s="316"/>
      <c r="CH273" s="309">
        <v>0.0</v>
      </c>
      <c r="CI273" s="310">
        <v>0.0</v>
      </c>
      <c r="CJ273" s="311">
        <v>0.0</v>
      </c>
      <c r="CK273" s="31"/>
      <c r="CL273" s="31"/>
      <c r="CM273" s="317"/>
      <c r="CN273" s="303">
        <v>0.0</v>
      </c>
      <c r="CO273" s="304">
        <v>0.0</v>
      </c>
      <c r="CP273" s="305">
        <v>0.0</v>
      </c>
      <c r="CQ273" s="31"/>
      <c r="CR273" s="31"/>
      <c r="CS273" s="317"/>
      <c r="CT273" s="303">
        <v>0.0</v>
      </c>
      <c r="CU273" s="304">
        <v>0.0</v>
      </c>
      <c r="CV273" s="305">
        <v>0.0</v>
      </c>
      <c r="CW273" s="31"/>
      <c r="CX273" s="31"/>
      <c r="CY273" s="317"/>
      <c r="CZ273" s="303">
        <v>0.0</v>
      </c>
      <c r="DA273" s="304">
        <v>0.0</v>
      </c>
      <c r="DB273" s="305">
        <v>0.0</v>
      </c>
    </row>
    <row r="274">
      <c r="B274" s="313"/>
      <c r="C274" s="314"/>
      <c r="D274" s="314"/>
      <c r="E274" s="287">
        <v>0.0</v>
      </c>
      <c r="F274" s="287">
        <v>0.0</v>
      </c>
      <c r="G274" s="287">
        <v>0.0</v>
      </c>
      <c r="H274" s="287">
        <f>IF(ISBLANK(E274), "", COUNTA(CCD!K274, CCD!Q274, CCD!W274, CCD!AC274, CCD!AI274, CCD!AO274, CCD!AU274, CCD!BA274, CCD!BG274, CCD!BM274, CCD!BS274, CCD!BY274, CCD!CE274, CCD!CK274, CCD!CQ274, CCD!CW274))</f>
        <v>0</v>
      </c>
      <c r="I274" s="287">
        <f>IF(ISBLANK(F274), "", COUNTA(CCD!L274, CCD!R274, CCD!X274, CCD!AD274, CCD!AJ274, CCD!AP274, CCD!AV274, CCD!BB274, CCD!BH274, CCD!BN274, CCD!BT274, CCD!BZ274, CCD!CF274, CCD!CL274, CCD!CR274, CCD!CX274))</f>
        <v>0</v>
      </c>
      <c r="J274" s="287">
        <f>IF(ISBLANK(G274), "", COUNTA(CCD!M274, CCD!S274, CCD!Y274, CCD!AE274, CCD!AK274, CCD!AQ274, CCD!AW274, CCD!BC274, CCD!BI274, CCD!BO274, CCD!BU274, CCD!CA274, CCD!CG274, CCD!CM274, CCD!CS274, CCD!CY274))</f>
        <v>0</v>
      </c>
      <c r="K274" s="315"/>
      <c r="L274" s="32"/>
      <c r="M274" s="316"/>
      <c r="N274" s="309">
        <v>0.0</v>
      </c>
      <c r="O274" s="310">
        <v>0.0</v>
      </c>
      <c r="P274" s="311">
        <v>0.0</v>
      </c>
      <c r="Q274" s="315"/>
      <c r="R274" s="88"/>
      <c r="S274" s="316"/>
      <c r="T274" s="309">
        <v>0.0</v>
      </c>
      <c r="U274" s="310">
        <v>0.0</v>
      </c>
      <c r="V274" s="311">
        <v>0.0</v>
      </c>
      <c r="W274" s="315"/>
      <c r="X274" s="32"/>
      <c r="Y274" s="316"/>
      <c r="Z274" s="309">
        <v>0.0</v>
      </c>
      <c r="AA274" s="310">
        <v>0.0</v>
      </c>
      <c r="AB274" s="311">
        <v>0.0</v>
      </c>
      <c r="AC274" s="315"/>
      <c r="AD274" s="32"/>
      <c r="AE274" s="316"/>
      <c r="AF274" s="309">
        <v>0.0</v>
      </c>
      <c r="AG274" s="310">
        <v>0.0</v>
      </c>
      <c r="AH274" s="311">
        <v>0.0</v>
      </c>
      <c r="AI274" s="315"/>
      <c r="AJ274" s="32"/>
      <c r="AK274" s="316"/>
      <c r="AL274" s="309">
        <v>0.0</v>
      </c>
      <c r="AM274" s="310">
        <v>0.0</v>
      </c>
      <c r="AN274" s="311">
        <v>0.0</v>
      </c>
      <c r="AO274" s="32"/>
      <c r="AP274" s="32"/>
      <c r="AQ274" s="316"/>
      <c r="AR274" s="309">
        <v>0.0</v>
      </c>
      <c r="AS274" s="310">
        <v>0.0</v>
      </c>
      <c r="AT274" s="311">
        <v>0.0</v>
      </c>
      <c r="AU274" s="315"/>
      <c r="AV274" s="32"/>
      <c r="AW274" s="316"/>
      <c r="AX274" s="309">
        <v>0.0</v>
      </c>
      <c r="AY274" s="310">
        <v>0.0</v>
      </c>
      <c r="AZ274" s="311">
        <v>0.0</v>
      </c>
      <c r="BA274" s="315"/>
      <c r="BB274" s="32"/>
      <c r="BC274" s="316"/>
      <c r="BD274" s="309">
        <v>0.0</v>
      </c>
      <c r="BE274" s="310">
        <v>0.0</v>
      </c>
      <c r="BF274" s="311">
        <v>0.0</v>
      </c>
      <c r="BG274" s="315"/>
      <c r="BH274" s="32"/>
      <c r="BI274" s="316"/>
      <c r="BJ274" s="309">
        <v>0.0</v>
      </c>
      <c r="BK274" s="310">
        <v>0.0</v>
      </c>
      <c r="BL274" s="311">
        <v>0.0</v>
      </c>
      <c r="BM274" s="32"/>
      <c r="BN274" s="32"/>
      <c r="BO274" s="316"/>
      <c r="BP274" s="309">
        <v>0.0</v>
      </c>
      <c r="BQ274" s="310">
        <v>0.0</v>
      </c>
      <c r="BR274" s="311">
        <v>0.0</v>
      </c>
      <c r="BS274" s="32"/>
      <c r="BT274" s="32"/>
      <c r="BU274" s="316"/>
      <c r="BV274" s="309">
        <v>0.0</v>
      </c>
      <c r="BW274" s="310">
        <v>0.0</v>
      </c>
      <c r="BX274" s="311">
        <v>0.0</v>
      </c>
      <c r="BY274" s="32"/>
      <c r="BZ274" s="32"/>
      <c r="CA274" s="316"/>
      <c r="CB274" s="309">
        <v>0.0</v>
      </c>
      <c r="CC274" s="310">
        <v>0.0</v>
      </c>
      <c r="CD274" s="311">
        <v>0.0</v>
      </c>
      <c r="CE274" s="32"/>
      <c r="CF274" s="32"/>
      <c r="CG274" s="316"/>
      <c r="CH274" s="309">
        <v>0.0</v>
      </c>
      <c r="CI274" s="310">
        <v>0.0</v>
      </c>
      <c r="CJ274" s="311">
        <v>0.0</v>
      </c>
      <c r="CK274" s="31"/>
      <c r="CL274" s="31"/>
      <c r="CM274" s="317"/>
      <c r="CN274" s="303">
        <v>0.0</v>
      </c>
      <c r="CO274" s="304">
        <v>0.0</v>
      </c>
      <c r="CP274" s="305">
        <v>0.0</v>
      </c>
      <c r="CQ274" s="31"/>
      <c r="CR274" s="31"/>
      <c r="CS274" s="317"/>
      <c r="CT274" s="303">
        <v>0.0</v>
      </c>
      <c r="CU274" s="304">
        <v>0.0</v>
      </c>
      <c r="CV274" s="305">
        <v>0.0</v>
      </c>
      <c r="CW274" s="31"/>
      <c r="CX274" s="31"/>
      <c r="CY274" s="317"/>
      <c r="CZ274" s="303">
        <v>0.0</v>
      </c>
      <c r="DA274" s="304">
        <v>0.0</v>
      </c>
      <c r="DB274" s="305">
        <v>0.0</v>
      </c>
    </row>
    <row r="275">
      <c r="B275" s="313"/>
      <c r="C275" s="314"/>
      <c r="D275" s="314"/>
      <c r="E275" s="287">
        <v>0.0</v>
      </c>
      <c r="F275" s="287">
        <v>0.0</v>
      </c>
      <c r="G275" s="287">
        <v>0.0</v>
      </c>
      <c r="H275" s="287">
        <f>IF(ISBLANK(E275), "", COUNTA(CCD!K275, CCD!Q275, CCD!W275, CCD!AC275, CCD!AI275, CCD!AO275, CCD!AU275, CCD!BA275, CCD!BG275, CCD!BM275, CCD!BS275, CCD!BY275, CCD!CE275, CCD!CK275, CCD!CQ275, CCD!CW275))</f>
        <v>0</v>
      </c>
      <c r="I275" s="287">
        <f>IF(ISBLANK(F275), "", COUNTA(CCD!L275, CCD!R275, CCD!X275, CCD!AD275, CCD!AJ275, CCD!AP275, CCD!AV275, CCD!BB275, CCD!BH275, CCD!BN275, CCD!BT275, CCD!BZ275, CCD!CF275, CCD!CL275, CCD!CR275, CCD!CX275))</f>
        <v>0</v>
      </c>
      <c r="J275" s="287">
        <f>IF(ISBLANK(G275), "", COUNTA(CCD!M275, CCD!S275, CCD!Y275, CCD!AE275, CCD!AK275, CCD!AQ275, CCD!AW275, CCD!BC275, CCD!BI275, CCD!BO275, CCD!BU275, CCD!CA275, CCD!CG275, CCD!CM275, CCD!CS275, CCD!CY275))</f>
        <v>0</v>
      </c>
      <c r="K275" s="315"/>
      <c r="L275" s="32"/>
      <c r="M275" s="316"/>
      <c r="N275" s="309">
        <v>0.0</v>
      </c>
      <c r="O275" s="310">
        <v>0.0</v>
      </c>
      <c r="P275" s="311">
        <v>0.0</v>
      </c>
      <c r="Q275" s="315"/>
      <c r="R275" s="88"/>
      <c r="S275" s="316"/>
      <c r="T275" s="309">
        <v>0.0</v>
      </c>
      <c r="U275" s="310">
        <v>0.0</v>
      </c>
      <c r="V275" s="311">
        <v>0.0</v>
      </c>
      <c r="W275" s="315"/>
      <c r="X275" s="32"/>
      <c r="Y275" s="316"/>
      <c r="Z275" s="309">
        <v>0.0</v>
      </c>
      <c r="AA275" s="310">
        <v>0.0</v>
      </c>
      <c r="AB275" s="311">
        <v>0.0</v>
      </c>
      <c r="AC275" s="315"/>
      <c r="AD275" s="32"/>
      <c r="AE275" s="316"/>
      <c r="AF275" s="309">
        <v>0.0</v>
      </c>
      <c r="AG275" s="310">
        <v>0.0</v>
      </c>
      <c r="AH275" s="311">
        <v>0.0</v>
      </c>
      <c r="AI275" s="315"/>
      <c r="AJ275" s="32"/>
      <c r="AK275" s="316"/>
      <c r="AL275" s="309">
        <v>0.0</v>
      </c>
      <c r="AM275" s="310">
        <v>0.0</v>
      </c>
      <c r="AN275" s="311">
        <v>0.0</v>
      </c>
      <c r="AO275" s="32"/>
      <c r="AP275" s="32"/>
      <c r="AQ275" s="316"/>
      <c r="AR275" s="309">
        <v>0.0</v>
      </c>
      <c r="AS275" s="310">
        <v>0.0</v>
      </c>
      <c r="AT275" s="311">
        <v>0.0</v>
      </c>
      <c r="AU275" s="315"/>
      <c r="AV275" s="32"/>
      <c r="AW275" s="316"/>
      <c r="AX275" s="309">
        <v>0.0</v>
      </c>
      <c r="AY275" s="310">
        <v>0.0</v>
      </c>
      <c r="AZ275" s="311">
        <v>0.0</v>
      </c>
      <c r="BA275" s="315"/>
      <c r="BB275" s="32"/>
      <c r="BC275" s="316"/>
      <c r="BD275" s="309">
        <v>0.0</v>
      </c>
      <c r="BE275" s="310">
        <v>0.0</v>
      </c>
      <c r="BF275" s="311">
        <v>0.0</v>
      </c>
      <c r="BG275" s="315"/>
      <c r="BH275" s="32"/>
      <c r="BI275" s="316"/>
      <c r="BJ275" s="309">
        <v>0.0</v>
      </c>
      <c r="BK275" s="310">
        <v>0.0</v>
      </c>
      <c r="BL275" s="311">
        <v>0.0</v>
      </c>
      <c r="BM275" s="32"/>
      <c r="BN275" s="32"/>
      <c r="BO275" s="316"/>
      <c r="BP275" s="309">
        <v>0.0</v>
      </c>
      <c r="BQ275" s="310">
        <v>0.0</v>
      </c>
      <c r="BR275" s="311">
        <v>0.0</v>
      </c>
      <c r="BS275" s="32"/>
      <c r="BT275" s="32"/>
      <c r="BU275" s="316"/>
      <c r="BV275" s="309">
        <v>0.0</v>
      </c>
      <c r="BW275" s="310">
        <v>0.0</v>
      </c>
      <c r="BX275" s="311">
        <v>0.0</v>
      </c>
      <c r="BY275" s="32"/>
      <c r="BZ275" s="32"/>
      <c r="CA275" s="316"/>
      <c r="CB275" s="309">
        <v>0.0</v>
      </c>
      <c r="CC275" s="310">
        <v>0.0</v>
      </c>
      <c r="CD275" s="311">
        <v>0.0</v>
      </c>
      <c r="CE275" s="32"/>
      <c r="CF275" s="32"/>
      <c r="CG275" s="316"/>
      <c r="CH275" s="309">
        <v>0.0</v>
      </c>
      <c r="CI275" s="310">
        <v>0.0</v>
      </c>
      <c r="CJ275" s="311">
        <v>0.0</v>
      </c>
      <c r="CK275" s="31"/>
      <c r="CL275" s="31"/>
      <c r="CM275" s="317"/>
      <c r="CN275" s="303">
        <v>0.0</v>
      </c>
      <c r="CO275" s="304">
        <v>0.0</v>
      </c>
      <c r="CP275" s="305">
        <v>0.0</v>
      </c>
      <c r="CQ275" s="31"/>
      <c r="CR275" s="31"/>
      <c r="CS275" s="317"/>
      <c r="CT275" s="303">
        <v>0.0</v>
      </c>
      <c r="CU275" s="304">
        <v>0.0</v>
      </c>
      <c r="CV275" s="305">
        <v>0.0</v>
      </c>
      <c r="CW275" s="31"/>
      <c r="CX275" s="31"/>
      <c r="CY275" s="317"/>
      <c r="CZ275" s="303">
        <v>0.0</v>
      </c>
      <c r="DA275" s="304">
        <v>0.0</v>
      </c>
      <c r="DB275" s="305">
        <v>0.0</v>
      </c>
    </row>
    <row r="276">
      <c r="B276" s="313"/>
      <c r="C276" s="314"/>
      <c r="D276" s="314"/>
      <c r="E276" s="287">
        <v>0.0</v>
      </c>
      <c r="F276" s="287">
        <v>0.0</v>
      </c>
      <c r="G276" s="287">
        <v>0.0</v>
      </c>
      <c r="H276" s="287">
        <f>IF(ISBLANK(E276), "", COUNTA(CCD!K276, CCD!Q276, CCD!W276, CCD!AC276, CCD!AI276, CCD!AO276, CCD!AU276, CCD!BA276, CCD!BG276, CCD!BM276, CCD!BS276, CCD!BY276, CCD!CE276, CCD!CK276, CCD!CQ276, CCD!CW276))</f>
        <v>0</v>
      </c>
      <c r="I276" s="287">
        <f>IF(ISBLANK(F276), "", COUNTA(CCD!L276, CCD!R276, CCD!X276, CCD!AD276, CCD!AJ276, CCD!AP276, CCD!AV276, CCD!BB276, CCD!BH276, CCD!BN276, CCD!BT276, CCD!BZ276, CCD!CF276, CCD!CL276, CCD!CR276, CCD!CX276))</f>
        <v>0</v>
      </c>
      <c r="J276" s="287">
        <f>IF(ISBLANK(G276), "", COUNTA(CCD!M276, CCD!S276, CCD!Y276, CCD!AE276, CCD!AK276, CCD!AQ276, CCD!AW276, CCD!BC276, CCD!BI276, CCD!BO276, CCD!BU276, CCD!CA276, CCD!CG276, CCD!CM276, CCD!CS276, CCD!CY276))</f>
        <v>0</v>
      </c>
      <c r="K276" s="315"/>
      <c r="L276" s="32"/>
      <c r="M276" s="316"/>
      <c r="N276" s="309">
        <v>0.0</v>
      </c>
      <c r="O276" s="310">
        <v>0.0</v>
      </c>
      <c r="P276" s="311">
        <v>0.0</v>
      </c>
      <c r="Q276" s="315"/>
      <c r="R276" s="88"/>
      <c r="S276" s="316"/>
      <c r="T276" s="309">
        <v>0.0</v>
      </c>
      <c r="U276" s="310">
        <v>0.0</v>
      </c>
      <c r="V276" s="311">
        <v>0.0</v>
      </c>
      <c r="W276" s="315"/>
      <c r="X276" s="32"/>
      <c r="Y276" s="316"/>
      <c r="Z276" s="309">
        <v>0.0</v>
      </c>
      <c r="AA276" s="310">
        <v>0.0</v>
      </c>
      <c r="AB276" s="311">
        <v>0.0</v>
      </c>
      <c r="AC276" s="315"/>
      <c r="AD276" s="32"/>
      <c r="AE276" s="316"/>
      <c r="AF276" s="309">
        <v>0.0</v>
      </c>
      <c r="AG276" s="310">
        <v>0.0</v>
      </c>
      <c r="AH276" s="311">
        <v>0.0</v>
      </c>
      <c r="AI276" s="315"/>
      <c r="AJ276" s="32"/>
      <c r="AK276" s="316"/>
      <c r="AL276" s="309">
        <v>0.0</v>
      </c>
      <c r="AM276" s="310">
        <v>0.0</v>
      </c>
      <c r="AN276" s="311">
        <v>0.0</v>
      </c>
      <c r="AO276" s="32"/>
      <c r="AP276" s="32"/>
      <c r="AQ276" s="316"/>
      <c r="AR276" s="309">
        <v>0.0</v>
      </c>
      <c r="AS276" s="310">
        <v>0.0</v>
      </c>
      <c r="AT276" s="311">
        <v>0.0</v>
      </c>
      <c r="AU276" s="315"/>
      <c r="AV276" s="32"/>
      <c r="AW276" s="316"/>
      <c r="AX276" s="309">
        <v>0.0</v>
      </c>
      <c r="AY276" s="310">
        <v>0.0</v>
      </c>
      <c r="AZ276" s="311">
        <v>0.0</v>
      </c>
      <c r="BA276" s="315"/>
      <c r="BB276" s="32"/>
      <c r="BC276" s="316"/>
      <c r="BD276" s="309">
        <v>0.0</v>
      </c>
      <c r="BE276" s="310">
        <v>0.0</v>
      </c>
      <c r="BF276" s="311">
        <v>0.0</v>
      </c>
      <c r="BG276" s="315"/>
      <c r="BH276" s="32"/>
      <c r="BI276" s="316"/>
      <c r="BJ276" s="309">
        <v>0.0</v>
      </c>
      <c r="BK276" s="310">
        <v>0.0</v>
      </c>
      <c r="BL276" s="311">
        <v>0.0</v>
      </c>
      <c r="BM276" s="32"/>
      <c r="BN276" s="32"/>
      <c r="BO276" s="316"/>
      <c r="BP276" s="309">
        <v>0.0</v>
      </c>
      <c r="BQ276" s="310">
        <v>0.0</v>
      </c>
      <c r="BR276" s="311">
        <v>0.0</v>
      </c>
      <c r="BS276" s="32"/>
      <c r="BT276" s="32"/>
      <c r="BU276" s="316"/>
      <c r="BV276" s="309">
        <v>0.0</v>
      </c>
      <c r="BW276" s="310">
        <v>0.0</v>
      </c>
      <c r="BX276" s="311">
        <v>0.0</v>
      </c>
      <c r="BY276" s="32"/>
      <c r="BZ276" s="32"/>
      <c r="CA276" s="316"/>
      <c r="CB276" s="309">
        <v>0.0</v>
      </c>
      <c r="CC276" s="310">
        <v>0.0</v>
      </c>
      <c r="CD276" s="311">
        <v>0.0</v>
      </c>
      <c r="CE276" s="32"/>
      <c r="CF276" s="32"/>
      <c r="CG276" s="316"/>
      <c r="CH276" s="309">
        <v>0.0</v>
      </c>
      <c r="CI276" s="310">
        <v>0.0</v>
      </c>
      <c r="CJ276" s="311">
        <v>0.0</v>
      </c>
      <c r="CK276" s="31"/>
      <c r="CL276" s="31"/>
      <c r="CM276" s="317"/>
      <c r="CN276" s="303">
        <v>0.0</v>
      </c>
      <c r="CO276" s="304">
        <v>0.0</v>
      </c>
      <c r="CP276" s="305">
        <v>0.0</v>
      </c>
      <c r="CQ276" s="31"/>
      <c r="CR276" s="31"/>
      <c r="CS276" s="317"/>
      <c r="CT276" s="303">
        <v>0.0</v>
      </c>
      <c r="CU276" s="304">
        <v>0.0</v>
      </c>
      <c r="CV276" s="305">
        <v>0.0</v>
      </c>
      <c r="CW276" s="31"/>
      <c r="CX276" s="31"/>
      <c r="CY276" s="317"/>
      <c r="CZ276" s="303">
        <v>0.0</v>
      </c>
      <c r="DA276" s="304">
        <v>0.0</v>
      </c>
      <c r="DB276" s="305">
        <v>0.0</v>
      </c>
    </row>
    <row r="277">
      <c r="B277" s="313"/>
      <c r="C277" s="314"/>
      <c r="D277" s="314"/>
      <c r="E277" s="287">
        <v>0.0</v>
      </c>
      <c r="F277" s="287">
        <v>0.0</v>
      </c>
      <c r="G277" s="287">
        <v>0.0</v>
      </c>
      <c r="H277" s="287">
        <f>IF(ISBLANK(E277), "", COUNTA(CCD!K277, CCD!Q277, CCD!W277, CCD!AC277, CCD!AI277, CCD!AO277, CCD!AU277, CCD!BA277, CCD!BG277, CCD!BM277, CCD!BS277, CCD!BY277, CCD!CE277, CCD!CK277, CCD!CQ277, CCD!CW277))</f>
        <v>0</v>
      </c>
      <c r="I277" s="287">
        <f>IF(ISBLANK(F277), "", COUNTA(CCD!L277, CCD!R277, CCD!X277, CCD!AD277, CCD!AJ277, CCD!AP277, CCD!AV277, CCD!BB277, CCD!BH277, CCD!BN277, CCD!BT277, CCD!BZ277, CCD!CF277, CCD!CL277, CCD!CR277, CCD!CX277))</f>
        <v>0</v>
      </c>
      <c r="J277" s="287">
        <f>IF(ISBLANK(G277), "", COUNTA(CCD!M277, CCD!S277, CCD!Y277, CCD!AE277, CCD!AK277, CCD!AQ277, CCD!AW277, CCD!BC277, CCD!BI277, CCD!BO277, CCD!BU277, CCD!CA277, CCD!CG277, CCD!CM277, CCD!CS277, CCD!CY277))</f>
        <v>0</v>
      </c>
      <c r="K277" s="315"/>
      <c r="L277" s="32"/>
      <c r="M277" s="316"/>
      <c r="N277" s="309">
        <v>0.0</v>
      </c>
      <c r="O277" s="310">
        <v>0.0</v>
      </c>
      <c r="P277" s="311">
        <v>0.0</v>
      </c>
      <c r="Q277" s="315"/>
      <c r="R277" s="88"/>
      <c r="S277" s="316"/>
      <c r="T277" s="309">
        <v>0.0</v>
      </c>
      <c r="U277" s="310">
        <v>0.0</v>
      </c>
      <c r="V277" s="311">
        <v>0.0</v>
      </c>
      <c r="W277" s="315"/>
      <c r="X277" s="32"/>
      <c r="Y277" s="316"/>
      <c r="Z277" s="309">
        <v>0.0</v>
      </c>
      <c r="AA277" s="310">
        <v>0.0</v>
      </c>
      <c r="AB277" s="311">
        <v>0.0</v>
      </c>
      <c r="AC277" s="315"/>
      <c r="AD277" s="32"/>
      <c r="AE277" s="316"/>
      <c r="AF277" s="309">
        <v>0.0</v>
      </c>
      <c r="AG277" s="310">
        <v>0.0</v>
      </c>
      <c r="AH277" s="311">
        <v>0.0</v>
      </c>
      <c r="AI277" s="315"/>
      <c r="AJ277" s="32"/>
      <c r="AK277" s="316"/>
      <c r="AL277" s="309">
        <v>0.0</v>
      </c>
      <c r="AM277" s="310">
        <v>0.0</v>
      </c>
      <c r="AN277" s="311">
        <v>0.0</v>
      </c>
      <c r="AO277" s="32"/>
      <c r="AP277" s="32"/>
      <c r="AQ277" s="316"/>
      <c r="AR277" s="309">
        <v>0.0</v>
      </c>
      <c r="AS277" s="310">
        <v>0.0</v>
      </c>
      <c r="AT277" s="311">
        <v>0.0</v>
      </c>
      <c r="AU277" s="315"/>
      <c r="AV277" s="32"/>
      <c r="AW277" s="316"/>
      <c r="AX277" s="309">
        <v>0.0</v>
      </c>
      <c r="AY277" s="310">
        <v>0.0</v>
      </c>
      <c r="AZ277" s="311">
        <v>0.0</v>
      </c>
      <c r="BA277" s="315"/>
      <c r="BB277" s="32"/>
      <c r="BC277" s="316"/>
      <c r="BD277" s="309">
        <v>0.0</v>
      </c>
      <c r="BE277" s="310">
        <v>0.0</v>
      </c>
      <c r="BF277" s="311">
        <v>0.0</v>
      </c>
      <c r="BG277" s="315"/>
      <c r="BH277" s="32"/>
      <c r="BI277" s="316"/>
      <c r="BJ277" s="309">
        <v>0.0</v>
      </c>
      <c r="BK277" s="310">
        <v>0.0</v>
      </c>
      <c r="BL277" s="311">
        <v>0.0</v>
      </c>
      <c r="BM277" s="32"/>
      <c r="BN277" s="32"/>
      <c r="BO277" s="316"/>
      <c r="BP277" s="309">
        <v>0.0</v>
      </c>
      <c r="BQ277" s="310">
        <v>0.0</v>
      </c>
      <c r="BR277" s="311">
        <v>0.0</v>
      </c>
      <c r="BS277" s="32"/>
      <c r="BT277" s="32"/>
      <c r="BU277" s="316"/>
      <c r="BV277" s="309">
        <v>0.0</v>
      </c>
      <c r="BW277" s="310">
        <v>0.0</v>
      </c>
      <c r="BX277" s="311">
        <v>0.0</v>
      </c>
      <c r="BY277" s="32"/>
      <c r="BZ277" s="32"/>
      <c r="CA277" s="316"/>
      <c r="CB277" s="309">
        <v>0.0</v>
      </c>
      <c r="CC277" s="310">
        <v>0.0</v>
      </c>
      <c r="CD277" s="311">
        <v>0.0</v>
      </c>
      <c r="CE277" s="32"/>
      <c r="CF277" s="32"/>
      <c r="CG277" s="316"/>
      <c r="CH277" s="309">
        <v>0.0</v>
      </c>
      <c r="CI277" s="310">
        <v>0.0</v>
      </c>
      <c r="CJ277" s="311">
        <v>0.0</v>
      </c>
      <c r="CK277" s="31"/>
      <c r="CL277" s="31"/>
      <c r="CM277" s="317"/>
      <c r="CN277" s="303">
        <v>0.0</v>
      </c>
      <c r="CO277" s="304">
        <v>0.0</v>
      </c>
      <c r="CP277" s="305">
        <v>0.0</v>
      </c>
      <c r="CQ277" s="31"/>
      <c r="CR277" s="31"/>
      <c r="CS277" s="317"/>
      <c r="CT277" s="303">
        <v>0.0</v>
      </c>
      <c r="CU277" s="304">
        <v>0.0</v>
      </c>
      <c r="CV277" s="305">
        <v>0.0</v>
      </c>
      <c r="CW277" s="31"/>
      <c r="CX277" s="31"/>
      <c r="CY277" s="317"/>
      <c r="CZ277" s="303">
        <v>0.0</v>
      </c>
      <c r="DA277" s="304">
        <v>0.0</v>
      </c>
      <c r="DB277" s="305">
        <v>0.0</v>
      </c>
    </row>
    <row r="278">
      <c r="B278" s="313"/>
      <c r="C278" s="314"/>
      <c r="D278" s="314"/>
      <c r="E278" s="287">
        <v>0.0</v>
      </c>
      <c r="F278" s="287">
        <v>0.0</v>
      </c>
      <c r="G278" s="287">
        <v>0.0</v>
      </c>
      <c r="H278" s="287">
        <f>IF(ISBLANK(E278), "", COUNTA(CCD!K278, CCD!Q278, CCD!W278, CCD!AC278, CCD!AI278, CCD!AO278, CCD!AU278, CCD!BA278, CCD!BG278, CCD!BM278, CCD!BS278, CCD!BY278, CCD!CE278, CCD!CK278, CCD!CQ278, CCD!CW278))</f>
        <v>0</v>
      </c>
      <c r="I278" s="287">
        <f>IF(ISBLANK(F278), "", COUNTA(CCD!L278, CCD!R278, CCD!X278, CCD!AD278, CCD!AJ278, CCD!AP278, CCD!AV278, CCD!BB278, CCD!BH278, CCD!BN278, CCD!BT278, CCD!BZ278, CCD!CF278, CCD!CL278, CCD!CR278, CCD!CX278))</f>
        <v>0</v>
      </c>
      <c r="J278" s="287">
        <f>IF(ISBLANK(G278), "", COUNTA(CCD!M278, CCD!S278, CCD!Y278, CCD!AE278, CCD!AK278, CCD!AQ278, CCD!AW278, CCD!BC278, CCD!BI278, CCD!BO278, CCD!BU278, CCD!CA278, CCD!CG278, CCD!CM278, CCD!CS278, CCD!CY278))</f>
        <v>0</v>
      </c>
      <c r="K278" s="315"/>
      <c r="L278" s="32"/>
      <c r="M278" s="316"/>
      <c r="N278" s="309">
        <v>0.0</v>
      </c>
      <c r="O278" s="310">
        <v>0.0</v>
      </c>
      <c r="P278" s="311">
        <v>0.0</v>
      </c>
      <c r="Q278" s="315"/>
      <c r="R278" s="88"/>
      <c r="S278" s="316"/>
      <c r="T278" s="309">
        <v>0.0</v>
      </c>
      <c r="U278" s="310">
        <v>0.0</v>
      </c>
      <c r="V278" s="311">
        <v>0.0</v>
      </c>
      <c r="W278" s="315"/>
      <c r="X278" s="32"/>
      <c r="Y278" s="316"/>
      <c r="Z278" s="309">
        <v>0.0</v>
      </c>
      <c r="AA278" s="310">
        <v>0.0</v>
      </c>
      <c r="AB278" s="311">
        <v>0.0</v>
      </c>
      <c r="AC278" s="315"/>
      <c r="AD278" s="32"/>
      <c r="AE278" s="316"/>
      <c r="AF278" s="309">
        <v>0.0</v>
      </c>
      <c r="AG278" s="310">
        <v>0.0</v>
      </c>
      <c r="AH278" s="311">
        <v>0.0</v>
      </c>
      <c r="AI278" s="315"/>
      <c r="AJ278" s="32"/>
      <c r="AK278" s="316"/>
      <c r="AL278" s="309">
        <v>0.0</v>
      </c>
      <c r="AM278" s="310">
        <v>0.0</v>
      </c>
      <c r="AN278" s="311">
        <v>0.0</v>
      </c>
      <c r="AO278" s="32"/>
      <c r="AP278" s="32"/>
      <c r="AQ278" s="316"/>
      <c r="AR278" s="309">
        <v>0.0</v>
      </c>
      <c r="AS278" s="310">
        <v>0.0</v>
      </c>
      <c r="AT278" s="311">
        <v>0.0</v>
      </c>
      <c r="AU278" s="315"/>
      <c r="AV278" s="32"/>
      <c r="AW278" s="316"/>
      <c r="AX278" s="309">
        <v>0.0</v>
      </c>
      <c r="AY278" s="310">
        <v>0.0</v>
      </c>
      <c r="AZ278" s="311">
        <v>0.0</v>
      </c>
      <c r="BA278" s="315"/>
      <c r="BB278" s="32"/>
      <c r="BC278" s="316"/>
      <c r="BD278" s="309">
        <v>0.0</v>
      </c>
      <c r="BE278" s="310">
        <v>0.0</v>
      </c>
      <c r="BF278" s="311">
        <v>0.0</v>
      </c>
      <c r="BG278" s="315"/>
      <c r="BH278" s="32"/>
      <c r="BI278" s="316"/>
      <c r="BJ278" s="309">
        <v>0.0</v>
      </c>
      <c r="BK278" s="310">
        <v>0.0</v>
      </c>
      <c r="BL278" s="311">
        <v>0.0</v>
      </c>
      <c r="BM278" s="32"/>
      <c r="BN278" s="32"/>
      <c r="BO278" s="316"/>
      <c r="BP278" s="309">
        <v>0.0</v>
      </c>
      <c r="BQ278" s="310">
        <v>0.0</v>
      </c>
      <c r="BR278" s="311">
        <v>0.0</v>
      </c>
      <c r="BS278" s="32"/>
      <c r="BT278" s="32"/>
      <c r="BU278" s="316"/>
      <c r="BV278" s="309">
        <v>0.0</v>
      </c>
      <c r="BW278" s="310">
        <v>0.0</v>
      </c>
      <c r="BX278" s="311">
        <v>0.0</v>
      </c>
      <c r="BY278" s="32"/>
      <c r="BZ278" s="32"/>
      <c r="CA278" s="316"/>
      <c r="CB278" s="309">
        <v>0.0</v>
      </c>
      <c r="CC278" s="310">
        <v>0.0</v>
      </c>
      <c r="CD278" s="311">
        <v>0.0</v>
      </c>
      <c r="CE278" s="32"/>
      <c r="CF278" s="32"/>
      <c r="CG278" s="316"/>
      <c r="CH278" s="309">
        <v>0.0</v>
      </c>
      <c r="CI278" s="310">
        <v>0.0</v>
      </c>
      <c r="CJ278" s="311">
        <v>0.0</v>
      </c>
      <c r="CK278" s="31"/>
      <c r="CL278" s="31"/>
      <c r="CM278" s="317"/>
      <c r="CN278" s="303">
        <v>0.0</v>
      </c>
      <c r="CO278" s="304">
        <v>0.0</v>
      </c>
      <c r="CP278" s="305">
        <v>0.0</v>
      </c>
      <c r="CQ278" s="31"/>
      <c r="CR278" s="31"/>
      <c r="CS278" s="317"/>
      <c r="CT278" s="303">
        <v>0.0</v>
      </c>
      <c r="CU278" s="304">
        <v>0.0</v>
      </c>
      <c r="CV278" s="305">
        <v>0.0</v>
      </c>
      <c r="CW278" s="31"/>
      <c r="CX278" s="31"/>
      <c r="CY278" s="317"/>
      <c r="CZ278" s="303">
        <v>0.0</v>
      </c>
      <c r="DA278" s="304">
        <v>0.0</v>
      </c>
      <c r="DB278" s="305">
        <v>0.0</v>
      </c>
    </row>
    <row r="279">
      <c r="B279" s="313"/>
      <c r="C279" s="314"/>
      <c r="D279" s="314"/>
      <c r="E279" s="287">
        <v>0.0</v>
      </c>
      <c r="F279" s="287">
        <v>0.0</v>
      </c>
      <c r="G279" s="287">
        <v>0.0</v>
      </c>
      <c r="H279" s="287">
        <f>IF(ISBLANK(E279), "", COUNTA(CCD!K279, CCD!Q279, CCD!W279, CCD!AC279, CCD!AI279, CCD!AO279, CCD!AU279, CCD!BA279, CCD!BG279, CCD!BM279, CCD!BS279, CCD!BY279, CCD!CE279, CCD!CK279, CCD!CQ279, CCD!CW279))</f>
        <v>0</v>
      </c>
      <c r="I279" s="287">
        <f>IF(ISBLANK(F279), "", COUNTA(CCD!L279, CCD!R279, CCD!X279, CCD!AD279, CCD!AJ279, CCD!AP279, CCD!AV279, CCD!BB279, CCD!BH279, CCD!BN279, CCD!BT279, CCD!BZ279, CCD!CF279, CCD!CL279, CCD!CR279, CCD!CX279))</f>
        <v>0</v>
      </c>
      <c r="J279" s="287">
        <f>IF(ISBLANK(G279), "", COUNTA(CCD!M279, CCD!S279, CCD!Y279, CCD!AE279, CCD!AK279, CCD!AQ279, CCD!AW279, CCD!BC279, CCD!BI279, CCD!BO279, CCD!BU279, CCD!CA279, CCD!CG279, CCD!CM279, CCD!CS279, CCD!CY279))</f>
        <v>0</v>
      </c>
      <c r="K279" s="315"/>
      <c r="L279" s="32"/>
      <c r="M279" s="316"/>
      <c r="N279" s="309">
        <v>0.0</v>
      </c>
      <c r="O279" s="310">
        <v>0.0</v>
      </c>
      <c r="P279" s="311">
        <v>0.0</v>
      </c>
      <c r="Q279" s="315"/>
      <c r="R279" s="88"/>
      <c r="S279" s="316"/>
      <c r="T279" s="309">
        <v>0.0</v>
      </c>
      <c r="U279" s="310">
        <v>0.0</v>
      </c>
      <c r="V279" s="311">
        <v>0.0</v>
      </c>
      <c r="W279" s="315"/>
      <c r="X279" s="32"/>
      <c r="Y279" s="316"/>
      <c r="Z279" s="309">
        <v>0.0</v>
      </c>
      <c r="AA279" s="310">
        <v>0.0</v>
      </c>
      <c r="AB279" s="311">
        <v>0.0</v>
      </c>
      <c r="AC279" s="315"/>
      <c r="AD279" s="32"/>
      <c r="AE279" s="316"/>
      <c r="AF279" s="309">
        <v>0.0</v>
      </c>
      <c r="AG279" s="310">
        <v>0.0</v>
      </c>
      <c r="AH279" s="311">
        <v>0.0</v>
      </c>
      <c r="AI279" s="315"/>
      <c r="AJ279" s="32"/>
      <c r="AK279" s="316"/>
      <c r="AL279" s="309">
        <v>0.0</v>
      </c>
      <c r="AM279" s="310">
        <v>0.0</v>
      </c>
      <c r="AN279" s="311">
        <v>0.0</v>
      </c>
      <c r="AO279" s="32"/>
      <c r="AP279" s="32"/>
      <c r="AQ279" s="316"/>
      <c r="AR279" s="309">
        <v>0.0</v>
      </c>
      <c r="AS279" s="310">
        <v>0.0</v>
      </c>
      <c r="AT279" s="311">
        <v>0.0</v>
      </c>
      <c r="AU279" s="315"/>
      <c r="AV279" s="32"/>
      <c r="AW279" s="316"/>
      <c r="AX279" s="309">
        <v>0.0</v>
      </c>
      <c r="AY279" s="310">
        <v>0.0</v>
      </c>
      <c r="AZ279" s="311">
        <v>0.0</v>
      </c>
      <c r="BA279" s="315"/>
      <c r="BB279" s="32"/>
      <c r="BC279" s="316"/>
      <c r="BD279" s="309">
        <v>0.0</v>
      </c>
      <c r="BE279" s="310">
        <v>0.0</v>
      </c>
      <c r="BF279" s="311">
        <v>0.0</v>
      </c>
      <c r="BG279" s="315"/>
      <c r="BH279" s="32"/>
      <c r="BI279" s="316"/>
      <c r="BJ279" s="309">
        <v>0.0</v>
      </c>
      <c r="BK279" s="310">
        <v>0.0</v>
      </c>
      <c r="BL279" s="311">
        <v>0.0</v>
      </c>
      <c r="BM279" s="32"/>
      <c r="BN279" s="32"/>
      <c r="BO279" s="316"/>
      <c r="BP279" s="309">
        <v>0.0</v>
      </c>
      <c r="BQ279" s="310">
        <v>0.0</v>
      </c>
      <c r="BR279" s="311">
        <v>0.0</v>
      </c>
      <c r="BS279" s="32"/>
      <c r="BT279" s="32"/>
      <c r="BU279" s="316"/>
      <c r="BV279" s="309">
        <v>0.0</v>
      </c>
      <c r="BW279" s="310">
        <v>0.0</v>
      </c>
      <c r="BX279" s="311">
        <v>0.0</v>
      </c>
      <c r="BY279" s="32"/>
      <c r="BZ279" s="32"/>
      <c r="CA279" s="316"/>
      <c r="CB279" s="309">
        <v>0.0</v>
      </c>
      <c r="CC279" s="310">
        <v>0.0</v>
      </c>
      <c r="CD279" s="311">
        <v>0.0</v>
      </c>
      <c r="CE279" s="32"/>
      <c r="CF279" s="32"/>
      <c r="CG279" s="316"/>
      <c r="CH279" s="309">
        <v>0.0</v>
      </c>
      <c r="CI279" s="310">
        <v>0.0</v>
      </c>
      <c r="CJ279" s="311">
        <v>0.0</v>
      </c>
      <c r="CK279" s="31"/>
      <c r="CL279" s="31"/>
      <c r="CM279" s="317"/>
      <c r="CN279" s="303">
        <v>0.0</v>
      </c>
      <c r="CO279" s="304">
        <v>0.0</v>
      </c>
      <c r="CP279" s="305">
        <v>0.0</v>
      </c>
      <c r="CQ279" s="31"/>
      <c r="CR279" s="31"/>
      <c r="CS279" s="317"/>
      <c r="CT279" s="303">
        <v>0.0</v>
      </c>
      <c r="CU279" s="304">
        <v>0.0</v>
      </c>
      <c r="CV279" s="305">
        <v>0.0</v>
      </c>
      <c r="CW279" s="31"/>
      <c r="CX279" s="31"/>
      <c r="CY279" s="317"/>
      <c r="CZ279" s="303">
        <v>0.0</v>
      </c>
      <c r="DA279" s="304">
        <v>0.0</v>
      </c>
      <c r="DB279" s="305">
        <v>0.0</v>
      </c>
    </row>
    <row r="280">
      <c r="B280" s="313"/>
      <c r="C280" s="314"/>
      <c r="D280" s="314"/>
      <c r="E280" s="287">
        <v>0.0</v>
      </c>
      <c r="F280" s="287">
        <v>0.0</v>
      </c>
      <c r="G280" s="287">
        <v>0.0</v>
      </c>
      <c r="H280" s="287">
        <f>IF(ISBLANK(E280), "", COUNTA(CCD!K280, CCD!Q280, CCD!W280, CCD!AC280, CCD!AI280, CCD!AO280, CCD!AU280, CCD!BA280, CCD!BG280, CCD!BM280, CCD!BS280, CCD!BY280, CCD!CE280, CCD!CK280, CCD!CQ280, CCD!CW280))</f>
        <v>0</v>
      </c>
      <c r="I280" s="287">
        <f>IF(ISBLANK(F280), "", COUNTA(CCD!L280, CCD!R280, CCD!X280, CCD!AD280, CCD!AJ280, CCD!AP280, CCD!AV280, CCD!BB280, CCD!BH280, CCD!BN280, CCD!BT280, CCD!BZ280, CCD!CF280, CCD!CL280, CCD!CR280, CCD!CX280))</f>
        <v>0</v>
      </c>
      <c r="J280" s="287">
        <f>IF(ISBLANK(G280), "", COUNTA(CCD!M280, CCD!S280, CCD!Y280, CCD!AE280, CCD!AK280, CCD!AQ280, CCD!AW280, CCD!BC280, CCD!BI280, CCD!BO280, CCD!BU280, CCD!CA280, CCD!CG280, CCD!CM280, CCD!CS280, CCD!CY280))</f>
        <v>0</v>
      </c>
      <c r="K280" s="315"/>
      <c r="L280" s="32"/>
      <c r="M280" s="316"/>
      <c r="N280" s="309">
        <v>0.0</v>
      </c>
      <c r="O280" s="310">
        <v>0.0</v>
      </c>
      <c r="P280" s="311">
        <v>0.0</v>
      </c>
      <c r="Q280" s="315"/>
      <c r="R280" s="88"/>
      <c r="S280" s="316"/>
      <c r="T280" s="309">
        <v>0.0</v>
      </c>
      <c r="U280" s="310">
        <v>0.0</v>
      </c>
      <c r="V280" s="311">
        <v>0.0</v>
      </c>
      <c r="W280" s="315"/>
      <c r="X280" s="32"/>
      <c r="Y280" s="316"/>
      <c r="Z280" s="309">
        <v>0.0</v>
      </c>
      <c r="AA280" s="310">
        <v>0.0</v>
      </c>
      <c r="AB280" s="311">
        <v>0.0</v>
      </c>
      <c r="AC280" s="315"/>
      <c r="AD280" s="32"/>
      <c r="AE280" s="316"/>
      <c r="AF280" s="309">
        <v>0.0</v>
      </c>
      <c r="AG280" s="310">
        <v>0.0</v>
      </c>
      <c r="AH280" s="311">
        <v>0.0</v>
      </c>
      <c r="AI280" s="315"/>
      <c r="AJ280" s="32"/>
      <c r="AK280" s="316"/>
      <c r="AL280" s="309">
        <v>0.0</v>
      </c>
      <c r="AM280" s="310">
        <v>0.0</v>
      </c>
      <c r="AN280" s="311">
        <v>0.0</v>
      </c>
      <c r="AO280" s="32"/>
      <c r="AP280" s="32"/>
      <c r="AQ280" s="316"/>
      <c r="AR280" s="309">
        <v>0.0</v>
      </c>
      <c r="AS280" s="310">
        <v>0.0</v>
      </c>
      <c r="AT280" s="311">
        <v>0.0</v>
      </c>
      <c r="AU280" s="315"/>
      <c r="AV280" s="32"/>
      <c r="AW280" s="316"/>
      <c r="AX280" s="309">
        <v>0.0</v>
      </c>
      <c r="AY280" s="310">
        <v>0.0</v>
      </c>
      <c r="AZ280" s="311">
        <v>0.0</v>
      </c>
      <c r="BA280" s="315"/>
      <c r="BB280" s="32"/>
      <c r="BC280" s="316"/>
      <c r="BD280" s="309">
        <v>0.0</v>
      </c>
      <c r="BE280" s="310">
        <v>0.0</v>
      </c>
      <c r="BF280" s="311">
        <v>0.0</v>
      </c>
      <c r="BG280" s="315"/>
      <c r="BH280" s="32"/>
      <c r="BI280" s="316"/>
      <c r="BJ280" s="309">
        <v>0.0</v>
      </c>
      <c r="BK280" s="310">
        <v>0.0</v>
      </c>
      <c r="BL280" s="311">
        <v>0.0</v>
      </c>
      <c r="BM280" s="32"/>
      <c r="BN280" s="32"/>
      <c r="BO280" s="316"/>
      <c r="BP280" s="309">
        <v>0.0</v>
      </c>
      <c r="BQ280" s="310">
        <v>0.0</v>
      </c>
      <c r="BR280" s="311">
        <v>0.0</v>
      </c>
      <c r="BS280" s="32"/>
      <c r="BT280" s="32"/>
      <c r="BU280" s="316"/>
      <c r="BV280" s="309">
        <v>0.0</v>
      </c>
      <c r="BW280" s="310">
        <v>0.0</v>
      </c>
      <c r="BX280" s="311">
        <v>0.0</v>
      </c>
      <c r="BY280" s="32"/>
      <c r="BZ280" s="32"/>
      <c r="CA280" s="316"/>
      <c r="CB280" s="309">
        <v>0.0</v>
      </c>
      <c r="CC280" s="310">
        <v>0.0</v>
      </c>
      <c r="CD280" s="311">
        <v>0.0</v>
      </c>
      <c r="CE280" s="32"/>
      <c r="CF280" s="32"/>
      <c r="CG280" s="316"/>
      <c r="CH280" s="309">
        <v>0.0</v>
      </c>
      <c r="CI280" s="310">
        <v>0.0</v>
      </c>
      <c r="CJ280" s="311">
        <v>0.0</v>
      </c>
      <c r="CK280" s="31"/>
      <c r="CL280" s="31"/>
      <c r="CM280" s="317"/>
      <c r="CN280" s="303">
        <v>0.0</v>
      </c>
      <c r="CO280" s="304">
        <v>0.0</v>
      </c>
      <c r="CP280" s="305">
        <v>0.0</v>
      </c>
      <c r="CQ280" s="31"/>
      <c r="CR280" s="31"/>
      <c r="CS280" s="317"/>
      <c r="CT280" s="303">
        <v>0.0</v>
      </c>
      <c r="CU280" s="304">
        <v>0.0</v>
      </c>
      <c r="CV280" s="305">
        <v>0.0</v>
      </c>
      <c r="CW280" s="31"/>
      <c r="CX280" s="31"/>
      <c r="CY280" s="317"/>
      <c r="CZ280" s="303">
        <v>0.0</v>
      </c>
      <c r="DA280" s="304">
        <v>0.0</v>
      </c>
      <c r="DB280" s="305">
        <v>0.0</v>
      </c>
    </row>
    <row r="281">
      <c r="B281" s="313"/>
      <c r="C281" s="314"/>
      <c r="D281" s="314"/>
      <c r="E281" s="287">
        <v>0.0</v>
      </c>
      <c r="F281" s="287">
        <v>0.0</v>
      </c>
      <c r="G281" s="287">
        <v>0.0</v>
      </c>
      <c r="H281" s="287">
        <f>IF(ISBLANK(E281), "", COUNTA(CCD!K281, CCD!Q281, CCD!W281, CCD!AC281, CCD!AI281, CCD!AO281, CCD!AU281, CCD!BA281, CCD!BG281, CCD!BM281, CCD!BS281, CCD!BY281, CCD!CE281, CCD!CK281, CCD!CQ281, CCD!CW281))</f>
        <v>0</v>
      </c>
      <c r="I281" s="287">
        <f>IF(ISBLANK(F281), "", COUNTA(CCD!L281, CCD!R281, CCD!X281, CCD!AD281, CCD!AJ281, CCD!AP281, CCD!AV281, CCD!BB281, CCD!BH281, CCD!BN281, CCD!BT281, CCD!BZ281, CCD!CF281, CCD!CL281, CCD!CR281, CCD!CX281))</f>
        <v>0</v>
      </c>
      <c r="J281" s="287">
        <f>IF(ISBLANK(G281), "", COUNTA(CCD!M281, CCD!S281, CCD!Y281, CCD!AE281, CCD!AK281, CCD!AQ281, CCD!AW281, CCD!BC281, CCD!BI281, CCD!BO281, CCD!BU281, CCD!CA281, CCD!CG281, CCD!CM281, CCD!CS281, CCD!CY281))</f>
        <v>0</v>
      </c>
      <c r="K281" s="315"/>
      <c r="L281" s="32"/>
      <c r="M281" s="316"/>
      <c r="N281" s="309">
        <v>0.0</v>
      </c>
      <c r="O281" s="310">
        <v>0.0</v>
      </c>
      <c r="P281" s="311">
        <v>0.0</v>
      </c>
      <c r="Q281" s="315"/>
      <c r="R281" s="88"/>
      <c r="S281" s="316"/>
      <c r="T281" s="309">
        <v>0.0</v>
      </c>
      <c r="U281" s="310">
        <v>0.0</v>
      </c>
      <c r="V281" s="311">
        <v>0.0</v>
      </c>
      <c r="W281" s="315"/>
      <c r="X281" s="32"/>
      <c r="Y281" s="316"/>
      <c r="Z281" s="309">
        <v>0.0</v>
      </c>
      <c r="AA281" s="310">
        <v>0.0</v>
      </c>
      <c r="AB281" s="311">
        <v>0.0</v>
      </c>
      <c r="AC281" s="315"/>
      <c r="AD281" s="32"/>
      <c r="AE281" s="316"/>
      <c r="AF281" s="309">
        <v>0.0</v>
      </c>
      <c r="AG281" s="310">
        <v>0.0</v>
      </c>
      <c r="AH281" s="311">
        <v>0.0</v>
      </c>
      <c r="AI281" s="315"/>
      <c r="AJ281" s="32"/>
      <c r="AK281" s="316"/>
      <c r="AL281" s="309">
        <v>0.0</v>
      </c>
      <c r="AM281" s="310">
        <v>0.0</v>
      </c>
      <c r="AN281" s="311">
        <v>0.0</v>
      </c>
      <c r="AO281" s="32"/>
      <c r="AP281" s="32"/>
      <c r="AQ281" s="316"/>
      <c r="AR281" s="309">
        <v>0.0</v>
      </c>
      <c r="AS281" s="310">
        <v>0.0</v>
      </c>
      <c r="AT281" s="311">
        <v>0.0</v>
      </c>
      <c r="AU281" s="315"/>
      <c r="AV281" s="32"/>
      <c r="AW281" s="316"/>
      <c r="AX281" s="309">
        <v>0.0</v>
      </c>
      <c r="AY281" s="310">
        <v>0.0</v>
      </c>
      <c r="AZ281" s="311">
        <v>0.0</v>
      </c>
      <c r="BA281" s="315"/>
      <c r="BB281" s="32"/>
      <c r="BC281" s="316"/>
      <c r="BD281" s="309">
        <v>0.0</v>
      </c>
      <c r="BE281" s="310">
        <v>0.0</v>
      </c>
      <c r="BF281" s="311">
        <v>0.0</v>
      </c>
      <c r="BG281" s="315"/>
      <c r="BH281" s="32"/>
      <c r="BI281" s="316"/>
      <c r="BJ281" s="309">
        <v>0.0</v>
      </c>
      <c r="BK281" s="310">
        <v>0.0</v>
      </c>
      <c r="BL281" s="311">
        <v>0.0</v>
      </c>
      <c r="BM281" s="32"/>
      <c r="BN281" s="32"/>
      <c r="BO281" s="316"/>
      <c r="BP281" s="309">
        <v>0.0</v>
      </c>
      <c r="BQ281" s="310">
        <v>0.0</v>
      </c>
      <c r="BR281" s="311">
        <v>0.0</v>
      </c>
      <c r="BS281" s="32"/>
      <c r="BT281" s="32"/>
      <c r="BU281" s="316"/>
      <c r="BV281" s="309">
        <v>0.0</v>
      </c>
      <c r="BW281" s="310">
        <v>0.0</v>
      </c>
      <c r="BX281" s="311">
        <v>0.0</v>
      </c>
      <c r="BY281" s="32"/>
      <c r="BZ281" s="32"/>
      <c r="CA281" s="316"/>
      <c r="CB281" s="309">
        <v>0.0</v>
      </c>
      <c r="CC281" s="310">
        <v>0.0</v>
      </c>
      <c r="CD281" s="311">
        <v>0.0</v>
      </c>
      <c r="CE281" s="32"/>
      <c r="CF281" s="32"/>
      <c r="CG281" s="316"/>
      <c r="CH281" s="309">
        <v>0.0</v>
      </c>
      <c r="CI281" s="310">
        <v>0.0</v>
      </c>
      <c r="CJ281" s="311">
        <v>0.0</v>
      </c>
      <c r="CK281" s="31"/>
      <c r="CL281" s="31"/>
      <c r="CM281" s="317"/>
      <c r="CN281" s="303">
        <v>0.0</v>
      </c>
      <c r="CO281" s="304">
        <v>0.0</v>
      </c>
      <c r="CP281" s="305">
        <v>0.0</v>
      </c>
      <c r="CQ281" s="31"/>
      <c r="CR281" s="31"/>
      <c r="CS281" s="317"/>
      <c r="CT281" s="303">
        <v>0.0</v>
      </c>
      <c r="CU281" s="304">
        <v>0.0</v>
      </c>
      <c r="CV281" s="305">
        <v>0.0</v>
      </c>
      <c r="CW281" s="31"/>
      <c r="CX281" s="31"/>
      <c r="CY281" s="317"/>
      <c r="CZ281" s="303">
        <v>0.0</v>
      </c>
      <c r="DA281" s="304">
        <v>0.0</v>
      </c>
      <c r="DB281" s="305">
        <v>0.0</v>
      </c>
    </row>
    <row r="282">
      <c r="B282" s="313"/>
      <c r="C282" s="314"/>
      <c r="D282" s="314"/>
      <c r="E282" s="287">
        <v>0.0</v>
      </c>
      <c r="F282" s="287">
        <v>0.0</v>
      </c>
      <c r="G282" s="287">
        <v>0.0</v>
      </c>
      <c r="H282" s="287">
        <f>IF(ISBLANK(E282), "", COUNTA(CCD!K282, CCD!Q282, CCD!W282, CCD!AC282, CCD!AI282, CCD!AO282, CCD!AU282, CCD!BA282, CCD!BG282, CCD!BM282, CCD!BS282, CCD!BY282, CCD!CE282, CCD!CK282, CCD!CQ282, CCD!CW282))</f>
        <v>0</v>
      </c>
      <c r="I282" s="287">
        <f>IF(ISBLANK(F282), "", COUNTA(CCD!L282, CCD!R282, CCD!X282, CCD!AD282, CCD!AJ282, CCD!AP282, CCD!AV282, CCD!BB282, CCD!BH282, CCD!BN282, CCD!BT282, CCD!BZ282, CCD!CF282, CCD!CL282, CCD!CR282, CCD!CX282))</f>
        <v>0</v>
      </c>
      <c r="J282" s="287">
        <f>IF(ISBLANK(G282), "", COUNTA(CCD!M282, CCD!S282, CCD!Y282, CCD!AE282, CCD!AK282, CCD!AQ282, CCD!AW282, CCD!BC282, CCD!BI282, CCD!BO282, CCD!BU282, CCD!CA282, CCD!CG282, CCD!CM282, CCD!CS282, CCD!CY282))</f>
        <v>0</v>
      </c>
      <c r="K282" s="315"/>
      <c r="L282" s="32"/>
      <c r="M282" s="316"/>
      <c r="N282" s="309">
        <v>0.0</v>
      </c>
      <c r="O282" s="310">
        <v>0.0</v>
      </c>
      <c r="P282" s="311">
        <v>0.0</v>
      </c>
      <c r="Q282" s="315"/>
      <c r="R282" s="88"/>
      <c r="S282" s="316"/>
      <c r="T282" s="309">
        <v>0.0</v>
      </c>
      <c r="U282" s="310">
        <v>0.0</v>
      </c>
      <c r="V282" s="311">
        <v>0.0</v>
      </c>
      <c r="W282" s="315"/>
      <c r="X282" s="32"/>
      <c r="Y282" s="316"/>
      <c r="Z282" s="309">
        <v>0.0</v>
      </c>
      <c r="AA282" s="310">
        <v>0.0</v>
      </c>
      <c r="AB282" s="311">
        <v>0.0</v>
      </c>
      <c r="AC282" s="315"/>
      <c r="AD282" s="32"/>
      <c r="AE282" s="316"/>
      <c r="AF282" s="309">
        <v>0.0</v>
      </c>
      <c r="AG282" s="310">
        <v>0.0</v>
      </c>
      <c r="AH282" s="311">
        <v>0.0</v>
      </c>
      <c r="AI282" s="315"/>
      <c r="AJ282" s="32"/>
      <c r="AK282" s="316"/>
      <c r="AL282" s="309">
        <v>0.0</v>
      </c>
      <c r="AM282" s="310">
        <v>0.0</v>
      </c>
      <c r="AN282" s="311">
        <v>0.0</v>
      </c>
      <c r="AO282" s="32"/>
      <c r="AP282" s="32"/>
      <c r="AQ282" s="316"/>
      <c r="AR282" s="309">
        <v>0.0</v>
      </c>
      <c r="AS282" s="310">
        <v>0.0</v>
      </c>
      <c r="AT282" s="311">
        <v>0.0</v>
      </c>
      <c r="AU282" s="315"/>
      <c r="AV282" s="32"/>
      <c r="AW282" s="316"/>
      <c r="AX282" s="309">
        <v>0.0</v>
      </c>
      <c r="AY282" s="310">
        <v>0.0</v>
      </c>
      <c r="AZ282" s="311">
        <v>0.0</v>
      </c>
      <c r="BA282" s="315"/>
      <c r="BB282" s="32"/>
      <c r="BC282" s="316"/>
      <c r="BD282" s="309">
        <v>0.0</v>
      </c>
      <c r="BE282" s="310">
        <v>0.0</v>
      </c>
      <c r="BF282" s="311">
        <v>0.0</v>
      </c>
      <c r="BG282" s="315"/>
      <c r="BH282" s="32"/>
      <c r="BI282" s="316"/>
      <c r="BJ282" s="309">
        <v>0.0</v>
      </c>
      <c r="BK282" s="310">
        <v>0.0</v>
      </c>
      <c r="BL282" s="311">
        <v>0.0</v>
      </c>
      <c r="BM282" s="32"/>
      <c r="BN282" s="32"/>
      <c r="BO282" s="316"/>
      <c r="BP282" s="309">
        <v>0.0</v>
      </c>
      <c r="BQ282" s="310">
        <v>0.0</v>
      </c>
      <c r="BR282" s="311">
        <v>0.0</v>
      </c>
      <c r="BS282" s="32"/>
      <c r="BT282" s="32"/>
      <c r="BU282" s="316"/>
      <c r="BV282" s="309">
        <v>0.0</v>
      </c>
      <c r="BW282" s="310">
        <v>0.0</v>
      </c>
      <c r="BX282" s="311">
        <v>0.0</v>
      </c>
      <c r="BY282" s="32"/>
      <c r="BZ282" s="32"/>
      <c r="CA282" s="316"/>
      <c r="CB282" s="309">
        <v>0.0</v>
      </c>
      <c r="CC282" s="310">
        <v>0.0</v>
      </c>
      <c r="CD282" s="311">
        <v>0.0</v>
      </c>
      <c r="CE282" s="32"/>
      <c r="CF282" s="32"/>
      <c r="CG282" s="316"/>
      <c r="CH282" s="309">
        <v>0.0</v>
      </c>
      <c r="CI282" s="310">
        <v>0.0</v>
      </c>
      <c r="CJ282" s="311">
        <v>0.0</v>
      </c>
      <c r="CK282" s="31"/>
      <c r="CL282" s="31"/>
      <c r="CM282" s="317"/>
      <c r="CN282" s="303">
        <v>0.0</v>
      </c>
      <c r="CO282" s="304">
        <v>0.0</v>
      </c>
      <c r="CP282" s="305">
        <v>0.0</v>
      </c>
      <c r="CQ282" s="31"/>
      <c r="CR282" s="31"/>
      <c r="CS282" s="317"/>
      <c r="CT282" s="303">
        <v>0.0</v>
      </c>
      <c r="CU282" s="304">
        <v>0.0</v>
      </c>
      <c r="CV282" s="305">
        <v>0.0</v>
      </c>
      <c r="CW282" s="31"/>
      <c r="CX282" s="31"/>
      <c r="CY282" s="317"/>
      <c r="CZ282" s="303">
        <v>0.0</v>
      </c>
      <c r="DA282" s="304">
        <v>0.0</v>
      </c>
      <c r="DB282" s="305">
        <v>0.0</v>
      </c>
    </row>
    <row r="283">
      <c r="B283" s="313"/>
      <c r="C283" s="314"/>
      <c r="D283" s="314"/>
      <c r="E283" s="287">
        <v>0.0</v>
      </c>
      <c r="F283" s="287">
        <v>0.0</v>
      </c>
      <c r="G283" s="287">
        <v>0.0</v>
      </c>
      <c r="H283" s="287">
        <f>IF(ISBLANK(E283), "", COUNTA(CCD!K283, CCD!Q283, CCD!W283, CCD!AC283, CCD!AI283, CCD!AO283, CCD!AU283, CCD!BA283, CCD!BG283, CCD!BM283, CCD!BS283, CCD!BY283, CCD!CE283, CCD!CK283, CCD!CQ283, CCD!CW283))</f>
        <v>0</v>
      </c>
      <c r="I283" s="287">
        <f>IF(ISBLANK(F283), "", COUNTA(CCD!L283, CCD!R283, CCD!X283, CCD!AD283, CCD!AJ283, CCD!AP283, CCD!AV283, CCD!BB283, CCD!BH283, CCD!BN283, CCD!BT283, CCD!BZ283, CCD!CF283, CCD!CL283, CCD!CR283, CCD!CX283))</f>
        <v>0</v>
      </c>
      <c r="J283" s="287">
        <f>IF(ISBLANK(G283), "", COUNTA(CCD!M283, CCD!S283, CCD!Y283, CCD!AE283, CCD!AK283, CCD!AQ283, CCD!AW283, CCD!BC283, CCD!BI283, CCD!BO283, CCD!BU283, CCD!CA283, CCD!CG283, CCD!CM283, CCD!CS283, CCD!CY283))</f>
        <v>0</v>
      </c>
      <c r="K283" s="315"/>
      <c r="L283" s="32"/>
      <c r="M283" s="316"/>
      <c r="N283" s="309">
        <v>0.0</v>
      </c>
      <c r="O283" s="310">
        <v>0.0</v>
      </c>
      <c r="P283" s="311">
        <v>0.0</v>
      </c>
      <c r="Q283" s="315"/>
      <c r="R283" s="88"/>
      <c r="S283" s="316"/>
      <c r="T283" s="309">
        <v>0.0</v>
      </c>
      <c r="U283" s="310">
        <v>0.0</v>
      </c>
      <c r="V283" s="311">
        <v>0.0</v>
      </c>
      <c r="W283" s="315"/>
      <c r="X283" s="32"/>
      <c r="Y283" s="316"/>
      <c r="Z283" s="309">
        <v>0.0</v>
      </c>
      <c r="AA283" s="310">
        <v>0.0</v>
      </c>
      <c r="AB283" s="311">
        <v>0.0</v>
      </c>
      <c r="AC283" s="315"/>
      <c r="AD283" s="32"/>
      <c r="AE283" s="316"/>
      <c r="AF283" s="309">
        <v>0.0</v>
      </c>
      <c r="AG283" s="310">
        <v>0.0</v>
      </c>
      <c r="AH283" s="311">
        <v>0.0</v>
      </c>
      <c r="AI283" s="315"/>
      <c r="AJ283" s="32"/>
      <c r="AK283" s="316"/>
      <c r="AL283" s="309">
        <v>0.0</v>
      </c>
      <c r="AM283" s="310">
        <v>0.0</v>
      </c>
      <c r="AN283" s="311">
        <v>0.0</v>
      </c>
      <c r="AO283" s="32"/>
      <c r="AP283" s="32"/>
      <c r="AQ283" s="316"/>
      <c r="AR283" s="309">
        <v>0.0</v>
      </c>
      <c r="AS283" s="310">
        <v>0.0</v>
      </c>
      <c r="AT283" s="311">
        <v>0.0</v>
      </c>
      <c r="AU283" s="315"/>
      <c r="AV283" s="32"/>
      <c r="AW283" s="316"/>
      <c r="AX283" s="309">
        <v>0.0</v>
      </c>
      <c r="AY283" s="310">
        <v>0.0</v>
      </c>
      <c r="AZ283" s="311">
        <v>0.0</v>
      </c>
      <c r="BA283" s="315"/>
      <c r="BB283" s="32"/>
      <c r="BC283" s="316"/>
      <c r="BD283" s="309">
        <v>0.0</v>
      </c>
      <c r="BE283" s="310">
        <v>0.0</v>
      </c>
      <c r="BF283" s="311">
        <v>0.0</v>
      </c>
      <c r="BG283" s="315"/>
      <c r="BH283" s="32"/>
      <c r="BI283" s="316"/>
      <c r="BJ283" s="309">
        <v>0.0</v>
      </c>
      <c r="BK283" s="310">
        <v>0.0</v>
      </c>
      <c r="BL283" s="311">
        <v>0.0</v>
      </c>
      <c r="BM283" s="32"/>
      <c r="BN283" s="32"/>
      <c r="BO283" s="316"/>
      <c r="BP283" s="309">
        <v>0.0</v>
      </c>
      <c r="BQ283" s="310">
        <v>0.0</v>
      </c>
      <c r="BR283" s="311">
        <v>0.0</v>
      </c>
      <c r="BS283" s="32"/>
      <c r="BT283" s="32"/>
      <c r="BU283" s="316"/>
      <c r="BV283" s="309">
        <v>0.0</v>
      </c>
      <c r="BW283" s="310">
        <v>0.0</v>
      </c>
      <c r="BX283" s="311">
        <v>0.0</v>
      </c>
      <c r="BY283" s="32"/>
      <c r="BZ283" s="32"/>
      <c r="CA283" s="316"/>
      <c r="CB283" s="309">
        <v>0.0</v>
      </c>
      <c r="CC283" s="310">
        <v>0.0</v>
      </c>
      <c r="CD283" s="311">
        <v>0.0</v>
      </c>
      <c r="CE283" s="32"/>
      <c r="CF283" s="32"/>
      <c r="CG283" s="316"/>
      <c r="CH283" s="309">
        <v>0.0</v>
      </c>
      <c r="CI283" s="310">
        <v>0.0</v>
      </c>
      <c r="CJ283" s="311">
        <v>0.0</v>
      </c>
      <c r="CK283" s="31"/>
      <c r="CL283" s="31"/>
      <c r="CM283" s="317"/>
      <c r="CN283" s="303">
        <v>0.0</v>
      </c>
      <c r="CO283" s="304">
        <v>0.0</v>
      </c>
      <c r="CP283" s="305">
        <v>0.0</v>
      </c>
      <c r="CQ283" s="31"/>
      <c r="CR283" s="31"/>
      <c r="CS283" s="317"/>
      <c r="CT283" s="303">
        <v>0.0</v>
      </c>
      <c r="CU283" s="304">
        <v>0.0</v>
      </c>
      <c r="CV283" s="305">
        <v>0.0</v>
      </c>
      <c r="CW283" s="31"/>
      <c r="CX283" s="31"/>
      <c r="CY283" s="317"/>
      <c r="CZ283" s="303">
        <v>0.0</v>
      </c>
      <c r="DA283" s="304">
        <v>0.0</v>
      </c>
      <c r="DB283" s="305">
        <v>0.0</v>
      </c>
    </row>
    <row r="284">
      <c r="B284" s="313"/>
      <c r="C284" s="314"/>
      <c r="D284" s="314"/>
      <c r="E284" s="287">
        <v>0.0</v>
      </c>
      <c r="F284" s="287">
        <v>0.0</v>
      </c>
      <c r="G284" s="287">
        <v>0.0</v>
      </c>
      <c r="H284" s="287">
        <f>IF(ISBLANK(E284), "", COUNTA(CCD!K284, CCD!Q284, CCD!W284, CCD!AC284, CCD!AI284, CCD!AO284, CCD!AU284, CCD!BA284, CCD!BG284, CCD!BM284, CCD!BS284, CCD!BY284, CCD!CE284, CCD!CK284, CCD!CQ284, CCD!CW284))</f>
        <v>0</v>
      </c>
      <c r="I284" s="287">
        <f>IF(ISBLANK(F284), "", COUNTA(CCD!L284, CCD!R284, CCD!X284, CCD!AD284, CCD!AJ284, CCD!AP284, CCD!AV284, CCD!BB284, CCD!BH284, CCD!BN284, CCD!BT284, CCD!BZ284, CCD!CF284, CCD!CL284, CCD!CR284, CCD!CX284))</f>
        <v>0</v>
      </c>
      <c r="J284" s="287">
        <f>IF(ISBLANK(G284), "", COUNTA(CCD!M284, CCD!S284, CCD!Y284, CCD!AE284, CCD!AK284, CCD!AQ284, CCD!AW284, CCD!BC284, CCD!BI284, CCD!BO284, CCD!BU284, CCD!CA284, CCD!CG284, CCD!CM284, CCD!CS284, CCD!CY284))</f>
        <v>0</v>
      </c>
      <c r="K284" s="315"/>
      <c r="L284" s="32"/>
      <c r="M284" s="316"/>
      <c r="N284" s="309">
        <v>0.0</v>
      </c>
      <c r="O284" s="310">
        <v>0.0</v>
      </c>
      <c r="P284" s="311">
        <v>0.0</v>
      </c>
      <c r="Q284" s="315"/>
      <c r="R284" s="88"/>
      <c r="S284" s="316"/>
      <c r="T284" s="309">
        <v>0.0</v>
      </c>
      <c r="U284" s="310">
        <v>0.0</v>
      </c>
      <c r="V284" s="311">
        <v>0.0</v>
      </c>
      <c r="W284" s="315"/>
      <c r="X284" s="32"/>
      <c r="Y284" s="316"/>
      <c r="Z284" s="309">
        <v>0.0</v>
      </c>
      <c r="AA284" s="310">
        <v>0.0</v>
      </c>
      <c r="AB284" s="311">
        <v>0.0</v>
      </c>
      <c r="AC284" s="315"/>
      <c r="AD284" s="32"/>
      <c r="AE284" s="316"/>
      <c r="AF284" s="309">
        <v>0.0</v>
      </c>
      <c r="AG284" s="310">
        <v>0.0</v>
      </c>
      <c r="AH284" s="311">
        <v>0.0</v>
      </c>
      <c r="AI284" s="315"/>
      <c r="AJ284" s="32"/>
      <c r="AK284" s="316"/>
      <c r="AL284" s="309">
        <v>0.0</v>
      </c>
      <c r="AM284" s="310">
        <v>0.0</v>
      </c>
      <c r="AN284" s="311">
        <v>0.0</v>
      </c>
      <c r="AO284" s="32"/>
      <c r="AP284" s="32"/>
      <c r="AQ284" s="316"/>
      <c r="AR284" s="309">
        <v>0.0</v>
      </c>
      <c r="AS284" s="310">
        <v>0.0</v>
      </c>
      <c r="AT284" s="311">
        <v>0.0</v>
      </c>
      <c r="AU284" s="315"/>
      <c r="AV284" s="32"/>
      <c r="AW284" s="316"/>
      <c r="AX284" s="309">
        <v>0.0</v>
      </c>
      <c r="AY284" s="310">
        <v>0.0</v>
      </c>
      <c r="AZ284" s="311">
        <v>0.0</v>
      </c>
      <c r="BA284" s="315"/>
      <c r="BB284" s="32"/>
      <c r="BC284" s="316"/>
      <c r="BD284" s="309">
        <v>0.0</v>
      </c>
      <c r="BE284" s="310">
        <v>0.0</v>
      </c>
      <c r="BF284" s="311">
        <v>0.0</v>
      </c>
      <c r="BG284" s="315"/>
      <c r="BH284" s="32"/>
      <c r="BI284" s="316"/>
      <c r="BJ284" s="309">
        <v>0.0</v>
      </c>
      <c r="BK284" s="310">
        <v>0.0</v>
      </c>
      <c r="BL284" s="311">
        <v>0.0</v>
      </c>
      <c r="BM284" s="32"/>
      <c r="BN284" s="32"/>
      <c r="BO284" s="316"/>
      <c r="BP284" s="309">
        <v>0.0</v>
      </c>
      <c r="BQ284" s="310">
        <v>0.0</v>
      </c>
      <c r="BR284" s="311">
        <v>0.0</v>
      </c>
      <c r="BS284" s="32"/>
      <c r="BT284" s="32"/>
      <c r="BU284" s="316"/>
      <c r="BV284" s="309">
        <v>0.0</v>
      </c>
      <c r="BW284" s="310">
        <v>0.0</v>
      </c>
      <c r="BX284" s="311">
        <v>0.0</v>
      </c>
      <c r="BY284" s="32"/>
      <c r="BZ284" s="32"/>
      <c r="CA284" s="316"/>
      <c r="CB284" s="309">
        <v>0.0</v>
      </c>
      <c r="CC284" s="310">
        <v>0.0</v>
      </c>
      <c r="CD284" s="311">
        <v>0.0</v>
      </c>
      <c r="CE284" s="32"/>
      <c r="CF284" s="32"/>
      <c r="CG284" s="316"/>
      <c r="CH284" s="309">
        <v>0.0</v>
      </c>
      <c r="CI284" s="310">
        <v>0.0</v>
      </c>
      <c r="CJ284" s="311">
        <v>0.0</v>
      </c>
      <c r="CK284" s="31"/>
      <c r="CL284" s="31"/>
      <c r="CM284" s="317"/>
      <c r="CN284" s="303">
        <v>0.0</v>
      </c>
      <c r="CO284" s="304">
        <v>0.0</v>
      </c>
      <c r="CP284" s="305">
        <v>0.0</v>
      </c>
      <c r="CQ284" s="31"/>
      <c r="CR284" s="31"/>
      <c r="CS284" s="317"/>
      <c r="CT284" s="303">
        <v>0.0</v>
      </c>
      <c r="CU284" s="304">
        <v>0.0</v>
      </c>
      <c r="CV284" s="305">
        <v>0.0</v>
      </c>
      <c r="CW284" s="31"/>
      <c r="CX284" s="31"/>
      <c r="CY284" s="317"/>
      <c r="CZ284" s="303">
        <v>0.0</v>
      </c>
      <c r="DA284" s="304">
        <v>0.0</v>
      </c>
      <c r="DB284" s="305">
        <v>0.0</v>
      </c>
    </row>
    <row r="285">
      <c r="B285" s="313"/>
      <c r="C285" s="314"/>
      <c r="D285" s="314"/>
      <c r="E285" s="287">
        <v>0.0</v>
      </c>
      <c r="F285" s="287">
        <v>0.0</v>
      </c>
      <c r="G285" s="287">
        <v>0.0</v>
      </c>
      <c r="H285" s="287">
        <f>IF(ISBLANK(E285), "", COUNTA(CCD!K285, CCD!Q285, CCD!W285, CCD!AC285, CCD!AI285, CCD!AO285, CCD!AU285, CCD!BA285, CCD!BG285, CCD!BM285, CCD!BS285, CCD!BY285, CCD!CE285, CCD!CK285, CCD!CQ285, CCD!CW285))</f>
        <v>0</v>
      </c>
      <c r="I285" s="287">
        <f>IF(ISBLANK(F285), "", COUNTA(CCD!L285, CCD!R285, CCD!X285, CCD!AD285, CCD!AJ285, CCD!AP285, CCD!AV285, CCD!BB285, CCD!BH285, CCD!BN285, CCD!BT285, CCD!BZ285, CCD!CF285, CCD!CL285, CCD!CR285, CCD!CX285))</f>
        <v>0</v>
      </c>
      <c r="J285" s="287">
        <f>IF(ISBLANK(G285), "", COUNTA(CCD!M285, CCD!S285, CCD!Y285, CCD!AE285, CCD!AK285, CCD!AQ285, CCD!AW285, CCD!BC285, CCD!BI285, CCD!BO285, CCD!BU285, CCD!CA285, CCD!CG285, CCD!CM285, CCD!CS285, CCD!CY285))</f>
        <v>0</v>
      </c>
      <c r="K285" s="315"/>
      <c r="L285" s="32"/>
      <c r="M285" s="316"/>
      <c r="N285" s="309">
        <v>0.0</v>
      </c>
      <c r="O285" s="310">
        <v>0.0</v>
      </c>
      <c r="P285" s="311">
        <v>0.0</v>
      </c>
      <c r="Q285" s="315"/>
      <c r="R285" s="88"/>
      <c r="S285" s="316"/>
      <c r="T285" s="309">
        <v>0.0</v>
      </c>
      <c r="U285" s="310">
        <v>0.0</v>
      </c>
      <c r="V285" s="311">
        <v>0.0</v>
      </c>
      <c r="W285" s="315"/>
      <c r="X285" s="32"/>
      <c r="Y285" s="316"/>
      <c r="Z285" s="309">
        <v>0.0</v>
      </c>
      <c r="AA285" s="310">
        <v>0.0</v>
      </c>
      <c r="AB285" s="311">
        <v>0.0</v>
      </c>
      <c r="AC285" s="315"/>
      <c r="AD285" s="32"/>
      <c r="AE285" s="316"/>
      <c r="AF285" s="309">
        <v>0.0</v>
      </c>
      <c r="AG285" s="310">
        <v>0.0</v>
      </c>
      <c r="AH285" s="311">
        <v>0.0</v>
      </c>
      <c r="AI285" s="315"/>
      <c r="AJ285" s="32"/>
      <c r="AK285" s="316"/>
      <c r="AL285" s="309">
        <v>0.0</v>
      </c>
      <c r="AM285" s="310">
        <v>0.0</v>
      </c>
      <c r="AN285" s="311">
        <v>0.0</v>
      </c>
      <c r="AO285" s="32"/>
      <c r="AP285" s="32"/>
      <c r="AQ285" s="316"/>
      <c r="AR285" s="309">
        <v>0.0</v>
      </c>
      <c r="AS285" s="310">
        <v>0.0</v>
      </c>
      <c r="AT285" s="311">
        <v>0.0</v>
      </c>
      <c r="AU285" s="315"/>
      <c r="AV285" s="32"/>
      <c r="AW285" s="316"/>
      <c r="AX285" s="309">
        <v>0.0</v>
      </c>
      <c r="AY285" s="310">
        <v>0.0</v>
      </c>
      <c r="AZ285" s="311">
        <v>0.0</v>
      </c>
      <c r="BA285" s="315"/>
      <c r="BB285" s="32"/>
      <c r="BC285" s="316"/>
      <c r="BD285" s="309">
        <v>0.0</v>
      </c>
      <c r="BE285" s="310">
        <v>0.0</v>
      </c>
      <c r="BF285" s="311">
        <v>0.0</v>
      </c>
      <c r="BG285" s="315"/>
      <c r="BH285" s="32"/>
      <c r="BI285" s="316"/>
      <c r="BJ285" s="309">
        <v>0.0</v>
      </c>
      <c r="BK285" s="310">
        <v>0.0</v>
      </c>
      <c r="BL285" s="311">
        <v>0.0</v>
      </c>
      <c r="BM285" s="32"/>
      <c r="BN285" s="32"/>
      <c r="BO285" s="316"/>
      <c r="BP285" s="309">
        <v>0.0</v>
      </c>
      <c r="BQ285" s="310">
        <v>0.0</v>
      </c>
      <c r="BR285" s="311">
        <v>0.0</v>
      </c>
      <c r="BS285" s="32"/>
      <c r="BT285" s="32"/>
      <c r="BU285" s="316"/>
      <c r="BV285" s="309">
        <v>0.0</v>
      </c>
      <c r="BW285" s="310">
        <v>0.0</v>
      </c>
      <c r="BX285" s="311">
        <v>0.0</v>
      </c>
      <c r="BY285" s="32"/>
      <c r="BZ285" s="32"/>
      <c r="CA285" s="316"/>
      <c r="CB285" s="309">
        <v>0.0</v>
      </c>
      <c r="CC285" s="310">
        <v>0.0</v>
      </c>
      <c r="CD285" s="311">
        <v>0.0</v>
      </c>
      <c r="CE285" s="32"/>
      <c r="CF285" s="32"/>
      <c r="CG285" s="316"/>
      <c r="CH285" s="309">
        <v>0.0</v>
      </c>
      <c r="CI285" s="310">
        <v>0.0</v>
      </c>
      <c r="CJ285" s="311">
        <v>0.0</v>
      </c>
      <c r="CK285" s="31"/>
      <c r="CL285" s="31"/>
      <c r="CM285" s="317"/>
      <c r="CN285" s="303">
        <v>0.0</v>
      </c>
      <c r="CO285" s="304">
        <v>0.0</v>
      </c>
      <c r="CP285" s="305">
        <v>0.0</v>
      </c>
      <c r="CQ285" s="31"/>
      <c r="CR285" s="31"/>
      <c r="CS285" s="317"/>
      <c r="CT285" s="303">
        <v>0.0</v>
      </c>
      <c r="CU285" s="304">
        <v>0.0</v>
      </c>
      <c r="CV285" s="305">
        <v>0.0</v>
      </c>
      <c r="CW285" s="31"/>
      <c r="CX285" s="31"/>
      <c r="CY285" s="317"/>
      <c r="CZ285" s="303">
        <v>0.0</v>
      </c>
      <c r="DA285" s="304">
        <v>0.0</v>
      </c>
      <c r="DB285" s="305">
        <v>0.0</v>
      </c>
    </row>
    <row r="286">
      <c r="B286" s="313"/>
      <c r="C286" s="314"/>
      <c r="D286" s="314"/>
      <c r="E286" s="287">
        <v>0.0</v>
      </c>
      <c r="F286" s="287">
        <v>0.0</v>
      </c>
      <c r="G286" s="287">
        <v>0.0</v>
      </c>
      <c r="H286" s="287">
        <f>IF(ISBLANK(E286), "", COUNTA(CCD!K286, CCD!Q286, CCD!W286, CCD!AC286, CCD!AI286, CCD!AO286, CCD!AU286, CCD!BA286, CCD!BG286, CCD!BM286, CCD!BS286, CCD!BY286, CCD!CE286, CCD!CK286, CCD!CQ286, CCD!CW286))</f>
        <v>0</v>
      </c>
      <c r="I286" s="287">
        <f>IF(ISBLANK(F286), "", COUNTA(CCD!L286, CCD!R286, CCD!X286, CCD!AD286, CCD!AJ286, CCD!AP286, CCD!AV286, CCD!BB286, CCD!BH286, CCD!BN286, CCD!BT286, CCD!BZ286, CCD!CF286, CCD!CL286, CCD!CR286, CCD!CX286))</f>
        <v>0</v>
      </c>
      <c r="J286" s="287">
        <f>IF(ISBLANK(G286), "", COUNTA(CCD!M286, CCD!S286, CCD!Y286, CCD!AE286, CCD!AK286, CCD!AQ286, CCD!AW286, CCD!BC286, CCD!BI286, CCD!BO286, CCD!BU286, CCD!CA286, CCD!CG286, CCD!CM286, CCD!CS286, CCD!CY286))</f>
        <v>0</v>
      </c>
      <c r="K286" s="315"/>
      <c r="L286" s="32"/>
      <c r="M286" s="316"/>
      <c r="N286" s="309">
        <v>0.0</v>
      </c>
      <c r="O286" s="310">
        <v>0.0</v>
      </c>
      <c r="P286" s="311">
        <v>0.0</v>
      </c>
      <c r="Q286" s="315"/>
      <c r="R286" s="88"/>
      <c r="S286" s="316"/>
      <c r="T286" s="309">
        <v>0.0</v>
      </c>
      <c r="U286" s="310">
        <v>0.0</v>
      </c>
      <c r="V286" s="311">
        <v>0.0</v>
      </c>
      <c r="W286" s="315"/>
      <c r="X286" s="32"/>
      <c r="Y286" s="316"/>
      <c r="Z286" s="309">
        <v>0.0</v>
      </c>
      <c r="AA286" s="310">
        <v>0.0</v>
      </c>
      <c r="AB286" s="311">
        <v>0.0</v>
      </c>
      <c r="AC286" s="315"/>
      <c r="AD286" s="32"/>
      <c r="AE286" s="316"/>
      <c r="AF286" s="309">
        <v>0.0</v>
      </c>
      <c r="AG286" s="310">
        <v>0.0</v>
      </c>
      <c r="AH286" s="311">
        <v>0.0</v>
      </c>
      <c r="AI286" s="315"/>
      <c r="AJ286" s="32"/>
      <c r="AK286" s="316"/>
      <c r="AL286" s="309">
        <v>0.0</v>
      </c>
      <c r="AM286" s="310">
        <v>0.0</v>
      </c>
      <c r="AN286" s="311">
        <v>0.0</v>
      </c>
      <c r="AO286" s="32"/>
      <c r="AP286" s="32"/>
      <c r="AQ286" s="316"/>
      <c r="AR286" s="309">
        <v>0.0</v>
      </c>
      <c r="AS286" s="310">
        <v>0.0</v>
      </c>
      <c r="AT286" s="311">
        <v>0.0</v>
      </c>
      <c r="AU286" s="315"/>
      <c r="AV286" s="32"/>
      <c r="AW286" s="316"/>
      <c r="AX286" s="309">
        <v>0.0</v>
      </c>
      <c r="AY286" s="310">
        <v>0.0</v>
      </c>
      <c r="AZ286" s="311">
        <v>0.0</v>
      </c>
      <c r="BA286" s="315"/>
      <c r="BB286" s="32"/>
      <c r="BC286" s="316"/>
      <c r="BD286" s="309">
        <v>0.0</v>
      </c>
      <c r="BE286" s="310">
        <v>0.0</v>
      </c>
      <c r="BF286" s="311">
        <v>0.0</v>
      </c>
      <c r="BG286" s="315"/>
      <c r="BH286" s="32"/>
      <c r="BI286" s="316"/>
      <c r="BJ286" s="309">
        <v>0.0</v>
      </c>
      <c r="BK286" s="310">
        <v>0.0</v>
      </c>
      <c r="BL286" s="311">
        <v>0.0</v>
      </c>
      <c r="BM286" s="32"/>
      <c r="BN286" s="32"/>
      <c r="BO286" s="316"/>
      <c r="BP286" s="309">
        <v>0.0</v>
      </c>
      <c r="BQ286" s="310">
        <v>0.0</v>
      </c>
      <c r="BR286" s="311">
        <v>0.0</v>
      </c>
      <c r="BS286" s="32"/>
      <c r="BT286" s="32"/>
      <c r="BU286" s="316"/>
      <c r="BV286" s="309">
        <v>0.0</v>
      </c>
      <c r="BW286" s="310">
        <v>0.0</v>
      </c>
      <c r="BX286" s="311">
        <v>0.0</v>
      </c>
      <c r="BY286" s="32"/>
      <c r="BZ286" s="32"/>
      <c r="CA286" s="316"/>
      <c r="CB286" s="309">
        <v>0.0</v>
      </c>
      <c r="CC286" s="310">
        <v>0.0</v>
      </c>
      <c r="CD286" s="311">
        <v>0.0</v>
      </c>
      <c r="CE286" s="32"/>
      <c r="CF286" s="32"/>
      <c r="CG286" s="316"/>
      <c r="CH286" s="309">
        <v>0.0</v>
      </c>
      <c r="CI286" s="310">
        <v>0.0</v>
      </c>
      <c r="CJ286" s="311">
        <v>0.0</v>
      </c>
      <c r="CK286" s="31"/>
      <c r="CL286" s="31"/>
      <c r="CM286" s="317"/>
      <c r="CN286" s="303">
        <v>0.0</v>
      </c>
      <c r="CO286" s="304">
        <v>0.0</v>
      </c>
      <c r="CP286" s="305">
        <v>0.0</v>
      </c>
      <c r="CQ286" s="31"/>
      <c r="CR286" s="31"/>
      <c r="CS286" s="317"/>
      <c r="CT286" s="303">
        <v>0.0</v>
      </c>
      <c r="CU286" s="304">
        <v>0.0</v>
      </c>
      <c r="CV286" s="305">
        <v>0.0</v>
      </c>
      <c r="CW286" s="31"/>
      <c r="CX286" s="31"/>
      <c r="CY286" s="317"/>
      <c r="CZ286" s="303">
        <v>0.0</v>
      </c>
      <c r="DA286" s="304">
        <v>0.0</v>
      </c>
      <c r="DB286" s="305">
        <v>0.0</v>
      </c>
    </row>
    <row r="287">
      <c r="B287" s="313"/>
      <c r="C287" s="314"/>
      <c r="D287" s="314"/>
      <c r="E287" s="287">
        <v>0.0</v>
      </c>
      <c r="F287" s="287">
        <v>0.0</v>
      </c>
      <c r="G287" s="287">
        <v>0.0</v>
      </c>
      <c r="H287" s="287">
        <f>IF(ISBLANK(E287), "", COUNTA(CCD!K287, CCD!Q287, CCD!W287, CCD!AC287, CCD!AI287, CCD!AO287, CCD!AU287, CCD!BA287, CCD!BG287, CCD!BM287, CCD!BS287, CCD!BY287, CCD!CE287, CCD!CK287, CCD!CQ287, CCD!CW287))</f>
        <v>0</v>
      </c>
      <c r="I287" s="287">
        <f>IF(ISBLANK(F287), "", COUNTA(CCD!L287, CCD!R287, CCD!X287, CCD!AD287, CCD!AJ287, CCD!AP287, CCD!AV287, CCD!BB287, CCD!BH287, CCD!BN287, CCD!BT287, CCD!BZ287, CCD!CF287, CCD!CL287, CCD!CR287, CCD!CX287))</f>
        <v>0</v>
      </c>
      <c r="J287" s="287">
        <f>IF(ISBLANK(G287), "", COUNTA(CCD!M287, CCD!S287, CCD!Y287, CCD!AE287, CCD!AK287, CCD!AQ287, CCD!AW287, CCD!BC287, CCD!BI287, CCD!BO287, CCD!BU287, CCD!CA287, CCD!CG287, CCD!CM287, CCD!CS287, CCD!CY287))</f>
        <v>0</v>
      </c>
      <c r="K287" s="315"/>
      <c r="L287" s="32"/>
      <c r="M287" s="316"/>
      <c r="N287" s="309">
        <v>0.0</v>
      </c>
      <c r="O287" s="310">
        <v>0.0</v>
      </c>
      <c r="P287" s="311">
        <v>0.0</v>
      </c>
      <c r="Q287" s="315"/>
      <c r="R287" s="88"/>
      <c r="S287" s="316"/>
      <c r="T287" s="309">
        <v>0.0</v>
      </c>
      <c r="U287" s="310">
        <v>0.0</v>
      </c>
      <c r="V287" s="311">
        <v>0.0</v>
      </c>
      <c r="W287" s="315"/>
      <c r="X287" s="32"/>
      <c r="Y287" s="316"/>
      <c r="Z287" s="309">
        <v>0.0</v>
      </c>
      <c r="AA287" s="310">
        <v>0.0</v>
      </c>
      <c r="AB287" s="311">
        <v>0.0</v>
      </c>
      <c r="AC287" s="315"/>
      <c r="AD287" s="32"/>
      <c r="AE287" s="316"/>
      <c r="AF287" s="309">
        <v>0.0</v>
      </c>
      <c r="AG287" s="310">
        <v>0.0</v>
      </c>
      <c r="AH287" s="311">
        <v>0.0</v>
      </c>
      <c r="AI287" s="315"/>
      <c r="AJ287" s="32"/>
      <c r="AK287" s="316"/>
      <c r="AL287" s="309">
        <v>0.0</v>
      </c>
      <c r="AM287" s="310">
        <v>0.0</v>
      </c>
      <c r="AN287" s="311">
        <v>0.0</v>
      </c>
      <c r="AO287" s="32"/>
      <c r="AP287" s="32"/>
      <c r="AQ287" s="316"/>
      <c r="AR287" s="309">
        <v>0.0</v>
      </c>
      <c r="AS287" s="310">
        <v>0.0</v>
      </c>
      <c r="AT287" s="311">
        <v>0.0</v>
      </c>
      <c r="AU287" s="315"/>
      <c r="AV287" s="32"/>
      <c r="AW287" s="316"/>
      <c r="AX287" s="309">
        <v>0.0</v>
      </c>
      <c r="AY287" s="310">
        <v>0.0</v>
      </c>
      <c r="AZ287" s="311">
        <v>0.0</v>
      </c>
      <c r="BA287" s="315"/>
      <c r="BB287" s="32"/>
      <c r="BC287" s="316"/>
      <c r="BD287" s="309">
        <v>0.0</v>
      </c>
      <c r="BE287" s="310">
        <v>0.0</v>
      </c>
      <c r="BF287" s="311">
        <v>0.0</v>
      </c>
      <c r="BG287" s="315"/>
      <c r="BH287" s="32"/>
      <c r="BI287" s="316"/>
      <c r="BJ287" s="309">
        <v>0.0</v>
      </c>
      <c r="BK287" s="310">
        <v>0.0</v>
      </c>
      <c r="BL287" s="311">
        <v>0.0</v>
      </c>
      <c r="BM287" s="32"/>
      <c r="BN287" s="32"/>
      <c r="BO287" s="316"/>
      <c r="BP287" s="309">
        <v>0.0</v>
      </c>
      <c r="BQ287" s="310">
        <v>0.0</v>
      </c>
      <c r="BR287" s="311">
        <v>0.0</v>
      </c>
      <c r="BS287" s="32"/>
      <c r="BT287" s="32"/>
      <c r="BU287" s="316"/>
      <c r="BV287" s="309">
        <v>0.0</v>
      </c>
      <c r="BW287" s="310">
        <v>0.0</v>
      </c>
      <c r="BX287" s="311">
        <v>0.0</v>
      </c>
      <c r="BY287" s="32"/>
      <c r="BZ287" s="32"/>
      <c r="CA287" s="316"/>
      <c r="CB287" s="309">
        <v>0.0</v>
      </c>
      <c r="CC287" s="310">
        <v>0.0</v>
      </c>
      <c r="CD287" s="311">
        <v>0.0</v>
      </c>
      <c r="CE287" s="32"/>
      <c r="CF287" s="32"/>
      <c r="CG287" s="316"/>
      <c r="CH287" s="309">
        <v>0.0</v>
      </c>
      <c r="CI287" s="310">
        <v>0.0</v>
      </c>
      <c r="CJ287" s="311">
        <v>0.0</v>
      </c>
      <c r="CK287" s="31"/>
      <c r="CL287" s="31"/>
      <c r="CM287" s="317"/>
      <c r="CN287" s="303">
        <v>0.0</v>
      </c>
      <c r="CO287" s="304">
        <v>0.0</v>
      </c>
      <c r="CP287" s="305">
        <v>0.0</v>
      </c>
      <c r="CQ287" s="31"/>
      <c r="CR287" s="31"/>
      <c r="CS287" s="317"/>
      <c r="CT287" s="303">
        <v>0.0</v>
      </c>
      <c r="CU287" s="304">
        <v>0.0</v>
      </c>
      <c r="CV287" s="305">
        <v>0.0</v>
      </c>
      <c r="CW287" s="31"/>
      <c r="CX287" s="31"/>
      <c r="CY287" s="317"/>
      <c r="CZ287" s="303">
        <v>0.0</v>
      </c>
      <c r="DA287" s="304">
        <v>0.0</v>
      </c>
      <c r="DB287" s="305">
        <v>0.0</v>
      </c>
    </row>
    <row r="288">
      <c r="B288" s="313"/>
      <c r="C288" s="314"/>
      <c r="D288" s="314"/>
      <c r="E288" s="287">
        <v>0.0</v>
      </c>
      <c r="F288" s="287">
        <v>0.0</v>
      </c>
      <c r="G288" s="287">
        <v>0.0</v>
      </c>
      <c r="H288" s="287">
        <f>IF(ISBLANK(E288), "", COUNTA(CCD!K288, CCD!Q288, CCD!W288, CCD!AC288, CCD!AI288, CCD!AO288, CCD!AU288, CCD!BA288, CCD!BG288, CCD!BM288, CCD!BS288, CCD!BY288, CCD!CE288, CCD!CK288, CCD!CQ288, CCD!CW288))</f>
        <v>0</v>
      </c>
      <c r="I288" s="287">
        <f>IF(ISBLANK(F288), "", COUNTA(CCD!L288, CCD!R288, CCD!X288, CCD!AD288, CCD!AJ288, CCD!AP288, CCD!AV288, CCD!BB288, CCD!BH288, CCD!BN288, CCD!BT288, CCD!BZ288, CCD!CF288, CCD!CL288, CCD!CR288, CCD!CX288))</f>
        <v>0</v>
      </c>
      <c r="J288" s="287">
        <f>IF(ISBLANK(G288), "", COUNTA(CCD!M288, CCD!S288, CCD!Y288, CCD!AE288, CCD!AK288, CCD!AQ288, CCD!AW288, CCD!BC288, CCD!BI288, CCD!BO288, CCD!BU288, CCD!CA288, CCD!CG288, CCD!CM288, CCD!CS288, CCD!CY288))</f>
        <v>0</v>
      </c>
      <c r="K288" s="315"/>
      <c r="L288" s="32"/>
      <c r="M288" s="316"/>
      <c r="N288" s="309">
        <v>0.0</v>
      </c>
      <c r="O288" s="310">
        <v>0.0</v>
      </c>
      <c r="P288" s="311">
        <v>0.0</v>
      </c>
      <c r="Q288" s="315"/>
      <c r="R288" s="88"/>
      <c r="S288" s="316"/>
      <c r="T288" s="309">
        <v>0.0</v>
      </c>
      <c r="U288" s="310">
        <v>0.0</v>
      </c>
      <c r="V288" s="311">
        <v>0.0</v>
      </c>
      <c r="W288" s="315"/>
      <c r="X288" s="32"/>
      <c r="Y288" s="316"/>
      <c r="Z288" s="309">
        <v>0.0</v>
      </c>
      <c r="AA288" s="310">
        <v>0.0</v>
      </c>
      <c r="AB288" s="311">
        <v>0.0</v>
      </c>
      <c r="AC288" s="315"/>
      <c r="AD288" s="32"/>
      <c r="AE288" s="316"/>
      <c r="AF288" s="309">
        <v>0.0</v>
      </c>
      <c r="AG288" s="310">
        <v>0.0</v>
      </c>
      <c r="AH288" s="311">
        <v>0.0</v>
      </c>
      <c r="AI288" s="315"/>
      <c r="AJ288" s="32"/>
      <c r="AK288" s="316"/>
      <c r="AL288" s="309">
        <v>0.0</v>
      </c>
      <c r="AM288" s="310">
        <v>0.0</v>
      </c>
      <c r="AN288" s="311">
        <v>0.0</v>
      </c>
      <c r="AO288" s="32"/>
      <c r="AP288" s="32"/>
      <c r="AQ288" s="316"/>
      <c r="AR288" s="309">
        <v>0.0</v>
      </c>
      <c r="AS288" s="310">
        <v>0.0</v>
      </c>
      <c r="AT288" s="311">
        <v>0.0</v>
      </c>
      <c r="AU288" s="315"/>
      <c r="AV288" s="32"/>
      <c r="AW288" s="316"/>
      <c r="AX288" s="309">
        <v>0.0</v>
      </c>
      <c r="AY288" s="310">
        <v>0.0</v>
      </c>
      <c r="AZ288" s="311">
        <v>0.0</v>
      </c>
      <c r="BA288" s="315"/>
      <c r="BB288" s="32"/>
      <c r="BC288" s="316"/>
      <c r="BD288" s="309">
        <v>0.0</v>
      </c>
      <c r="BE288" s="310">
        <v>0.0</v>
      </c>
      <c r="BF288" s="311">
        <v>0.0</v>
      </c>
      <c r="BG288" s="315"/>
      <c r="BH288" s="32"/>
      <c r="BI288" s="316"/>
      <c r="BJ288" s="309">
        <v>0.0</v>
      </c>
      <c r="BK288" s="310">
        <v>0.0</v>
      </c>
      <c r="BL288" s="311">
        <v>0.0</v>
      </c>
      <c r="BM288" s="32"/>
      <c r="BN288" s="32"/>
      <c r="BO288" s="316"/>
      <c r="BP288" s="309">
        <v>0.0</v>
      </c>
      <c r="BQ288" s="310">
        <v>0.0</v>
      </c>
      <c r="BR288" s="311">
        <v>0.0</v>
      </c>
      <c r="BS288" s="32"/>
      <c r="BT288" s="32"/>
      <c r="BU288" s="316"/>
      <c r="BV288" s="309">
        <v>0.0</v>
      </c>
      <c r="BW288" s="310">
        <v>0.0</v>
      </c>
      <c r="BX288" s="311">
        <v>0.0</v>
      </c>
      <c r="BY288" s="32"/>
      <c r="BZ288" s="32"/>
      <c r="CA288" s="316"/>
      <c r="CB288" s="309">
        <v>0.0</v>
      </c>
      <c r="CC288" s="310">
        <v>0.0</v>
      </c>
      <c r="CD288" s="311">
        <v>0.0</v>
      </c>
      <c r="CE288" s="32"/>
      <c r="CF288" s="32"/>
      <c r="CG288" s="316"/>
      <c r="CH288" s="309">
        <v>0.0</v>
      </c>
      <c r="CI288" s="310">
        <v>0.0</v>
      </c>
      <c r="CJ288" s="311">
        <v>0.0</v>
      </c>
      <c r="CK288" s="31"/>
      <c r="CL288" s="31"/>
      <c r="CM288" s="317"/>
      <c r="CN288" s="303">
        <v>0.0</v>
      </c>
      <c r="CO288" s="304">
        <v>0.0</v>
      </c>
      <c r="CP288" s="305">
        <v>0.0</v>
      </c>
      <c r="CQ288" s="31"/>
      <c r="CR288" s="31"/>
      <c r="CS288" s="317"/>
      <c r="CT288" s="303">
        <v>0.0</v>
      </c>
      <c r="CU288" s="304">
        <v>0.0</v>
      </c>
      <c r="CV288" s="305">
        <v>0.0</v>
      </c>
      <c r="CW288" s="31"/>
      <c r="CX288" s="31"/>
      <c r="CY288" s="317"/>
      <c r="CZ288" s="303">
        <v>0.0</v>
      </c>
      <c r="DA288" s="304">
        <v>0.0</v>
      </c>
      <c r="DB288" s="305">
        <v>0.0</v>
      </c>
    </row>
    <row r="289">
      <c r="B289" s="313"/>
      <c r="C289" s="314"/>
      <c r="D289" s="314"/>
      <c r="E289" s="287">
        <v>0.0</v>
      </c>
      <c r="F289" s="287">
        <v>0.0</v>
      </c>
      <c r="G289" s="287">
        <v>0.0</v>
      </c>
      <c r="H289" s="287">
        <f>IF(ISBLANK(E289), "", COUNTA(CCD!K289, CCD!Q289, CCD!W289, CCD!AC289, CCD!AI289, CCD!AO289, CCD!AU289, CCD!BA289, CCD!BG289, CCD!BM289, CCD!BS289, CCD!BY289, CCD!CE289, CCD!CK289, CCD!CQ289, CCD!CW289))</f>
        <v>0</v>
      </c>
      <c r="I289" s="287">
        <f>IF(ISBLANK(F289), "", COUNTA(CCD!L289, CCD!R289, CCD!X289, CCD!AD289, CCD!AJ289, CCD!AP289, CCD!AV289, CCD!BB289, CCD!BH289, CCD!BN289, CCD!BT289, CCD!BZ289, CCD!CF289, CCD!CL289, CCD!CR289, CCD!CX289))</f>
        <v>0</v>
      </c>
      <c r="J289" s="287">
        <f>IF(ISBLANK(G289), "", COUNTA(CCD!M289, CCD!S289, CCD!Y289, CCD!AE289, CCD!AK289, CCD!AQ289, CCD!AW289, CCD!BC289, CCD!BI289, CCD!BO289, CCD!BU289, CCD!CA289, CCD!CG289, CCD!CM289, CCD!CS289, CCD!CY289))</f>
        <v>0</v>
      </c>
      <c r="K289" s="315"/>
      <c r="L289" s="32"/>
      <c r="M289" s="316"/>
      <c r="N289" s="309">
        <v>0.0</v>
      </c>
      <c r="O289" s="310">
        <v>0.0</v>
      </c>
      <c r="P289" s="311">
        <v>0.0</v>
      </c>
      <c r="Q289" s="315"/>
      <c r="R289" s="88"/>
      <c r="S289" s="316"/>
      <c r="T289" s="309">
        <v>0.0</v>
      </c>
      <c r="U289" s="310">
        <v>0.0</v>
      </c>
      <c r="V289" s="311">
        <v>0.0</v>
      </c>
      <c r="W289" s="315"/>
      <c r="X289" s="32"/>
      <c r="Y289" s="316"/>
      <c r="Z289" s="309">
        <v>0.0</v>
      </c>
      <c r="AA289" s="310">
        <v>0.0</v>
      </c>
      <c r="AB289" s="311">
        <v>0.0</v>
      </c>
      <c r="AC289" s="315"/>
      <c r="AD289" s="32"/>
      <c r="AE289" s="316"/>
      <c r="AF289" s="309">
        <v>0.0</v>
      </c>
      <c r="AG289" s="310">
        <v>0.0</v>
      </c>
      <c r="AH289" s="311">
        <v>0.0</v>
      </c>
      <c r="AI289" s="315"/>
      <c r="AJ289" s="32"/>
      <c r="AK289" s="316"/>
      <c r="AL289" s="309">
        <v>0.0</v>
      </c>
      <c r="AM289" s="310">
        <v>0.0</v>
      </c>
      <c r="AN289" s="311">
        <v>0.0</v>
      </c>
      <c r="AO289" s="32"/>
      <c r="AP289" s="32"/>
      <c r="AQ289" s="316"/>
      <c r="AR289" s="309">
        <v>0.0</v>
      </c>
      <c r="AS289" s="310">
        <v>0.0</v>
      </c>
      <c r="AT289" s="311">
        <v>0.0</v>
      </c>
      <c r="AU289" s="315"/>
      <c r="AV289" s="32"/>
      <c r="AW289" s="316"/>
      <c r="AX289" s="309">
        <v>0.0</v>
      </c>
      <c r="AY289" s="310">
        <v>0.0</v>
      </c>
      <c r="AZ289" s="311">
        <v>0.0</v>
      </c>
      <c r="BA289" s="315"/>
      <c r="BB289" s="32"/>
      <c r="BC289" s="316"/>
      <c r="BD289" s="309">
        <v>0.0</v>
      </c>
      <c r="BE289" s="310">
        <v>0.0</v>
      </c>
      <c r="BF289" s="311">
        <v>0.0</v>
      </c>
      <c r="BG289" s="315"/>
      <c r="BH289" s="32"/>
      <c r="BI289" s="316"/>
      <c r="BJ289" s="309">
        <v>0.0</v>
      </c>
      <c r="BK289" s="310">
        <v>0.0</v>
      </c>
      <c r="BL289" s="311">
        <v>0.0</v>
      </c>
      <c r="BM289" s="32"/>
      <c r="BN289" s="32"/>
      <c r="BO289" s="316"/>
      <c r="BP289" s="309">
        <v>0.0</v>
      </c>
      <c r="BQ289" s="310">
        <v>0.0</v>
      </c>
      <c r="BR289" s="311">
        <v>0.0</v>
      </c>
      <c r="BS289" s="32"/>
      <c r="BT289" s="32"/>
      <c r="BU289" s="316"/>
      <c r="BV289" s="309">
        <v>0.0</v>
      </c>
      <c r="BW289" s="310">
        <v>0.0</v>
      </c>
      <c r="BX289" s="311">
        <v>0.0</v>
      </c>
      <c r="BY289" s="32"/>
      <c r="BZ289" s="32"/>
      <c r="CA289" s="316"/>
      <c r="CB289" s="309">
        <v>0.0</v>
      </c>
      <c r="CC289" s="310">
        <v>0.0</v>
      </c>
      <c r="CD289" s="311">
        <v>0.0</v>
      </c>
      <c r="CE289" s="32"/>
      <c r="CF289" s="32"/>
      <c r="CG289" s="316"/>
      <c r="CH289" s="309">
        <v>0.0</v>
      </c>
      <c r="CI289" s="310">
        <v>0.0</v>
      </c>
      <c r="CJ289" s="311">
        <v>0.0</v>
      </c>
      <c r="CK289" s="31"/>
      <c r="CL289" s="31"/>
      <c r="CM289" s="317"/>
      <c r="CN289" s="303">
        <v>0.0</v>
      </c>
      <c r="CO289" s="304">
        <v>0.0</v>
      </c>
      <c r="CP289" s="305">
        <v>0.0</v>
      </c>
      <c r="CQ289" s="31"/>
      <c r="CR289" s="31"/>
      <c r="CS289" s="317"/>
      <c r="CT289" s="303">
        <v>0.0</v>
      </c>
      <c r="CU289" s="304">
        <v>0.0</v>
      </c>
      <c r="CV289" s="305">
        <v>0.0</v>
      </c>
      <c r="CW289" s="31"/>
      <c r="CX289" s="31"/>
      <c r="CY289" s="317"/>
      <c r="CZ289" s="303">
        <v>0.0</v>
      </c>
      <c r="DA289" s="304">
        <v>0.0</v>
      </c>
      <c r="DB289" s="305">
        <v>0.0</v>
      </c>
    </row>
    <row r="290">
      <c r="B290" s="313"/>
      <c r="C290" s="314"/>
      <c r="D290" s="314"/>
      <c r="E290" s="287">
        <v>0.0</v>
      </c>
      <c r="F290" s="287">
        <v>0.0</v>
      </c>
      <c r="G290" s="287">
        <v>0.0</v>
      </c>
      <c r="H290" s="287">
        <f>IF(ISBLANK(E290), "", COUNTA(CCD!K290, CCD!Q290, CCD!W290, CCD!AC290, CCD!AI290, CCD!AO290, CCD!AU290, CCD!BA290, CCD!BG290, CCD!BM290, CCD!BS290, CCD!BY290, CCD!CE290, CCD!CK290, CCD!CQ290, CCD!CW290))</f>
        <v>0</v>
      </c>
      <c r="I290" s="287">
        <f>IF(ISBLANK(F290), "", COUNTA(CCD!L290, CCD!R290, CCD!X290, CCD!AD290, CCD!AJ290, CCD!AP290, CCD!AV290, CCD!BB290, CCD!BH290, CCD!BN290, CCD!BT290, CCD!BZ290, CCD!CF290, CCD!CL290, CCD!CR290, CCD!CX290))</f>
        <v>0</v>
      </c>
      <c r="J290" s="287">
        <f>IF(ISBLANK(G290), "", COUNTA(CCD!M290, CCD!S290, CCD!Y290, CCD!AE290, CCD!AK290, CCD!AQ290, CCD!AW290, CCD!BC290, CCD!BI290, CCD!BO290, CCD!BU290, CCD!CA290, CCD!CG290, CCD!CM290, CCD!CS290, CCD!CY290))</f>
        <v>0</v>
      </c>
      <c r="K290" s="315"/>
      <c r="L290" s="32"/>
      <c r="M290" s="316"/>
      <c r="N290" s="309">
        <v>0.0</v>
      </c>
      <c r="O290" s="310">
        <v>0.0</v>
      </c>
      <c r="P290" s="311">
        <v>0.0</v>
      </c>
      <c r="Q290" s="315"/>
      <c r="R290" s="88"/>
      <c r="S290" s="316"/>
      <c r="T290" s="309">
        <v>0.0</v>
      </c>
      <c r="U290" s="310">
        <v>0.0</v>
      </c>
      <c r="V290" s="311">
        <v>0.0</v>
      </c>
      <c r="W290" s="315"/>
      <c r="X290" s="32"/>
      <c r="Y290" s="316"/>
      <c r="Z290" s="309">
        <v>0.0</v>
      </c>
      <c r="AA290" s="310">
        <v>0.0</v>
      </c>
      <c r="AB290" s="311">
        <v>0.0</v>
      </c>
      <c r="AC290" s="315"/>
      <c r="AD290" s="32"/>
      <c r="AE290" s="316"/>
      <c r="AF290" s="309">
        <v>0.0</v>
      </c>
      <c r="AG290" s="310">
        <v>0.0</v>
      </c>
      <c r="AH290" s="311">
        <v>0.0</v>
      </c>
      <c r="AI290" s="315"/>
      <c r="AJ290" s="32"/>
      <c r="AK290" s="316"/>
      <c r="AL290" s="309">
        <v>0.0</v>
      </c>
      <c r="AM290" s="310">
        <v>0.0</v>
      </c>
      <c r="AN290" s="311">
        <v>0.0</v>
      </c>
      <c r="AO290" s="32"/>
      <c r="AP290" s="32"/>
      <c r="AQ290" s="316"/>
      <c r="AR290" s="309">
        <v>0.0</v>
      </c>
      <c r="AS290" s="310">
        <v>0.0</v>
      </c>
      <c r="AT290" s="311">
        <v>0.0</v>
      </c>
      <c r="AU290" s="315"/>
      <c r="AV290" s="32"/>
      <c r="AW290" s="316"/>
      <c r="AX290" s="309">
        <v>0.0</v>
      </c>
      <c r="AY290" s="310">
        <v>0.0</v>
      </c>
      <c r="AZ290" s="311">
        <v>0.0</v>
      </c>
      <c r="BA290" s="315"/>
      <c r="BB290" s="32"/>
      <c r="BC290" s="316"/>
      <c r="BD290" s="309">
        <v>0.0</v>
      </c>
      <c r="BE290" s="310">
        <v>0.0</v>
      </c>
      <c r="BF290" s="311">
        <v>0.0</v>
      </c>
      <c r="BG290" s="315"/>
      <c r="BH290" s="32"/>
      <c r="BI290" s="316"/>
      <c r="BJ290" s="309">
        <v>0.0</v>
      </c>
      <c r="BK290" s="310">
        <v>0.0</v>
      </c>
      <c r="BL290" s="311">
        <v>0.0</v>
      </c>
      <c r="BM290" s="32"/>
      <c r="BN290" s="32"/>
      <c r="BO290" s="316"/>
      <c r="BP290" s="309">
        <v>0.0</v>
      </c>
      <c r="BQ290" s="310">
        <v>0.0</v>
      </c>
      <c r="BR290" s="311">
        <v>0.0</v>
      </c>
      <c r="BS290" s="32"/>
      <c r="BT290" s="32"/>
      <c r="BU290" s="316"/>
      <c r="BV290" s="309">
        <v>0.0</v>
      </c>
      <c r="BW290" s="310">
        <v>0.0</v>
      </c>
      <c r="BX290" s="311">
        <v>0.0</v>
      </c>
      <c r="BY290" s="32"/>
      <c r="BZ290" s="32"/>
      <c r="CA290" s="316"/>
      <c r="CB290" s="309">
        <v>0.0</v>
      </c>
      <c r="CC290" s="310">
        <v>0.0</v>
      </c>
      <c r="CD290" s="311">
        <v>0.0</v>
      </c>
      <c r="CE290" s="32"/>
      <c r="CF290" s="32"/>
      <c r="CG290" s="316"/>
      <c r="CH290" s="309">
        <v>0.0</v>
      </c>
      <c r="CI290" s="310">
        <v>0.0</v>
      </c>
      <c r="CJ290" s="311">
        <v>0.0</v>
      </c>
      <c r="CK290" s="31"/>
      <c r="CL290" s="31"/>
      <c r="CM290" s="317"/>
      <c r="CN290" s="303">
        <v>0.0</v>
      </c>
      <c r="CO290" s="304">
        <v>0.0</v>
      </c>
      <c r="CP290" s="305">
        <v>0.0</v>
      </c>
      <c r="CQ290" s="31"/>
      <c r="CR290" s="31"/>
      <c r="CS290" s="317"/>
      <c r="CT290" s="303">
        <v>0.0</v>
      </c>
      <c r="CU290" s="304">
        <v>0.0</v>
      </c>
      <c r="CV290" s="305">
        <v>0.0</v>
      </c>
      <c r="CW290" s="31"/>
      <c r="CX290" s="31"/>
      <c r="CY290" s="317"/>
      <c r="CZ290" s="303">
        <v>0.0</v>
      </c>
      <c r="DA290" s="304">
        <v>0.0</v>
      </c>
      <c r="DB290" s="305">
        <v>0.0</v>
      </c>
    </row>
    <row r="291">
      <c r="B291" s="313"/>
      <c r="C291" s="314"/>
      <c r="D291" s="314"/>
      <c r="E291" s="287">
        <v>0.0</v>
      </c>
      <c r="F291" s="287">
        <v>0.0</v>
      </c>
      <c r="G291" s="287">
        <v>0.0</v>
      </c>
      <c r="H291" s="287">
        <f>IF(ISBLANK(E291), "", COUNTA(CCD!K291, CCD!Q291, CCD!W291, CCD!AC291, CCD!AI291, CCD!AO291, CCD!AU291, CCD!BA291, CCD!BG291, CCD!BM291, CCD!BS291, CCD!BY291, CCD!CE291, CCD!CK291, CCD!CQ291, CCD!CW291))</f>
        <v>0</v>
      </c>
      <c r="I291" s="287">
        <f>IF(ISBLANK(F291), "", COUNTA(CCD!L291, CCD!R291, CCD!X291, CCD!AD291, CCD!AJ291, CCD!AP291, CCD!AV291, CCD!BB291, CCD!BH291, CCD!BN291, CCD!BT291, CCD!BZ291, CCD!CF291, CCD!CL291, CCD!CR291, CCD!CX291))</f>
        <v>0</v>
      </c>
      <c r="J291" s="287">
        <f>IF(ISBLANK(G291), "", COUNTA(CCD!M291, CCD!S291, CCD!Y291, CCD!AE291, CCD!AK291, CCD!AQ291, CCD!AW291, CCD!BC291, CCD!BI291, CCD!BO291, CCD!BU291, CCD!CA291, CCD!CG291, CCD!CM291, CCD!CS291, CCD!CY291))</f>
        <v>0</v>
      </c>
      <c r="K291" s="315"/>
      <c r="L291" s="32"/>
      <c r="M291" s="316"/>
      <c r="N291" s="309">
        <v>0.0</v>
      </c>
      <c r="O291" s="310">
        <v>0.0</v>
      </c>
      <c r="P291" s="311">
        <v>0.0</v>
      </c>
      <c r="Q291" s="315"/>
      <c r="R291" s="88"/>
      <c r="S291" s="316"/>
      <c r="T291" s="309">
        <v>0.0</v>
      </c>
      <c r="U291" s="310">
        <v>0.0</v>
      </c>
      <c r="V291" s="311">
        <v>0.0</v>
      </c>
      <c r="W291" s="315"/>
      <c r="X291" s="32"/>
      <c r="Y291" s="316"/>
      <c r="Z291" s="309">
        <v>0.0</v>
      </c>
      <c r="AA291" s="310">
        <v>0.0</v>
      </c>
      <c r="AB291" s="311">
        <v>0.0</v>
      </c>
      <c r="AC291" s="315"/>
      <c r="AD291" s="32"/>
      <c r="AE291" s="316"/>
      <c r="AF291" s="309">
        <v>0.0</v>
      </c>
      <c r="AG291" s="310">
        <v>0.0</v>
      </c>
      <c r="AH291" s="311">
        <v>0.0</v>
      </c>
      <c r="AI291" s="315"/>
      <c r="AJ291" s="32"/>
      <c r="AK291" s="316"/>
      <c r="AL291" s="309">
        <v>0.0</v>
      </c>
      <c r="AM291" s="310">
        <v>0.0</v>
      </c>
      <c r="AN291" s="311">
        <v>0.0</v>
      </c>
      <c r="AO291" s="32"/>
      <c r="AP291" s="32"/>
      <c r="AQ291" s="316"/>
      <c r="AR291" s="309">
        <v>0.0</v>
      </c>
      <c r="AS291" s="310">
        <v>0.0</v>
      </c>
      <c r="AT291" s="311">
        <v>0.0</v>
      </c>
      <c r="AU291" s="315"/>
      <c r="AV291" s="32"/>
      <c r="AW291" s="316"/>
      <c r="AX291" s="309">
        <v>0.0</v>
      </c>
      <c r="AY291" s="310">
        <v>0.0</v>
      </c>
      <c r="AZ291" s="311">
        <v>0.0</v>
      </c>
      <c r="BA291" s="315"/>
      <c r="BB291" s="32"/>
      <c r="BC291" s="316"/>
      <c r="BD291" s="309">
        <v>0.0</v>
      </c>
      <c r="BE291" s="310">
        <v>0.0</v>
      </c>
      <c r="BF291" s="311">
        <v>0.0</v>
      </c>
      <c r="BG291" s="315"/>
      <c r="BH291" s="32"/>
      <c r="BI291" s="316"/>
      <c r="BJ291" s="309">
        <v>0.0</v>
      </c>
      <c r="BK291" s="310">
        <v>0.0</v>
      </c>
      <c r="BL291" s="311">
        <v>0.0</v>
      </c>
      <c r="BM291" s="32"/>
      <c r="BN291" s="32"/>
      <c r="BO291" s="316"/>
      <c r="BP291" s="309">
        <v>0.0</v>
      </c>
      <c r="BQ291" s="310">
        <v>0.0</v>
      </c>
      <c r="BR291" s="311">
        <v>0.0</v>
      </c>
      <c r="BS291" s="32"/>
      <c r="BT291" s="32"/>
      <c r="BU291" s="316"/>
      <c r="BV291" s="309">
        <v>0.0</v>
      </c>
      <c r="BW291" s="310">
        <v>0.0</v>
      </c>
      <c r="BX291" s="311">
        <v>0.0</v>
      </c>
      <c r="BY291" s="32"/>
      <c r="BZ291" s="32"/>
      <c r="CA291" s="316"/>
      <c r="CB291" s="309">
        <v>0.0</v>
      </c>
      <c r="CC291" s="310">
        <v>0.0</v>
      </c>
      <c r="CD291" s="311">
        <v>0.0</v>
      </c>
      <c r="CE291" s="32"/>
      <c r="CF291" s="32"/>
      <c r="CG291" s="316"/>
      <c r="CH291" s="309">
        <v>0.0</v>
      </c>
      <c r="CI291" s="310">
        <v>0.0</v>
      </c>
      <c r="CJ291" s="311">
        <v>0.0</v>
      </c>
      <c r="CK291" s="31"/>
      <c r="CL291" s="31"/>
      <c r="CM291" s="317"/>
      <c r="CN291" s="303">
        <v>0.0</v>
      </c>
      <c r="CO291" s="304">
        <v>0.0</v>
      </c>
      <c r="CP291" s="305">
        <v>0.0</v>
      </c>
      <c r="CQ291" s="31"/>
      <c r="CR291" s="31"/>
      <c r="CS291" s="317"/>
      <c r="CT291" s="303">
        <v>0.0</v>
      </c>
      <c r="CU291" s="304">
        <v>0.0</v>
      </c>
      <c r="CV291" s="305">
        <v>0.0</v>
      </c>
      <c r="CW291" s="31"/>
      <c r="CX291" s="31"/>
      <c r="CY291" s="317"/>
      <c r="CZ291" s="303">
        <v>0.0</v>
      </c>
      <c r="DA291" s="304">
        <v>0.0</v>
      </c>
      <c r="DB291" s="305">
        <v>0.0</v>
      </c>
    </row>
    <row r="292">
      <c r="B292" s="313"/>
      <c r="C292" s="314"/>
      <c r="D292" s="314"/>
      <c r="E292" s="287">
        <v>0.0</v>
      </c>
      <c r="F292" s="287">
        <v>0.0</v>
      </c>
      <c r="G292" s="287">
        <v>0.0</v>
      </c>
      <c r="H292" s="287">
        <f>IF(ISBLANK(E292), "", COUNTA(CCD!K292, CCD!Q292, CCD!W292, CCD!AC292, CCD!AI292, CCD!AO292, CCD!AU292, CCD!BA292, CCD!BG292, CCD!BM292, CCD!BS292, CCD!BY292, CCD!CE292, CCD!CK292, CCD!CQ292, CCD!CW292))</f>
        <v>0</v>
      </c>
      <c r="I292" s="287">
        <f>IF(ISBLANK(F292), "", COUNTA(CCD!L292, CCD!R292, CCD!X292, CCD!AD292, CCD!AJ292, CCD!AP292, CCD!AV292, CCD!BB292, CCD!BH292, CCD!BN292, CCD!BT292, CCD!BZ292, CCD!CF292, CCD!CL292, CCD!CR292, CCD!CX292))</f>
        <v>0</v>
      </c>
      <c r="J292" s="287">
        <f>IF(ISBLANK(G292), "", COUNTA(CCD!M292, CCD!S292, CCD!Y292, CCD!AE292, CCD!AK292, CCD!AQ292, CCD!AW292, CCD!BC292, CCD!BI292, CCD!BO292, CCD!BU292, CCD!CA292, CCD!CG292, CCD!CM292, CCD!CS292, CCD!CY292))</f>
        <v>0</v>
      </c>
      <c r="K292" s="315"/>
      <c r="L292" s="32"/>
      <c r="M292" s="316"/>
      <c r="N292" s="309">
        <v>0.0</v>
      </c>
      <c r="O292" s="310">
        <v>0.0</v>
      </c>
      <c r="P292" s="311">
        <v>0.0</v>
      </c>
      <c r="Q292" s="315"/>
      <c r="R292" s="88"/>
      <c r="S292" s="316"/>
      <c r="T292" s="309">
        <v>0.0</v>
      </c>
      <c r="U292" s="310">
        <v>0.0</v>
      </c>
      <c r="V292" s="311">
        <v>0.0</v>
      </c>
      <c r="W292" s="315"/>
      <c r="X292" s="32"/>
      <c r="Y292" s="316"/>
      <c r="Z292" s="309">
        <v>0.0</v>
      </c>
      <c r="AA292" s="310">
        <v>0.0</v>
      </c>
      <c r="AB292" s="311">
        <v>0.0</v>
      </c>
      <c r="AC292" s="315"/>
      <c r="AD292" s="32"/>
      <c r="AE292" s="316"/>
      <c r="AF292" s="309">
        <v>0.0</v>
      </c>
      <c r="AG292" s="310">
        <v>0.0</v>
      </c>
      <c r="AH292" s="311">
        <v>0.0</v>
      </c>
      <c r="AI292" s="315"/>
      <c r="AJ292" s="32"/>
      <c r="AK292" s="316"/>
      <c r="AL292" s="309">
        <v>0.0</v>
      </c>
      <c r="AM292" s="310">
        <v>0.0</v>
      </c>
      <c r="AN292" s="311">
        <v>0.0</v>
      </c>
      <c r="AO292" s="32"/>
      <c r="AP292" s="32"/>
      <c r="AQ292" s="316"/>
      <c r="AR292" s="309">
        <v>0.0</v>
      </c>
      <c r="AS292" s="310">
        <v>0.0</v>
      </c>
      <c r="AT292" s="311">
        <v>0.0</v>
      </c>
      <c r="AU292" s="315"/>
      <c r="AV292" s="32"/>
      <c r="AW292" s="316"/>
      <c r="AX292" s="309">
        <v>0.0</v>
      </c>
      <c r="AY292" s="310">
        <v>0.0</v>
      </c>
      <c r="AZ292" s="311">
        <v>0.0</v>
      </c>
      <c r="BA292" s="315"/>
      <c r="BB292" s="32"/>
      <c r="BC292" s="316"/>
      <c r="BD292" s="309">
        <v>0.0</v>
      </c>
      <c r="BE292" s="310">
        <v>0.0</v>
      </c>
      <c r="BF292" s="311">
        <v>0.0</v>
      </c>
      <c r="BG292" s="315"/>
      <c r="BH292" s="32"/>
      <c r="BI292" s="316"/>
      <c r="BJ292" s="309">
        <v>0.0</v>
      </c>
      <c r="BK292" s="310">
        <v>0.0</v>
      </c>
      <c r="BL292" s="311">
        <v>0.0</v>
      </c>
      <c r="BM292" s="32"/>
      <c r="BN292" s="32"/>
      <c r="BO292" s="316"/>
      <c r="BP292" s="309">
        <v>0.0</v>
      </c>
      <c r="BQ292" s="310">
        <v>0.0</v>
      </c>
      <c r="BR292" s="311">
        <v>0.0</v>
      </c>
      <c r="BS292" s="32"/>
      <c r="BT292" s="32"/>
      <c r="BU292" s="316"/>
      <c r="BV292" s="309">
        <v>0.0</v>
      </c>
      <c r="BW292" s="310">
        <v>0.0</v>
      </c>
      <c r="BX292" s="311">
        <v>0.0</v>
      </c>
      <c r="BY292" s="32"/>
      <c r="BZ292" s="32"/>
      <c r="CA292" s="316"/>
      <c r="CB292" s="309">
        <v>0.0</v>
      </c>
      <c r="CC292" s="310">
        <v>0.0</v>
      </c>
      <c r="CD292" s="311">
        <v>0.0</v>
      </c>
      <c r="CE292" s="32"/>
      <c r="CF292" s="32"/>
      <c r="CG292" s="316"/>
      <c r="CH292" s="309">
        <v>0.0</v>
      </c>
      <c r="CI292" s="310">
        <v>0.0</v>
      </c>
      <c r="CJ292" s="311">
        <v>0.0</v>
      </c>
      <c r="CK292" s="31"/>
      <c r="CL292" s="31"/>
      <c r="CM292" s="317"/>
      <c r="CN292" s="303">
        <v>0.0</v>
      </c>
      <c r="CO292" s="304">
        <v>0.0</v>
      </c>
      <c r="CP292" s="305">
        <v>0.0</v>
      </c>
      <c r="CQ292" s="31"/>
      <c r="CR292" s="31"/>
      <c r="CS292" s="317"/>
      <c r="CT292" s="303">
        <v>0.0</v>
      </c>
      <c r="CU292" s="304">
        <v>0.0</v>
      </c>
      <c r="CV292" s="305">
        <v>0.0</v>
      </c>
      <c r="CW292" s="31"/>
      <c r="CX292" s="31"/>
      <c r="CY292" s="317"/>
      <c r="CZ292" s="303">
        <v>0.0</v>
      </c>
      <c r="DA292" s="304">
        <v>0.0</v>
      </c>
      <c r="DB292" s="305">
        <v>0.0</v>
      </c>
    </row>
    <row r="293">
      <c r="B293" s="313"/>
      <c r="C293" s="314"/>
      <c r="D293" s="314"/>
      <c r="E293" s="287">
        <v>0.0</v>
      </c>
      <c r="F293" s="287">
        <v>0.0</v>
      </c>
      <c r="G293" s="287">
        <v>0.0</v>
      </c>
      <c r="H293" s="287">
        <f>IF(ISBLANK(E293), "", COUNTA(CCD!K293, CCD!Q293, CCD!W293, CCD!AC293, CCD!AI293, CCD!AO293, CCD!AU293, CCD!BA293, CCD!BG293, CCD!BM293, CCD!BS293, CCD!BY293, CCD!CE293, CCD!CK293, CCD!CQ293, CCD!CW293))</f>
        <v>0</v>
      </c>
      <c r="I293" s="287">
        <f>IF(ISBLANK(F293), "", COUNTA(CCD!L293, CCD!R293, CCD!X293, CCD!AD293, CCD!AJ293, CCD!AP293, CCD!AV293, CCD!BB293, CCD!BH293, CCD!BN293, CCD!BT293, CCD!BZ293, CCD!CF293, CCD!CL293, CCD!CR293, CCD!CX293))</f>
        <v>0</v>
      </c>
      <c r="J293" s="287">
        <f>IF(ISBLANK(G293), "", COUNTA(CCD!M293, CCD!S293, CCD!Y293, CCD!AE293, CCD!AK293, CCD!AQ293, CCD!AW293, CCD!BC293, CCD!BI293, CCD!BO293, CCD!BU293, CCD!CA293, CCD!CG293, CCD!CM293, CCD!CS293, CCD!CY293))</f>
        <v>0</v>
      </c>
      <c r="K293" s="315"/>
      <c r="L293" s="32"/>
      <c r="M293" s="316"/>
      <c r="N293" s="309">
        <v>0.0</v>
      </c>
      <c r="O293" s="310">
        <v>0.0</v>
      </c>
      <c r="P293" s="311">
        <v>0.0</v>
      </c>
      <c r="Q293" s="315"/>
      <c r="R293" s="88"/>
      <c r="S293" s="316"/>
      <c r="T293" s="309">
        <v>0.0</v>
      </c>
      <c r="U293" s="310">
        <v>0.0</v>
      </c>
      <c r="V293" s="311">
        <v>0.0</v>
      </c>
      <c r="W293" s="315"/>
      <c r="X293" s="32"/>
      <c r="Y293" s="316"/>
      <c r="Z293" s="309">
        <v>0.0</v>
      </c>
      <c r="AA293" s="310">
        <v>0.0</v>
      </c>
      <c r="AB293" s="311">
        <v>0.0</v>
      </c>
      <c r="AC293" s="315"/>
      <c r="AD293" s="32"/>
      <c r="AE293" s="316"/>
      <c r="AF293" s="309">
        <v>0.0</v>
      </c>
      <c r="AG293" s="310">
        <v>0.0</v>
      </c>
      <c r="AH293" s="311">
        <v>0.0</v>
      </c>
      <c r="AI293" s="315"/>
      <c r="AJ293" s="32"/>
      <c r="AK293" s="316"/>
      <c r="AL293" s="309">
        <v>0.0</v>
      </c>
      <c r="AM293" s="310">
        <v>0.0</v>
      </c>
      <c r="AN293" s="311">
        <v>0.0</v>
      </c>
      <c r="AO293" s="32"/>
      <c r="AP293" s="32"/>
      <c r="AQ293" s="316"/>
      <c r="AR293" s="309">
        <v>0.0</v>
      </c>
      <c r="AS293" s="310">
        <v>0.0</v>
      </c>
      <c r="AT293" s="311">
        <v>0.0</v>
      </c>
      <c r="AU293" s="315"/>
      <c r="AV293" s="32"/>
      <c r="AW293" s="316"/>
      <c r="AX293" s="309">
        <v>0.0</v>
      </c>
      <c r="AY293" s="310">
        <v>0.0</v>
      </c>
      <c r="AZ293" s="311">
        <v>0.0</v>
      </c>
      <c r="BA293" s="315"/>
      <c r="BB293" s="32"/>
      <c r="BC293" s="316"/>
      <c r="BD293" s="309">
        <v>0.0</v>
      </c>
      <c r="BE293" s="310">
        <v>0.0</v>
      </c>
      <c r="BF293" s="311">
        <v>0.0</v>
      </c>
      <c r="BG293" s="315"/>
      <c r="BH293" s="32"/>
      <c r="BI293" s="316"/>
      <c r="BJ293" s="309">
        <v>0.0</v>
      </c>
      <c r="BK293" s="310">
        <v>0.0</v>
      </c>
      <c r="BL293" s="311">
        <v>0.0</v>
      </c>
      <c r="BM293" s="32"/>
      <c r="BN293" s="32"/>
      <c r="BO293" s="316"/>
      <c r="BP293" s="309">
        <v>0.0</v>
      </c>
      <c r="BQ293" s="310">
        <v>0.0</v>
      </c>
      <c r="BR293" s="311">
        <v>0.0</v>
      </c>
      <c r="BS293" s="32"/>
      <c r="BT293" s="32"/>
      <c r="BU293" s="316"/>
      <c r="BV293" s="309">
        <v>0.0</v>
      </c>
      <c r="BW293" s="310">
        <v>0.0</v>
      </c>
      <c r="BX293" s="311">
        <v>0.0</v>
      </c>
      <c r="BY293" s="32"/>
      <c r="BZ293" s="32"/>
      <c r="CA293" s="316"/>
      <c r="CB293" s="309">
        <v>0.0</v>
      </c>
      <c r="CC293" s="310">
        <v>0.0</v>
      </c>
      <c r="CD293" s="311">
        <v>0.0</v>
      </c>
      <c r="CE293" s="32"/>
      <c r="CF293" s="32"/>
      <c r="CG293" s="316"/>
      <c r="CH293" s="309">
        <v>0.0</v>
      </c>
      <c r="CI293" s="310">
        <v>0.0</v>
      </c>
      <c r="CJ293" s="311">
        <v>0.0</v>
      </c>
      <c r="CK293" s="31"/>
      <c r="CL293" s="31"/>
      <c r="CM293" s="317"/>
      <c r="CN293" s="303">
        <v>0.0</v>
      </c>
      <c r="CO293" s="304">
        <v>0.0</v>
      </c>
      <c r="CP293" s="305">
        <v>0.0</v>
      </c>
      <c r="CQ293" s="31"/>
      <c r="CR293" s="31"/>
      <c r="CS293" s="317"/>
      <c r="CT293" s="303">
        <v>0.0</v>
      </c>
      <c r="CU293" s="304">
        <v>0.0</v>
      </c>
      <c r="CV293" s="305">
        <v>0.0</v>
      </c>
      <c r="CW293" s="31"/>
      <c r="CX293" s="31"/>
      <c r="CY293" s="317"/>
      <c r="CZ293" s="303">
        <v>0.0</v>
      </c>
      <c r="DA293" s="304">
        <v>0.0</v>
      </c>
      <c r="DB293" s="305">
        <v>0.0</v>
      </c>
    </row>
    <row r="294">
      <c r="B294" s="313"/>
      <c r="C294" s="314"/>
      <c r="D294" s="314"/>
      <c r="E294" s="287">
        <v>0.0</v>
      </c>
      <c r="F294" s="287">
        <v>0.0</v>
      </c>
      <c r="G294" s="287">
        <v>0.0</v>
      </c>
      <c r="H294" s="287">
        <f>IF(ISBLANK(E294), "", COUNTA(CCD!K294, CCD!Q294, CCD!W294, CCD!AC294, CCD!AI294, CCD!AO294, CCD!AU294, CCD!BA294, CCD!BG294, CCD!BM294, CCD!BS294, CCD!BY294, CCD!CE294, CCD!CK294, CCD!CQ294, CCD!CW294))</f>
        <v>0</v>
      </c>
      <c r="I294" s="287">
        <f>IF(ISBLANK(F294), "", COUNTA(CCD!L294, CCD!R294, CCD!X294, CCD!AD294, CCD!AJ294, CCD!AP294, CCD!AV294, CCD!BB294, CCD!BH294, CCD!BN294, CCD!BT294, CCD!BZ294, CCD!CF294, CCD!CL294, CCD!CR294, CCD!CX294))</f>
        <v>0</v>
      </c>
      <c r="J294" s="287">
        <f>IF(ISBLANK(G294), "", COUNTA(CCD!M294, CCD!S294, CCD!Y294, CCD!AE294, CCD!AK294, CCD!AQ294, CCD!AW294, CCD!BC294, CCD!BI294, CCD!BO294, CCD!BU294, CCD!CA294, CCD!CG294, CCD!CM294, CCD!CS294, CCD!CY294))</f>
        <v>0</v>
      </c>
      <c r="K294" s="315"/>
      <c r="L294" s="32"/>
      <c r="M294" s="316"/>
      <c r="N294" s="309">
        <v>0.0</v>
      </c>
      <c r="O294" s="310">
        <v>0.0</v>
      </c>
      <c r="P294" s="311">
        <v>0.0</v>
      </c>
      <c r="Q294" s="315"/>
      <c r="R294" s="88"/>
      <c r="S294" s="316"/>
      <c r="T294" s="309">
        <v>0.0</v>
      </c>
      <c r="U294" s="310">
        <v>0.0</v>
      </c>
      <c r="V294" s="311">
        <v>0.0</v>
      </c>
      <c r="W294" s="315"/>
      <c r="X294" s="32"/>
      <c r="Y294" s="316"/>
      <c r="Z294" s="309">
        <v>0.0</v>
      </c>
      <c r="AA294" s="310">
        <v>0.0</v>
      </c>
      <c r="AB294" s="311">
        <v>0.0</v>
      </c>
      <c r="AC294" s="315"/>
      <c r="AD294" s="32"/>
      <c r="AE294" s="316"/>
      <c r="AF294" s="309">
        <v>0.0</v>
      </c>
      <c r="AG294" s="310">
        <v>0.0</v>
      </c>
      <c r="AH294" s="311">
        <v>0.0</v>
      </c>
      <c r="AI294" s="315"/>
      <c r="AJ294" s="32"/>
      <c r="AK294" s="316"/>
      <c r="AL294" s="309">
        <v>0.0</v>
      </c>
      <c r="AM294" s="310">
        <v>0.0</v>
      </c>
      <c r="AN294" s="311">
        <v>0.0</v>
      </c>
      <c r="AO294" s="32"/>
      <c r="AP294" s="32"/>
      <c r="AQ294" s="316"/>
      <c r="AR294" s="309">
        <v>0.0</v>
      </c>
      <c r="AS294" s="310">
        <v>0.0</v>
      </c>
      <c r="AT294" s="311">
        <v>0.0</v>
      </c>
      <c r="AU294" s="315"/>
      <c r="AV294" s="32"/>
      <c r="AW294" s="316"/>
      <c r="AX294" s="309">
        <v>0.0</v>
      </c>
      <c r="AY294" s="310">
        <v>0.0</v>
      </c>
      <c r="AZ294" s="311">
        <v>0.0</v>
      </c>
      <c r="BA294" s="315"/>
      <c r="BB294" s="32"/>
      <c r="BC294" s="316"/>
      <c r="BD294" s="309">
        <v>0.0</v>
      </c>
      <c r="BE294" s="310">
        <v>0.0</v>
      </c>
      <c r="BF294" s="311">
        <v>0.0</v>
      </c>
      <c r="BG294" s="315"/>
      <c r="BH294" s="32"/>
      <c r="BI294" s="316"/>
      <c r="BJ294" s="309">
        <v>0.0</v>
      </c>
      <c r="BK294" s="310">
        <v>0.0</v>
      </c>
      <c r="BL294" s="311">
        <v>0.0</v>
      </c>
      <c r="BM294" s="32"/>
      <c r="BN294" s="32"/>
      <c r="BO294" s="316"/>
      <c r="BP294" s="309">
        <v>0.0</v>
      </c>
      <c r="BQ294" s="310">
        <v>0.0</v>
      </c>
      <c r="BR294" s="311">
        <v>0.0</v>
      </c>
      <c r="BS294" s="32"/>
      <c r="BT294" s="32"/>
      <c r="BU294" s="316"/>
      <c r="BV294" s="309">
        <v>0.0</v>
      </c>
      <c r="BW294" s="310">
        <v>0.0</v>
      </c>
      <c r="BX294" s="311">
        <v>0.0</v>
      </c>
      <c r="BY294" s="32"/>
      <c r="BZ294" s="32"/>
      <c r="CA294" s="316"/>
      <c r="CB294" s="309">
        <v>0.0</v>
      </c>
      <c r="CC294" s="310">
        <v>0.0</v>
      </c>
      <c r="CD294" s="311">
        <v>0.0</v>
      </c>
      <c r="CE294" s="32"/>
      <c r="CF294" s="32"/>
      <c r="CG294" s="316"/>
      <c r="CH294" s="309">
        <v>0.0</v>
      </c>
      <c r="CI294" s="310">
        <v>0.0</v>
      </c>
      <c r="CJ294" s="311">
        <v>0.0</v>
      </c>
      <c r="CK294" s="31"/>
      <c r="CL294" s="31"/>
      <c r="CM294" s="317"/>
      <c r="CN294" s="303">
        <v>0.0</v>
      </c>
      <c r="CO294" s="304">
        <v>0.0</v>
      </c>
      <c r="CP294" s="305">
        <v>0.0</v>
      </c>
      <c r="CQ294" s="31"/>
      <c r="CR294" s="31"/>
      <c r="CS294" s="317"/>
      <c r="CT294" s="303">
        <v>0.0</v>
      </c>
      <c r="CU294" s="304">
        <v>0.0</v>
      </c>
      <c r="CV294" s="305">
        <v>0.0</v>
      </c>
      <c r="CW294" s="31"/>
      <c r="CX294" s="31"/>
      <c r="CY294" s="317"/>
      <c r="CZ294" s="303">
        <v>0.0</v>
      </c>
      <c r="DA294" s="304">
        <v>0.0</v>
      </c>
      <c r="DB294" s="305">
        <v>0.0</v>
      </c>
    </row>
    <row r="295">
      <c r="B295" s="313"/>
      <c r="C295" s="314"/>
      <c r="D295" s="314"/>
      <c r="E295" s="287">
        <v>0.0</v>
      </c>
      <c r="F295" s="287">
        <v>0.0</v>
      </c>
      <c r="G295" s="287">
        <v>0.0</v>
      </c>
      <c r="H295" s="287">
        <f>IF(ISBLANK(E295), "", COUNTA(CCD!K295, CCD!Q295, CCD!W295, CCD!AC295, CCD!AI295, CCD!AO295, CCD!AU295, CCD!BA295, CCD!BG295, CCD!BM295, CCD!BS295, CCD!BY295, CCD!CE295, CCD!CK295, CCD!CQ295, CCD!CW295))</f>
        <v>0</v>
      </c>
      <c r="I295" s="287">
        <f>IF(ISBLANK(F295), "", COUNTA(CCD!L295, CCD!R295, CCD!X295, CCD!AD295, CCD!AJ295, CCD!AP295, CCD!AV295, CCD!BB295, CCD!BH295, CCD!BN295, CCD!BT295, CCD!BZ295, CCD!CF295, CCD!CL295, CCD!CR295, CCD!CX295))</f>
        <v>0</v>
      </c>
      <c r="J295" s="287">
        <f>IF(ISBLANK(G295), "", COUNTA(CCD!M295, CCD!S295, CCD!Y295, CCD!AE295, CCD!AK295, CCD!AQ295, CCD!AW295, CCD!BC295, CCD!BI295, CCD!BO295, CCD!BU295, CCD!CA295, CCD!CG295, CCD!CM295, CCD!CS295, CCD!CY295))</f>
        <v>0</v>
      </c>
      <c r="K295" s="315"/>
      <c r="L295" s="32"/>
      <c r="M295" s="316"/>
      <c r="N295" s="309">
        <v>0.0</v>
      </c>
      <c r="O295" s="310">
        <v>0.0</v>
      </c>
      <c r="P295" s="311">
        <v>0.0</v>
      </c>
      <c r="Q295" s="315"/>
      <c r="R295" s="88"/>
      <c r="S295" s="316"/>
      <c r="T295" s="309">
        <v>0.0</v>
      </c>
      <c r="U295" s="310">
        <v>0.0</v>
      </c>
      <c r="V295" s="311">
        <v>0.0</v>
      </c>
      <c r="W295" s="315"/>
      <c r="X295" s="32"/>
      <c r="Y295" s="316"/>
      <c r="Z295" s="309">
        <v>0.0</v>
      </c>
      <c r="AA295" s="310">
        <v>0.0</v>
      </c>
      <c r="AB295" s="311">
        <v>0.0</v>
      </c>
      <c r="AC295" s="315"/>
      <c r="AD295" s="32"/>
      <c r="AE295" s="316"/>
      <c r="AF295" s="309">
        <v>0.0</v>
      </c>
      <c r="AG295" s="310">
        <v>0.0</v>
      </c>
      <c r="AH295" s="311">
        <v>0.0</v>
      </c>
      <c r="AI295" s="315"/>
      <c r="AJ295" s="32"/>
      <c r="AK295" s="316"/>
      <c r="AL295" s="309">
        <v>0.0</v>
      </c>
      <c r="AM295" s="310">
        <v>0.0</v>
      </c>
      <c r="AN295" s="311">
        <v>0.0</v>
      </c>
      <c r="AO295" s="32"/>
      <c r="AP295" s="32"/>
      <c r="AQ295" s="316"/>
      <c r="AR295" s="309">
        <v>0.0</v>
      </c>
      <c r="AS295" s="310">
        <v>0.0</v>
      </c>
      <c r="AT295" s="311">
        <v>0.0</v>
      </c>
      <c r="AU295" s="315"/>
      <c r="AV295" s="32"/>
      <c r="AW295" s="316"/>
      <c r="AX295" s="309">
        <v>0.0</v>
      </c>
      <c r="AY295" s="310">
        <v>0.0</v>
      </c>
      <c r="AZ295" s="311">
        <v>0.0</v>
      </c>
      <c r="BA295" s="315"/>
      <c r="BB295" s="32"/>
      <c r="BC295" s="316"/>
      <c r="BD295" s="309">
        <v>0.0</v>
      </c>
      <c r="BE295" s="310">
        <v>0.0</v>
      </c>
      <c r="BF295" s="311">
        <v>0.0</v>
      </c>
      <c r="BG295" s="315"/>
      <c r="BH295" s="32"/>
      <c r="BI295" s="316"/>
      <c r="BJ295" s="309">
        <v>0.0</v>
      </c>
      <c r="BK295" s="310">
        <v>0.0</v>
      </c>
      <c r="BL295" s="311">
        <v>0.0</v>
      </c>
      <c r="BM295" s="32"/>
      <c r="BN295" s="32"/>
      <c r="BO295" s="316"/>
      <c r="BP295" s="309">
        <v>0.0</v>
      </c>
      <c r="BQ295" s="310">
        <v>0.0</v>
      </c>
      <c r="BR295" s="311">
        <v>0.0</v>
      </c>
      <c r="BS295" s="32"/>
      <c r="BT295" s="32"/>
      <c r="BU295" s="316"/>
      <c r="BV295" s="309">
        <v>0.0</v>
      </c>
      <c r="BW295" s="310">
        <v>0.0</v>
      </c>
      <c r="BX295" s="311">
        <v>0.0</v>
      </c>
      <c r="BY295" s="32"/>
      <c r="BZ295" s="32"/>
      <c r="CA295" s="316"/>
      <c r="CB295" s="309">
        <v>0.0</v>
      </c>
      <c r="CC295" s="310">
        <v>0.0</v>
      </c>
      <c r="CD295" s="311">
        <v>0.0</v>
      </c>
      <c r="CE295" s="32"/>
      <c r="CF295" s="32"/>
      <c r="CG295" s="316"/>
      <c r="CH295" s="309">
        <v>0.0</v>
      </c>
      <c r="CI295" s="310">
        <v>0.0</v>
      </c>
      <c r="CJ295" s="311">
        <v>0.0</v>
      </c>
      <c r="CK295" s="31"/>
      <c r="CL295" s="31"/>
      <c r="CM295" s="317"/>
      <c r="CN295" s="303">
        <v>0.0</v>
      </c>
      <c r="CO295" s="304">
        <v>0.0</v>
      </c>
      <c r="CP295" s="305">
        <v>0.0</v>
      </c>
      <c r="CQ295" s="31"/>
      <c r="CR295" s="31"/>
      <c r="CS295" s="317"/>
      <c r="CT295" s="303">
        <v>0.0</v>
      </c>
      <c r="CU295" s="304">
        <v>0.0</v>
      </c>
      <c r="CV295" s="305">
        <v>0.0</v>
      </c>
      <c r="CW295" s="31"/>
      <c r="CX295" s="31"/>
      <c r="CY295" s="317"/>
      <c r="CZ295" s="303">
        <v>0.0</v>
      </c>
      <c r="DA295" s="304">
        <v>0.0</v>
      </c>
      <c r="DB295" s="305">
        <v>0.0</v>
      </c>
    </row>
    <row r="296">
      <c r="B296" s="313"/>
      <c r="C296" s="314"/>
      <c r="D296" s="314"/>
      <c r="E296" s="287">
        <v>0.0</v>
      </c>
      <c r="F296" s="287">
        <v>0.0</v>
      </c>
      <c r="G296" s="287">
        <v>0.0</v>
      </c>
      <c r="H296" s="287">
        <f>IF(ISBLANK(E296), "", COUNTA(CCD!K296, CCD!Q296, CCD!W296, CCD!AC296, CCD!AI296, CCD!AO296, CCD!AU296, CCD!BA296, CCD!BG296, CCD!BM296, CCD!BS296, CCD!BY296, CCD!CE296, CCD!CK296, CCD!CQ296, CCD!CW296))</f>
        <v>0</v>
      </c>
      <c r="I296" s="287">
        <f>IF(ISBLANK(F296), "", COUNTA(CCD!L296, CCD!R296, CCD!X296, CCD!AD296, CCD!AJ296, CCD!AP296, CCD!AV296, CCD!BB296, CCD!BH296, CCD!BN296, CCD!BT296, CCD!BZ296, CCD!CF296, CCD!CL296, CCD!CR296, CCD!CX296))</f>
        <v>0</v>
      </c>
      <c r="J296" s="287">
        <f>IF(ISBLANK(G296), "", COUNTA(CCD!M296, CCD!S296, CCD!Y296, CCD!AE296, CCD!AK296, CCD!AQ296, CCD!AW296, CCD!BC296, CCD!BI296, CCD!BO296, CCD!BU296, CCD!CA296, CCD!CG296, CCD!CM296, CCD!CS296, CCD!CY296))</f>
        <v>0</v>
      </c>
      <c r="K296" s="315"/>
      <c r="L296" s="32"/>
      <c r="M296" s="316"/>
      <c r="N296" s="309">
        <v>0.0</v>
      </c>
      <c r="O296" s="310">
        <v>0.0</v>
      </c>
      <c r="P296" s="311">
        <v>0.0</v>
      </c>
      <c r="Q296" s="315"/>
      <c r="R296" s="88"/>
      <c r="S296" s="316"/>
      <c r="T296" s="309">
        <v>0.0</v>
      </c>
      <c r="U296" s="310">
        <v>0.0</v>
      </c>
      <c r="V296" s="311">
        <v>0.0</v>
      </c>
      <c r="W296" s="315"/>
      <c r="X296" s="32"/>
      <c r="Y296" s="316"/>
      <c r="Z296" s="309">
        <v>0.0</v>
      </c>
      <c r="AA296" s="310">
        <v>0.0</v>
      </c>
      <c r="AB296" s="311">
        <v>0.0</v>
      </c>
      <c r="AC296" s="315"/>
      <c r="AD296" s="32"/>
      <c r="AE296" s="316"/>
      <c r="AF296" s="309">
        <v>0.0</v>
      </c>
      <c r="AG296" s="310">
        <v>0.0</v>
      </c>
      <c r="AH296" s="311">
        <v>0.0</v>
      </c>
      <c r="AI296" s="315"/>
      <c r="AJ296" s="32"/>
      <c r="AK296" s="316"/>
      <c r="AL296" s="309">
        <v>0.0</v>
      </c>
      <c r="AM296" s="310">
        <v>0.0</v>
      </c>
      <c r="AN296" s="311">
        <v>0.0</v>
      </c>
      <c r="AO296" s="32"/>
      <c r="AP296" s="32"/>
      <c r="AQ296" s="316"/>
      <c r="AR296" s="309">
        <v>0.0</v>
      </c>
      <c r="AS296" s="310">
        <v>0.0</v>
      </c>
      <c r="AT296" s="311">
        <v>0.0</v>
      </c>
      <c r="AU296" s="315"/>
      <c r="AV296" s="32"/>
      <c r="AW296" s="316"/>
      <c r="AX296" s="309">
        <v>0.0</v>
      </c>
      <c r="AY296" s="310">
        <v>0.0</v>
      </c>
      <c r="AZ296" s="311">
        <v>0.0</v>
      </c>
      <c r="BA296" s="315"/>
      <c r="BB296" s="32"/>
      <c r="BC296" s="316"/>
      <c r="BD296" s="309">
        <v>0.0</v>
      </c>
      <c r="BE296" s="310">
        <v>0.0</v>
      </c>
      <c r="BF296" s="311">
        <v>0.0</v>
      </c>
      <c r="BG296" s="315"/>
      <c r="BH296" s="32"/>
      <c r="BI296" s="316"/>
      <c r="BJ296" s="309">
        <v>0.0</v>
      </c>
      <c r="BK296" s="310">
        <v>0.0</v>
      </c>
      <c r="BL296" s="311">
        <v>0.0</v>
      </c>
      <c r="BM296" s="32"/>
      <c r="BN296" s="32"/>
      <c r="BO296" s="316"/>
      <c r="BP296" s="309">
        <v>0.0</v>
      </c>
      <c r="BQ296" s="310">
        <v>0.0</v>
      </c>
      <c r="BR296" s="311">
        <v>0.0</v>
      </c>
      <c r="BS296" s="32"/>
      <c r="BT296" s="32"/>
      <c r="BU296" s="316"/>
      <c r="BV296" s="309">
        <v>0.0</v>
      </c>
      <c r="BW296" s="310">
        <v>0.0</v>
      </c>
      <c r="BX296" s="311">
        <v>0.0</v>
      </c>
      <c r="BY296" s="32"/>
      <c r="BZ296" s="32"/>
      <c r="CA296" s="316"/>
      <c r="CB296" s="309">
        <v>0.0</v>
      </c>
      <c r="CC296" s="310">
        <v>0.0</v>
      </c>
      <c r="CD296" s="311">
        <v>0.0</v>
      </c>
      <c r="CE296" s="32"/>
      <c r="CF296" s="32"/>
      <c r="CG296" s="316"/>
      <c r="CH296" s="309">
        <v>0.0</v>
      </c>
      <c r="CI296" s="310">
        <v>0.0</v>
      </c>
      <c r="CJ296" s="311">
        <v>0.0</v>
      </c>
      <c r="CK296" s="31"/>
      <c r="CL296" s="31"/>
      <c r="CM296" s="317"/>
      <c r="CN296" s="303">
        <v>0.0</v>
      </c>
      <c r="CO296" s="304">
        <v>0.0</v>
      </c>
      <c r="CP296" s="305">
        <v>0.0</v>
      </c>
      <c r="CQ296" s="31"/>
      <c r="CR296" s="31"/>
      <c r="CS296" s="317"/>
      <c r="CT296" s="303">
        <v>0.0</v>
      </c>
      <c r="CU296" s="304">
        <v>0.0</v>
      </c>
      <c r="CV296" s="305">
        <v>0.0</v>
      </c>
      <c r="CW296" s="31"/>
      <c r="CX296" s="31"/>
      <c r="CY296" s="317"/>
      <c r="CZ296" s="303">
        <v>0.0</v>
      </c>
      <c r="DA296" s="304">
        <v>0.0</v>
      </c>
      <c r="DB296" s="305">
        <v>0.0</v>
      </c>
    </row>
    <row r="297">
      <c r="B297" s="313"/>
      <c r="C297" s="314"/>
      <c r="D297" s="314"/>
      <c r="E297" s="287">
        <v>0.0</v>
      </c>
      <c r="F297" s="287">
        <v>0.0</v>
      </c>
      <c r="G297" s="287">
        <v>0.0</v>
      </c>
      <c r="H297" s="287">
        <f>IF(ISBLANK(E297), "", COUNTA(CCD!K297, CCD!Q297, CCD!W297, CCD!AC297, CCD!AI297, CCD!AO297, CCD!AU297, CCD!BA297, CCD!BG297, CCD!BM297, CCD!BS297, CCD!BY297, CCD!CE297, CCD!CK297, CCD!CQ297, CCD!CW297))</f>
        <v>0</v>
      </c>
      <c r="I297" s="287">
        <f>IF(ISBLANK(F297), "", COUNTA(CCD!L297, CCD!R297, CCD!X297, CCD!AD297, CCD!AJ297, CCD!AP297, CCD!AV297, CCD!BB297, CCD!BH297, CCD!BN297, CCD!BT297, CCD!BZ297, CCD!CF297, CCD!CL297, CCD!CR297, CCD!CX297))</f>
        <v>0</v>
      </c>
      <c r="J297" s="287">
        <f>IF(ISBLANK(G297), "", COUNTA(CCD!M297, CCD!S297, CCD!Y297, CCD!AE297, CCD!AK297, CCD!AQ297, CCD!AW297, CCD!BC297, CCD!BI297, CCD!BO297, CCD!BU297, CCD!CA297, CCD!CG297, CCD!CM297, CCD!CS297, CCD!CY297))</f>
        <v>0</v>
      </c>
      <c r="K297" s="315"/>
      <c r="L297" s="32"/>
      <c r="M297" s="316"/>
      <c r="N297" s="309">
        <v>0.0</v>
      </c>
      <c r="O297" s="310">
        <v>0.0</v>
      </c>
      <c r="P297" s="311">
        <v>0.0</v>
      </c>
      <c r="Q297" s="315"/>
      <c r="R297" s="88"/>
      <c r="S297" s="316"/>
      <c r="T297" s="309">
        <v>0.0</v>
      </c>
      <c r="U297" s="310">
        <v>0.0</v>
      </c>
      <c r="V297" s="311">
        <v>0.0</v>
      </c>
      <c r="W297" s="315"/>
      <c r="X297" s="32"/>
      <c r="Y297" s="316"/>
      <c r="Z297" s="309">
        <v>0.0</v>
      </c>
      <c r="AA297" s="310">
        <v>0.0</v>
      </c>
      <c r="AB297" s="311">
        <v>0.0</v>
      </c>
      <c r="AC297" s="315"/>
      <c r="AD297" s="32"/>
      <c r="AE297" s="316"/>
      <c r="AF297" s="309">
        <v>0.0</v>
      </c>
      <c r="AG297" s="310">
        <v>0.0</v>
      </c>
      <c r="AH297" s="311">
        <v>0.0</v>
      </c>
      <c r="AI297" s="315"/>
      <c r="AJ297" s="32"/>
      <c r="AK297" s="316"/>
      <c r="AL297" s="309">
        <v>0.0</v>
      </c>
      <c r="AM297" s="310">
        <v>0.0</v>
      </c>
      <c r="AN297" s="311">
        <v>0.0</v>
      </c>
      <c r="AO297" s="32"/>
      <c r="AP297" s="32"/>
      <c r="AQ297" s="316"/>
      <c r="AR297" s="309">
        <v>0.0</v>
      </c>
      <c r="AS297" s="310">
        <v>0.0</v>
      </c>
      <c r="AT297" s="311">
        <v>0.0</v>
      </c>
      <c r="AU297" s="315"/>
      <c r="AV297" s="32"/>
      <c r="AW297" s="316"/>
      <c r="AX297" s="309">
        <v>0.0</v>
      </c>
      <c r="AY297" s="310">
        <v>0.0</v>
      </c>
      <c r="AZ297" s="311">
        <v>0.0</v>
      </c>
      <c r="BA297" s="315"/>
      <c r="BB297" s="32"/>
      <c r="BC297" s="316"/>
      <c r="BD297" s="309">
        <v>0.0</v>
      </c>
      <c r="BE297" s="310">
        <v>0.0</v>
      </c>
      <c r="BF297" s="311">
        <v>0.0</v>
      </c>
      <c r="BG297" s="315"/>
      <c r="BH297" s="32"/>
      <c r="BI297" s="316"/>
      <c r="BJ297" s="309">
        <v>0.0</v>
      </c>
      <c r="BK297" s="310">
        <v>0.0</v>
      </c>
      <c r="BL297" s="311">
        <v>0.0</v>
      </c>
      <c r="BM297" s="32"/>
      <c r="BN297" s="32"/>
      <c r="BO297" s="316"/>
      <c r="BP297" s="309">
        <v>0.0</v>
      </c>
      <c r="BQ297" s="310">
        <v>0.0</v>
      </c>
      <c r="BR297" s="311">
        <v>0.0</v>
      </c>
      <c r="BS297" s="32"/>
      <c r="BT297" s="32"/>
      <c r="BU297" s="316"/>
      <c r="BV297" s="309">
        <v>0.0</v>
      </c>
      <c r="BW297" s="310">
        <v>0.0</v>
      </c>
      <c r="BX297" s="311">
        <v>0.0</v>
      </c>
      <c r="BY297" s="32"/>
      <c r="BZ297" s="32"/>
      <c r="CA297" s="316"/>
      <c r="CB297" s="309">
        <v>0.0</v>
      </c>
      <c r="CC297" s="310">
        <v>0.0</v>
      </c>
      <c r="CD297" s="311">
        <v>0.0</v>
      </c>
      <c r="CE297" s="32"/>
      <c r="CF297" s="32"/>
      <c r="CG297" s="316"/>
      <c r="CH297" s="309">
        <v>0.0</v>
      </c>
      <c r="CI297" s="310">
        <v>0.0</v>
      </c>
      <c r="CJ297" s="311">
        <v>0.0</v>
      </c>
      <c r="CK297" s="31"/>
      <c r="CL297" s="31"/>
      <c r="CM297" s="317"/>
      <c r="CN297" s="303">
        <v>0.0</v>
      </c>
      <c r="CO297" s="304">
        <v>0.0</v>
      </c>
      <c r="CP297" s="305">
        <v>0.0</v>
      </c>
      <c r="CQ297" s="31"/>
      <c r="CR297" s="31"/>
      <c r="CS297" s="317"/>
      <c r="CT297" s="303">
        <v>0.0</v>
      </c>
      <c r="CU297" s="304">
        <v>0.0</v>
      </c>
      <c r="CV297" s="305">
        <v>0.0</v>
      </c>
      <c r="CW297" s="31"/>
      <c r="CX297" s="31"/>
      <c r="CY297" s="317"/>
      <c r="CZ297" s="303">
        <v>0.0</v>
      </c>
      <c r="DA297" s="304">
        <v>0.0</v>
      </c>
      <c r="DB297" s="305">
        <v>0.0</v>
      </c>
    </row>
    <row r="298">
      <c r="B298" s="313"/>
      <c r="C298" s="314"/>
      <c r="D298" s="314"/>
      <c r="E298" s="287">
        <v>0.0</v>
      </c>
      <c r="F298" s="287">
        <v>0.0</v>
      </c>
      <c r="G298" s="287">
        <v>0.0</v>
      </c>
      <c r="H298" s="287">
        <f>IF(ISBLANK(E298), "", COUNTA(CCD!K298, CCD!Q298, CCD!W298, CCD!AC298, CCD!AI298, CCD!AO298, CCD!AU298, CCD!BA298, CCD!BG298, CCD!BM298, CCD!BS298, CCD!BY298, CCD!CE298, CCD!CK298, CCD!CQ298, CCD!CW298))</f>
        <v>0</v>
      </c>
      <c r="I298" s="287">
        <f>IF(ISBLANK(F298), "", COUNTA(CCD!L298, CCD!R298, CCD!X298, CCD!AD298, CCD!AJ298, CCD!AP298, CCD!AV298, CCD!BB298, CCD!BH298, CCD!BN298, CCD!BT298, CCD!BZ298, CCD!CF298, CCD!CL298, CCD!CR298, CCD!CX298))</f>
        <v>0</v>
      </c>
      <c r="J298" s="287">
        <f>IF(ISBLANK(G298), "", COUNTA(CCD!M298, CCD!S298, CCD!Y298, CCD!AE298, CCD!AK298, CCD!AQ298, CCD!AW298, CCD!BC298, CCD!BI298, CCD!BO298, CCD!BU298, CCD!CA298, CCD!CG298, CCD!CM298, CCD!CS298, CCD!CY298))</f>
        <v>0</v>
      </c>
      <c r="K298" s="315"/>
      <c r="L298" s="32"/>
      <c r="M298" s="316"/>
      <c r="N298" s="309">
        <v>0.0</v>
      </c>
      <c r="O298" s="310">
        <v>0.0</v>
      </c>
      <c r="P298" s="311">
        <v>0.0</v>
      </c>
      <c r="Q298" s="315"/>
      <c r="R298" s="88"/>
      <c r="S298" s="316"/>
      <c r="T298" s="309">
        <v>0.0</v>
      </c>
      <c r="U298" s="310">
        <v>0.0</v>
      </c>
      <c r="V298" s="311">
        <v>0.0</v>
      </c>
      <c r="W298" s="315"/>
      <c r="X298" s="32"/>
      <c r="Y298" s="316"/>
      <c r="Z298" s="309">
        <v>0.0</v>
      </c>
      <c r="AA298" s="310">
        <v>0.0</v>
      </c>
      <c r="AB298" s="311">
        <v>0.0</v>
      </c>
      <c r="AC298" s="315"/>
      <c r="AD298" s="32"/>
      <c r="AE298" s="316"/>
      <c r="AF298" s="309">
        <v>0.0</v>
      </c>
      <c r="AG298" s="310">
        <v>0.0</v>
      </c>
      <c r="AH298" s="311">
        <v>0.0</v>
      </c>
      <c r="AI298" s="315"/>
      <c r="AJ298" s="32"/>
      <c r="AK298" s="316"/>
      <c r="AL298" s="309">
        <v>0.0</v>
      </c>
      <c r="AM298" s="310">
        <v>0.0</v>
      </c>
      <c r="AN298" s="311">
        <v>0.0</v>
      </c>
      <c r="AO298" s="32"/>
      <c r="AP298" s="32"/>
      <c r="AQ298" s="316"/>
      <c r="AR298" s="309">
        <v>0.0</v>
      </c>
      <c r="AS298" s="310">
        <v>0.0</v>
      </c>
      <c r="AT298" s="311">
        <v>0.0</v>
      </c>
      <c r="AU298" s="315"/>
      <c r="AV298" s="32"/>
      <c r="AW298" s="316"/>
      <c r="AX298" s="309">
        <v>0.0</v>
      </c>
      <c r="AY298" s="310">
        <v>0.0</v>
      </c>
      <c r="AZ298" s="311">
        <v>0.0</v>
      </c>
      <c r="BA298" s="315"/>
      <c r="BB298" s="32"/>
      <c r="BC298" s="316"/>
      <c r="BD298" s="309">
        <v>0.0</v>
      </c>
      <c r="BE298" s="310">
        <v>0.0</v>
      </c>
      <c r="BF298" s="311">
        <v>0.0</v>
      </c>
      <c r="BG298" s="315"/>
      <c r="BH298" s="32"/>
      <c r="BI298" s="316"/>
      <c r="BJ298" s="309">
        <v>0.0</v>
      </c>
      <c r="BK298" s="310">
        <v>0.0</v>
      </c>
      <c r="BL298" s="311">
        <v>0.0</v>
      </c>
      <c r="BM298" s="32"/>
      <c r="BN298" s="32"/>
      <c r="BO298" s="316"/>
      <c r="BP298" s="309">
        <v>0.0</v>
      </c>
      <c r="BQ298" s="310">
        <v>0.0</v>
      </c>
      <c r="BR298" s="311">
        <v>0.0</v>
      </c>
      <c r="BS298" s="32"/>
      <c r="BT298" s="32"/>
      <c r="BU298" s="316"/>
      <c r="BV298" s="309">
        <v>0.0</v>
      </c>
      <c r="BW298" s="310">
        <v>0.0</v>
      </c>
      <c r="BX298" s="311">
        <v>0.0</v>
      </c>
      <c r="BY298" s="32"/>
      <c r="BZ298" s="32"/>
      <c r="CA298" s="316"/>
      <c r="CB298" s="309">
        <v>0.0</v>
      </c>
      <c r="CC298" s="310">
        <v>0.0</v>
      </c>
      <c r="CD298" s="311">
        <v>0.0</v>
      </c>
      <c r="CE298" s="32"/>
      <c r="CF298" s="32"/>
      <c r="CG298" s="316"/>
      <c r="CH298" s="309">
        <v>0.0</v>
      </c>
      <c r="CI298" s="310">
        <v>0.0</v>
      </c>
      <c r="CJ298" s="311">
        <v>0.0</v>
      </c>
      <c r="CK298" s="31"/>
      <c r="CL298" s="31"/>
      <c r="CM298" s="317"/>
      <c r="CN298" s="303">
        <v>0.0</v>
      </c>
      <c r="CO298" s="304">
        <v>0.0</v>
      </c>
      <c r="CP298" s="305">
        <v>0.0</v>
      </c>
      <c r="CQ298" s="31"/>
      <c r="CR298" s="31"/>
      <c r="CS298" s="317"/>
      <c r="CT298" s="303">
        <v>0.0</v>
      </c>
      <c r="CU298" s="304">
        <v>0.0</v>
      </c>
      <c r="CV298" s="305">
        <v>0.0</v>
      </c>
      <c r="CW298" s="31"/>
      <c r="CX298" s="31"/>
      <c r="CY298" s="317"/>
      <c r="CZ298" s="303">
        <v>0.0</v>
      </c>
      <c r="DA298" s="304">
        <v>0.0</v>
      </c>
      <c r="DB298" s="305">
        <v>0.0</v>
      </c>
    </row>
    <row r="299">
      <c r="B299" s="313"/>
      <c r="C299" s="314"/>
      <c r="D299" s="314"/>
      <c r="E299" s="287">
        <v>0.0</v>
      </c>
      <c r="F299" s="287">
        <v>0.0</v>
      </c>
      <c r="G299" s="287">
        <v>0.0</v>
      </c>
      <c r="H299" s="287">
        <f>IF(ISBLANK(E299), "", COUNTA(CCD!K299, CCD!Q299, CCD!W299, CCD!AC299, CCD!AI299, CCD!AO299, CCD!AU299, CCD!BA299, CCD!BG299, CCD!BM299, CCD!BS299, CCD!BY299, CCD!CE299, CCD!CK299, CCD!CQ299, CCD!CW299))</f>
        <v>0</v>
      </c>
      <c r="I299" s="287">
        <f>IF(ISBLANK(F299), "", COUNTA(CCD!L299, CCD!R299, CCD!X299, CCD!AD299, CCD!AJ299, CCD!AP299, CCD!AV299, CCD!BB299, CCD!BH299, CCD!BN299, CCD!BT299, CCD!BZ299, CCD!CF299, CCD!CL299, CCD!CR299, CCD!CX299))</f>
        <v>0</v>
      </c>
      <c r="J299" s="287">
        <f>IF(ISBLANK(G299), "", COUNTA(CCD!M299, CCD!S299, CCD!Y299, CCD!AE299, CCD!AK299, CCD!AQ299, CCD!AW299, CCD!BC299, CCD!BI299, CCD!BO299, CCD!BU299, CCD!CA299, CCD!CG299, CCD!CM299, CCD!CS299, CCD!CY299))</f>
        <v>0</v>
      </c>
      <c r="K299" s="315"/>
      <c r="L299" s="32"/>
      <c r="M299" s="316"/>
      <c r="N299" s="309">
        <v>0.0</v>
      </c>
      <c r="O299" s="310">
        <v>0.0</v>
      </c>
      <c r="P299" s="311">
        <v>0.0</v>
      </c>
      <c r="Q299" s="315"/>
      <c r="R299" s="88"/>
      <c r="S299" s="316"/>
      <c r="T299" s="309">
        <v>0.0</v>
      </c>
      <c r="U299" s="310">
        <v>0.0</v>
      </c>
      <c r="V299" s="311">
        <v>0.0</v>
      </c>
      <c r="W299" s="315"/>
      <c r="X299" s="32"/>
      <c r="Y299" s="316"/>
      <c r="Z299" s="309">
        <v>0.0</v>
      </c>
      <c r="AA299" s="310">
        <v>0.0</v>
      </c>
      <c r="AB299" s="311">
        <v>0.0</v>
      </c>
      <c r="AC299" s="315"/>
      <c r="AD299" s="32"/>
      <c r="AE299" s="316"/>
      <c r="AF299" s="309">
        <v>0.0</v>
      </c>
      <c r="AG299" s="310">
        <v>0.0</v>
      </c>
      <c r="AH299" s="311">
        <v>0.0</v>
      </c>
      <c r="AI299" s="315"/>
      <c r="AJ299" s="32"/>
      <c r="AK299" s="316"/>
      <c r="AL299" s="309">
        <v>0.0</v>
      </c>
      <c r="AM299" s="310">
        <v>0.0</v>
      </c>
      <c r="AN299" s="311">
        <v>0.0</v>
      </c>
      <c r="AO299" s="32"/>
      <c r="AP299" s="32"/>
      <c r="AQ299" s="316"/>
      <c r="AR299" s="309">
        <v>0.0</v>
      </c>
      <c r="AS299" s="310">
        <v>0.0</v>
      </c>
      <c r="AT299" s="311">
        <v>0.0</v>
      </c>
      <c r="AU299" s="315"/>
      <c r="AV299" s="32"/>
      <c r="AW299" s="316"/>
      <c r="AX299" s="309">
        <v>0.0</v>
      </c>
      <c r="AY299" s="310">
        <v>0.0</v>
      </c>
      <c r="AZ299" s="311">
        <v>0.0</v>
      </c>
      <c r="BA299" s="315"/>
      <c r="BB299" s="32"/>
      <c r="BC299" s="316"/>
      <c r="BD299" s="309">
        <v>0.0</v>
      </c>
      <c r="BE299" s="310">
        <v>0.0</v>
      </c>
      <c r="BF299" s="311">
        <v>0.0</v>
      </c>
      <c r="BG299" s="315"/>
      <c r="BH299" s="32"/>
      <c r="BI299" s="316"/>
      <c r="BJ299" s="309">
        <v>0.0</v>
      </c>
      <c r="BK299" s="310">
        <v>0.0</v>
      </c>
      <c r="BL299" s="311">
        <v>0.0</v>
      </c>
      <c r="BM299" s="32"/>
      <c r="BN299" s="32"/>
      <c r="BO299" s="316"/>
      <c r="BP299" s="309">
        <v>0.0</v>
      </c>
      <c r="BQ299" s="310">
        <v>0.0</v>
      </c>
      <c r="BR299" s="311">
        <v>0.0</v>
      </c>
      <c r="BS299" s="32"/>
      <c r="BT299" s="32"/>
      <c r="BU299" s="316"/>
      <c r="BV299" s="309">
        <v>0.0</v>
      </c>
      <c r="BW299" s="310">
        <v>0.0</v>
      </c>
      <c r="BX299" s="311">
        <v>0.0</v>
      </c>
      <c r="BY299" s="32"/>
      <c r="BZ299" s="32"/>
      <c r="CA299" s="316"/>
      <c r="CB299" s="309">
        <v>0.0</v>
      </c>
      <c r="CC299" s="310">
        <v>0.0</v>
      </c>
      <c r="CD299" s="311">
        <v>0.0</v>
      </c>
      <c r="CE299" s="32"/>
      <c r="CF299" s="32"/>
      <c r="CG299" s="316"/>
      <c r="CH299" s="309">
        <v>0.0</v>
      </c>
      <c r="CI299" s="310">
        <v>0.0</v>
      </c>
      <c r="CJ299" s="311">
        <v>0.0</v>
      </c>
      <c r="CK299" s="31"/>
      <c r="CL299" s="31"/>
      <c r="CM299" s="317"/>
      <c r="CN299" s="303">
        <v>0.0</v>
      </c>
      <c r="CO299" s="304">
        <v>0.0</v>
      </c>
      <c r="CP299" s="305">
        <v>0.0</v>
      </c>
      <c r="CQ299" s="31"/>
      <c r="CR299" s="31"/>
      <c r="CS299" s="317"/>
      <c r="CT299" s="303">
        <v>0.0</v>
      </c>
      <c r="CU299" s="304">
        <v>0.0</v>
      </c>
      <c r="CV299" s="305">
        <v>0.0</v>
      </c>
      <c r="CW299" s="31"/>
      <c r="CX299" s="31"/>
      <c r="CY299" s="317"/>
      <c r="CZ299" s="303">
        <v>0.0</v>
      </c>
      <c r="DA299" s="304">
        <v>0.0</v>
      </c>
      <c r="DB299" s="305">
        <v>0.0</v>
      </c>
    </row>
    <row r="300">
      <c r="B300" s="313"/>
      <c r="C300" s="314"/>
      <c r="D300" s="314"/>
      <c r="E300" s="287">
        <v>0.0</v>
      </c>
      <c r="F300" s="287">
        <v>0.0</v>
      </c>
      <c r="G300" s="287">
        <v>0.0</v>
      </c>
      <c r="H300" s="287">
        <f>IF(ISBLANK(E300), "", COUNTA(CCD!K300, CCD!Q300, CCD!W300, CCD!AC300, CCD!AI300, CCD!AO300, CCD!AU300, CCD!BA300, CCD!BG300, CCD!BM300, CCD!BS300, CCD!BY300, CCD!CE300, CCD!CK300, CCD!CQ300, CCD!CW300))</f>
        <v>0</v>
      </c>
      <c r="I300" s="287">
        <f>IF(ISBLANK(F300), "", COUNTA(CCD!L300, CCD!R300, CCD!X300, CCD!AD300, CCD!AJ300, CCD!AP300, CCD!AV300, CCD!BB300, CCD!BH300, CCD!BN300, CCD!BT300, CCD!BZ300, CCD!CF300, CCD!CL300, CCD!CR300, CCD!CX300))</f>
        <v>0</v>
      </c>
      <c r="J300" s="287">
        <f>IF(ISBLANK(G300), "", COUNTA(CCD!M300, CCD!S300, CCD!Y300, CCD!AE300, CCD!AK300, CCD!AQ300, CCD!AW300, CCD!BC300, CCD!BI300, CCD!BO300, CCD!BU300, CCD!CA300, CCD!CG300, CCD!CM300, CCD!CS300, CCD!CY300))</f>
        <v>0</v>
      </c>
      <c r="K300" s="315"/>
      <c r="L300" s="32"/>
      <c r="M300" s="316"/>
      <c r="N300" s="309">
        <v>0.0</v>
      </c>
      <c r="O300" s="310">
        <v>0.0</v>
      </c>
      <c r="P300" s="311">
        <v>0.0</v>
      </c>
      <c r="Q300" s="315"/>
      <c r="R300" s="88"/>
      <c r="S300" s="316"/>
      <c r="T300" s="309">
        <v>0.0</v>
      </c>
      <c r="U300" s="310">
        <v>0.0</v>
      </c>
      <c r="V300" s="311">
        <v>0.0</v>
      </c>
      <c r="W300" s="315"/>
      <c r="X300" s="32"/>
      <c r="Y300" s="316"/>
      <c r="Z300" s="309">
        <v>0.0</v>
      </c>
      <c r="AA300" s="310">
        <v>0.0</v>
      </c>
      <c r="AB300" s="311">
        <v>0.0</v>
      </c>
      <c r="AC300" s="315"/>
      <c r="AD300" s="32"/>
      <c r="AE300" s="316"/>
      <c r="AF300" s="309">
        <v>0.0</v>
      </c>
      <c r="AG300" s="310">
        <v>0.0</v>
      </c>
      <c r="AH300" s="311">
        <v>0.0</v>
      </c>
      <c r="AI300" s="315"/>
      <c r="AJ300" s="32"/>
      <c r="AK300" s="316"/>
      <c r="AL300" s="309">
        <v>0.0</v>
      </c>
      <c r="AM300" s="310">
        <v>0.0</v>
      </c>
      <c r="AN300" s="311">
        <v>0.0</v>
      </c>
      <c r="AO300" s="32"/>
      <c r="AP300" s="32"/>
      <c r="AQ300" s="316"/>
      <c r="AR300" s="309">
        <v>0.0</v>
      </c>
      <c r="AS300" s="310">
        <v>0.0</v>
      </c>
      <c r="AT300" s="311">
        <v>0.0</v>
      </c>
      <c r="AU300" s="315"/>
      <c r="AV300" s="32"/>
      <c r="AW300" s="316"/>
      <c r="AX300" s="309">
        <v>0.0</v>
      </c>
      <c r="AY300" s="310">
        <v>0.0</v>
      </c>
      <c r="AZ300" s="311">
        <v>0.0</v>
      </c>
      <c r="BA300" s="315"/>
      <c r="BB300" s="32"/>
      <c r="BC300" s="316"/>
      <c r="BD300" s="309">
        <v>0.0</v>
      </c>
      <c r="BE300" s="310">
        <v>0.0</v>
      </c>
      <c r="BF300" s="311">
        <v>0.0</v>
      </c>
      <c r="BG300" s="315"/>
      <c r="BH300" s="32"/>
      <c r="BI300" s="316"/>
      <c r="BJ300" s="309">
        <v>0.0</v>
      </c>
      <c r="BK300" s="310">
        <v>0.0</v>
      </c>
      <c r="BL300" s="311">
        <v>0.0</v>
      </c>
      <c r="BM300" s="32"/>
      <c r="BN300" s="32"/>
      <c r="BO300" s="316"/>
      <c r="BP300" s="309">
        <v>0.0</v>
      </c>
      <c r="BQ300" s="310">
        <v>0.0</v>
      </c>
      <c r="BR300" s="311">
        <v>0.0</v>
      </c>
      <c r="BS300" s="32"/>
      <c r="BT300" s="32"/>
      <c r="BU300" s="316"/>
      <c r="BV300" s="309">
        <v>0.0</v>
      </c>
      <c r="BW300" s="310">
        <v>0.0</v>
      </c>
      <c r="BX300" s="311">
        <v>0.0</v>
      </c>
      <c r="BY300" s="32"/>
      <c r="BZ300" s="32"/>
      <c r="CA300" s="316"/>
      <c r="CB300" s="309">
        <v>0.0</v>
      </c>
      <c r="CC300" s="310">
        <v>0.0</v>
      </c>
      <c r="CD300" s="311">
        <v>0.0</v>
      </c>
      <c r="CE300" s="32"/>
      <c r="CF300" s="32"/>
      <c r="CG300" s="316"/>
      <c r="CH300" s="309">
        <v>0.0</v>
      </c>
      <c r="CI300" s="310">
        <v>0.0</v>
      </c>
      <c r="CJ300" s="311">
        <v>0.0</v>
      </c>
      <c r="CK300" s="31"/>
      <c r="CL300" s="31"/>
      <c r="CM300" s="317"/>
      <c r="CN300" s="303">
        <v>0.0</v>
      </c>
      <c r="CO300" s="304">
        <v>0.0</v>
      </c>
      <c r="CP300" s="305">
        <v>0.0</v>
      </c>
      <c r="CQ300" s="31"/>
      <c r="CR300" s="31"/>
      <c r="CS300" s="317"/>
      <c r="CT300" s="303">
        <v>0.0</v>
      </c>
      <c r="CU300" s="304">
        <v>0.0</v>
      </c>
      <c r="CV300" s="305">
        <v>0.0</v>
      </c>
      <c r="CW300" s="31"/>
      <c r="CX300" s="31"/>
      <c r="CY300" s="317"/>
      <c r="CZ300" s="303">
        <v>0.0</v>
      </c>
      <c r="DA300" s="304">
        <v>0.0</v>
      </c>
      <c r="DB300" s="305">
        <v>0.0</v>
      </c>
    </row>
    <row r="301">
      <c r="B301" s="313"/>
      <c r="C301" s="314"/>
      <c r="D301" s="314"/>
      <c r="E301" s="287">
        <v>0.0</v>
      </c>
      <c r="F301" s="287">
        <v>0.0</v>
      </c>
      <c r="G301" s="287">
        <v>0.0</v>
      </c>
      <c r="H301" s="287">
        <f>IF(ISBLANK(E301), "", COUNTA(CCD!K301, CCD!Q301, CCD!W301, CCD!AC301, CCD!AI301, CCD!AO301, CCD!AU301, CCD!BA301, CCD!BG301, CCD!BM301, CCD!BS301, CCD!BY301, CCD!CE301, CCD!CK301, CCD!CQ301, CCD!CW301))</f>
        <v>0</v>
      </c>
      <c r="I301" s="287">
        <f>IF(ISBLANK(F301), "", COUNTA(CCD!L301, CCD!R301, CCD!X301, CCD!AD301, CCD!AJ301, CCD!AP301, CCD!AV301, CCD!BB301, CCD!BH301, CCD!BN301, CCD!BT301, CCD!BZ301, CCD!CF301, CCD!CL301, CCD!CR301, CCD!CX301))</f>
        <v>0</v>
      </c>
      <c r="J301" s="287">
        <f>IF(ISBLANK(G301), "", COUNTA(CCD!M301, CCD!S301, CCD!Y301, CCD!AE301, CCD!AK301, CCD!AQ301, CCD!AW301, CCD!BC301, CCD!BI301, CCD!BO301, CCD!BU301, CCD!CA301, CCD!CG301, CCD!CM301, CCD!CS301, CCD!CY301))</f>
        <v>0</v>
      </c>
      <c r="K301" s="315"/>
      <c r="L301" s="32"/>
      <c r="M301" s="316"/>
      <c r="N301" s="309">
        <v>0.0</v>
      </c>
      <c r="O301" s="310">
        <v>0.0</v>
      </c>
      <c r="P301" s="311">
        <v>0.0</v>
      </c>
      <c r="Q301" s="315"/>
      <c r="R301" s="88"/>
      <c r="S301" s="316"/>
      <c r="T301" s="309">
        <v>0.0</v>
      </c>
      <c r="U301" s="310">
        <v>0.0</v>
      </c>
      <c r="V301" s="311">
        <v>0.0</v>
      </c>
      <c r="W301" s="315"/>
      <c r="X301" s="32"/>
      <c r="Y301" s="316"/>
      <c r="Z301" s="309">
        <v>0.0</v>
      </c>
      <c r="AA301" s="310">
        <v>0.0</v>
      </c>
      <c r="AB301" s="311">
        <v>0.0</v>
      </c>
      <c r="AC301" s="315"/>
      <c r="AD301" s="32"/>
      <c r="AE301" s="316"/>
      <c r="AF301" s="309">
        <v>0.0</v>
      </c>
      <c r="AG301" s="310">
        <v>0.0</v>
      </c>
      <c r="AH301" s="311">
        <v>0.0</v>
      </c>
      <c r="AI301" s="315"/>
      <c r="AJ301" s="32"/>
      <c r="AK301" s="316"/>
      <c r="AL301" s="309">
        <v>0.0</v>
      </c>
      <c r="AM301" s="310">
        <v>0.0</v>
      </c>
      <c r="AN301" s="311">
        <v>0.0</v>
      </c>
      <c r="AO301" s="32"/>
      <c r="AP301" s="32"/>
      <c r="AQ301" s="316"/>
      <c r="AR301" s="309">
        <v>0.0</v>
      </c>
      <c r="AS301" s="310">
        <v>0.0</v>
      </c>
      <c r="AT301" s="311">
        <v>0.0</v>
      </c>
      <c r="AU301" s="315"/>
      <c r="AV301" s="32"/>
      <c r="AW301" s="316"/>
      <c r="AX301" s="309">
        <v>0.0</v>
      </c>
      <c r="AY301" s="310">
        <v>0.0</v>
      </c>
      <c r="AZ301" s="311">
        <v>0.0</v>
      </c>
      <c r="BA301" s="315"/>
      <c r="BB301" s="32"/>
      <c r="BC301" s="316"/>
      <c r="BD301" s="309">
        <v>0.0</v>
      </c>
      <c r="BE301" s="310">
        <v>0.0</v>
      </c>
      <c r="BF301" s="311">
        <v>0.0</v>
      </c>
      <c r="BG301" s="315"/>
      <c r="BH301" s="32"/>
      <c r="BI301" s="316"/>
      <c r="BJ301" s="309">
        <v>0.0</v>
      </c>
      <c r="BK301" s="310">
        <v>0.0</v>
      </c>
      <c r="BL301" s="311">
        <v>0.0</v>
      </c>
      <c r="BM301" s="32"/>
      <c r="BN301" s="32"/>
      <c r="BO301" s="316"/>
      <c r="BP301" s="309">
        <v>0.0</v>
      </c>
      <c r="BQ301" s="310">
        <v>0.0</v>
      </c>
      <c r="BR301" s="311">
        <v>0.0</v>
      </c>
      <c r="BS301" s="32"/>
      <c r="BT301" s="32"/>
      <c r="BU301" s="316"/>
      <c r="BV301" s="309">
        <v>0.0</v>
      </c>
      <c r="BW301" s="310">
        <v>0.0</v>
      </c>
      <c r="BX301" s="311">
        <v>0.0</v>
      </c>
      <c r="BY301" s="32"/>
      <c r="BZ301" s="32"/>
      <c r="CA301" s="316"/>
      <c r="CB301" s="309">
        <v>0.0</v>
      </c>
      <c r="CC301" s="310">
        <v>0.0</v>
      </c>
      <c r="CD301" s="311">
        <v>0.0</v>
      </c>
      <c r="CE301" s="32"/>
      <c r="CF301" s="32"/>
      <c r="CG301" s="316"/>
      <c r="CH301" s="309">
        <v>0.0</v>
      </c>
      <c r="CI301" s="310">
        <v>0.0</v>
      </c>
      <c r="CJ301" s="311">
        <v>0.0</v>
      </c>
      <c r="CK301" s="31"/>
      <c r="CL301" s="31"/>
      <c r="CM301" s="317"/>
      <c r="CN301" s="303">
        <v>0.0</v>
      </c>
      <c r="CO301" s="304">
        <v>0.0</v>
      </c>
      <c r="CP301" s="305">
        <v>0.0</v>
      </c>
      <c r="CQ301" s="31"/>
      <c r="CR301" s="31"/>
      <c r="CS301" s="317"/>
      <c r="CT301" s="303">
        <v>0.0</v>
      </c>
      <c r="CU301" s="304">
        <v>0.0</v>
      </c>
      <c r="CV301" s="305">
        <v>0.0</v>
      </c>
      <c r="CW301" s="31"/>
      <c r="CX301" s="31"/>
      <c r="CY301" s="317"/>
      <c r="CZ301" s="303">
        <v>0.0</v>
      </c>
      <c r="DA301" s="304">
        <v>0.0</v>
      </c>
      <c r="DB301" s="305">
        <v>0.0</v>
      </c>
    </row>
    <row r="302">
      <c r="B302" s="313"/>
      <c r="C302" s="314"/>
      <c r="D302" s="314"/>
      <c r="E302" s="287">
        <v>0.0</v>
      </c>
      <c r="F302" s="287">
        <v>0.0</v>
      </c>
      <c r="G302" s="287">
        <v>0.0</v>
      </c>
      <c r="H302" s="287">
        <f>IF(ISBLANK(E302), "", COUNTA(CCD!K302, CCD!Q302, CCD!W302, CCD!AC302, CCD!AI302, CCD!AO302, CCD!AU302, CCD!BA302, CCD!BG302, CCD!BM302, CCD!BS302, CCD!BY302, CCD!CE302, CCD!CK302, CCD!CQ302, CCD!CW302))</f>
        <v>0</v>
      </c>
      <c r="I302" s="287">
        <f>IF(ISBLANK(F302), "", COUNTA(CCD!L302, CCD!R302, CCD!X302, CCD!AD302, CCD!AJ302, CCD!AP302, CCD!AV302, CCD!BB302, CCD!BH302, CCD!BN302, CCD!BT302, CCD!BZ302, CCD!CF302, CCD!CL302, CCD!CR302, CCD!CX302))</f>
        <v>0</v>
      </c>
      <c r="J302" s="287">
        <f>IF(ISBLANK(G302), "", COUNTA(CCD!M302, CCD!S302, CCD!Y302, CCD!AE302, CCD!AK302, CCD!AQ302, CCD!AW302, CCD!BC302, CCD!BI302, CCD!BO302, CCD!BU302, CCD!CA302, CCD!CG302, CCD!CM302, CCD!CS302, CCD!CY302))</f>
        <v>0</v>
      </c>
      <c r="K302" s="315"/>
      <c r="L302" s="32"/>
      <c r="M302" s="316"/>
      <c r="N302" s="309">
        <v>0.0</v>
      </c>
      <c r="O302" s="310">
        <v>0.0</v>
      </c>
      <c r="P302" s="311">
        <v>0.0</v>
      </c>
      <c r="Q302" s="315"/>
      <c r="R302" s="88"/>
      <c r="S302" s="316"/>
      <c r="T302" s="309">
        <v>0.0</v>
      </c>
      <c r="U302" s="310">
        <v>0.0</v>
      </c>
      <c r="V302" s="311">
        <v>0.0</v>
      </c>
      <c r="W302" s="315"/>
      <c r="X302" s="32"/>
      <c r="Y302" s="316"/>
      <c r="Z302" s="309">
        <v>0.0</v>
      </c>
      <c r="AA302" s="310">
        <v>0.0</v>
      </c>
      <c r="AB302" s="311">
        <v>0.0</v>
      </c>
      <c r="AC302" s="315"/>
      <c r="AD302" s="32"/>
      <c r="AE302" s="316"/>
      <c r="AF302" s="309">
        <v>0.0</v>
      </c>
      <c r="AG302" s="310">
        <v>0.0</v>
      </c>
      <c r="AH302" s="311">
        <v>0.0</v>
      </c>
      <c r="AI302" s="315"/>
      <c r="AJ302" s="32"/>
      <c r="AK302" s="316"/>
      <c r="AL302" s="309">
        <v>0.0</v>
      </c>
      <c r="AM302" s="310">
        <v>0.0</v>
      </c>
      <c r="AN302" s="311">
        <v>0.0</v>
      </c>
      <c r="AO302" s="32"/>
      <c r="AP302" s="32"/>
      <c r="AQ302" s="316"/>
      <c r="AR302" s="309">
        <v>0.0</v>
      </c>
      <c r="AS302" s="310">
        <v>0.0</v>
      </c>
      <c r="AT302" s="311">
        <v>0.0</v>
      </c>
      <c r="AU302" s="315"/>
      <c r="AV302" s="32"/>
      <c r="AW302" s="316"/>
      <c r="AX302" s="309">
        <v>0.0</v>
      </c>
      <c r="AY302" s="310">
        <v>0.0</v>
      </c>
      <c r="AZ302" s="311">
        <v>0.0</v>
      </c>
      <c r="BA302" s="315"/>
      <c r="BB302" s="32"/>
      <c r="BC302" s="316"/>
      <c r="BD302" s="309">
        <v>0.0</v>
      </c>
      <c r="BE302" s="310">
        <v>0.0</v>
      </c>
      <c r="BF302" s="311">
        <v>0.0</v>
      </c>
      <c r="BG302" s="315"/>
      <c r="BH302" s="32"/>
      <c r="BI302" s="316"/>
      <c r="BJ302" s="309">
        <v>0.0</v>
      </c>
      <c r="BK302" s="310">
        <v>0.0</v>
      </c>
      <c r="BL302" s="311">
        <v>0.0</v>
      </c>
      <c r="BM302" s="32"/>
      <c r="BN302" s="32"/>
      <c r="BO302" s="316"/>
      <c r="BP302" s="309">
        <v>0.0</v>
      </c>
      <c r="BQ302" s="310">
        <v>0.0</v>
      </c>
      <c r="BR302" s="311">
        <v>0.0</v>
      </c>
      <c r="BS302" s="32"/>
      <c r="BT302" s="32"/>
      <c r="BU302" s="316"/>
      <c r="BV302" s="309">
        <v>0.0</v>
      </c>
      <c r="BW302" s="310">
        <v>0.0</v>
      </c>
      <c r="BX302" s="311">
        <v>0.0</v>
      </c>
      <c r="BY302" s="32"/>
      <c r="BZ302" s="32"/>
      <c r="CA302" s="316"/>
      <c r="CB302" s="309">
        <v>0.0</v>
      </c>
      <c r="CC302" s="310">
        <v>0.0</v>
      </c>
      <c r="CD302" s="311">
        <v>0.0</v>
      </c>
      <c r="CE302" s="32"/>
      <c r="CF302" s="32"/>
      <c r="CG302" s="316"/>
      <c r="CH302" s="309">
        <v>0.0</v>
      </c>
      <c r="CI302" s="310">
        <v>0.0</v>
      </c>
      <c r="CJ302" s="311">
        <v>0.0</v>
      </c>
      <c r="CK302" s="31"/>
      <c r="CL302" s="31"/>
      <c r="CM302" s="317"/>
      <c r="CN302" s="303">
        <v>0.0</v>
      </c>
      <c r="CO302" s="304">
        <v>0.0</v>
      </c>
      <c r="CP302" s="305">
        <v>0.0</v>
      </c>
      <c r="CQ302" s="31"/>
      <c r="CR302" s="31"/>
      <c r="CS302" s="317"/>
      <c r="CT302" s="303">
        <v>0.0</v>
      </c>
      <c r="CU302" s="304">
        <v>0.0</v>
      </c>
      <c r="CV302" s="305">
        <v>0.0</v>
      </c>
      <c r="CW302" s="31"/>
      <c r="CX302" s="31"/>
      <c r="CY302" s="317"/>
      <c r="CZ302" s="303">
        <v>0.0</v>
      </c>
      <c r="DA302" s="304">
        <v>0.0</v>
      </c>
      <c r="DB302" s="305">
        <v>0.0</v>
      </c>
    </row>
    <row r="303">
      <c r="B303" s="313"/>
      <c r="C303" s="314"/>
      <c r="D303" s="314"/>
      <c r="E303" s="287">
        <v>0.0</v>
      </c>
      <c r="F303" s="287">
        <v>0.0</v>
      </c>
      <c r="G303" s="287">
        <v>0.0</v>
      </c>
      <c r="H303" s="287">
        <f>IF(ISBLANK(E303), "", COUNTA(CCD!K303, CCD!Q303, CCD!W303, CCD!AC303, CCD!AI303, CCD!AO303, CCD!AU303, CCD!BA303, CCD!BG303, CCD!BM303, CCD!BS303, CCD!BY303, CCD!CE303, CCD!CK303, CCD!CQ303, CCD!CW303))</f>
        <v>0</v>
      </c>
      <c r="I303" s="287">
        <f>IF(ISBLANK(F303), "", COUNTA(CCD!L303, CCD!R303, CCD!X303, CCD!AD303, CCD!AJ303, CCD!AP303, CCD!AV303, CCD!BB303, CCD!BH303, CCD!BN303, CCD!BT303, CCD!BZ303, CCD!CF303, CCD!CL303, CCD!CR303, CCD!CX303))</f>
        <v>0</v>
      </c>
      <c r="J303" s="287">
        <f>IF(ISBLANK(G303), "", COUNTA(CCD!M303, CCD!S303, CCD!Y303, CCD!AE303, CCD!AK303, CCD!AQ303, CCD!AW303, CCD!BC303, CCD!BI303, CCD!BO303, CCD!BU303, CCD!CA303, CCD!CG303, CCD!CM303, CCD!CS303, CCD!CY303))</f>
        <v>0</v>
      </c>
      <c r="K303" s="315"/>
      <c r="L303" s="32"/>
      <c r="M303" s="316"/>
      <c r="N303" s="309">
        <v>0.0</v>
      </c>
      <c r="O303" s="310">
        <v>0.0</v>
      </c>
      <c r="P303" s="311">
        <v>0.0</v>
      </c>
      <c r="Q303" s="315"/>
      <c r="R303" s="88"/>
      <c r="S303" s="316"/>
      <c r="T303" s="309">
        <v>0.0</v>
      </c>
      <c r="U303" s="310">
        <v>0.0</v>
      </c>
      <c r="V303" s="311">
        <v>0.0</v>
      </c>
      <c r="W303" s="315"/>
      <c r="X303" s="32"/>
      <c r="Y303" s="316"/>
      <c r="Z303" s="309">
        <v>0.0</v>
      </c>
      <c r="AA303" s="310">
        <v>0.0</v>
      </c>
      <c r="AB303" s="311">
        <v>0.0</v>
      </c>
      <c r="AC303" s="315"/>
      <c r="AD303" s="32"/>
      <c r="AE303" s="316"/>
      <c r="AF303" s="309">
        <v>0.0</v>
      </c>
      <c r="AG303" s="310">
        <v>0.0</v>
      </c>
      <c r="AH303" s="311">
        <v>0.0</v>
      </c>
      <c r="AI303" s="315"/>
      <c r="AJ303" s="32"/>
      <c r="AK303" s="316"/>
      <c r="AL303" s="309">
        <v>0.0</v>
      </c>
      <c r="AM303" s="310">
        <v>0.0</v>
      </c>
      <c r="AN303" s="311">
        <v>0.0</v>
      </c>
      <c r="AO303" s="32"/>
      <c r="AP303" s="32"/>
      <c r="AQ303" s="316"/>
      <c r="AR303" s="309">
        <v>0.0</v>
      </c>
      <c r="AS303" s="310">
        <v>0.0</v>
      </c>
      <c r="AT303" s="311">
        <v>0.0</v>
      </c>
      <c r="AU303" s="315"/>
      <c r="AV303" s="32"/>
      <c r="AW303" s="316"/>
      <c r="AX303" s="309">
        <v>0.0</v>
      </c>
      <c r="AY303" s="310">
        <v>0.0</v>
      </c>
      <c r="AZ303" s="311">
        <v>0.0</v>
      </c>
      <c r="BA303" s="315"/>
      <c r="BB303" s="32"/>
      <c r="BC303" s="316"/>
      <c r="BD303" s="309">
        <v>0.0</v>
      </c>
      <c r="BE303" s="310">
        <v>0.0</v>
      </c>
      <c r="BF303" s="311">
        <v>0.0</v>
      </c>
      <c r="BG303" s="315"/>
      <c r="BH303" s="32"/>
      <c r="BI303" s="316"/>
      <c r="BJ303" s="309">
        <v>0.0</v>
      </c>
      <c r="BK303" s="310">
        <v>0.0</v>
      </c>
      <c r="BL303" s="311">
        <v>0.0</v>
      </c>
      <c r="BM303" s="32"/>
      <c r="BN303" s="32"/>
      <c r="BO303" s="316"/>
      <c r="BP303" s="309">
        <v>0.0</v>
      </c>
      <c r="BQ303" s="310">
        <v>0.0</v>
      </c>
      <c r="BR303" s="311">
        <v>0.0</v>
      </c>
      <c r="BS303" s="32"/>
      <c r="BT303" s="32"/>
      <c r="BU303" s="316"/>
      <c r="BV303" s="309">
        <v>0.0</v>
      </c>
      <c r="BW303" s="310">
        <v>0.0</v>
      </c>
      <c r="BX303" s="311">
        <v>0.0</v>
      </c>
      <c r="BY303" s="32"/>
      <c r="BZ303" s="32"/>
      <c r="CA303" s="316"/>
      <c r="CB303" s="309">
        <v>0.0</v>
      </c>
      <c r="CC303" s="310">
        <v>0.0</v>
      </c>
      <c r="CD303" s="311">
        <v>0.0</v>
      </c>
      <c r="CE303" s="32"/>
      <c r="CF303" s="32"/>
      <c r="CG303" s="316"/>
      <c r="CH303" s="309">
        <v>0.0</v>
      </c>
      <c r="CI303" s="310">
        <v>0.0</v>
      </c>
      <c r="CJ303" s="311">
        <v>0.0</v>
      </c>
      <c r="CK303" s="31"/>
      <c r="CL303" s="31"/>
      <c r="CM303" s="317"/>
      <c r="CN303" s="303">
        <v>0.0</v>
      </c>
      <c r="CO303" s="304">
        <v>0.0</v>
      </c>
      <c r="CP303" s="305">
        <v>0.0</v>
      </c>
      <c r="CQ303" s="31"/>
      <c r="CR303" s="31"/>
      <c r="CS303" s="317"/>
      <c r="CT303" s="303">
        <v>0.0</v>
      </c>
      <c r="CU303" s="304">
        <v>0.0</v>
      </c>
      <c r="CV303" s="305">
        <v>0.0</v>
      </c>
      <c r="CW303" s="31"/>
      <c r="CX303" s="31"/>
      <c r="CY303" s="317"/>
      <c r="CZ303" s="303">
        <v>0.0</v>
      </c>
      <c r="DA303" s="304">
        <v>0.0</v>
      </c>
      <c r="DB303" s="305">
        <v>0.0</v>
      </c>
    </row>
    <row r="304">
      <c r="B304" s="313"/>
      <c r="C304" s="314"/>
      <c r="D304" s="314"/>
      <c r="E304" s="287">
        <v>0.0</v>
      </c>
      <c r="F304" s="287">
        <v>0.0</v>
      </c>
      <c r="G304" s="287">
        <v>0.0</v>
      </c>
      <c r="H304" s="287">
        <f>IF(ISBLANK(E304), "", COUNTA(CCD!K304, CCD!Q304, CCD!W304, CCD!AC304, CCD!AI304, CCD!AO304, CCD!AU304, CCD!BA304, CCD!BG304, CCD!BM304, CCD!BS304, CCD!BY304, CCD!CE304, CCD!CK304, CCD!CQ304, CCD!CW304))</f>
        <v>0</v>
      </c>
      <c r="I304" s="287">
        <f>IF(ISBLANK(F304), "", COUNTA(CCD!L304, CCD!R304, CCD!X304, CCD!AD304, CCD!AJ304, CCD!AP304, CCD!AV304, CCD!BB304, CCD!BH304, CCD!BN304, CCD!BT304, CCD!BZ304, CCD!CF304, CCD!CL304, CCD!CR304, CCD!CX304))</f>
        <v>0</v>
      </c>
      <c r="J304" s="287">
        <f>IF(ISBLANK(G304), "", COUNTA(CCD!M304, CCD!S304, CCD!Y304, CCD!AE304, CCD!AK304, CCD!AQ304, CCD!AW304, CCD!BC304, CCD!BI304, CCD!BO304, CCD!BU304, CCD!CA304, CCD!CG304, CCD!CM304, CCD!CS304, CCD!CY304))</f>
        <v>0</v>
      </c>
      <c r="K304" s="315"/>
      <c r="L304" s="32"/>
      <c r="M304" s="316"/>
      <c r="N304" s="309">
        <v>0.0</v>
      </c>
      <c r="O304" s="310">
        <v>0.0</v>
      </c>
      <c r="P304" s="311">
        <v>0.0</v>
      </c>
      <c r="Q304" s="315"/>
      <c r="R304" s="88"/>
      <c r="S304" s="316"/>
      <c r="T304" s="309">
        <v>0.0</v>
      </c>
      <c r="U304" s="310">
        <v>0.0</v>
      </c>
      <c r="V304" s="311">
        <v>0.0</v>
      </c>
      <c r="W304" s="315"/>
      <c r="X304" s="32"/>
      <c r="Y304" s="316"/>
      <c r="Z304" s="309">
        <v>0.0</v>
      </c>
      <c r="AA304" s="310">
        <v>0.0</v>
      </c>
      <c r="AB304" s="311">
        <v>0.0</v>
      </c>
      <c r="AC304" s="315"/>
      <c r="AD304" s="32"/>
      <c r="AE304" s="316"/>
      <c r="AF304" s="309">
        <v>0.0</v>
      </c>
      <c r="AG304" s="310">
        <v>0.0</v>
      </c>
      <c r="AH304" s="311">
        <v>0.0</v>
      </c>
      <c r="AI304" s="315"/>
      <c r="AJ304" s="32"/>
      <c r="AK304" s="316"/>
      <c r="AL304" s="309">
        <v>0.0</v>
      </c>
      <c r="AM304" s="310">
        <v>0.0</v>
      </c>
      <c r="AN304" s="311">
        <v>0.0</v>
      </c>
      <c r="AO304" s="32"/>
      <c r="AP304" s="32"/>
      <c r="AQ304" s="316"/>
      <c r="AR304" s="309">
        <v>0.0</v>
      </c>
      <c r="AS304" s="310">
        <v>0.0</v>
      </c>
      <c r="AT304" s="311">
        <v>0.0</v>
      </c>
      <c r="AU304" s="315"/>
      <c r="AV304" s="32"/>
      <c r="AW304" s="316"/>
      <c r="AX304" s="309">
        <v>0.0</v>
      </c>
      <c r="AY304" s="310">
        <v>0.0</v>
      </c>
      <c r="AZ304" s="311">
        <v>0.0</v>
      </c>
      <c r="BA304" s="315"/>
      <c r="BB304" s="32"/>
      <c r="BC304" s="316"/>
      <c r="BD304" s="309">
        <v>0.0</v>
      </c>
      <c r="BE304" s="310">
        <v>0.0</v>
      </c>
      <c r="BF304" s="311">
        <v>0.0</v>
      </c>
      <c r="BG304" s="315"/>
      <c r="BH304" s="32"/>
      <c r="BI304" s="316"/>
      <c r="BJ304" s="309">
        <v>0.0</v>
      </c>
      <c r="BK304" s="310">
        <v>0.0</v>
      </c>
      <c r="BL304" s="311">
        <v>0.0</v>
      </c>
      <c r="BM304" s="32"/>
      <c r="BN304" s="32"/>
      <c r="BO304" s="316"/>
      <c r="BP304" s="309">
        <v>0.0</v>
      </c>
      <c r="BQ304" s="310">
        <v>0.0</v>
      </c>
      <c r="BR304" s="311">
        <v>0.0</v>
      </c>
      <c r="BS304" s="32"/>
      <c r="BT304" s="32"/>
      <c r="BU304" s="316"/>
      <c r="BV304" s="309">
        <v>0.0</v>
      </c>
      <c r="BW304" s="310">
        <v>0.0</v>
      </c>
      <c r="BX304" s="311">
        <v>0.0</v>
      </c>
      <c r="BY304" s="32"/>
      <c r="BZ304" s="32"/>
      <c r="CA304" s="316"/>
      <c r="CB304" s="309">
        <v>0.0</v>
      </c>
      <c r="CC304" s="310">
        <v>0.0</v>
      </c>
      <c r="CD304" s="311">
        <v>0.0</v>
      </c>
      <c r="CE304" s="32"/>
      <c r="CF304" s="32"/>
      <c r="CG304" s="316"/>
      <c r="CH304" s="309">
        <v>0.0</v>
      </c>
      <c r="CI304" s="310">
        <v>0.0</v>
      </c>
      <c r="CJ304" s="311">
        <v>0.0</v>
      </c>
      <c r="CK304" s="31"/>
      <c r="CL304" s="31"/>
      <c r="CM304" s="317"/>
      <c r="CN304" s="303">
        <v>0.0</v>
      </c>
      <c r="CO304" s="304">
        <v>0.0</v>
      </c>
      <c r="CP304" s="305">
        <v>0.0</v>
      </c>
      <c r="CQ304" s="31"/>
      <c r="CR304" s="31"/>
      <c r="CS304" s="317"/>
      <c r="CT304" s="303">
        <v>0.0</v>
      </c>
      <c r="CU304" s="304">
        <v>0.0</v>
      </c>
      <c r="CV304" s="305">
        <v>0.0</v>
      </c>
      <c r="CW304" s="31"/>
      <c r="CX304" s="31"/>
      <c r="CY304" s="317"/>
      <c r="CZ304" s="303">
        <v>0.0</v>
      </c>
      <c r="DA304" s="304">
        <v>0.0</v>
      </c>
      <c r="DB304" s="305">
        <v>0.0</v>
      </c>
    </row>
    <row r="305">
      <c r="B305" s="313"/>
      <c r="C305" s="314"/>
      <c r="D305" s="314"/>
      <c r="E305" s="287">
        <v>0.0</v>
      </c>
      <c r="F305" s="287">
        <v>0.0</v>
      </c>
      <c r="G305" s="287">
        <v>0.0</v>
      </c>
      <c r="H305" s="287">
        <f>IF(ISBLANK(E305), "", COUNTA(CCD!K305, CCD!Q305, CCD!W305, CCD!AC305, CCD!AI305, CCD!AO305, CCD!AU305, CCD!BA305, CCD!BG305, CCD!BM305, CCD!BS305, CCD!BY305, CCD!CE305, CCD!CK305, CCD!CQ305, CCD!CW305))</f>
        <v>0</v>
      </c>
      <c r="I305" s="287">
        <f>IF(ISBLANK(F305), "", COUNTA(CCD!L305, CCD!R305, CCD!X305, CCD!AD305, CCD!AJ305, CCD!AP305, CCD!AV305, CCD!BB305, CCD!BH305, CCD!BN305, CCD!BT305, CCD!BZ305, CCD!CF305, CCD!CL305, CCD!CR305, CCD!CX305))</f>
        <v>0</v>
      </c>
      <c r="J305" s="287">
        <f>IF(ISBLANK(G305), "", COUNTA(CCD!M305, CCD!S305, CCD!Y305, CCD!AE305, CCD!AK305, CCD!AQ305, CCD!AW305, CCD!BC305, CCD!BI305, CCD!BO305, CCD!BU305, CCD!CA305, CCD!CG305, CCD!CM305, CCD!CS305, CCD!CY305))</f>
        <v>0</v>
      </c>
      <c r="K305" s="315"/>
      <c r="L305" s="32"/>
      <c r="M305" s="316"/>
      <c r="N305" s="309">
        <v>0.0</v>
      </c>
      <c r="O305" s="310">
        <v>0.0</v>
      </c>
      <c r="P305" s="311">
        <v>0.0</v>
      </c>
      <c r="Q305" s="315"/>
      <c r="R305" s="88"/>
      <c r="S305" s="316"/>
      <c r="T305" s="309">
        <v>0.0</v>
      </c>
      <c r="U305" s="310">
        <v>0.0</v>
      </c>
      <c r="V305" s="311">
        <v>0.0</v>
      </c>
      <c r="W305" s="315"/>
      <c r="X305" s="32"/>
      <c r="Y305" s="316"/>
      <c r="Z305" s="309">
        <v>0.0</v>
      </c>
      <c r="AA305" s="310">
        <v>0.0</v>
      </c>
      <c r="AB305" s="311">
        <v>0.0</v>
      </c>
      <c r="AC305" s="315"/>
      <c r="AD305" s="32"/>
      <c r="AE305" s="316"/>
      <c r="AF305" s="309">
        <v>0.0</v>
      </c>
      <c r="AG305" s="310">
        <v>0.0</v>
      </c>
      <c r="AH305" s="311">
        <v>0.0</v>
      </c>
      <c r="AI305" s="315"/>
      <c r="AJ305" s="32"/>
      <c r="AK305" s="316"/>
      <c r="AL305" s="309">
        <v>0.0</v>
      </c>
      <c r="AM305" s="310">
        <v>0.0</v>
      </c>
      <c r="AN305" s="311">
        <v>0.0</v>
      </c>
      <c r="AO305" s="32"/>
      <c r="AP305" s="32"/>
      <c r="AQ305" s="316"/>
      <c r="AR305" s="309">
        <v>0.0</v>
      </c>
      <c r="AS305" s="310">
        <v>0.0</v>
      </c>
      <c r="AT305" s="311">
        <v>0.0</v>
      </c>
      <c r="AU305" s="315"/>
      <c r="AV305" s="32"/>
      <c r="AW305" s="316"/>
      <c r="AX305" s="309">
        <v>0.0</v>
      </c>
      <c r="AY305" s="310">
        <v>0.0</v>
      </c>
      <c r="AZ305" s="311">
        <v>0.0</v>
      </c>
      <c r="BA305" s="315"/>
      <c r="BB305" s="32"/>
      <c r="BC305" s="316"/>
      <c r="BD305" s="309">
        <v>0.0</v>
      </c>
      <c r="BE305" s="310">
        <v>0.0</v>
      </c>
      <c r="BF305" s="311">
        <v>0.0</v>
      </c>
      <c r="BG305" s="315"/>
      <c r="BH305" s="32"/>
      <c r="BI305" s="316"/>
      <c r="BJ305" s="309">
        <v>0.0</v>
      </c>
      <c r="BK305" s="310">
        <v>0.0</v>
      </c>
      <c r="BL305" s="311">
        <v>0.0</v>
      </c>
      <c r="BM305" s="32"/>
      <c r="BN305" s="32"/>
      <c r="BO305" s="316"/>
      <c r="BP305" s="309">
        <v>0.0</v>
      </c>
      <c r="BQ305" s="310">
        <v>0.0</v>
      </c>
      <c r="BR305" s="311">
        <v>0.0</v>
      </c>
      <c r="BS305" s="32"/>
      <c r="BT305" s="32"/>
      <c r="BU305" s="316"/>
      <c r="BV305" s="309">
        <v>0.0</v>
      </c>
      <c r="BW305" s="310">
        <v>0.0</v>
      </c>
      <c r="BX305" s="311">
        <v>0.0</v>
      </c>
      <c r="BY305" s="32"/>
      <c r="BZ305" s="32"/>
      <c r="CA305" s="316"/>
      <c r="CB305" s="309">
        <v>0.0</v>
      </c>
      <c r="CC305" s="310">
        <v>0.0</v>
      </c>
      <c r="CD305" s="311">
        <v>0.0</v>
      </c>
      <c r="CE305" s="32"/>
      <c r="CF305" s="32"/>
      <c r="CG305" s="316"/>
      <c r="CH305" s="309">
        <v>0.0</v>
      </c>
      <c r="CI305" s="310">
        <v>0.0</v>
      </c>
      <c r="CJ305" s="311">
        <v>0.0</v>
      </c>
      <c r="CK305" s="31"/>
      <c r="CL305" s="31"/>
      <c r="CM305" s="317"/>
      <c r="CN305" s="303">
        <v>0.0</v>
      </c>
      <c r="CO305" s="304">
        <v>0.0</v>
      </c>
      <c r="CP305" s="305">
        <v>0.0</v>
      </c>
      <c r="CQ305" s="31"/>
      <c r="CR305" s="31"/>
      <c r="CS305" s="317"/>
      <c r="CT305" s="303">
        <v>0.0</v>
      </c>
      <c r="CU305" s="304">
        <v>0.0</v>
      </c>
      <c r="CV305" s="305">
        <v>0.0</v>
      </c>
      <c r="CW305" s="31"/>
      <c r="CX305" s="31"/>
      <c r="CY305" s="317"/>
      <c r="CZ305" s="303">
        <v>0.0</v>
      </c>
      <c r="DA305" s="304">
        <v>0.0</v>
      </c>
      <c r="DB305" s="305">
        <v>0.0</v>
      </c>
    </row>
    <row r="306">
      <c r="B306" s="313"/>
      <c r="C306" s="314"/>
      <c r="D306" s="314"/>
      <c r="E306" s="287">
        <v>0.0</v>
      </c>
      <c r="F306" s="287">
        <v>0.0</v>
      </c>
      <c r="G306" s="287">
        <v>0.0</v>
      </c>
      <c r="H306" s="287">
        <f>IF(ISBLANK(E306), "", COUNTA(CCD!K306, CCD!Q306, CCD!W306, CCD!AC306, CCD!AI306, CCD!AO306, CCD!AU306, CCD!BA306, CCD!BG306, CCD!BM306, CCD!BS306, CCD!BY306, CCD!CE306, CCD!CK306, CCD!CQ306, CCD!CW306))</f>
        <v>0</v>
      </c>
      <c r="I306" s="287">
        <f>IF(ISBLANK(F306), "", COUNTA(CCD!L306, CCD!R306, CCD!X306, CCD!AD306, CCD!AJ306, CCD!AP306, CCD!AV306, CCD!BB306, CCD!BH306, CCD!BN306, CCD!BT306, CCD!BZ306, CCD!CF306, CCD!CL306, CCD!CR306, CCD!CX306))</f>
        <v>0</v>
      </c>
      <c r="J306" s="287">
        <f>IF(ISBLANK(G306), "", COUNTA(CCD!M306, CCD!S306, CCD!Y306, CCD!AE306, CCD!AK306, CCD!AQ306, CCD!AW306, CCD!BC306, CCD!BI306, CCD!BO306, CCD!BU306, CCD!CA306, CCD!CG306, CCD!CM306, CCD!CS306, CCD!CY306))</f>
        <v>0</v>
      </c>
      <c r="K306" s="315"/>
      <c r="L306" s="32"/>
      <c r="M306" s="316"/>
      <c r="N306" s="309">
        <v>0.0</v>
      </c>
      <c r="O306" s="310">
        <v>0.0</v>
      </c>
      <c r="P306" s="311">
        <v>0.0</v>
      </c>
      <c r="Q306" s="315"/>
      <c r="R306" s="88"/>
      <c r="S306" s="316"/>
      <c r="T306" s="309">
        <v>0.0</v>
      </c>
      <c r="U306" s="310">
        <v>0.0</v>
      </c>
      <c r="V306" s="311">
        <v>0.0</v>
      </c>
      <c r="W306" s="315"/>
      <c r="X306" s="32"/>
      <c r="Y306" s="316"/>
      <c r="Z306" s="309">
        <v>0.0</v>
      </c>
      <c r="AA306" s="310">
        <v>0.0</v>
      </c>
      <c r="AB306" s="311">
        <v>0.0</v>
      </c>
      <c r="AC306" s="315"/>
      <c r="AD306" s="32"/>
      <c r="AE306" s="316"/>
      <c r="AF306" s="309">
        <v>0.0</v>
      </c>
      <c r="AG306" s="310">
        <v>0.0</v>
      </c>
      <c r="AH306" s="311">
        <v>0.0</v>
      </c>
      <c r="AI306" s="315"/>
      <c r="AJ306" s="32"/>
      <c r="AK306" s="316"/>
      <c r="AL306" s="309">
        <v>0.0</v>
      </c>
      <c r="AM306" s="310">
        <v>0.0</v>
      </c>
      <c r="AN306" s="311">
        <v>0.0</v>
      </c>
      <c r="AO306" s="32"/>
      <c r="AP306" s="32"/>
      <c r="AQ306" s="316"/>
      <c r="AR306" s="309">
        <v>0.0</v>
      </c>
      <c r="AS306" s="310">
        <v>0.0</v>
      </c>
      <c r="AT306" s="311">
        <v>0.0</v>
      </c>
      <c r="AU306" s="315"/>
      <c r="AV306" s="32"/>
      <c r="AW306" s="316"/>
      <c r="AX306" s="309">
        <v>0.0</v>
      </c>
      <c r="AY306" s="310">
        <v>0.0</v>
      </c>
      <c r="AZ306" s="311">
        <v>0.0</v>
      </c>
      <c r="BA306" s="315"/>
      <c r="BB306" s="32"/>
      <c r="BC306" s="316"/>
      <c r="BD306" s="309">
        <v>0.0</v>
      </c>
      <c r="BE306" s="310">
        <v>0.0</v>
      </c>
      <c r="BF306" s="311">
        <v>0.0</v>
      </c>
      <c r="BG306" s="315"/>
      <c r="BH306" s="32"/>
      <c r="BI306" s="316"/>
      <c r="BJ306" s="309">
        <v>0.0</v>
      </c>
      <c r="BK306" s="310">
        <v>0.0</v>
      </c>
      <c r="BL306" s="311">
        <v>0.0</v>
      </c>
      <c r="BM306" s="32"/>
      <c r="BN306" s="32"/>
      <c r="BO306" s="316"/>
      <c r="BP306" s="309">
        <v>0.0</v>
      </c>
      <c r="BQ306" s="310">
        <v>0.0</v>
      </c>
      <c r="BR306" s="311">
        <v>0.0</v>
      </c>
      <c r="BS306" s="32"/>
      <c r="BT306" s="32"/>
      <c r="BU306" s="316"/>
      <c r="BV306" s="309">
        <v>0.0</v>
      </c>
      <c r="BW306" s="310">
        <v>0.0</v>
      </c>
      <c r="BX306" s="311">
        <v>0.0</v>
      </c>
      <c r="BY306" s="32"/>
      <c r="BZ306" s="32"/>
      <c r="CA306" s="316"/>
      <c r="CB306" s="309">
        <v>0.0</v>
      </c>
      <c r="CC306" s="310">
        <v>0.0</v>
      </c>
      <c r="CD306" s="311">
        <v>0.0</v>
      </c>
      <c r="CE306" s="32"/>
      <c r="CF306" s="32"/>
      <c r="CG306" s="316"/>
      <c r="CH306" s="309">
        <v>0.0</v>
      </c>
      <c r="CI306" s="310">
        <v>0.0</v>
      </c>
      <c r="CJ306" s="311">
        <v>0.0</v>
      </c>
      <c r="CK306" s="31"/>
      <c r="CL306" s="31"/>
      <c r="CM306" s="317"/>
      <c r="CN306" s="303">
        <v>0.0</v>
      </c>
      <c r="CO306" s="304">
        <v>0.0</v>
      </c>
      <c r="CP306" s="305">
        <v>0.0</v>
      </c>
      <c r="CQ306" s="31"/>
      <c r="CR306" s="31"/>
      <c r="CS306" s="317"/>
      <c r="CT306" s="303">
        <v>0.0</v>
      </c>
      <c r="CU306" s="304">
        <v>0.0</v>
      </c>
      <c r="CV306" s="305">
        <v>0.0</v>
      </c>
      <c r="CW306" s="31"/>
      <c r="CX306" s="31"/>
      <c r="CY306" s="317"/>
      <c r="CZ306" s="303">
        <v>0.0</v>
      </c>
      <c r="DA306" s="304">
        <v>0.0</v>
      </c>
      <c r="DB306" s="305">
        <v>0.0</v>
      </c>
    </row>
    <row r="307">
      <c r="B307" s="313"/>
      <c r="C307" s="314"/>
      <c r="D307" s="314"/>
      <c r="E307" s="287">
        <v>0.0</v>
      </c>
      <c r="F307" s="287">
        <v>0.0</v>
      </c>
      <c r="G307" s="287">
        <v>0.0</v>
      </c>
      <c r="H307" s="287">
        <f>IF(ISBLANK(E307), "", COUNTA(CCD!K307, CCD!Q307, CCD!W307, CCD!AC307, CCD!AI307, CCD!AO307, CCD!AU307, CCD!BA307, CCD!BG307, CCD!BM307, CCD!BS307, CCD!BY307, CCD!CE307, CCD!CK307, CCD!CQ307, CCD!CW307))</f>
        <v>0</v>
      </c>
      <c r="I307" s="287">
        <f>IF(ISBLANK(F307), "", COUNTA(CCD!L307, CCD!R307, CCD!X307, CCD!AD307, CCD!AJ307, CCD!AP307, CCD!AV307, CCD!BB307, CCD!BH307, CCD!BN307, CCD!BT307, CCD!BZ307, CCD!CF307, CCD!CL307, CCD!CR307, CCD!CX307))</f>
        <v>0</v>
      </c>
      <c r="J307" s="287">
        <f>IF(ISBLANK(G307), "", COUNTA(CCD!M307, CCD!S307, CCD!Y307, CCD!AE307, CCD!AK307, CCD!AQ307, CCD!AW307, CCD!BC307, CCD!BI307, CCD!BO307, CCD!BU307, CCD!CA307, CCD!CG307, CCD!CM307, CCD!CS307, CCD!CY307))</f>
        <v>0</v>
      </c>
      <c r="K307" s="315"/>
      <c r="L307" s="32"/>
      <c r="M307" s="316"/>
      <c r="N307" s="309">
        <v>0.0</v>
      </c>
      <c r="O307" s="310">
        <v>0.0</v>
      </c>
      <c r="P307" s="311">
        <v>0.0</v>
      </c>
      <c r="Q307" s="315"/>
      <c r="R307" s="88"/>
      <c r="S307" s="316"/>
      <c r="T307" s="309">
        <v>0.0</v>
      </c>
      <c r="U307" s="310">
        <v>0.0</v>
      </c>
      <c r="V307" s="311">
        <v>0.0</v>
      </c>
      <c r="W307" s="315"/>
      <c r="X307" s="32"/>
      <c r="Y307" s="316"/>
      <c r="Z307" s="309">
        <v>0.0</v>
      </c>
      <c r="AA307" s="310">
        <v>0.0</v>
      </c>
      <c r="AB307" s="311">
        <v>0.0</v>
      </c>
      <c r="AC307" s="315"/>
      <c r="AD307" s="32"/>
      <c r="AE307" s="316"/>
      <c r="AF307" s="309">
        <v>0.0</v>
      </c>
      <c r="AG307" s="310">
        <v>0.0</v>
      </c>
      <c r="AH307" s="311">
        <v>0.0</v>
      </c>
      <c r="AI307" s="315"/>
      <c r="AJ307" s="32"/>
      <c r="AK307" s="316"/>
      <c r="AL307" s="309">
        <v>0.0</v>
      </c>
      <c r="AM307" s="310">
        <v>0.0</v>
      </c>
      <c r="AN307" s="311">
        <v>0.0</v>
      </c>
      <c r="AO307" s="32"/>
      <c r="AP307" s="32"/>
      <c r="AQ307" s="316"/>
      <c r="AR307" s="309">
        <v>0.0</v>
      </c>
      <c r="AS307" s="310">
        <v>0.0</v>
      </c>
      <c r="AT307" s="311">
        <v>0.0</v>
      </c>
      <c r="AU307" s="315"/>
      <c r="AV307" s="32"/>
      <c r="AW307" s="316"/>
      <c r="AX307" s="309">
        <v>0.0</v>
      </c>
      <c r="AY307" s="310">
        <v>0.0</v>
      </c>
      <c r="AZ307" s="311">
        <v>0.0</v>
      </c>
      <c r="BA307" s="315"/>
      <c r="BB307" s="32"/>
      <c r="BC307" s="316"/>
      <c r="BD307" s="309">
        <v>0.0</v>
      </c>
      <c r="BE307" s="310">
        <v>0.0</v>
      </c>
      <c r="BF307" s="311">
        <v>0.0</v>
      </c>
      <c r="BG307" s="315"/>
      <c r="BH307" s="32"/>
      <c r="BI307" s="316"/>
      <c r="BJ307" s="309">
        <v>0.0</v>
      </c>
      <c r="BK307" s="310">
        <v>0.0</v>
      </c>
      <c r="BL307" s="311">
        <v>0.0</v>
      </c>
      <c r="BM307" s="32"/>
      <c r="BN307" s="32"/>
      <c r="BO307" s="316"/>
      <c r="BP307" s="309">
        <v>0.0</v>
      </c>
      <c r="BQ307" s="310">
        <v>0.0</v>
      </c>
      <c r="BR307" s="311">
        <v>0.0</v>
      </c>
      <c r="BS307" s="32"/>
      <c r="BT307" s="32"/>
      <c r="BU307" s="316"/>
      <c r="BV307" s="309">
        <v>0.0</v>
      </c>
      <c r="BW307" s="310">
        <v>0.0</v>
      </c>
      <c r="BX307" s="311">
        <v>0.0</v>
      </c>
      <c r="BY307" s="32"/>
      <c r="BZ307" s="32"/>
      <c r="CA307" s="316"/>
      <c r="CB307" s="309">
        <v>0.0</v>
      </c>
      <c r="CC307" s="310">
        <v>0.0</v>
      </c>
      <c r="CD307" s="311">
        <v>0.0</v>
      </c>
      <c r="CE307" s="32"/>
      <c r="CF307" s="32"/>
      <c r="CG307" s="316"/>
      <c r="CH307" s="309">
        <v>0.0</v>
      </c>
      <c r="CI307" s="310">
        <v>0.0</v>
      </c>
      <c r="CJ307" s="311">
        <v>0.0</v>
      </c>
      <c r="CK307" s="31"/>
      <c r="CL307" s="31"/>
      <c r="CM307" s="317"/>
      <c r="CN307" s="303">
        <v>0.0</v>
      </c>
      <c r="CO307" s="304">
        <v>0.0</v>
      </c>
      <c r="CP307" s="305">
        <v>0.0</v>
      </c>
      <c r="CQ307" s="31"/>
      <c r="CR307" s="31"/>
      <c r="CS307" s="317"/>
      <c r="CT307" s="303">
        <v>0.0</v>
      </c>
      <c r="CU307" s="304">
        <v>0.0</v>
      </c>
      <c r="CV307" s="305">
        <v>0.0</v>
      </c>
      <c r="CW307" s="31"/>
      <c r="CX307" s="31"/>
      <c r="CY307" s="317"/>
      <c r="CZ307" s="303">
        <v>0.0</v>
      </c>
      <c r="DA307" s="304">
        <v>0.0</v>
      </c>
      <c r="DB307" s="305">
        <v>0.0</v>
      </c>
    </row>
    <row r="308">
      <c r="B308" s="313"/>
      <c r="C308" s="314"/>
      <c r="D308" s="314"/>
      <c r="E308" s="287">
        <v>0.0</v>
      </c>
      <c r="F308" s="287">
        <v>0.0</v>
      </c>
      <c r="G308" s="287">
        <v>0.0</v>
      </c>
      <c r="H308" s="287">
        <f>IF(ISBLANK(E308), "", COUNTA(CCD!K308, CCD!Q308, CCD!W308, CCD!AC308, CCD!AI308, CCD!AO308, CCD!AU308, CCD!BA308, CCD!BG308, CCD!BM308, CCD!BS308, CCD!BY308, CCD!CE308, CCD!CK308, CCD!CQ308, CCD!CW308))</f>
        <v>0</v>
      </c>
      <c r="I308" s="287">
        <f>IF(ISBLANK(F308), "", COUNTA(CCD!L308, CCD!R308, CCD!X308, CCD!AD308, CCD!AJ308, CCD!AP308, CCD!AV308, CCD!BB308, CCD!BH308, CCD!BN308, CCD!BT308, CCD!BZ308, CCD!CF308, CCD!CL308, CCD!CR308, CCD!CX308))</f>
        <v>0</v>
      </c>
      <c r="J308" s="287">
        <f>IF(ISBLANK(G308), "", COUNTA(CCD!M308, CCD!S308, CCD!Y308, CCD!AE308, CCD!AK308, CCD!AQ308, CCD!AW308, CCD!BC308, CCD!BI308, CCD!BO308, CCD!BU308, CCD!CA308, CCD!CG308, CCD!CM308, CCD!CS308, CCD!CY308))</f>
        <v>0</v>
      </c>
      <c r="K308" s="315"/>
      <c r="L308" s="32"/>
      <c r="M308" s="316"/>
      <c r="N308" s="309">
        <v>0.0</v>
      </c>
      <c r="O308" s="310">
        <v>0.0</v>
      </c>
      <c r="P308" s="311">
        <v>0.0</v>
      </c>
      <c r="Q308" s="315"/>
      <c r="R308" s="88"/>
      <c r="S308" s="316"/>
      <c r="T308" s="309">
        <v>0.0</v>
      </c>
      <c r="U308" s="310">
        <v>0.0</v>
      </c>
      <c r="V308" s="311">
        <v>0.0</v>
      </c>
      <c r="W308" s="315"/>
      <c r="X308" s="32"/>
      <c r="Y308" s="316"/>
      <c r="Z308" s="309">
        <v>0.0</v>
      </c>
      <c r="AA308" s="310">
        <v>0.0</v>
      </c>
      <c r="AB308" s="311">
        <v>0.0</v>
      </c>
      <c r="AC308" s="315"/>
      <c r="AD308" s="32"/>
      <c r="AE308" s="316"/>
      <c r="AF308" s="309">
        <v>0.0</v>
      </c>
      <c r="AG308" s="310">
        <v>0.0</v>
      </c>
      <c r="AH308" s="311">
        <v>0.0</v>
      </c>
      <c r="AI308" s="315"/>
      <c r="AJ308" s="32"/>
      <c r="AK308" s="316"/>
      <c r="AL308" s="309">
        <v>0.0</v>
      </c>
      <c r="AM308" s="310">
        <v>0.0</v>
      </c>
      <c r="AN308" s="311">
        <v>0.0</v>
      </c>
      <c r="AO308" s="32"/>
      <c r="AP308" s="32"/>
      <c r="AQ308" s="316"/>
      <c r="AR308" s="309">
        <v>0.0</v>
      </c>
      <c r="AS308" s="310">
        <v>0.0</v>
      </c>
      <c r="AT308" s="311">
        <v>0.0</v>
      </c>
      <c r="AU308" s="315"/>
      <c r="AV308" s="32"/>
      <c r="AW308" s="316"/>
      <c r="AX308" s="309">
        <v>0.0</v>
      </c>
      <c r="AY308" s="310">
        <v>0.0</v>
      </c>
      <c r="AZ308" s="311">
        <v>0.0</v>
      </c>
      <c r="BA308" s="315"/>
      <c r="BB308" s="32"/>
      <c r="BC308" s="316"/>
      <c r="BD308" s="309">
        <v>0.0</v>
      </c>
      <c r="BE308" s="310">
        <v>0.0</v>
      </c>
      <c r="BF308" s="311">
        <v>0.0</v>
      </c>
      <c r="BG308" s="315"/>
      <c r="BH308" s="32"/>
      <c r="BI308" s="316"/>
      <c r="BJ308" s="309">
        <v>0.0</v>
      </c>
      <c r="BK308" s="310">
        <v>0.0</v>
      </c>
      <c r="BL308" s="311">
        <v>0.0</v>
      </c>
      <c r="BM308" s="32"/>
      <c r="BN308" s="32"/>
      <c r="BO308" s="316"/>
      <c r="BP308" s="309">
        <v>0.0</v>
      </c>
      <c r="BQ308" s="310">
        <v>0.0</v>
      </c>
      <c r="BR308" s="311">
        <v>0.0</v>
      </c>
      <c r="BS308" s="32"/>
      <c r="BT308" s="32"/>
      <c r="BU308" s="316"/>
      <c r="BV308" s="309">
        <v>0.0</v>
      </c>
      <c r="BW308" s="310">
        <v>0.0</v>
      </c>
      <c r="BX308" s="311">
        <v>0.0</v>
      </c>
      <c r="BY308" s="32"/>
      <c r="BZ308" s="32"/>
      <c r="CA308" s="316"/>
      <c r="CB308" s="309">
        <v>0.0</v>
      </c>
      <c r="CC308" s="310">
        <v>0.0</v>
      </c>
      <c r="CD308" s="311">
        <v>0.0</v>
      </c>
      <c r="CE308" s="32"/>
      <c r="CF308" s="32"/>
      <c r="CG308" s="316"/>
      <c r="CH308" s="309">
        <v>0.0</v>
      </c>
      <c r="CI308" s="310">
        <v>0.0</v>
      </c>
      <c r="CJ308" s="311">
        <v>0.0</v>
      </c>
      <c r="CK308" s="31"/>
      <c r="CL308" s="31"/>
      <c r="CM308" s="317"/>
      <c r="CN308" s="303">
        <v>0.0</v>
      </c>
      <c r="CO308" s="304">
        <v>0.0</v>
      </c>
      <c r="CP308" s="305">
        <v>0.0</v>
      </c>
      <c r="CQ308" s="31"/>
      <c r="CR308" s="31"/>
      <c r="CS308" s="317"/>
      <c r="CT308" s="303">
        <v>0.0</v>
      </c>
      <c r="CU308" s="304">
        <v>0.0</v>
      </c>
      <c r="CV308" s="305">
        <v>0.0</v>
      </c>
      <c r="CW308" s="31"/>
      <c r="CX308" s="31"/>
      <c r="CY308" s="317"/>
      <c r="CZ308" s="303">
        <v>0.0</v>
      </c>
      <c r="DA308" s="304">
        <v>0.0</v>
      </c>
      <c r="DB308" s="305">
        <v>0.0</v>
      </c>
    </row>
    <row r="309">
      <c r="B309" s="313"/>
      <c r="C309" s="314"/>
      <c r="D309" s="314"/>
      <c r="E309" s="287">
        <v>0.0</v>
      </c>
      <c r="F309" s="287">
        <v>0.0</v>
      </c>
      <c r="G309" s="287">
        <v>0.0</v>
      </c>
      <c r="H309" s="287">
        <f>IF(ISBLANK(E309), "", COUNTA(CCD!K309, CCD!Q309, CCD!W309, CCD!AC309, CCD!AI309, CCD!AO309, CCD!AU309, CCD!BA309, CCD!BG309, CCD!BM309, CCD!BS309, CCD!BY309, CCD!CE309, CCD!CK309, CCD!CQ309, CCD!CW309))</f>
        <v>0</v>
      </c>
      <c r="I309" s="287">
        <f>IF(ISBLANK(F309), "", COUNTA(CCD!L309, CCD!R309, CCD!X309, CCD!AD309, CCD!AJ309, CCD!AP309, CCD!AV309, CCD!BB309, CCD!BH309, CCD!BN309, CCD!BT309, CCD!BZ309, CCD!CF309, CCD!CL309, CCD!CR309, CCD!CX309))</f>
        <v>0</v>
      </c>
      <c r="J309" s="287">
        <f>IF(ISBLANK(G309), "", COUNTA(CCD!M309, CCD!S309, CCD!Y309, CCD!AE309, CCD!AK309, CCD!AQ309, CCD!AW309, CCD!BC309, CCD!BI309, CCD!BO309, CCD!BU309, CCD!CA309, CCD!CG309, CCD!CM309, CCD!CS309, CCD!CY309))</f>
        <v>0</v>
      </c>
      <c r="K309" s="315"/>
      <c r="L309" s="32"/>
      <c r="M309" s="316"/>
      <c r="N309" s="309">
        <v>0.0</v>
      </c>
      <c r="O309" s="310">
        <v>0.0</v>
      </c>
      <c r="P309" s="311">
        <v>0.0</v>
      </c>
      <c r="Q309" s="315"/>
      <c r="R309" s="88"/>
      <c r="S309" s="316"/>
      <c r="T309" s="309">
        <v>0.0</v>
      </c>
      <c r="U309" s="310">
        <v>0.0</v>
      </c>
      <c r="V309" s="311">
        <v>0.0</v>
      </c>
      <c r="W309" s="315"/>
      <c r="X309" s="32"/>
      <c r="Y309" s="316"/>
      <c r="Z309" s="309">
        <v>0.0</v>
      </c>
      <c r="AA309" s="310">
        <v>0.0</v>
      </c>
      <c r="AB309" s="311">
        <v>0.0</v>
      </c>
      <c r="AC309" s="315"/>
      <c r="AD309" s="32"/>
      <c r="AE309" s="316"/>
      <c r="AF309" s="309">
        <v>0.0</v>
      </c>
      <c r="AG309" s="310">
        <v>0.0</v>
      </c>
      <c r="AH309" s="311">
        <v>0.0</v>
      </c>
      <c r="AI309" s="315"/>
      <c r="AJ309" s="32"/>
      <c r="AK309" s="316"/>
      <c r="AL309" s="309">
        <v>0.0</v>
      </c>
      <c r="AM309" s="310">
        <v>0.0</v>
      </c>
      <c r="AN309" s="311">
        <v>0.0</v>
      </c>
      <c r="AO309" s="32"/>
      <c r="AP309" s="32"/>
      <c r="AQ309" s="316"/>
      <c r="AR309" s="309">
        <v>0.0</v>
      </c>
      <c r="AS309" s="310">
        <v>0.0</v>
      </c>
      <c r="AT309" s="311">
        <v>0.0</v>
      </c>
      <c r="AU309" s="315"/>
      <c r="AV309" s="32"/>
      <c r="AW309" s="316"/>
      <c r="AX309" s="309">
        <v>0.0</v>
      </c>
      <c r="AY309" s="310">
        <v>0.0</v>
      </c>
      <c r="AZ309" s="311">
        <v>0.0</v>
      </c>
      <c r="BA309" s="315"/>
      <c r="BB309" s="32"/>
      <c r="BC309" s="316"/>
      <c r="BD309" s="309">
        <v>0.0</v>
      </c>
      <c r="BE309" s="310">
        <v>0.0</v>
      </c>
      <c r="BF309" s="311">
        <v>0.0</v>
      </c>
      <c r="BG309" s="315"/>
      <c r="BH309" s="32"/>
      <c r="BI309" s="316"/>
      <c r="BJ309" s="309">
        <v>0.0</v>
      </c>
      <c r="BK309" s="310">
        <v>0.0</v>
      </c>
      <c r="BL309" s="311">
        <v>0.0</v>
      </c>
      <c r="BM309" s="32"/>
      <c r="BN309" s="32"/>
      <c r="BO309" s="316"/>
      <c r="BP309" s="309">
        <v>0.0</v>
      </c>
      <c r="BQ309" s="310">
        <v>0.0</v>
      </c>
      <c r="BR309" s="311">
        <v>0.0</v>
      </c>
      <c r="BS309" s="32"/>
      <c r="BT309" s="32"/>
      <c r="BU309" s="316"/>
      <c r="BV309" s="309">
        <v>0.0</v>
      </c>
      <c r="BW309" s="310">
        <v>0.0</v>
      </c>
      <c r="BX309" s="311">
        <v>0.0</v>
      </c>
      <c r="BY309" s="32"/>
      <c r="BZ309" s="32"/>
      <c r="CA309" s="316"/>
      <c r="CB309" s="309">
        <v>0.0</v>
      </c>
      <c r="CC309" s="310">
        <v>0.0</v>
      </c>
      <c r="CD309" s="311">
        <v>0.0</v>
      </c>
      <c r="CE309" s="32"/>
      <c r="CF309" s="32"/>
      <c r="CG309" s="316"/>
      <c r="CH309" s="309">
        <v>0.0</v>
      </c>
      <c r="CI309" s="310">
        <v>0.0</v>
      </c>
      <c r="CJ309" s="311">
        <v>0.0</v>
      </c>
      <c r="CK309" s="31"/>
      <c r="CL309" s="31"/>
      <c r="CM309" s="317"/>
      <c r="CN309" s="303">
        <v>0.0</v>
      </c>
      <c r="CO309" s="304">
        <v>0.0</v>
      </c>
      <c r="CP309" s="305">
        <v>0.0</v>
      </c>
      <c r="CQ309" s="31"/>
      <c r="CR309" s="31"/>
      <c r="CS309" s="317"/>
      <c r="CT309" s="303">
        <v>0.0</v>
      </c>
      <c r="CU309" s="304">
        <v>0.0</v>
      </c>
      <c r="CV309" s="305">
        <v>0.0</v>
      </c>
      <c r="CW309" s="31"/>
      <c r="CX309" s="31"/>
      <c r="CY309" s="317"/>
      <c r="CZ309" s="303">
        <v>0.0</v>
      </c>
      <c r="DA309" s="304">
        <v>0.0</v>
      </c>
      <c r="DB309" s="305">
        <v>0.0</v>
      </c>
    </row>
    <row r="310">
      <c r="B310" s="313"/>
      <c r="C310" s="314"/>
      <c r="D310" s="314"/>
      <c r="E310" s="287">
        <v>0.0</v>
      </c>
      <c r="F310" s="287">
        <v>0.0</v>
      </c>
      <c r="G310" s="287">
        <v>0.0</v>
      </c>
      <c r="H310" s="287">
        <f>IF(ISBLANK(E310), "", COUNTA(CCD!K310, CCD!Q310, CCD!W310, CCD!AC310, CCD!AI310, CCD!AO310, CCD!AU310, CCD!BA310, CCD!BG310, CCD!BM310, CCD!BS310, CCD!BY310, CCD!CE310, CCD!CK310, CCD!CQ310, CCD!CW310))</f>
        <v>0</v>
      </c>
      <c r="I310" s="287">
        <f>IF(ISBLANK(F310), "", COUNTA(CCD!L310, CCD!R310, CCD!X310, CCD!AD310, CCD!AJ310, CCD!AP310, CCD!AV310, CCD!BB310, CCD!BH310, CCD!BN310, CCD!BT310, CCD!BZ310, CCD!CF310, CCD!CL310, CCD!CR310, CCD!CX310))</f>
        <v>0</v>
      </c>
      <c r="J310" s="287">
        <f>IF(ISBLANK(G310), "", COUNTA(CCD!M310, CCD!S310, CCD!Y310, CCD!AE310, CCD!AK310, CCD!AQ310, CCD!AW310, CCD!BC310, CCD!BI310, CCD!BO310, CCD!BU310, CCD!CA310, CCD!CG310, CCD!CM310, CCD!CS310, CCD!CY310))</f>
        <v>0</v>
      </c>
      <c r="K310" s="315"/>
      <c r="L310" s="32"/>
      <c r="M310" s="316"/>
      <c r="N310" s="309">
        <v>0.0</v>
      </c>
      <c r="O310" s="310">
        <v>0.0</v>
      </c>
      <c r="P310" s="311">
        <v>0.0</v>
      </c>
      <c r="Q310" s="315"/>
      <c r="R310" s="88"/>
      <c r="S310" s="316"/>
      <c r="T310" s="309">
        <v>0.0</v>
      </c>
      <c r="U310" s="310">
        <v>0.0</v>
      </c>
      <c r="V310" s="311">
        <v>0.0</v>
      </c>
      <c r="W310" s="315"/>
      <c r="X310" s="32"/>
      <c r="Y310" s="316"/>
      <c r="Z310" s="309">
        <v>0.0</v>
      </c>
      <c r="AA310" s="310">
        <v>0.0</v>
      </c>
      <c r="AB310" s="311">
        <v>0.0</v>
      </c>
      <c r="AC310" s="315"/>
      <c r="AD310" s="32"/>
      <c r="AE310" s="316"/>
      <c r="AF310" s="309">
        <v>0.0</v>
      </c>
      <c r="AG310" s="310">
        <v>0.0</v>
      </c>
      <c r="AH310" s="311">
        <v>0.0</v>
      </c>
      <c r="AI310" s="315"/>
      <c r="AJ310" s="32"/>
      <c r="AK310" s="316"/>
      <c r="AL310" s="309">
        <v>0.0</v>
      </c>
      <c r="AM310" s="310">
        <v>0.0</v>
      </c>
      <c r="AN310" s="311">
        <v>0.0</v>
      </c>
      <c r="AO310" s="32"/>
      <c r="AP310" s="32"/>
      <c r="AQ310" s="316"/>
      <c r="AR310" s="309">
        <v>0.0</v>
      </c>
      <c r="AS310" s="310">
        <v>0.0</v>
      </c>
      <c r="AT310" s="311">
        <v>0.0</v>
      </c>
      <c r="AU310" s="315"/>
      <c r="AV310" s="32"/>
      <c r="AW310" s="316"/>
      <c r="AX310" s="309">
        <v>0.0</v>
      </c>
      <c r="AY310" s="310">
        <v>0.0</v>
      </c>
      <c r="AZ310" s="311">
        <v>0.0</v>
      </c>
      <c r="BA310" s="315"/>
      <c r="BB310" s="32"/>
      <c r="BC310" s="316"/>
      <c r="BD310" s="309">
        <v>0.0</v>
      </c>
      <c r="BE310" s="310">
        <v>0.0</v>
      </c>
      <c r="BF310" s="311">
        <v>0.0</v>
      </c>
      <c r="BG310" s="315"/>
      <c r="BH310" s="32"/>
      <c r="BI310" s="316"/>
      <c r="BJ310" s="309">
        <v>0.0</v>
      </c>
      <c r="BK310" s="310">
        <v>0.0</v>
      </c>
      <c r="BL310" s="311">
        <v>0.0</v>
      </c>
      <c r="BM310" s="32"/>
      <c r="BN310" s="32"/>
      <c r="BO310" s="316"/>
      <c r="BP310" s="309">
        <v>0.0</v>
      </c>
      <c r="BQ310" s="310">
        <v>0.0</v>
      </c>
      <c r="BR310" s="311">
        <v>0.0</v>
      </c>
      <c r="BS310" s="32"/>
      <c r="BT310" s="32"/>
      <c r="BU310" s="316"/>
      <c r="BV310" s="309">
        <v>0.0</v>
      </c>
      <c r="BW310" s="310">
        <v>0.0</v>
      </c>
      <c r="BX310" s="311">
        <v>0.0</v>
      </c>
      <c r="BY310" s="32"/>
      <c r="BZ310" s="32"/>
      <c r="CA310" s="316"/>
      <c r="CB310" s="309">
        <v>0.0</v>
      </c>
      <c r="CC310" s="310">
        <v>0.0</v>
      </c>
      <c r="CD310" s="311">
        <v>0.0</v>
      </c>
      <c r="CE310" s="32"/>
      <c r="CF310" s="32"/>
      <c r="CG310" s="316"/>
      <c r="CH310" s="309">
        <v>0.0</v>
      </c>
      <c r="CI310" s="310">
        <v>0.0</v>
      </c>
      <c r="CJ310" s="311">
        <v>0.0</v>
      </c>
      <c r="CK310" s="31"/>
      <c r="CL310" s="31"/>
      <c r="CM310" s="317"/>
      <c r="CN310" s="303">
        <v>0.0</v>
      </c>
      <c r="CO310" s="304">
        <v>0.0</v>
      </c>
      <c r="CP310" s="305">
        <v>0.0</v>
      </c>
      <c r="CQ310" s="31"/>
      <c r="CR310" s="31"/>
      <c r="CS310" s="317"/>
      <c r="CT310" s="303">
        <v>0.0</v>
      </c>
      <c r="CU310" s="304">
        <v>0.0</v>
      </c>
      <c r="CV310" s="305">
        <v>0.0</v>
      </c>
      <c r="CW310" s="31"/>
      <c r="CX310" s="31"/>
      <c r="CY310" s="317"/>
      <c r="CZ310" s="303">
        <v>0.0</v>
      </c>
      <c r="DA310" s="304">
        <v>0.0</v>
      </c>
      <c r="DB310" s="305">
        <v>0.0</v>
      </c>
    </row>
    <row r="311">
      <c r="B311" s="313"/>
      <c r="C311" s="314"/>
      <c r="D311" s="314"/>
      <c r="E311" s="287">
        <v>0.0</v>
      </c>
      <c r="F311" s="287">
        <v>0.0</v>
      </c>
      <c r="G311" s="287">
        <v>0.0</v>
      </c>
      <c r="H311" s="287">
        <f>IF(ISBLANK(E311), "", COUNTA(CCD!K311, CCD!Q311, CCD!W311, CCD!AC311, CCD!AI311, CCD!AO311, CCD!AU311, CCD!BA311, CCD!BG311, CCD!BM311, CCD!BS311, CCD!BY311, CCD!CE311, CCD!CK311, CCD!CQ311, CCD!CW311))</f>
        <v>0</v>
      </c>
      <c r="I311" s="287">
        <f>IF(ISBLANK(F311), "", COUNTA(CCD!L311, CCD!R311, CCD!X311, CCD!AD311, CCD!AJ311, CCD!AP311, CCD!AV311, CCD!BB311, CCD!BH311, CCD!BN311, CCD!BT311, CCD!BZ311, CCD!CF311, CCD!CL311, CCD!CR311, CCD!CX311))</f>
        <v>0</v>
      </c>
      <c r="J311" s="287">
        <f>IF(ISBLANK(G311), "", COUNTA(CCD!M311, CCD!S311, CCD!Y311, CCD!AE311, CCD!AK311, CCD!AQ311, CCD!AW311, CCD!BC311, CCD!BI311, CCD!BO311, CCD!BU311, CCD!CA311, CCD!CG311, CCD!CM311, CCD!CS311, CCD!CY311))</f>
        <v>0</v>
      </c>
      <c r="K311" s="315"/>
      <c r="L311" s="32"/>
      <c r="M311" s="316"/>
      <c r="N311" s="309">
        <v>0.0</v>
      </c>
      <c r="O311" s="310">
        <v>0.0</v>
      </c>
      <c r="P311" s="311">
        <v>0.0</v>
      </c>
      <c r="Q311" s="315"/>
      <c r="R311" s="88"/>
      <c r="S311" s="316"/>
      <c r="T311" s="309">
        <v>0.0</v>
      </c>
      <c r="U311" s="310">
        <v>0.0</v>
      </c>
      <c r="V311" s="311">
        <v>0.0</v>
      </c>
      <c r="W311" s="315"/>
      <c r="X311" s="32"/>
      <c r="Y311" s="316"/>
      <c r="Z311" s="309">
        <v>0.0</v>
      </c>
      <c r="AA311" s="310">
        <v>0.0</v>
      </c>
      <c r="AB311" s="311">
        <v>0.0</v>
      </c>
      <c r="AC311" s="315"/>
      <c r="AD311" s="32"/>
      <c r="AE311" s="316"/>
      <c r="AF311" s="309">
        <v>0.0</v>
      </c>
      <c r="AG311" s="310">
        <v>0.0</v>
      </c>
      <c r="AH311" s="311">
        <v>0.0</v>
      </c>
      <c r="AI311" s="315"/>
      <c r="AJ311" s="32"/>
      <c r="AK311" s="316"/>
      <c r="AL311" s="309">
        <v>0.0</v>
      </c>
      <c r="AM311" s="310">
        <v>0.0</v>
      </c>
      <c r="AN311" s="311">
        <v>0.0</v>
      </c>
      <c r="AO311" s="32"/>
      <c r="AP311" s="32"/>
      <c r="AQ311" s="316"/>
      <c r="AR311" s="309">
        <v>0.0</v>
      </c>
      <c r="AS311" s="310">
        <v>0.0</v>
      </c>
      <c r="AT311" s="311">
        <v>0.0</v>
      </c>
      <c r="AU311" s="315"/>
      <c r="AV311" s="32"/>
      <c r="AW311" s="316"/>
      <c r="AX311" s="309">
        <v>0.0</v>
      </c>
      <c r="AY311" s="310">
        <v>0.0</v>
      </c>
      <c r="AZ311" s="311">
        <v>0.0</v>
      </c>
      <c r="BA311" s="315"/>
      <c r="BB311" s="32"/>
      <c r="BC311" s="316"/>
      <c r="BD311" s="309">
        <v>0.0</v>
      </c>
      <c r="BE311" s="310">
        <v>0.0</v>
      </c>
      <c r="BF311" s="311">
        <v>0.0</v>
      </c>
      <c r="BG311" s="315"/>
      <c r="BH311" s="32"/>
      <c r="BI311" s="316"/>
      <c r="BJ311" s="309">
        <v>0.0</v>
      </c>
      <c r="BK311" s="310">
        <v>0.0</v>
      </c>
      <c r="BL311" s="311">
        <v>0.0</v>
      </c>
      <c r="BM311" s="32"/>
      <c r="BN311" s="32"/>
      <c r="BO311" s="316"/>
      <c r="BP311" s="309">
        <v>0.0</v>
      </c>
      <c r="BQ311" s="310">
        <v>0.0</v>
      </c>
      <c r="BR311" s="311">
        <v>0.0</v>
      </c>
      <c r="BS311" s="32"/>
      <c r="BT311" s="32"/>
      <c r="BU311" s="316"/>
      <c r="BV311" s="309">
        <v>0.0</v>
      </c>
      <c r="BW311" s="310">
        <v>0.0</v>
      </c>
      <c r="BX311" s="311">
        <v>0.0</v>
      </c>
      <c r="BY311" s="32"/>
      <c r="BZ311" s="32"/>
      <c r="CA311" s="316"/>
      <c r="CB311" s="309">
        <v>0.0</v>
      </c>
      <c r="CC311" s="310">
        <v>0.0</v>
      </c>
      <c r="CD311" s="311">
        <v>0.0</v>
      </c>
      <c r="CE311" s="32"/>
      <c r="CF311" s="32"/>
      <c r="CG311" s="316"/>
      <c r="CH311" s="309">
        <v>0.0</v>
      </c>
      <c r="CI311" s="310">
        <v>0.0</v>
      </c>
      <c r="CJ311" s="311">
        <v>0.0</v>
      </c>
      <c r="CK311" s="31"/>
      <c r="CL311" s="31"/>
      <c r="CM311" s="317"/>
      <c r="CN311" s="303">
        <v>0.0</v>
      </c>
      <c r="CO311" s="304">
        <v>0.0</v>
      </c>
      <c r="CP311" s="305">
        <v>0.0</v>
      </c>
      <c r="CQ311" s="31"/>
      <c r="CR311" s="31"/>
      <c r="CS311" s="317"/>
      <c r="CT311" s="303">
        <v>0.0</v>
      </c>
      <c r="CU311" s="304">
        <v>0.0</v>
      </c>
      <c r="CV311" s="305">
        <v>0.0</v>
      </c>
      <c r="CW311" s="31"/>
      <c r="CX311" s="31"/>
      <c r="CY311" s="317"/>
      <c r="CZ311" s="303">
        <v>0.0</v>
      </c>
      <c r="DA311" s="304">
        <v>0.0</v>
      </c>
      <c r="DB311" s="305">
        <v>0.0</v>
      </c>
    </row>
    <row r="312">
      <c r="B312" s="313"/>
      <c r="C312" s="314"/>
      <c r="D312" s="314"/>
      <c r="E312" s="287">
        <v>0.0</v>
      </c>
      <c r="F312" s="287">
        <v>0.0</v>
      </c>
      <c r="G312" s="287">
        <v>0.0</v>
      </c>
      <c r="H312" s="287">
        <f>IF(ISBLANK(E312), "", COUNTA(CCD!K312, CCD!Q312, CCD!W312, CCD!AC312, CCD!AI312, CCD!AO312, CCD!AU312, CCD!BA312, CCD!BG312, CCD!BM312, CCD!BS312, CCD!BY312, CCD!CE312, CCD!CK312, CCD!CQ312, CCD!CW312))</f>
        <v>0</v>
      </c>
      <c r="I312" s="287">
        <f>IF(ISBLANK(F312), "", COUNTA(CCD!L312, CCD!R312, CCD!X312, CCD!AD312, CCD!AJ312, CCD!AP312, CCD!AV312, CCD!BB312, CCD!BH312, CCD!BN312, CCD!BT312, CCD!BZ312, CCD!CF312, CCD!CL312, CCD!CR312, CCD!CX312))</f>
        <v>0</v>
      </c>
      <c r="J312" s="287">
        <f>IF(ISBLANK(G312), "", COUNTA(CCD!M312, CCD!S312, CCD!Y312, CCD!AE312, CCD!AK312, CCD!AQ312, CCD!AW312, CCD!BC312, CCD!BI312, CCD!BO312, CCD!BU312, CCD!CA312, CCD!CG312, CCD!CM312, CCD!CS312, CCD!CY312))</f>
        <v>0</v>
      </c>
      <c r="K312" s="315"/>
      <c r="L312" s="32"/>
      <c r="M312" s="316"/>
      <c r="N312" s="309">
        <v>0.0</v>
      </c>
      <c r="O312" s="310">
        <v>0.0</v>
      </c>
      <c r="P312" s="311">
        <v>0.0</v>
      </c>
      <c r="Q312" s="315"/>
      <c r="R312" s="88"/>
      <c r="S312" s="316"/>
      <c r="T312" s="309">
        <v>0.0</v>
      </c>
      <c r="U312" s="310">
        <v>0.0</v>
      </c>
      <c r="V312" s="311">
        <v>0.0</v>
      </c>
      <c r="W312" s="315"/>
      <c r="X312" s="32"/>
      <c r="Y312" s="316"/>
      <c r="Z312" s="309">
        <v>0.0</v>
      </c>
      <c r="AA312" s="310">
        <v>0.0</v>
      </c>
      <c r="AB312" s="311">
        <v>0.0</v>
      </c>
      <c r="AC312" s="315"/>
      <c r="AD312" s="32"/>
      <c r="AE312" s="316"/>
      <c r="AF312" s="309">
        <v>0.0</v>
      </c>
      <c r="AG312" s="310">
        <v>0.0</v>
      </c>
      <c r="AH312" s="311">
        <v>0.0</v>
      </c>
      <c r="AI312" s="315"/>
      <c r="AJ312" s="32"/>
      <c r="AK312" s="316"/>
      <c r="AL312" s="309">
        <v>0.0</v>
      </c>
      <c r="AM312" s="310">
        <v>0.0</v>
      </c>
      <c r="AN312" s="311">
        <v>0.0</v>
      </c>
      <c r="AO312" s="32"/>
      <c r="AP312" s="32"/>
      <c r="AQ312" s="316"/>
      <c r="AR312" s="309">
        <v>0.0</v>
      </c>
      <c r="AS312" s="310">
        <v>0.0</v>
      </c>
      <c r="AT312" s="311">
        <v>0.0</v>
      </c>
      <c r="AU312" s="315"/>
      <c r="AV312" s="32"/>
      <c r="AW312" s="316"/>
      <c r="AX312" s="309">
        <v>0.0</v>
      </c>
      <c r="AY312" s="310">
        <v>0.0</v>
      </c>
      <c r="AZ312" s="311">
        <v>0.0</v>
      </c>
      <c r="BA312" s="315"/>
      <c r="BB312" s="32"/>
      <c r="BC312" s="316"/>
      <c r="BD312" s="309">
        <v>0.0</v>
      </c>
      <c r="BE312" s="310">
        <v>0.0</v>
      </c>
      <c r="BF312" s="311">
        <v>0.0</v>
      </c>
      <c r="BG312" s="315"/>
      <c r="BH312" s="32"/>
      <c r="BI312" s="316"/>
      <c r="BJ312" s="309">
        <v>0.0</v>
      </c>
      <c r="BK312" s="310">
        <v>0.0</v>
      </c>
      <c r="BL312" s="311">
        <v>0.0</v>
      </c>
      <c r="BM312" s="32"/>
      <c r="BN312" s="32"/>
      <c r="BO312" s="316"/>
      <c r="BP312" s="309">
        <v>0.0</v>
      </c>
      <c r="BQ312" s="310">
        <v>0.0</v>
      </c>
      <c r="BR312" s="311">
        <v>0.0</v>
      </c>
      <c r="BS312" s="32"/>
      <c r="BT312" s="32"/>
      <c r="BU312" s="316"/>
      <c r="BV312" s="309">
        <v>0.0</v>
      </c>
      <c r="BW312" s="310">
        <v>0.0</v>
      </c>
      <c r="BX312" s="311">
        <v>0.0</v>
      </c>
      <c r="BY312" s="32"/>
      <c r="BZ312" s="32"/>
      <c r="CA312" s="316"/>
      <c r="CB312" s="309">
        <v>0.0</v>
      </c>
      <c r="CC312" s="310">
        <v>0.0</v>
      </c>
      <c r="CD312" s="311">
        <v>0.0</v>
      </c>
      <c r="CE312" s="32"/>
      <c r="CF312" s="32"/>
      <c r="CG312" s="316"/>
      <c r="CH312" s="309">
        <v>0.0</v>
      </c>
      <c r="CI312" s="310">
        <v>0.0</v>
      </c>
      <c r="CJ312" s="311">
        <v>0.0</v>
      </c>
      <c r="CK312" s="31"/>
      <c r="CL312" s="31"/>
      <c r="CM312" s="317"/>
      <c r="CN312" s="303">
        <v>0.0</v>
      </c>
      <c r="CO312" s="304">
        <v>0.0</v>
      </c>
      <c r="CP312" s="305">
        <v>0.0</v>
      </c>
      <c r="CQ312" s="31"/>
      <c r="CR312" s="31"/>
      <c r="CS312" s="317"/>
      <c r="CT312" s="303">
        <v>0.0</v>
      </c>
      <c r="CU312" s="304">
        <v>0.0</v>
      </c>
      <c r="CV312" s="305">
        <v>0.0</v>
      </c>
      <c r="CW312" s="31"/>
      <c r="CX312" s="31"/>
      <c r="CY312" s="317"/>
      <c r="CZ312" s="303">
        <v>0.0</v>
      </c>
      <c r="DA312" s="304">
        <v>0.0</v>
      </c>
      <c r="DB312" s="305">
        <v>0.0</v>
      </c>
    </row>
    <row r="313">
      <c r="B313" s="313"/>
      <c r="C313" s="314"/>
      <c r="D313" s="314"/>
      <c r="E313" s="287">
        <v>0.0</v>
      </c>
      <c r="F313" s="287">
        <v>0.0</v>
      </c>
      <c r="G313" s="287">
        <v>0.0</v>
      </c>
      <c r="H313" s="287">
        <f>IF(ISBLANK(E313), "", COUNTA(CCD!K313, CCD!Q313, CCD!W313, CCD!AC313, CCD!AI313, CCD!AO313, CCD!AU313, CCD!BA313, CCD!BG313, CCD!BM313, CCD!BS313, CCD!BY313, CCD!CE313, CCD!CK313, CCD!CQ313, CCD!CW313))</f>
        <v>0</v>
      </c>
      <c r="I313" s="287">
        <f>IF(ISBLANK(F313), "", COUNTA(CCD!L313, CCD!R313, CCD!X313, CCD!AD313, CCD!AJ313, CCD!AP313, CCD!AV313, CCD!BB313, CCD!BH313, CCD!BN313, CCD!BT313, CCD!BZ313, CCD!CF313, CCD!CL313, CCD!CR313, CCD!CX313))</f>
        <v>0</v>
      </c>
      <c r="J313" s="287">
        <f>IF(ISBLANK(G313), "", COUNTA(CCD!M313, CCD!S313, CCD!Y313, CCD!AE313, CCD!AK313, CCD!AQ313, CCD!AW313, CCD!BC313, CCD!BI313, CCD!BO313, CCD!BU313, CCD!CA313, CCD!CG313, CCD!CM313, CCD!CS313, CCD!CY313))</f>
        <v>0</v>
      </c>
      <c r="K313" s="315"/>
      <c r="L313" s="32"/>
      <c r="M313" s="316"/>
      <c r="N313" s="309">
        <v>0.0</v>
      </c>
      <c r="O313" s="310">
        <v>0.0</v>
      </c>
      <c r="P313" s="311">
        <v>0.0</v>
      </c>
      <c r="Q313" s="315"/>
      <c r="R313" s="88"/>
      <c r="S313" s="316"/>
      <c r="T313" s="309">
        <v>0.0</v>
      </c>
      <c r="U313" s="310">
        <v>0.0</v>
      </c>
      <c r="V313" s="311">
        <v>0.0</v>
      </c>
      <c r="W313" s="315"/>
      <c r="X313" s="32"/>
      <c r="Y313" s="316"/>
      <c r="Z313" s="309">
        <v>0.0</v>
      </c>
      <c r="AA313" s="310">
        <v>0.0</v>
      </c>
      <c r="AB313" s="311">
        <v>0.0</v>
      </c>
      <c r="AC313" s="315"/>
      <c r="AD313" s="32"/>
      <c r="AE313" s="316"/>
      <c r="AF313" s="309">
        <v>0.0</v>
      </c>
      <c r="AG313" s="310">
        <v>0.0</v>
      </c>
      <c r="AH313" s="311">
        <v>0.0</v>
      </c>
      <c r="AI313" s="315"/>
      <c r="AJ313" s="32"/>
      <c r="AK313" s="316"/>
      <c r="AL313" s="309">
        <v>0.0</v>
      </c>
      <c r="AM313" s="310">
        <v>0.0</v>
      </c>
      <c r="AN313" s="311">
        <v>0.0</v>
      </c>
      <c r="AO313" s="32"/>
      <c r="AP313" s="32"/>
      <c r="AQ313" s="316"/>
      <c r="AR313" s="309">
        <v>0.0</v>
      </c>
      <c r="AS313" s="310">
        <v>0.0</v>
      </c>
      <c r="AT313" s="311">
        <v>0.0</v>
      </c>
      <c r="AU313" s="315"/>
      <c r="AV313" s="32"/>
      <c r="AW313" s="316"/>
      <c r="AX313" s="309">
        <v>0.0</v>
      </c>
      <c r="AY313" s="310">
        <v>0.0</v>
      </c>
      <c r="AZ313" s="311">
        <v>0.0</v>
      </c>
      <c r="BA313" s="315"/>
      <c r="BB313" s="32"/>
      <c r="BC313" s="316"/>
      <c r="BD313" s="309">
        <v>0.0</v>
      </c>
      <c r="BE313" s="310">
        <v>0.0</v>
      </c>
      <c r="BF313" s="311">
        <v>0.0</v>
      </c>
      <c r="BG313" s="315"/>
      <c r="BH313" s="32"/>
      <c r="BI313" s="316"/>
      <c r="BJ313" s="309">
        <v>0.0</v>
      </c>
      <c r="BK313" s="310">
        <v>0.0</v>
      </c>
      <c r="BL313" s="311">
        <v>0.0</v>
      </c>
      <c r="BM313" s="32"/>
      <c r="BN313" s="32"/>
      <c r="BO313" s="316"/>
      <c r="BP313" s="309">
        <v>0.0</v>
      </c>
      <c r="BQ313" s="310">
        <v>0.0</v>
      </c>
      <c r="BR313" s="311">
        <v>0.0</v>
      </c>
      <c r="BS313" s="32"/>
      <c r="BT313" s="32"/>
      <c r="BU313" s="316"/>
      <c r="BV313" s="309">
        <v>0.0</v>
      </c>
      <c r="BW313" s="310">
        <v>0.0</v>
      </c>
      <c r="BX313" s="311">
        <v>0.0</v>
      </c>
      <c r="BY313" s="32"/>
      <c r="BZ313" s="32"/>
      <c r="CA313" s="316"/>
      <c r="CB313" s="309">
        <v>0.0</v>
      </c>
      <c r="CC313" s="310">
        <v>0.0</v>
      </c>
      <c r="CD313" s="311">
        <v>0.0</v>
      </c>
      <c r="CE313" s="32"/>
      <c r="CF313" s="32"/>
      <c r="CG313" s="316"/>
      <c r="CH313" s="309">
        <v>0.0</v>
      </c>
      <c r="CI313" s="310">
        <v>0.0</v>
      </c>
      <c r="CJ313" s="311">
        <v>0.0</v>
      </c>
      <c r="CK313" s="31"/>
      <c r="CL313" s="31"/>
      <c r="CM313" s="317"/>
      <c r="CN313" s="303">
        <v>0.0</v>
      </c>
      <c r="CO313" s="304">
        <v>0.0</v>
      </c>
      <c r="CP313" s="305">
        <v>0.0</v>
      </c>
      <c r="CQ313" s="31"/>
      <c r="CR313" s="31"/>
      <c r="CS313" s="317"/>
      <c r="CT313" s="303">
        <v>0.0</v>
      </c>
      <c r="CU313" s="304">
        <v>0.0</v>
      </c>
      <c r="CV313" s="305">
        <v>0.0</v>
      </c>
      <c r="CW313" s="31"/>
      <c r="CX313" s="31"/>
      <c r="CY313" s="317"/>
      <c r="CZ313" s="303">
        <v>0.0</v>
      </c>
      <c r="DA313" s="304">
        <v>0.0</v>
      </c>
      <c r="DB313" s="305">
        <v>0.0</v>
      </c>
    </row>
    <row r="314">
      <c r="B314" s="313"/>
      <c r="C314" s="314"/>
      <c r="D314" s="314"/>
      <c r="E314" s="287">
        <v>0.0</v>
      </c>
      <c r="F314" s="287">
        <v>0.0</v>
      </c>
      <c r="G314" s="287">
        <v>0.0</v>
      </c>
      <c r="H314" s="287">
        <f>IF(ISBLANK(E314), "", COUNTA(CCD!K314, CCD!Q314, CCD!W314, CCD!AC314, CCD!AI314, CCD!AO314, CCD!AU314, CCD!BA314, CCD!BG314, CCD!BM314, CCD!BS314, CCD!BY314, CCD!CE314, CCD!CK314, CCD!CQ314, CCD!CW314))</f>
        <v>0</v>
      </c>
      <c r="I314" s="287">
        <f>IF(ISBLANK(F314), "", COUNTA(CCD!L314, CCD!R314, CCD!X314, CCD!AD314, CCD!AJ314, CCD!AP314, CCD!AV314, CCD!BB314, CCD!BH314, CCD!BN314, CCD!BT314, CCD!BZ314, CCD!CF314, CCD!CL314, CCD!CR314, CCD!CX314))</f>
        <v>0</v>
      </c>
      <c r="J314" s="287">
        <f>IF(ISBLANK(G314), "", COUNTA(CCD!M314, CCD!S314, CCD!Y314, CCD!AE314, CCD!AK314, CCD!AQ314, CCD!AW314, CCD!BC314, CCD!BI314, CCD!BO314, CCD!BU314, CCD!CA314, CCD!CG314, CCD!CM314, CCD!CS314, CCD!CY314))</f>
        <v>0</v>
      </c>
      <c r="K314" s="315"/>
      <c r="L314" s="32"/>
      <c r="M314" s="316"/>
      <c r="N314" s="309">
        <v>0.0</v>
      </c>
      <c r="O314" s="310">
        <v>0.0</v>
      </c>
      <c r="P314" s="311">
        <v>0.0</v>
      </c>
      <c r="Q314" s="315"/>
      <c r="R314" s="88"/>
      <c r="S314" s="316"/>
      <c r="T314" s="309">
        <v>0.0</v>
      </c>
      <c r="U314" s="310">
        <v>0.0</v>
      </c>
      <c r="V314" s="311">
        <v>0.0</v>
      </c>
      <c r="W314" s="315"/>
      <c r="X314" s="32"/>
      <c r="Y314" s="316"/>
      <c r="Z314" s="309">
        <v>0.0</v>
      </c>
      <c r="AA314" s="310">
        <v>0.0</v>
      </c>
      <c r="AB314" s="311">
        <v>0.0</v>
      </c>
      <c r="AC314" s="315"/>
      <c r="AD314" s="32"/>
      <c r="AE314" s="316"/>
      <c r="AF314" s="309">
        <v>0.0</v>
      </c>
      <c r="AG314" s="310">
        <v>0.0</v>
      </c>
      <c r="AH314" s="311">
        <v>0.0</v>
      </c>
      <c r="AI314" s="315"/>
      <c r="AJ314" s="32"/>
      <c r="AK314" s="316"/>
      <c r="AL314" s="309">
        <v>0.0</v>
      </c>
      <c r="AM314" s="310">
        <v>0.0</v>
      </c>
      <c r="AN314" s="311">
        <v>0.0</v>
      </c>
      <c r="AO314" s="32"/>
      <c r="AP314" s="32"/>
      <c r="AQ314" s="316"/>
      <c r="AR314" s="309">
        <v>0.0</v>
      </c>
      <c r="AS314" s="310">
        <v>0.0</v>
      </c>
      <c r="AT314" s="311">
        <v>0.0</v>
      </c>
      <c r="AU314" s="315"/>
      <c r="AV314" s="32"/>
      <c r="AW314" s="316"/>
      <c r="AX314" s="309">
        <v>0.0</v>
      </c>
      <c r="AY314" s="310">
        <v>0.0</v>
      </c>
      <c r="AZ314" s="311">
        <v>0.0</v>
      </c>
      <c r="BA314" s="315"/>
      <c r="BB314" s="32"/>
      <c r="BC314" s="316"/>
      <c r="BD314" s="309">
        <v>0.0</v>
      </c>
      <c r="BE314" s="310">
        <v>0.0</v>
      </c>
      <c r="BF314" s="311">
        <v>0.0</v>
      </c>
      <c r="BG314" s="315"/>
      <c r="BH314" s="32"/>
      <c r="BI314" s="316"/>
      <c r="BJ314" s="309">
        <v>0.0</v>
      </c>
      <c r="BK314" s="310">
        <v>0.0</v>
      </c>
      <c r="BL314" s="311">
        <v>0.0</v>
      </c>
      <c r="BM314" s="32"/>
      <c r="BN314" s="32"/>
      <c r="BO314" s="316"/>
      <c r="BP314" s="309">
        <v>0.0</v>
      </c>
      <c r="BQ314" s="310">
        <v>0.0</v>
      </c>
      <c r="BR314" s="311">
        <v>0.0</v>
      </c>
      <c r="BS314" s="32"/>
      <c r="BT314" s="32"/>
      <c r="BU314" s="316"/>
      <c r="BV314" s="309">
        <v>0.0</v>
      </c>
      <c r="BW314" s="310">
        <v>0.0</v>
      </c>
      <c r="BX314" s="311">
        <v>0.0</v>
      </c>
      <c r="BY314" s="32"/>
      <c r="BZ314" s="32"/>
      <c r="CA314" s="316"/>
      <c r="CB314" s="309">
        <v>0.0</v>
      </c>
      <c r="CC314" s="310">
        <v>0.0</v>
      </c>
      <c r="CD314" s="311">
        <v>0.0</v>
      </c>
      <c r="CE314" s="32"/>
      <c r="CF314" s="32"/>
      <c r="CG314" s="316"/>
      <c r="CH314" s="309">
        <v>0.0</v>
      </c>
      <c r="CI314" s="310">
        <v>0.0</v>
      </c>
      <c r="CJ314" s="311">
        <v>0.0</v>
      </c>
      <c r="CK314" s="31"/>
      <c r="CL314" s="31"/>
      <c r="CM314" s="317"/>
      <c r="CN314" s="303">
        <v>0.0</v>
      </c>
      <c r="CO314" s="304">
        <v>0.0</v>
      </c>
      <c r="CP314" s="305">
        <v>0.0</v>
      </c>
      <c r="CQ314" s="31"/>
      <c r="CR314" s="31"/>
      <c r="CS314" s="317"/>
      <c r="CT314" s="303">
        <v>0.0</v>
      </c>
      <c r="CU314" s="304">
        <v>0.0</v>
      </c>
      <c r="CV314" s="305">
        <v>0.0</v>
      </c>
      <c r="CW314" s="31"/>
      <c r="CX314" s="31"/>
      <c r="CY314" s="317"/>
      <c r="CZ314" s="303">
        <v>0.0</v>
      </c>
      <c r="DA314" s="304">
        <v>0.0</v>
      </c>
      <c r="DB314" s="305">
        <v>0.0</v>
      </c>
    </row>
    <row r="315">
      <c r="B315" s="313"/>
      <c r="C315" s="314"/>
      <c r="D315" s="314"/>
      <c r="E315" s="287">
        <v>0.0</v>
      </c>
      <c r="F315" s="287">
        <v>0.0</v>
      </c>
      <c r="G315" s="287">
        <v>0.0</v>
      </c>
      <c r="H315" s="287">
        <f>IF(ISBLANK(E315), "", COUNTA(CCD!K315, CCD!Q315, CCD!W315, CCD!AC315, CCD!AI315, CCD!AO315, CCD!AU315, CCD!BA315, CCD!BG315, CCD!BM315, CCD!BS315, CCD!BY315, CCD!CE315, CCD!CK315, CCD!CQ315, CCD!CW315))</f>
        <v>0</v>
      </c>
      <c r="I315" s="287">
        <f>IF(ISBLANK(F315), "", COUNTA(CCD!L315, CCD!R315, CCD!X315, CCD!AD315, CCD!AJ315, CCD!AP315, CCD!AV315, CCD!BB315, CCD!BH315, CCD!BN315, CCD!BT315, CCD!BZ315, CCD!CF315, CCD!CL315, CCD!CR315, CCD!CX315))</f>
        <v>0</v>
      </c>
      <c r="J315" s="287">
        <f>IF(ISBLANK(G315), "", COUNTA(CCD!M315, CCD!S315, CCD!Y315, CCD!AE315, CCD!AK315, CCD!AQ315, CCD!AW315, CCD!BC315, CCD!BI315, CCD!BO315, CCD!BU315, CCD!CA315, CCD!CG315, CCD!CM315, CCD!CS315, CCD!CY315))</f>
        <v>0</v>
      </c>
      <c r="K315" s="32"/>
      <c r="L315" s="32"/>
      <c r="M315" s="32"/>
      <c r="N315" s="310">
        <v>0.0</v>
      </c>
      <c r="O315" s="310">
        <v>0.0</v>
      </c>
      <c r="P315" s="310">
        <v>0.0</v>
      </c>
      <c r="Q315" s="32"/>
      <c r="R315" s="88"/>
      <c r="S315" s="32"/>
      <c r="T315" s="310">
        <v>0.0</v>
      </c>
      <c r="U315" s="310">
        <v>0.0</v>
      </c>
      <c r="V315" s="310">
        <v>0.0</v>
      </c>
      <c r="W315" s="32"/>
      <c r="X315" s="32"/>
      <c r="Y315" s="32"/>
      <c r="Z315" s="310">
        <v>0.0</v>
      </c>
      <c r="AA315" s="310">
        <v>0.0</v>
      </c>
      <c r="AB315" s="310">
        <v>0.0</v>
      </c>
      <c r="AC315" s="32"/>
      <c r="AD315" s="32"/>
      <c r="AE315" s="32"/>
      <c r="AF315" s="310">
        <v>0.0</v>
      </c>
      <c r="AG315" s="310">
        <v>0.0</v>
      </c>
      <c r="AH315" s="310">
        <v>0.0</v>
      </c>
      <c r="AI315" s="32"/>
      <c r="AJ315" s="32"/>
      <c r="AK315" s="32"/>
      <c r="AL315" s="310">
        <v>0.0</v>
      </c>
      <c r="AM315" s="310">
        <v>0.0</v>
      </c>
      <c r="AN315" s="310">
        <v>0.0</v>
      </c>
      <c r="AO315" s="32"/>
      <c r="AP315" s="32"/>
      <c r="AQ315" s="32"/>
      <c r="AR315" s="310">
        <v>0.0</v>
      </c>
      <c r="AS315" s="310">
        <v>0.0</v>
      </c>
      <c r="AT315" s="310">
        <v>0.0</v>
      </c>
      <c r="AU315" s="32"/>
      <c r="AV315" s="32"/>
      <c r="AW315" s="32"/>
      <c r="AX315" s="310">
        <v>0.0</v>
      </c>
      <c r="AY315" s="310">
        <v>0.0</v>
      </c>
      <c r="AZ315" s="310">
        <v>0.0</v>
      </c>
      <c r="BA315" s="32"/>
      <c r="BB315" s="32"/>
      <c r="BC315" s="32"/>
      <c r="BD315" s="310">
        <v>0.0</v>
      </c>
      <c r="BE315" s="310">
        <v>0.0</v>
      </c>
      <c r="BF315" s="310">
        <v>0.0</v>
      </c>
      <c r="BG315" s="32"/>
      <c r="BH315" s="32"/>
      <c r="BI315" s="32"/>
      <c r="BJ315" s="310">
        <v>0.0</v>
      </c>
      <c r="BK315" s="310">
        <v>0.0</v>
      </c>
      <c r="BL315" s="310">
        <v>0.0</v>
      </c>
      <c r="BM315" s="32"/>
      <c r="BN315" s="32"/>
      <c r="BO315" s="32"/>
      <c r="BP315" s="310">
        <v>0.0</v>
      </c>
      <c r="BQ315" s="310">
        <v>0.0</v>
      </c>
      <c r="BR315" s="310">
        <v>0.0</v>
      </c>
      <c r="BS315" s="32"/>
      <c r="BT315" s="32"/>
      <c r="BU315" s="32"/>
      <c r="BV315" s="310">
        <v>0.0</v>
      </c>
      <c r="BW315" s="310">
        <v>0.0</v>
      </c>
      <c r="BX315" s="310">
        <v>0.0</v>
      </c>
      <c r="BY315" s="32"/>
      <c r="BZ315" s="32"/>
      <c r="CA315" s="32"/>
      <c r="CB315" s="310">
        <v>0.0</v>
      </c>
      <c r="CC315" s="310">
        <v>0.0</v>
      </c>
      <c r="CD315" s="310">
        <v>0.0</v>
      </c>
      <c r="CE315" s="32"/>
      <c r="CF315" s="32"/>
      <c r="CG315" s="32"/>
      <c r="CH315" s="310">
        <v>0.0</v>
      </c>
      <c r="CI315" s="310">
        <v>0.0</v>
      </c>
      <c r="CJ315" s="310">
        <v>0.0</v>
      </c>
      <c r="CK315" s="31"/>
      <c r="CL315" s="31"/>
      <c r="CM315" s="31"/>
      <c r="CN315" s="304">
        <v>0.0</v>
      </c>
      <c r="CO315" s="304">
        <v>0.0</v>
      </c>
      <c r="CP315" s="304">
        <v>0.0</v>
      </c>
      <c r="CQ315" s="31"/>
      <c r="CR315" s="31"/>
      <c r="CS315" s="31"/>
      <c r="CT315" s="304">
        <v>0.0</v>
      </c>
      <c r="CU315" s="304">
        <v>0.0</v>
      </c>
      <c r="CV315" s="304">
        <v>0.0</v>
      </c>
      <c r="CW315" s="31"/>
      <c r="CX315" s="31"/>
      <c r="CY315" s="31"/>
      <c r="CZ315" s="304">
        <v>0.0</v>
      </c>
      <c r="DA315" s="304">
        <v>0.0</v>
      </c>
      <c r="DB315" s="304">
        <v>0.0</v>
      </c>
    </row>
    <row r="316">
      <c r="B316" s="313"/>
      <c r="C316" s="314"/>
      <c r="D316" s="314"/>
      <c r="E316" s="287">
        <v>0.0</v>
      </c>
      <c r="F316" s="287">
        <v>0.0</v>
      </c>
      <c r="G316" s="287">
        <v>0.0</v>
      </c>
      <c r="H316" s="287">
        <f>IF(ISBLANK(E316), "", COUNTA(CCD!K316, CCD!Q316, CCD!W316, CCD!AC316, CCD!AI316, CCD!AO316, CCD!AU316, CCD!BA316, CCD!BG316, CCD!BM316, CCD!BS316, CCD!BY316, CCD!CE316, CCD!CK316, CCD!CQ316, CCD!CW316))</f>
        <v>0</v>
      </c>
      <c r="I316" s="287">
        <f>IF(ISBLANK(F316), "", COUNTA(CCD!L316, CCD!R316, CCD!X316, CCD!AD316, CCD!AJ316, CCD!AP316, CCD!AV316, CCD!BB316, CCD!BH316, CCD!BN316, CCD!BT316, CCD!BZ316, CCD!CF316, CCD!CL316, CCD!CR316, CCD!CX316))</f>
        <v>0</v>
      </c>
      <c r="J316" s="287">
        <f>IF(ISBLANK(G316), "", COUNTA(CCD!M316, CCD!S316, CCD!Y316, CCD!AE316, CCD!AK316, CCD!AQ316, CCD!AW316, CCD!BC316, CCD!BI316, CCD!BO316, CCD!BU316, CCD!CA316, CCD!CG316, CCD!CM316, CCD!CS316, CCD!CY316))</f>
        <v>0</v>
      </c>
      <c r="K316" s="32"/>
      <c r="L316" s="32"/>
      <c r="M316" s="32"/>
      <c r="N316" s="310">
        <v>0.0</v>
      </c>
      <c r="O316" s="310">
        <v>0.0</v>
      </c>
      <c r="P316" s="310">
        <v>0.0</v>
      </c>
      <c r="Q316" s="32"/>
      <c r="R316" s="88"/>
      <c r="S316" s="32"/>
      <c r="T316" s="310">
        <v>0.0</v>
      </c>
      <c r="U316" s="310">
        <v>0.0</v>
      </c>
      <c r="V316" s="310">
        <v>0.0</v>
      </c>
      <c r="W316" s="32"/>
      <c r="X316" s="32"/>
      <c r="Y316" s="32"/>
      <c r="Z316" s="310">
        <v>0.0</v>
      </c>
      <c r="AA316" s="310">
        <v>0.0</v>
      </c>
      <c r="AB316" s="310">
        <v>0.0</v>
      </c>
      <c r="AC316" s="32"/>
      <c r="AD316" s="32"/>
      <c r="AE316" s="32"/>
      <c r="AF316" s="310">
        <v>0.0</v>
      </c>
      <c r="AG316" s="310">
        <v>0.0</v>
      </c>
      <c r="AH316" s="310">
        <v>0.0</v>
      </c>
      <c r="AI316" s="32"/>
      <c r="AJ316" s="32"/>
      <c r="AK316" s="32"/>
      <c r="AL316" s="310">
        <v>0.0</v>
      </c>
      <c r="AM316" s="310">
        <v>0.0</v>
      </c>
      <c r="AN316" s="310">
        <v>0.0</v>
      </c>
      <c r="AO316" s="32"/>
      <c r="AP316" s="32"/>
      <c r="AQ316" s="32"/>
      <c r="AR316" s="310">
        <v>0.0</v>
      </c>
      <c r="AS316" s="310">
        <v>0.0</v>
      </c>
      <c r="AT316" s="310">
        <v>0.0</v>
      </c>
      <c r="AU316" s="32"/>
      <c r="AV316" s="32"/>
      <c r="AW316" s="32"/>
      <c r="AX316" s="310">
        <v>0.0</v>
      </c>
      <c r="AY316" s="310">
        <v>0.0</v>
      </c>
      <c r="AZ316" s="310">
        <v>0.0</v>
      </c>
      <c r="BA316" s="32"/>
      <c r="BB316" s="32"/>
      <c r="BC316" s="32"/>
      <c r="BD316" s="310">
        <v>0.0</v>
      </c>
      <c r="BE316" s="310">
        <v>0.0</v>
      </c>
      <c r="BF316" s="310">
        <v>0.0</v>
      </c>
      <c r="BG316" s="32"/>
      <c r="BH316" s="32"/>
      <c r="BI316" s="32"/>
      <c r="BJ316" s="310">
        <v>0.0</v>
      </c>
      <c r="BK316" s="310">
        <v>0.0</v>
      </c>
      <c r="BL316" s="310">
        <v>0.0</v>
      </c>
      <c r="BM316" s="32"/>
      <c r="BN316" s="32"/>
      <c r="BO316" s="32"/>
      <c r="BP316" s="310">
        <v>0.0</v>
      </c>
      <c r="BQ316" s="310">
        <v>0.0</v>
      </c>
      <c r="BR316" s="310">
        <v>0.0</v>
      </c>
      <c r="BS316" s="32"/>
      <c r="BT316" s="32"/>
      <c r="BU316" s="32"/>
      <c r="BV316" s="310">
        <v>0.0</v>
      </c>
      <c r="BW316" s="310">
        <v>0.0</v>
      </c>
      <c r="BX316" s="310">
        <v>0.0</v>
      </c>
      <c r="BY316" s="32"/>
      <c r="BZ316" s="32"/>
      <c r="CA316" s="32"/>
      <c r="CB316" s="310">
        <v>0.0</v>
      </c>
      <c r="CC316" s="310">
        <v>0.0</v>
      </c>
      <c r="CD316" s="310">
        <v>0.0</v>
      </c>
      <c r="CE316" s="32"/>
      <c r="CF316" s="32"/>
      <c r="CG316" s="32"/>
      <c r="CH316" s="310">
        <v>0.0</v>
      </c>
      <c r="CI316" s="310">
        <v>0.0</v>
      </c>
      <c r="CJ316" s="310">
        <v>0.0</v>
      </c>
      <c r="CK316" s="31"/>
      <c r="CL316" s="31"/>
      <c r="CM316" s="31"/>
      <c r="CN316" s="304">
        <v>0.0</v>
      </c>
      <c r="CO316" s="304">
        <v>0.0</v>
      </c>
      <c r="CP316" s="304">
        <v>0.0</v>
      </c>
      <c r="CQ316" s="31"/>
      <c r="CR316" s="31"/>
      <c r="CS316" s="31"/>
      <c r="CT316" s="304">
        <v>0.0</v>
      </c>
      <c r="CU316" s="304">
        <v>0.0</v>
      </c>
      <c r="CV316" s="304">
        <v>0.0</v>
      </c>
      <c r="CW316" s="31"/>
      <c r="CX316" s="31"/>
      <c r="CY316" s="31"/>
      <c r="CZ316" s="304">
        <v>0.0</v>
      </c>
      <c r="DA316" s="304">
        <v>0.0</v>
      </c>
      <c r="DB316" s="304">
        <v>0.0</v>
      </c>
    </row>
    <row r="317">
      <c r="B317" s="313"/>
      <c r="C317" s="314"/>
      <c r="D317" s="314"/>
      <c r="E317" s="287">
        <v>0.0</v>
      </c>
      <c r="F317" s="287">
        <v>0.0</v>
      </c>
      <c r="G317" s="287">
        <v>0.0</v>
      </c>
      <c r="H317" s="287">
        <f>IF(ISBLANK(E317), "", COUNTA(CCD!K317, CCD!Q317, CCD!W317, CCD!AC317, CCD!AI317, CCD!AO317, CCD!AU317, CCD!BA317, CCD!BG317, CCD!BM317, CCD!BS317, CCD!BY317, CCD!CE317, CCD!CK317, CCD!CQ317, CCD!CW317))</f>
        <v>0</v>
      </c>
      <c r="I317" s="287">
        <f>IF(ISBLANK(F317), "", COUNTA(CCD!L317, CCD!R317, CCD!X317, CCD!AD317, CCD!AJ317, CCD!AP317, CCD!AV317, CCD!BB317, CCD!BH317, CCD!BN317, CCD!BT317, CCD!BZ317, CCD!CF317, CCD!CL317, CCD!CR317, CCD!CX317))</f>
        <v>0</v>
      </c>
      <c r="J317" s="287">
        <f>IF(ISBLANK(G317), "", COUNTA(CCD!M317, CCD!S317, CCD!Y317, CCD!AE317, CCD!AK317, CCD!AQ317, CCD!AW317, CCD!BC317, CCD!BI317, CCD!BO317, CCD!BU317, CCD!CA317, CCD!CG317, CCD!CM317, CCD!CS317, CCD!CY317))</f>
        <v>0</v>
      </c>
      <c r="K317" s="32"/>
      <c r="L317" s="32"/>
      <c r="M317" s="32"/>
      <c r="N317" s="310">
        <v>0.0</v>
      </c>
      <c r="O317" s="310">
        <v>0.0</v>
      </c>
      <c r="P317" s="310">
        <v>0.0</v>
      </c>
      <c r="Q317" s="32"/>
      <c r="R317" s="88"/>
      <c r="S317" s="32"/>
      <c r="T317" s="310">
        <v>0.0</v>
      </c>
      <c r="U317" s="310">
        <v>0.0</v>
      </c>
      <c r="V317" s="310">
        <v>0.0</v>
      </c>
      <c r="W317" s="32"/>
      <c r="X317" s="32"/>
      <c r="Y317" s="32"/>
      <c r="Z317" s="310">
        <v>0.0</v>
      </c>
      <c r="AA317" s="310">
        <v>0.0</v>
      </c>
      <c r="AB317" s="310">
        <v>0.0</v>
      </c>
      <c r="AC317" s="32"/>
      <c r="AD317" s="32"/>
      <c r="AE317" s="32"/>
      <c r="AF317" s="310">
        <v>0.0</v>
      </c>
      <c r="AG317" s="310">
        <v>0.0</v>
      </c>
      <c r="AH317" s="310">
        <v>0.0</v>
      </c>
      <c r="AI317" s="32"/>
      <c r="AJ317" s="32"/>
      <c r="AK317" s="32"/>
      <c r="AL317" s="310">
        <v>0.0</v>
      </c>
      <c r="AM317" s="310">
        <v>0.0</v>
      </c>
      <c r="AN317" s="310">
        <v>0.0</v>
      </c>
      <c r="AO317" s="32"/>
      <c r="AP317" s="32"/>
      <c r="AQ317" s="32"/>
      <c r="AR317" s="310">
        <v>0.0</v>
      </c>
      <c r="AS317" s="310">
        <v>0.0</v>
      </c>
      <c r="AT317" s="310">
        <v>0.0</v>
      </c>
      <c r="AU317" s="32"/>
      <c r="AV317" s="32"/>
      <c r="AW317" s="32"/>
      <c r="AX317" s="310">
        <v>0.0</v>
      </c>
      <c r="AY317" s="310">
        <v>0.0</v>
      </c>
      <c r="AZ317" s="310">
        <v>0.0</v>
      </c>
      <c r="BA317" s="32"/>
      <c r="BB317" s="32"/>
      <c r="BC317" s="32"/>
      <c r="BD317" s="310">
        <v>0.0</v>
      </c>
      <c r="BE317" s="310">
        <v>0.0</v>
      </c>
      <c r="BF317" s="310">
        <v>0.0</v>
      </c>
      <c r="BG317" s="32"/>
      <c r="BH317" s="32"/>
      <c r="BI317" s="32"/>
      <c r="BJ317" s="310">
        <v>0.0</v>
      </c>
      <c r="BK317" s="310">
        <v>0.0</v>
      </c>
      <c r="BL317" s="310">
        <v>0.0</v>
      </c>
      <c r="BM317" s="32"/>
      <c r="BN317" s="32"/>
      <c r="BO317" s="32"/>
      <c r="BP317" s="310">
        <v>0.0</v>
      </c>
      <c r="BQ317" s="310">
        <v>0.0</v>
      </c>
      <c r="BR317" s="310">
        <v>0.0</v>
      </c>
      <c r="BS317" s="32"/>
      <c r="BT317" s="32"/>
      <c r="BU317" s="32"/>
      <c r="BV317" s="310">
        <v>0.0</v>
      </c>
      <c r="BW317" s="310">
        <v>0.0</v>
      </c>
      <c r="BX317" s="310">
        <v>0.0</v>
      </c>
      <c r="BY317" s="32"/>
      <c r="BZ317" s="32"/>
      <c r="CA317" s="32"/>
      <c r="CB317" s="310">
        <v>0.0</v>
      </c>
      <c r="CC317" s="310">
        <v>0.0</v>
      </c>
      <c r="CD317" s="310">
        <v>0.0</v>
      </c>
      <c r="CE317" s="32"/>
      <c r="CF317" s="32"/>
      <c r="CG317" s="32"/>
      <c r="CH317" s="310">
        <v>0.0</v>
      </c>
      <c r="CI317" s="310">
        <v>0.0</v>
      </c>
      <c r="CJ317" s="310">
        <v>0.0</v>
      </c>
      <c r="CK317" s="31"/>
      <c r="CL317" s="31"/>
      <c r="CM317" s="31"/>
      <c r="CN317" s="304">
        <v>0.0</v>
      </c>
      <c r="CO317" s="304">
        <v>0.0</v>
      </c>
      <c r="CP317" s="304">
        <v>0.0</v>
      </c>
      <c r="CQ317" s="31"/>
      <c r="CR317" s="31"/>
      <c r="CS317" s="31"/>
      <c r="CT317" s="304">
        <v>0.0</v>
      </c>
      <c r="CU317" s="304">
        <v>0.0</v>
      </c>
      <c r="CV317" s="304">
        <v>0.0</v>
      </c>
      <c r="CW317" s="31"/>
      <c r="CX317" s="31"/>
      <c r="CY317" s="31"/>
      <c r="CZ317" s="304">
        <v>0.0</v>
      </c>
      <c r="DA317" s="304">
        <v>0.0</v>
      </c>
      <c r="DB317" s="304">
        <v>0.0</v>
      </c>
    </row>
    <row r="318">
      <c r="B318" s="313"/>
      <c r="C318" s="314"/>
      <c r="D318" s="314"/>
      <c r="E318" s="287">
        <v>0.0</v>
      </c>
      <c r="F318" s="287">
        <v>0.0</v>
      </c>
      <c r="G318" s="287">
        <v>0.0</v>
      </c>
      <c r="H318" s="287">
        <f>IF(ISBLANK(E318), "", COUNTA(CCD!K318, CCD!Q318, CCD!W318, CCD!AC318, CCD!AI318, CCD!AO318, CCD!AU318, CCD!BA318, CCD!BG318, CCD!BM318, CCD!BS318, CCD!BY318, CCD!CE318, CCD!CK318, CCD!CQ318, CCD!CW318))</f>
        <v>0</v>
      </c>
      <c r="I318" s="287">
        <f>IF(ISBLANK(F318), "", COUNTA(CCD!L318, CCD!R318, CCD!X318, CCD!AD318, CCD!AJ318, CCD!AP318, CCD!AV318, CCD!BB318, CCD!BH318, CCD!BN318, CCD!BT318, CCD!BZ318, CCD!CF318, CCD!CL318, CCD!CR318, CCD!CX318))</f>
        <v>0</v>
      </c>
      <c r="J318" s="287">
        <f>IF(ISBLANK(G318), "", COUNTA(CCD!M318, CCD!S318, CCD!Y318, CCD!AE318, CCD!AK318, CCD!AQ318, CCD!AW318, CCD!BC318, CCD!BI318, CCD!BO318, CCD!BU318, CCD!CA318, CCD!CG318, CCD!CM318, CCD!CS318, CCD!CY318))</f>
        <v>0</v>
      </c>
      <c r="K318" s="32"/>
      <c r="L318" s="32"/>
      <c r="M318" s="32"/>
      <c r="N318" s="310">
        <v>0.0</v>
      </c>
      <c r="O318" s="310">
        <v>0.0</v>
      </c>
      <c r="P318" s="310">
        <v>0.0</v>
      </c>
      <c r="Q318" s="32"/>
      <c r="R318" s="88"/>
      <c r="S318" s="32"/>
      <c r="T318" s="310">
        <v>0.0</v>
      </c>
      <c r="U318" s="310">
        <v>0.0</v>
      </c>
      <c r="V318" s="310">
        <v>0.0</v>
      </c>
      <c r="W318" s="32"/>
      <c r="X318" s="32"/>
      <c r="Y318" s="32"/>
      <c r="Z318" s="310">
        <v>0.0</v>
      </c>
      <c r="AA318" s="310">
        <v>0.0</v>
      </c>
      <c r="AB318" s="310">
        <v>0.0</v>
      </c>
      <c r="AC318" s="32"/>
      <c r="AD318" s="32"/>
      <c r="AE318" s="32"/>
      <c r="AF318" s="310">
        <v>0.0</v>
      </c>
      <c r="AG318" s="310">
        <v>0.0</v>
      </c>
      <c r="AH318" s="310">
        <v>0.0</v>
      </c>
      <c r="AI318" s="32"/>
      <c r="AJ318" s="32"/>
      <c r="AK318" s="32"/>
      <c r="AL318" s="310">
        <v>0.0</v>
      </c>
      <c r="AM318" s="310">
        <v>0.0</v>
      </c>
      <c r="AN318" s="310">
        <v>0.0</v>
      </c>
      <c r="AO318" s="32"/>
      <c r="AP318" s="32"/>
      <c r="AQ318" s="32"/>
      <c r="AR318" s="310">
        <v>0.0</v>
      </c>
      <c r="AS318" s="310">
        <v>0.0</v>
      </c>
      <c r="AT318" s="310">
        <v>0.0</v>
      </c>
      <c r="AU318" s="32"/>
      <c r="AV318" s="32"/>
      <c r="AW318" s="32"/>
      <c r="AX318" s="310">
        <v>0.0</v>
      </c>
      <c r="AY318" s="310">
        <v>0.0</v>
      </c>
      <c r="AZ318" s="310">
        <v>0.0</v>
      </c>
      <c r="BA318" s="32"/>
      <c r="BB318" s="32"/>
      <c r="BC318" s="32"/>
      <c r="BD318" s="310">
        <v>0.0</v>
      </c>
      <c r="BE318" s="310">
        <v>0.0</v>
      </c>
      <c r="BF318" s="310">
        <v>0.0</v>
      </c>
      <c r="BG318" s="32"/>
      <c r="BH318" s="32"/>
      <c r="BI318" s="32"/>
      <c r="BJ318" s="310">
        <v>0.0</v>
      </c>
      <c r="BK318" s="310">
        <v>0.0</v>
      </c>
      <c r="BL318" s="310">
        <v>0.0</v>
      </c>
      <c r="BM318" s="32"/>
      <c r="BN318" s="32"/>
      <c r="BO318" s="32"/>
      <c r="BP318" s="310">
        <v>0.0</v>
      </c>
      <c r="BQ318" s="310">
        <v>0.0</v>
      </c>
      <c r="BR318" s="310">
        <v>0.0</v>
      </c>
      <c r="BS318" s="32"/>
      <c r="BT318" s="32"/>
      <c r="BU318" s="32"/>
      <c r="BV318" s="310">
        <v>0.0</v>
      </c>
      <c r="BW318" s="310">
        <v>0.0</v>
      </c>
      <c r="BX318" s="310">
        <v>0.0</v>
      </c>
      <c r="BY318" s="32"/>
      <c r="BZ318" s="32"/>
      <c r="CA318" s="32"/>
      <c r="CB318" s="310">
        <v>0.0</v>
      </c>
      <c r="CC318" s="310">
        <v>0.0</v>
      </c>
      <c r="CD318" s="310">
        <v>0.0</v>
      </c>
      <c r="CE318" s="32"/>
      <c r="CF318" s="32"/>
      <c r="CG318" s="32"/>
      <c r="CH318" s="310">
        <v>0.0</v>
      </c>
      <c r="CI318" s="310">
        <v>0.0</v>
      </c>
      <c r="CJ318" s="310">
        <v>0.0</v>
      </c>
      <c r="CK318" s="31"/>
      <c r="CL318" s="31"/>
      <c r="CM318" s="31"/>
      <c r="CN318" s="304">
        <v>0.0</v>
      </c>
      <c r="CO318" s="304">
        <v>0.0</v>
      </c>
      <c r="CP318" s="304">
        <v>0.0</v>
      </c>
      <c r="CQ318" s="31"/>
      <c r="CR318" s="31"/>
      <c r="CS318" s="31"/>
      <c r="CT318" s="304">
        <v>0.0</v>
      </c>
      <c r="CU318" s="304">
        <v>0.0</v>
      </c>
      <c r="CV318" s="304">
        <v>0.0</v>
      </c>
      <c r="CW318" s="31"/>
      <c r="CX318" s="31"/>
      <c r="CY318" s="31"/>
      <c r="CZ318" s="304">
        <v>0.0</v>
      </c>
      <c r="DA318" s="304">
        <v>0.0</v>
      </c>
      <c r="DB318" s="304">
        <v>0.0</v>
      </c>
    </row>
    <row r="319">
      <c r="B319" s="313"/>
      <c r="C319" s="314"/>
      <c r="D319" s="314"/>
      <c r="E319" s="287">
        <v>0.0</v>
      </c>
      <c r="F319" s="287">
        <v>0.0</v>
      </c>
      <c r="G319" s="287">
        <v>0.0</v>
      </c>
      <c r="H319" s="287">
        <f>IF(ISBLANK(E319), "", COUNTA(CCD!K319, CCD!Q319, CCD!W319, CCD!AC319, CCD!AI319, CCD!AO319, CCD!AU319, CCD!BA319, CCD!BG319, CCD!BM319, CCD!BS319, CCD!BY319, CCD!CE319, CCD!CK319, CCD!CQ319, CCD!CW319))</f>
        <v>0</v>
      </c>
      <c r="I319" s="287">
        <f>IF(ISBLANK(F319), "", COUNTA(CCD!L319, CCD!R319, CCD!X319, CCD!AD319, CCD!AJ319, CCD!AP319, CCD!AV319, CCD!BB319, CCD!BH319, CCD!BN319, CCD!BT319, CCD!BZ319, CCD!CF319, CCD!CL319, CCD!CR319, CCD!CX319))</f>
        <v>0</v>
      </c>
      <c r="J319" s="287">
        <f>IF(ISBLANK(G319), "", COUNTA(CCD!M319, CCD!S319, CCD!Y319, CCD!AE319, CCD!AK319, CCD!AQ319, CCD!AW319, CCD!BC319, CCD!BI319, CCD!BO319, CCD!BU319, CCD!CA319, CCD!CG319, CCD!CM319, CCD!CS319, CCD!CY319))</f>
        <v>0</v>
      </c>
      <c r="K319" s="32"/>
      <c r="L319" s="32"/>
      <c r="M319" s="32"/>
      <c r="N319" s="310">
        <v>0.0</v>
      </c>
      <c r="O319" s="310">
        <v>0.0</v>
      </c>
      <c r="P319" s="310">
        <v>0.0</v>
      </c>
      <c r="Q319" s="32"/>
      <c r="R319" s="88"/>
      <c r="S319" s="32"/>
      <c r="T319" s="310">
        <v>0.0</v>
      </c>
      <c r="U319" s="310">
        <v>0.0</v>
      </c>
      <c r="V319" s="310">
        <v>0.0</v>
      </c>
      <c r="W319" s="32"/>
      <c r="X319" s="32"/>
      <c r="Y319" s="32"/>
      <c r="Z319" s="310">
        <v>0.0</v>
      </c>
      <c r="AA319" s="310">
        <v>0.0</v>
      </c>
      <c r="AB319" s="310">
        <v>0.0</v>
      </c>
      <c r="AC319" s="32"/>
      <c r="AD319" s="32"/>
      <c r="AE319" s="32"/>
      <c r="AF319" s="310">
        <v>0.0</v>
      </c>
      <c r="AG319" s="310">
        <v>0.0</v>
      </c>
      <c r="AH319" s="310">
        <v>0.0</v>
      </c>
      <c r="AI319" s="32"/>
      <c r="AJ319" s="32"/>
      <c r="AK319" s="32"/>
      <c r="AL319" s="310">
        <v>0.0</v>
      </c>
      <c r="AM319" s="310">
        <v>0.0</v>
      </c>
      <c r="AN319" s="310">
        <v>0.0</v>
      </c>
      <c r="AO319" s="32"/>
      <c r="AP319" s="32"/>
      <c r="AQ319" s="32"/>
      <c r="AR319" s="310">
        <v>0.0</v>
      </c>
      <c r="AS319" s="310">
        <v>0.0</v>
      </c>
      <c r="AT319" s="310">
        <v>0.0</v>
      </c>
      <c r="AU319" s="32"/>
      <c r="AV319" s="32"/>
      <c r="AW319" s="32"/>
      <c r="AX319" s="310">
        <v>0.0</v>
      </c>
      <c r="AY319" s="310">
        <v>0.0</v>
      </c>
      <c r="AZ319" s="310">
        <v>0.0</v>
      </c>
      <c r="BA319" s="32"/>
      <c r="BB319" s="32"/>
      <c r="BC319" s="32"/>
      <c r="BD319" s="310">
        <v>0.0</v>
      </c>
      <c r="BE319" s="310">
        <v>0.0</v>
      </c>
      <c r="BF319" s="310">
        <v>0.0</v>
      </c>
      <c r="BG319" s="32"/>
      <c r="BH319" s="32"/>
      <c r="BI319" s="32"/>
      <c r="BJ319" s="310">
        <v>0.0</v>
      </c>
      <c r="BK319" s="310">
        <v>0.0</v>
      </c>
      <c r="BL319" s="310">
        <v>0.0</v>
      </c>
      <c r="BM319" s="32"/>
      <c r="BN319" s="32"/>
      <c r="BO319" s="32"/>
      <c r="BP319" s="310">
        <v>0.0</v>
      </c>
      <c r="BQ319" s="310">
        <v>0.0</v>
      </c>
      <c r="BR319" s="310">
        <v>0.0</v>
      </c>
      <c r="BS319" s="32"/>
      <c r="BT319" s="32"/>
      <c r="BU319" s="32"/>
      <c r="BV319" s="310">
        <v>0.0</v>
      </c>
      <c r="BW319" s="310">
        <v>0.0</v>
      </c>
      <c r="BX319" s="310">
        <v>0.0</v>
      </c>
      <c r="BY319" s="32"/>
      <c r="BZ319" s="32"/>
      <c r="CA319" s="32"/>
      <c r="CB319" s="310">
        <v>0.0</v>
      </c>
      <c r="CC319" s="310">
        <v>0.0</v>
      </c>
      <c r="CD319" s="310">
        <v>0.0</v>
      </c>
      <c r="CE319" s="32"/>
      <c r="CF319" s="32"/>
      <c r="CG319" s="32"/>
      <c r="CH319" s="310">
        <v>0.0</v>
      </c>
      <c r="CI319" s="310">
        <v>0.0</v>
      </c>
      <c r="CJ319" s="310">
        <v>0.0</v>
      </c>
      <c r="CK319" s="31"/>
      <c r="CL319" s="31"/>
      <c r="CM319" s="31"/>
      <c r="CN319" s="304">
        <v>0.0</v>
      </c>
      <c r="CO319" s="304">
        <v>0.0</v>
      </c>
      <c r="CP319" s="304">
        <v>0.0</v>
      </c>
      <c r="CQ319" s="31"/>
      <c r="CR319" s="31"/>
      <c r="CS319" s="31"/>
      <c r="CT319" s="304">
        <v>0.0</v>
      </c>
      <c r="CU319" s="304">
        <v>0.0</v>
      </c>
      <c r="CV319" s="304">
        <v>0.0</v>
      </c>
      <c r="CW319" s="31"/>
      <c r="CX319" s="31"/>
      <c r="CY319" s="31"/>
      <c r="CZ319" s="304">
        <v>0.0</v>
      </c>
      <c r="DA319" s="304">
        <v>0.0</v>
      </c>
      <c r="DB319" s="304">
        <v>0.0</v>
      </c>
    </row>
    <row r="320">
      <c r="B320" s="313"/>
      <c r="C320" s="314"/>
      <c r="D320" s="314"/>
      <c r="E320" s="287">
        <v>0.0</v>
      </c>
      <c r="F320" s="287">
        <v>0.0</v>
      </c>
      <c r="G320" s="287">
        <v>0.0</v>
      </c>
      <c r="H320" s="287">
        <f>IF(ISBLANK(E320), "", COUNTA(CCD!K320, CCD!Q320, CCD!W320, CCD!AC320, CCD!AI320, CCD!AO320, CCD!AU320, CCD!BA320, CCD!BG320, CCD!BM320, CCD!BS320, CCD!BY320, CCD!CE320, CCD!CK320, CCD!CQ320, CCD!CW320))</f>
        <v>0</v>
      </c>
      <c r="I320" s="287">
        <f>IF(ISBLANK(F320), "", COUNTA(CCD!L320, CCD!R320, CCD!X320, CCD!AD320, CCD!AJ320, CCD!AP320, CCD!AV320, CCD!BB320, CCD!BH320, CCD!BN320, CCD!BT320, CCD!BZ320, CCD!CF320, CCD!CL320, CCD!CR320, CCD!CX320))</f>
        <v>0</v>
      </c>
      <c r="J320" s="287">
        <f>IF(ISBLANK(G320), "", COUNTA(CCD!M320, CCD!S320, CCD!Y320, CCD!AE320, CCD!AK320, CCD!AQ320, CCD!AW320, CCD!BC320, CCD!BI320, CCD!BO320, CCD!BU320, CCD!CA320, CCD!CG320, CCD!CM320, CCD!CS320, CCD!CY320))</f>
        <v>0</v>
      </c>
      <c r="K320" s="32"/>
      <c r="L320" s="32"/>
      <c r="M320" s="32"/>
      <c r="N320" s="310">
        <v>0.0</v>
      </c>
      <c r="O320" s="310">
        <v>0.0</v>
      </c>
      <c r="P320" s="310">
        <v>0.0</v>
      </c>
      <c r="Q320" s="32"/>
      <c r="R320" s="88"/>
      <c r="S320" s="32"/>
      <c r="T320" s="310">
        <v>0.0</v>
      </c>
      <c r="U320" s="310">
        <v>0.0</v>
      </c>
      <c r="V320" s="310">
        <v>0.0</v>
      </c>
      <c r="W320" s="32"/>
      <c r="X320" s="32"/>
      <c r="Y320" s="32"/>
      <c r="Z320" s="310">
        <v>0.0</v>
      </c>
      <c r="AA320" s="310">
        <v>0.0</v>
      </c>
      <c r="AB320" s="310">
        <v>0.0</v>
      </c>
      <c r="AC320" s="32"/>
      <c r="AD320" s="32"/>
      <c r="AE320" s="32"/>
      <c r="AF320" s="310">
        <v>0.0</v>
      </c>
      <c r="AG320" s="310">
        <v>0.0</v>
      </c>
      <c r="AH320" s="310">
        <v>0.0</v>
      </c>
      <c r="AI320" s="32"/>
      <c r="AJ320" s="32"/>
      <c r="AK320" s="32"/>
      <c r="AL320" s="310">
        <v>0.0</v>
      </c>
      <c r="AM320" s="310">
        <v>0.0</v>
      </c>
      <c r="AN320" s="310">
        <v>0.0</v>
      </c>
      <c r="AO320" s="32"/>
      <c r="AP320" s="32"/>
      <c r="AQ320" s="32"/>
      <c r="AR320" s="310">
        <v>0.0</v>
      </c>
      <c r="AS320" s="310">
        <v>0.0</v>
      </c>
      <c r="AT320" s="310">
        <v>0.0</v>
      </c>
      <c r="AU320" s="32"/>
      <c r="AV320" s="32"/>
      <c r="AW320" s="32"/>
      <c r="AX320" s="310">
        <v>0.0</v>
      </c>
      <c r="AY320" s="310">
        <v>0.0</v>
      </c>
      <c r="AZ320" s="310">
        <v>0.0</v>
      </c>
      <c r="BA320" s="32"/>
      <c r="BB320" s="32"/>
      <c r="BC320" s="32"/>
      <c r="BD320" s="310">
        <v>0.0</v>
      </c>
      <c r="BE320" s="310">
        <v>0.0</v>
      </c>
      <c r="BF320" s="310">
        <v>0.0</v>
      </c>
      <c r="BG320" s="32"/>
      <c r="BH320" s="32"/>
      <c r="BI320" s="32"/>
      <c r="BJ320" s="310">
        <v>0.0</v>
      </c>
      <c r="BK320" s="310">
        <v>0.0</v>
      </c>
      <c r="BL320" s="310">
        <v>0.0</v>
      </c>
      <c r="BM320" s="32"/>
      <c r="BN320" s="32"/>
      <c r="BO320" s="32"/>
      <c r="BP320" s="310">
        <v>0.0</v>
      </c>
      <c r="BQ320" s="310">
        <v>0.0</v>
      </c>
      <c r="BR320" s="310">
        <v>0.0</v>
      </c>
      <c r="BS320" s="32"/>
      <c r="BT320" s="32"/>
      <c r="BU320" s="32"/>
      <c r="BV320" s="310">
        <v>0.0</v>
      </c>
      <c r="BW320" s="310">
        <v>0.0</v>
      </c>
      <c r="BX320" s="310">
        <v>0.0</v>
      </c>
      <c r="BY320" s="32"/>
      <c r="BZ320" s="32"/>
      <c r="CA320" s="32"/>
      <c r="CB320" s="310">
        <v>0.0</v>
      </c>
      <c r="CC320" s="310">
        <v>0.0</v>
      </c>
      <c r="CD320" s="310">
        <v>0.0</v>
      </c>
      <c r="CE320" s="32"/>
      <c r="CF320" s="32"/>
      <c r="CG320" s="32"/>
      <c r="CH320" s="310">
        <v>0.0</v>
      </c>
      <c r="CI320" s="310">
        <v>0.0</v>
      </c>
      <c r="CJ320" s="310">
        <v>0.0</v>
      </c>
      <c r="CK320" s="31"/>
      <c r="CL320" s="31"/>
      <c r="CM320" s="31"/>
      <c r="CN320" s="304">
        <v>0.0</v>
      </c>
      <c r="CO320" s="304">
        <v>0.0</v>
      </c>
      <c r="CP320" s="304">
        <v>0.0</v>
      </c>
      <c r="CQ320" s="31"/>
      <c r="CR320" s="31"/>
      <c r="CS320" s="31"/>
      <c r="CT320" s="304">
        <v>0.0</v>
      </c>
      <c r="CU320" s="304">
        <v>0.0</v>
      </c>
      <c r="CV320" s="304">
        <v>0.0</v>
      </c>
      <c r="CW320" s="31"/>
      <c r="CX320" s="31"/>
      <c r="CY320" s="31"/>
      <c r="CZ320" s="304">
        <v>0.0</v>
      </c>
      <c r="DA320" s="304">
        <v>0.0</v>
      </c>
      <c r="DB320" s="304">
        <v>0.0</v>
      </c>
    </row>
    <row r="321">
      <c r="B321" s="313"/>
      <c r="C321" s="314"/>
      <c r="D321" s="314"/>
      <c r="E321" s="287">
        <v>0.0</v>
      </c>
      <c r="F321" s="287">
        <v>0.0</v>
      </c>
      <c r="G321" s="287">
        <v>0.0</v>
      </c>
      <c r="H321" s="287">
        <f>IF(ISBLANK(E321), "", COUNTA(CCD!K321, CCD!Q321, CCD!W321, CCD!AC321, CCD!AI321, CCD!AO321, CCD!AU321, CCD!BA321, CCD!BG321, CCD!BM321, CCD!BS321, CCD!BY321, CCD!CE321, CCD!CK321, CCD!CQ321, CCD!CW321))</f>
        <v>0</v>
      </c>
      <c r="I321" s="287">
        <f>IF(ISBLANK(F321), "", COUNTA(CCD!L321, CCD!R321, CCD!X321, CCD!AD321, CCD!AJ321, CCD!AP321, CCD!AV321, CCD!BB321, CCD!BH321, CCD!BN321, CCD!BT321, CCD!BZ321, CCD!CF321, CCD!CL321, CCD!CR321, CCD!CX321))</f>
        <v>0</v>
      </c>
      <c r="J321" s="287">
        <f>IF(ISBLANK(G321), "", COUNTA(CCD!M321, CCD!S321, CCD!Y321, CCD!AE321, CCD!AK321, CCD!AQ321, CCD!AW321, CCD!BC321, CCD!BI321, CCD!BO321, CCD!BU321, CCD!CA321, CCD!CG321, CCD!CM321, CCD!CS321, CCD!CY321))</f>
        <v>0</v>
      </c>
      <c r="K321" s="32"/>
      <c r="L321" s="32"/>
      <c r="M321" s="32"/>
      <c r="N321" s="310">
        <v>0.0</v>
      </c>
      <c r="O321" s="310">
        <v>0.0</v>
      </c>
      <c r="P321" s="310">
        <v>0.0</v>
      </c>
      <c r="Q321" s="32"/>
      <c r="R321" s="88"/>
      <c r="S321" s="32"/>
      <c r="T321" s="310">
        <v>0.0</v>
      </c>
      <c r="U321" s="310">
        <v>0.0</v>
      </c>
      <c r="V321" s="310">
        <v>0.0</v>
      </c>
      <c r="W321" s="32"/>
      <c r="X321" s="32"/>
      <c r="Y321" s="32"/>
      <c r="Z321" s="310">
        <v>0.0</v>
      </c>
      <c r="AA321" s="310">
        <v>0.0</v>
      </c>
      <c r="AB321" s="310">
        <v>0.0</v>
      </c>
      <c r="AC321" s="32"/>
      <c r="AD321" s="32"/>
      <c r="AE321" s="32"/>
      <c r="AF321" s="310">
        <v>0.0</v>
      </c>
      <c r="AG321" s="310">
        <v>0.0</v>
      </c>
      <c r="AH321" s="310">
        <v>0.0</v>
      </c>
      <c r="AI321" s="32"/>
      <c r="AJ321" s="32"/>
      <c r="AK321" s="32"/>
      <c r="AL321" s="310">
        <v>0.0</v>
      </c>
      <c r="AM321" s="310">
        <v>0.0</v>
      </c>
      <c r="AN321" s="310">
        <v>0.0</v>
      </c>
      <c r="AO321" s="32"/>
      <c r="AP321" s="32"/>
      <c r="AQ321" s="32"/>
      <c r="AR321" s="310">
        <v>0.0</v>
      </c>
      <c r="AS321" s="310">
        <v>0.0</v>
      </c>
      <c r="AT321" s="310">
        <v>0.0</v>
      </c>
      <c r="AU321" s="32"/>
      <c r="AV321" s="32"/>
      <c r="AW321" s="32"/>
      <c r="AX321" s="310">
        <v>0.0</v>
      </c>
      <c r="AY321" s="310">
        <v>0.0</v>
      </c>
      <c r="AZ321" s="310">
        <v>0.0</v>
      </c>
      <c r="BA321" s="32"/>
      <c r="BB321" s="32"/>
      <c r="BC321" s="32"/>
      <c r="BD321" s="310">
        <v>0.0</v>
      </c>
      <c r="BE321" s="310">
        <v>0.0</v>
      </c>
      <c r="BF321" s="310">
        <v>0.0</v>
      </c>
      <c r="BG321" s="32"/>
      <c r="BH321" s="32"/>
      <c r="BI321" s="32"/>
      <c r="BJ321" s="310">
        <v>0.0</v>
      </c>
      <c r="BK321" s="310">
        <v>0.0</v>
      </c>
      <c r="BL321" s="310">
        <v>0.0</v>
      </c>
      <c r="BM321" s="32"/>
      <c r="BN321" s="32"/>
      <c r="BO321" s="32"/>
      <c r="BP321" s="310">
        <v>0.0</v>
      </c>
      <c r="BQ321" s="310">
        <v>0.0</v>
      </c>
      <c r="BR321" s="310">
        <v>0.0</v>
      </c>
      <c r="BS321" s="32"/>
      <c r="BT321" s="32"/>
      <c r="BU321" s="32"/>
      <c r="BV321" s="310">
        <v>0.0</v>
      </c>
      <c r="BW321" s="310">
        <v>0.0</v>
      </c>
      <c r="BX321" s="310">
        <v>0.0</v>
      </c>
      <c r="BY321" s="32"/>
      <c r="BZ321" s="32"/>
      <c r="CA321" s="32"/>
      <c r="CB321" s="310">
        <v>0.0</v>
      </c>
      <c r="CC321" s="310">
        <v>0.0</v>
      </c>
      <c r="CD321" s="310">
        <v>0.0</v>
      </c>
      <c r="CE321" s="32"/>
      <c r="CF321" s="32"/>
      <c r="CG321" s="32"/>
      <c r="CH321" s="310">
        <v>0.0</v>
      </c>
      <c r="CI321" s="310">
        <v>0.0</v>
      </c>
      <c r="CJ321" s="310">
        <v>0.0</v>
      </c>
      <c r="CK321" s="31"/>
      <c r="CL321" s="31"/>
      <c r="CM321" s="31"/>
      <c r="CN321" s="304">
        <v>0.0</v>
      </c>
      <c r="CO321" s="304">
        <v>0.0</v>
      </c>
      <c r="CP321" s="304">
        <v>0.0</v>
      </c>
      <c r="CQ321" s="31"/>
      <c r="CR321" s="31"/>
      <c r="CS321" s="31"/>
      <c r="CT321" s="304">
        <v>0.0</v>
      </c>
      <c r="CU321" s="304">
        <v>0.0</v>
      </c>
      <c r="CV321" s="304">
        <v>0.0</v>
      </c>
      <c r="CW321" s="31"/>
      <c r="CX321" s="31"/>
      <c r="CY321" s="31"/>
      <c r="CZ321" s="304">
        <v>0.0</v>
      </c>
      <c r="DA321" s="304">
        <v>0.0</v>
      </c>
      <c r="DB321" s="304">
        <v>0.0</v>
      </c>
    </row>
    <row r="322">
      <c r="B322" s="313"/>
      <c r="C322" s="314"/>
      <c r="D322" s="314"/>
      <c r="E322" s="287">
        <v>0.0</v>
      </c>
      <c r="F322" s="287">
        <v>0.0</v>
      </c>
      <c r="G322" s="287">
        <v>0.0</v>
      </c>
      <c r="H322" s="287">
        <f>IF(ISBLANK(E322), "", COUNTA(CCD!K322, CCD!Q322, CCD!W322, CCD!AC322, CCD!AI322, CCD!AO322, CCD!AU322, CCD!BA322, CCD!BG322, CCD!BM322, CCD!BS322, CCD!BY322, CCD!CE322, CCD!CK322, CCD!CQ322, CCD!CW322))</f>
        <v>0</v>
      </c>
      <c r="I322" s="287">
        <f>IF(ISBLANK(F322), "", COUNTA(CCD!L322, CCD!R322, CCD!X322, CCD!AD322, CCD!AJ322, CCD!AP322, CCD!AV322, CCD!BB322, CCD!BH322, CCD!BN322, CCD!BT322, CCD!BZ322, CCD!CF322, CCD!CL322, CCD!CR322, CCD!CX322))</f>
        <v>0</v>
      </c>
      <c r="J322" s="287">
        <f>IF(ISBLANK(G322), "", COUNTA(CCD!M322, CCD!S322, CCD!Y322, CCD!AE322, CCD!AK322, CCD!AQ322, CCD!AW322, CCD!BC322, CCD!BI322, CCD!BO322, CCD!BU322, CCD!CA322, CCD!CG322, CCD!CM322, CCD!CS322, CCD!CY322))</f>
        <v>0</v>
      </c>
      <c r="K322" s="32"/>
      <c r="L322" s="32"/>
      <c r="M322" s="32"/>
      <c r="N322" s="310">
        <v>0.0</v>
      </c>
      <c r="O322" s="310">
        <v>0.0</v>
      </c>
      <c r="P322" s="310">
        <v>0.0</v>
      </c>
      <c r="Q322" s="32"/>
      <c r="R322" s="88"/>
      <c r="S322" s="32"/>
      <c r="T322" s="310">
        <v>0.0</v>
      </c>
      <c r="U322" s="310">
        <v>0.0</v>
      </c>
      <c r="V322" s="310">
        <v>0.0</v>
      </c>
      <c r="W322" s="32"/>
      <c r="X322" s="32"/>
      <c r="Y322" s="32"/>
      <c r="Z322" s="310">
        <v>0.0</v>
      </c>
      <c r="AA322" s="310">
        <v>0.0</v>
      </c>
      <c r="AB322" s="310">
        <v>0.0</v>
      </c>
      <c r="AC322" s="32"/>
      <c r="AD322" s="32"/>
      <c r="AE322" s="32"/>
      <c r="AF322" s="310">
        <v>0.0</v>
      </c>
      <c r="AG322" s="310">
        <v>0.0</v>
      </c>
      <c r="AH322" s="310">
        <v>0.0</v>
      </c>
      <c r="AI322" s="32"/>
      <c r="AJ322" s="32"/>
      <c r="AK322" s="32"/>
      <c r="AL322" s="310">
        <v>0.0</v>
      </c>
      <c r="AM322" s="310">
        <v>0.0</v>
      </c>
      <c r="AN322" s="310">
        <v>0.0</v>
      </c>
      <c r="AO322" s="32"/>
      <c r="AP322" s="32"/>
      <c r="AQ322" s="32"/>
      <c r="AR322" s="310">
        <v>0.0</v>
      </c>
      <c r="AS322" s="310">
        <v>0.0</v>
      </c>
      <c r="AT322" s="310">
        <v>0.0</v>
      </c>
      <c r="AU322" s="32"/>
      <c r="AV322" s="32"/>
      <c r="AW322" s="32"/>
      <c r="AX322" s="310">
        <v>0.0</v>
      </c>
      <c r="AY322" s="310">
        <v>0.0</v>
      </c>
      <c r="AZ322" s="310">
        <v>0.0</v>
      </c>
      <c r="BA322" s="32"/>
      <c r="BB322" s="32"/>
      <c r="BC322" s="32"/>
      <c r="BD322" s="310">
        <v>0.0</v>
      </c>
      <c r="BE322" s="310">
        <v>0.0</v>
      </c>
      <c r="BF322" s="310">
        <v>0.0</v>
      </c>
      <c r="BG322" s="32"/>
      <c r="BH322" s="32"/>
      <c r="BI322" s="32"/>
      <c r="BJ322" s="310">
        <v>0.0</v>
      </c>
      <c r="BK322" s="310">
        <v>0.0</v>
      </c>
      <c r="BL322" s="310">
        <v>0.0</v>
      </c>
      <c r="BM322" s="32"/>
      <c r="BN322" s="32"/>
      <c r="BO322" s="32"/>
      <c r="BP322" s="310">
        <v>0.0</v>
      </c>
      <c r="BQ322" s="310">
        <v>0.0</v>
      </c>
      <c r="BR322" s="310">
        <v>0.0</v>
      </c>
      <c r="BS322" s="32"/>
      <c r="BT322" s="32"/>
      <c r="BU322" s="32"/>
      <c r="BV322" s="310">
        <v>0.0</v>
      </c>
      <c r="BW322" s="310">
        <v>0.0</v>
      </c>
      <c r="BX322" s="310">
        <v>0.0</v>
      </c>
      <c r="BY322" s="32"/>
      <c r="BZ322" s="32"/>
      <c r="CA322" s="32"/>
      <c r="CB322" s="310">
        <v>0.0</v>
      </c>
      <c r="CC322" s="310">
        <v>0.0</v>
      </c>
      <c r="CD322" s="310">
        <v>0.0</v>
      </c>
      <c r="CE322" s="32"/>
      <c r="CF322" s="32"/>
      <c r="CG322" s="32"/>
      <c r="CH322" s="310">
        <v>0.0</v>
      </c>
      <c r="CI322" s="310">
        <v>0.0</v>
      </c>
      <c r="CJ322" s="310">
        <v>0.0</v>
      </c>
      <c r="CK322" s="31"/>
      <c r="CL322" s="31"/>
      <c r="CM322" s="31"/>
      <c r="CN322" s="304">
        <v>0.0</v>
      </c>
      <c r="CO322" s="304">
        <v>0.0</v>
      </c>
      <c r="CP322" s="304">
        <v>0.0</v>
      </c>
      <c r="CQ322" s="31"/>
      <c r="CR322" s="31"/>
      <c r="CS322" s="31"/>
      <c r="CT322" s="304">
        <v>0.0</v>
      </c>
      <c r="CU322" s="304">
        <v>0.0</v>
      </c>
      <c r="CV322" s="304">
        <v>0.0</v>
      </c>
      <c r="CW322" s="31"/>
      <c r="CX322" s="31"/>
      <c r="CY322" s="31"/>
      <c r="CZ322" s="304">
        <v>0.0</v>
      </c>
      <c r="DA322" s="304">
        <v>0.0</v>
      </c>
      <c r="DB322" s="304">
        <v>0.0</v>
      </c>
    </row>
    <row r="323">
      <c r="B323" s="313"/>
      <c r="C323" s="314"/>
      <c r="D323" s="314"/>
      <c r="E323" s="287">
        <v>0.0</v>
      </c>
      <c r="F323" s="287">
        <v>0.0</v>
      </c>
      <c r="G323" s="287">
        <v>0.0</v>
      </c>
      <c r="H323" s="287">
        <f>IF(ISBLANK(E323), "", COUNTA(CCD!K323, CCD!Q323, CCD!W323, CCD!AC323, CCD!AI323, CCD!AO323, CCD!AU323, CCD!BA323, CCD!BG323, CCD!BM323, CCD!BS323, CCD!BY323, CCD!CE323, CCD!CK323, CCD!CQ323, CCD!CW323))</f>
        <v>0</v>
      </c>
      <c r="I323" s="287">
        <f>IF(ISBLANK(F323), "", COUNTA(CCD!L323, CCD!R323, CCD!X323, CCD!AD323, CCD!AJ323, CCD!AP323, CCD!AV323, CCD!BB323, CCD!BH323, CCD!BN323, CCD!BT323, CCD!BZ323, CCD!CF323, CCD!CL323, CCD!CR323, CCD!CX323))</f>
        <v>0</v>
      </c>
      <c r="J323" s="287">
        <f>IF(ISBLANK(G323), "", COUNTA(CCD!M323, CCD!S323, CCD!Y323, CCD!AE323, CCD!AK323, CCD!AQ323, CCD!AW323, CCD!BC323, CCD!BI323, CCD!BO323, CCD!BU323, CCD!CA323, CCD!CG323, CCD!CM323, CCD!CS323, CCD!CY323))</f>
        <v>0</v>
      </c>
      <c r="K323" s="32"/>
      <c r="L323" s="32"/>
      <c r="M323" s="32"/>
      <c r="N323" s="310">
        <v>0.0</v>
      </c>
      <c r="O323" s="310">
        <v>0.0</v>
      </c>
      <c r="P323" s="310">
        <v>0.0</v>
      </c>
      <c r="Q323" s="32"/>
      <c r="R323" s="88"/>
      <c r="S323" s="32"/>
      <c r="T323" s="310">
        <v>0.0</v>
      </c>
      <c r="U323" s="310">
        <v>0.0</v>
      </c>
      <c r="V323" s="310">
        <v>0.0</v>
      </c>
      <c r="W323" s="32"/>
      <c r="X323" s="32"/>
      <c r="Y323" s="32"/>
      <c r="Z323" s="310">
        <v>0.0</v>
      </c>
      <c r="AA323" s="310">
        <v>0.0</v>
      </c>
      <c r="AB323" s="310">
        <v>0.0</v>
      </c>
      <c r="AC323" s="32"/>
      <c r="AD323" s="32"/>
      <c r="AE323" s="32"/>
      <c r="AF323" s="310">
        <v>0.0</v>
      </c>
      <c r="AG323" s="310">
        <v>0.0</v>
      </c>
      <c r="AH323" s="310">
        <v>0.0</v>
      </c>
      <c r="AI323" s="32"/>
      <c r="AJ323" s="32"/>
      <c r="AK323" s="32"/>
      <c r="AL323" s="310">
        <v>0.0</v>
      </c>
      <c r="AM323" s="310">
        <v>0.0</v>
      </c>
      <c r="AN323" s="310">
        <v>0.0</v>
      </c>
      <c r="AO323" s="32"/>
      <c r="AP323" s="32"/>
      <c r="AQ323" s="32"/>
      <c r="AR323" s="310">
        <v>0.0</v>
      </c>
      <c r="AS323" s="310">
        <v>0.0</v>
      </c>
      <c r="AT323" s="310">
        <v>0.0</v>
      </c>
      <c r="AU323" s="32"/>
      <c r="AV323" s="32"/>
      <c r="AW323" s="32"/>
      <c r="AX323" s="310">
        <v>0.0</v>
      </c>
      <c r="AY323" s="310">
        <v>0.0</v>
      </c>
      <c r="AZ323" s="310">
        <v>0.0</v>
      </c>
      <c r="BA323" s="32"/>
      <c r="BB323" s="32"/>
      <c r="BC323" s="32"/>
      <c r="BD323" s="310">
        <v>0.0</v>
      </c>
      <c r="BE323" s="310">
        <v>0.0</v>
      </c>
      <c r="BF323" s="310">
        <v>0.0</v>
      </c>
      <c r="BG323" s="32"/>
      <c r="BH323" s="32"/>
      <c r="BI323" s="32"/>
      <c r="BJ323" s="310">
        <v>0.0</v>
      </c>
      <c r="BK323" s="310">
        <v>0.0</v>
      </c>
      <c r="BL323" s="310">
        <v>0.0</v>
      </c>
      <c r="BM323" s="32"/>
      <c r="BN323" s="32"/>
      <c r="BO323" s="32"/>
      <c r="BP323" s="310">
        <v>0.0</v>
      </c>
      <c r="BQ323" s="310">
        <v>0.0</v>
      </c>
      <c r="BR323" s="310">
        <v>0.0</v>
      </c>
      <c r="BS323" s="32"/>
      <c r="BT323" s="32"/>
      <c r="BU323" s="32"/>
      <c r="BV323" s="310">
        <v>0.0</v>
      </c>
      <c r="BW323" s="310">
        <v>0.0</v>
      </c>
      <c r="BX323" s="310">
        <v>0.0</v>
      </c>
      <c r="BY323" s="32"/>
      <c r="BZ323" s="32"/>
      <c r="CA323" s="32"/>
      <c r="CB323" s="310">
        <v>0.0</v>
      </c>
      <c r="CC323" s="310">
        <v>0.0</v>
      </c>
      <c r="CD323" s="310">
        <v>0.0</v>
      </c>
      <c r="CE323" s="32"/>
      <c r="CF323" s="32"/>
      <c r="CG323" s="32"/>
      <c r="CH323" s="310">
        <v>0.0</v>
      </c>
      <c r="CI323" s="310">
        <v>0.0</v>
      </c>
      <c r="CJ323" s="310">
        <v>0.0</v>
      </c>
      <c r="CK323" s="31"/>
      <c r="CL323" s="31"/>
      <c r="CM323" s="31"/>
      <c r="CN323" s="304">
        <v>0.0</v>
      </c>
      <c r="CO323" s="304">
        <v>0.0</v>
      </c>
      <c r="CP323" s="304">
        <v>0.0</v>
      </c>
      <c r="CQ323" s="31"/>
      <c r="CR323" s="31"/>
      <c r="CS323" s="31"/>
      <c r="CT323" s="304">
        <v>0.0</v>
      </c>
      <c r="CU323" s="304">
        <v>0.0</v>
      </c>
      <c r="CV323" s="304">
        <v>0.0</v>
      </c>
      <c r="CW323" s="31"/>
      <c r="CX323" s="31"/>
      <c r="CY323" s="31"/>
      <c r="CZ323" s="304">
        <v>0.0</v>
      </c>
      <c r="DA323" s="304">
        <v>0.0</v>
      </c>
      <c r="DB323" s="304">
        <v>0.0</v>
      </c>
    </row>
    <row r="324">
      <c r="B324" s="313"/>
      <c r="C324" s="314"/>
      <c r="D324" s="314"/>
      <c r="E324" s="287">
        <v>0.0</v>
      </c>
      <c r="F324" s="287">
        <v>0.0</v>
      </c>
      <c r="G324" s="287">
        <v>0.0</v>
      </c>
      <c r="H324" s="287">
        <f>IF(ISBLANK(E324), "", COUNTA(CCD!K324, CCD!Q324, CCD!W324, CCD!AC324, CCD!AI324, CCD!AO324, CCD!AU324, CCD!BA324, CCD!BG324, CCD!BM324, CCD!BS324, CCD!BY324, CCD!CE324, CCD!CK324, CCD!CQ324, CCD!CW324))</f>
        <v>0</v>
      </c>
      <c r="I324" s="287">
        <f>IF(ISBLANK(F324), "", COUNTA(CCD!L324, CCD!R324, CCD!X324, CCD!AD324, CCD!AJ324, CCD!AP324, CCD!AV324, CCD!BB324, CCD!BH324, CCD!BN324, CCD!BT324, CCD!BZ324, CCD!CF324, CCD!CL324, CCD!CR324, CCD!CX324))</f>
        <v>0</v>
      </c>
      <c r="J324" s="287">
        <f>IF(ISBLANK(G324), "", COUNTA(CCD!M324, CCD!S324, CCD!Y324, CCD!AE324, CCD!AK324, CCD!AQ324, CCD!AW324, CCD!BC324, CCD!BI324, CCD!BO324, CCD!BU324, CCD!CA324, CCD!CG324, CCD!CM324, CCD!CS324, CCD!CY324))</f>
        <v>0</v>
      </c>
      <c r="K324" s="32"/>
      <c r="L324" s="32"/>
      <c r="M324" s="32"/>
      <c r="N324" s="310">
        <v>0.0</v>
      </c>
      <c r="O324" s="310">
        <v>0.0</v>
      </c>
      <c r="P324" s="310">
        <v>0.0</v>
      </c>
      <c r="Q324" s="32"/>
      <c r="R324" s="88"/>
      <c r="S324" s="32"/>
      <c r="T324" s="310">
        <v>0.0</v>
      </c>
      <c r="U324" s="310">
        <v>0.0</v>
      </c>
      <c r="V324" s="310">
        <v>0.0</v>
      </c>
      <c r="W324" s="32"/>
      <c r="X324" s="32"/>
      <c r="Y324" s="32"/>
      <c r="Z324" s="310">
        <v>0.0</v>
      </c>
      <c r="AA324" s="310">
        <v>0.0</v>
      </c>
      <c r="AB324" s="310">
        <v>0.0</v>
      </c>
      <c r="AC324" s="32"/>
      <c r="AD324" s="32"/>
      <c r="AE324" s="32"/>
      <c r="AF324" s="310">
        <v>0.0</v>
      </c>
      <c r="AG324" s="310">
        <v>0.0</v>
      </c>
      <c r="AH324" s="310">
        <v>0.0</v>
      </c>
      <c r="AI324" s="32"/>
      <c r="AJ324" s="32"/>
      <c r="AK324" s="32"/>
      <c r="AL324" s="310">
        <v>0.0</v>
      </c>
      <c r="AM324" s="310">
        <v>0.0</v>
      </c>
      <c r="AN324" s="310">
        <v>0.0</v>
      </c>
      <c r="AO324" s="32"/>
      <c r="AP324" s="32"/>
      <c r="AQ324" s="32"/>
      <c r="AR324" s="310">
        <v>0.0</v>
      </c>
      <c r="AS324" s="310">
        <v>0.0</v>
      </c>
      <c r="AT324" s="310">
        <v>0.0</v>
      </c>
      <c r="AU324" s="32"/>
      <c r="AV324" s="32"/>
      <c r="AW324" s="32"/>
      <c r="AX324" s="310">
        <v>0.0</v>
      </c>
      <c r="AY324" s="310">
        <v>0.0</v>
      </c>
      <c r="AZ324" s="310">
        <v>0.0</v>
      </c>
      <c r="BA324" s="32"/>
      <c r="BB324" s="32"/>
      <c r="BC324" s="32"/>
      <c r="BD324" s="310">
        <v>0.0</v>
      </c>
      <c r="BE324" s="310">
        <v>0.0</v>
      </c>
      <c r="BF324" s="310">
        <v>0.0</v>
      </c>
      <c r="BG324" s="32"/>
      <c r="BH324" s="32"/>
      <c r="BI324" s="32"/>
      <c r="BJ324" s="310">
        <v>0.0</v>
      </c>
      <c r="BK324" s="310">
        <v>0.0</v>
      </c>
      <c r="BL324" s="310">
        <v>0.0</v>
      </c>
      <c r="BM324" s="32"/>
      <c r="BN324" s="32"/>
      <c r="BO324" s="32"/>
      <c r="BP324" s="310">
        <v>0.0</v>
      </c>
      <c r="BQ324" s="310">
        <v>0.0</v>
      </c>
      <c r="BR324" s="310">
        <v>0.0</v>
      </c>
      <c r="BS324" s="32"/>
      <c r="BT324" s="32"/>
      <c r="BU324" s="32"/>
      <c r="BV324" s="310">
        <v>0.0</v>
      </c>
      <c r="BW324" s="310">
        <v>0.0</v>
      </c>
      <c r="BX324" s="310">
        <v>0.0</v>
      </c>
      <c r="BY324" s="32"/>
      <c r="BZ324" s="32"/>
      <c r="CA324" s="32"/>
      <c r="CB324" s="310">
        <v>0.0</v>
      </c>
      <c r="CC324" s="310">
        <v>0.0</v>
      </c>
      <c r="CD324" s="310">
        <v>0.0</v>
      </c>
      <c r="CE324" s="32"/>
      <c r="CF324" s="32"/>
      <c r="CG324" s="32"/>
      <c r="CH324" s="310">
        <v>0.0</v>
      </c>
      <c r="CI324" s="310">
        <v>0.0</v>
      </c>
      <c r="CJ324" s="310">
        <v>0.0</v>
      </c>
      <c r="CK324" s="31"/>
      <c r="CL324" s="31"/>
      <c r="CM324" s="31"/>
      <c r="CN324" s="304">
        <v>0.0</v>
      </c>
      <c r="CO324" s="304">
        <v>0.0</v>
      </c>
      <c r="CP324" s="304">
        <v>0.0</v>
      </c>
      <c r="CQ324" s="31"/>
      <c r="CR324" s="31"/>
      <c r="CS324" s="31"/>
      <c r="CT324" s="304">
        <v>0.0</v>
      </c>
      <c r="CU324" s="304">
        <v>0.0</v>
      </c>
      <c r="CV324" s="304">
        <v>0.0</v>
      </c>
      <c r="CW324" s="31"/>
      <c r="CX324" s="31"/>
      <c r="CY324" s="31"/>
      <c r="CZ324" s="304">
        <v>0.0</v>
      </c>
      <c r="DA324" s="304">
        <v>0.0</v>
      </c>
      <c r="DB324" s="304">
        <v>0.0</v>
      </c>
    </row>
    <row r="325">
      <c r="B325" s="313"/>
      <c r="C325" s="314"/>
      <c r="D325" s="314"/>
      <c r="E325" s="287">
        <v>0.0</v>
      </c>
      <c r="F325" s="287">
        <v>0.0</v>
      </c>
      <c r="G325" s="287">
        <v>0.0</v>
      </c>
      <c r="H325" s="287">
        <f>IF(ISBLANK(E325), "", COUNTA(CCD!K325, CCD!Q325, CCD!W325, CCD!AC325, CCD!AI325, CCD!AO325, CCD!AU325, CCD!BA325, CCD!BG325, CCD!BM325, CCD!BS325, CCD!BY325, CCD!CE325, CCD!CK325, CCD!CQ325, CCD!CW325))</f>
        <v>0</v>
      </c>
      <c r="I325" s="287">
        <f>IF(ISBLANK(F325), "", COUNTA(CCD!L325, CCD!R325, CCD!X325, CCD!AD325, CCD!AJ325, CCD!AP325, CCD!AV325, CCD!BB325, CCD!BH325, CCD!BN325, CCD!BT325, CCD!BZ325, CCD!CF325, CCD!CL325, CCD!CR325, CCD!CX325))</f>
        <v>0</v>
      </c>
      <c r="J325" s="287">
        <f>IF(ISBLANK(G325), "", COUNTA(CCD!M325, CCD!S325, CCD!Y325, CCD!AE325, CCD!AK325, CCD!AQ325, CCD!AW325, CCD!BC325, CCD!BI325, CCD!BO325, CCD!BU325, CCD!CA325, CCD!CG325, CCD!CM325, CCD!CS325, CCD!CY325))</f>
        <v>0</v>
      </c>
      <c r="K325" s="32"/>
      <c r="L325" s="32"/>
      <c r="M325" s="32"/>
      <c r="N325" s="310">
        <v>0.0</v>
      </c>
      <c r="O325" s="310">
        <v>0.0</v>
      </c>
      <c r="P325" s="310">
        <v>0.0</v>
      </c>
      <c r="Q325" s="32"/>
      <c r="R325" s="88"/>
      <c r="S325" s="32"/>
      <c r="T325" s="310">
        <v>0.0</v>
      </c>
      <c r="U325" s="310">
        <v>0.0</v>
      </c>
      <c r="V325" s="310">
        <v>0.0</v>
      </c>
      <c r="W325" s="32"/>
      <c r="X325" s="32"/>
      <c r="Y325" s="32"/>
      <c r="Z325" s="310">
        <v>0.0</v>
      </c>
      <c r="AA325" s="310">
        <v>0.0</v>
      </c>
      <c r="AB325" s="310">
        <v>0.0</v>
      </c>
      <c r="AC325" s="32"/>
      <c r="AD325" s="32"/>
      <c r="AE325" s="32"/>
      <c r="AF325" s="310">
        <v>0.0</v>
      </c>
      <c r="AG325" s="310">
        <v>0.0</v>
      </c>
      <c r="AH325" s="310">
        <v>0.0</v>
      </c>
      <c r="AI325" s="32"/>
      <c r="AJ325" s="32"/>
      <c r="AK325" s="32"/>
      <c r="AL325" s="310">
        <v>0.0</v>
      </c>
      <c r="AM325" s="310">
        <v>0.0</v>
      </c>
      <c r="AN325" s="310">
        <v>0.0</v>
      </c>
      <c r="AO325" s="32"/>
      <c r="AP325" s="32"/>
      <c r="AQ325" s="32"/>
      <c r="AR325" s="310">
        <v>0.0</v>
      </c>
      <c r="AS325" s="310">
        <v>0.0</v>
      </c>
      <c r="AT325" s="310">
        <v>0.0</v>
      </c>
      <c r="AU325" s="32"/>
      <c r="AV325" s="32"/>
      <c r="AW325" s="32"/>
      <c r="AX325" s="310">
        <v>0.0</v>
      </c>
      <c r="AY325" s="310">
        <v>0.0</v>
      </c>
      <c r="AZ325" s="310">
        <v>0.0</v>
      </c>
      <c r="BA325" s="32"/>
      <c r="BB325" s="32"/>
      <c r="BC325" s="32"/>
      <c r="BD325" s="310">
        <v>0.0</v>
      </c>
      <c r="BE325" s="310">
        <v>0.0</v>
      </c>
      <c r="BF325" s="310">
        <v>0.0</v>
      </c>
      <c r="BG325" s="32"/>
      <c r="BH325" s="32"/>
      <c r="BI325" s="32"/>
      <c r="BJ325" s="310">
        <v>0.0</v>
      </c>
      <c r="BK325" s="310">
        <v>0.0</v>
      </c>
      <c r="BL325" s="310">
        <v>0.0</v>
      </c>
      <c r="BM325" s="32"/>
      <c r="BN325" s="32"/>
      <c r="BO325" s="32"/>
      <c r="BP325" s="310">
        <v>0.0</v>
      </c>
      <c r="BQ325" s="310">
        <v>0.0</v>
      </c>
      <c r="BR325" s="310">
        <v>0.0</v>
      </c>
      <c r="BS325" s="32"/>
      <c r="BT325" s="32"/>
      <c r="BU325" s="32"/>
      <c r="BV325" s="310">
        <v>0.0</v>
      </c>
      <c r="BW325" s="310">
        <v>0.0</v>
      </c>
      <c r="BX325" s="310">
        <v>0.0</v>
      </c>
      <c r="BY325" s="32"/>
      <c r="BZ325" s="32"/>
      <c r="CA325" s="32"/>
      <c r="CB325" s="310">
        <v>0.0</v>
      </c>
      <c r="CC325" s="310">
        <v>0.0</v>
      </c>
      <c r="CD325" s="310">
        <v>0.0</v>
      </c>
      <c r="CE325" s="32"/>
      <c r="CF325" s="32"/>
      <c r="CG325" s="32"/>
      <c r="CH325" s="310">
        <v>0.0</v>
      </c>
      <c r="CI325" s="310">
        <v>0.0</v>
      </c>
      <c r="CJ325" s="310">
        <v>0.0</v>
      </c>
      <c r="CK325" s="31"/>
      <c r="CL325" s="31"/>
      <c r="CM325" s="31"/>
      <c r="CN325" s="304">
        <v>0.0</v>
      </c>
      <c r="CO325" s="304">
        <v>0.0</v>
      </c>
      <c r="CP325" s="304">
        <v>0.0</v>
      </c>
      <c r="CQ325" s="31"/>
      <c r="CR325" s="31"/>
      <c r="CS325" s="31"/>
      <c r="CT325" s="304">
        <v>0.0</v>
      </c>
      <c r="CU325" s="304">
        <v>0.0</v>
      </c>
      <c r="CV325" s="304">
        <v>0.0</v>
      </c>
      <c r="CW325" s="31"/>
      <c r="CX325" s="31"/>
      <c r="CY325" s="31"/>
      <c r="CZ325" s="304">
        <v>0.0</v>
      </c>
      <c r="DA325" s="304">
        <v>0.0</v>
      </c>
      <c r="DB325" s="304">
        <v>0.0</v>
      </c>
    </row>
    <row r="326">
      <c r="B326" s="313"/>
      <c r="C326" s="314"/>
      <c r="D326" s="314"/>
      <c r="E326" s="287">
        <v>0.0</v>
      </c>
      <c r="F326" s="287">
        <v>0.0</v>
      </c>
      <c r="G326" s="287">
        <v>0.0</v>
      </c>
      <c r="H326" s="287">
        <f>IF(ISBLANK(E326), "", COUNTA(CCD!K326, CCD!Q326, CCD!W326, CCD!AC326, CCD!AI326, CCD!AO326, CCD!AU326, CCD!BA326, CCD!BG326, CCD!BM326, CCD!BS326, CCD!BY326, CCD!CE326, CCD!CK326, CCD!CQ326, CCD!CW326))</f>
        <v>0</v>
      </c>
      <c r="I326" s="287">
        <f>IF(ISBLANK(F326), "", COUNTA(CCD!L326, CCD!R326, CCD!X326, CCD!AD326, CCD!AJ326, CCD!AP326, CCD!AV326, CCD!BB326, CCD!BH326, CCD!BN326, CCD!BT326, CCD!BZ326, CCD!CF326, CCD!CL326, CCD!CR326, CCD!CX326))</f>
        <v>0</v>
      </c>
      <c r="J326" s="287">
        <f>IF(ISBLANK(G326), "", COUNTA(CCD!M326, CCD!S326, CCD!Y326, CCD!AE326, CCD!AK326, CCD!AQ326, CCD!AW326, CCD!BC326, CCD!BI326, CCD!BO326, CCD!BU326, CCD!CA326, CCD!CG326, CCD!CM326, CCD!CS326, CCD!CY326))</f>
        <v>0</v>
      </c>
      <c r="K326" s="32"/>
      <c r="L326" s="32"/>
      <c r="M326" s="32"/>
      <c r="N326" s="310">
        <v>0.0</v>
      </c>
      <c r="O326" s="310">
        <v>0.0</v>
      </c>
      <c r="P326" s="310">
        <v>0.0</v>
      </c>
      <c r="Q326" s="32"/>
      <c r="R326" s="88"/>
      <c r="S326" s="32"/>
      <c r="T326" s="310">
        <v>0.0</v>
      </c>
      <c r="U326" s="310">
        <v>0.0</v>
      </c>
      <c r="V326" s="310">
        <v>0.0</v>
      </c>
      <c r="W326" s="32"/>
      <c r="X326" s="32"/>
      <c r="Y326" s="32"/>
      <c r="Z326" s="310">
        <v>0.0</v>
      </c>
      <c r="AA326" s="310">
        <v>0.0</v>
      </c>
      <c r="AB326" s="310">
        <v>0.0</v>
      </c>
      <c r="AC326" s="32"/>
      <c r="AD326" s="32"/>
      <c r="AE326" s="32"/>
      <c r="AF326" s="310">
        <v>0.0</v>
      </c>
      <c r="AG326" s="310">
        <v>0.0</v>
      </c>
      <c r="AH326" s="310">
        <v>0.0</v>
      </c>
      <c r="AI326" s="32"/>
      <c r="AJ326" s="32"/>
      <c r="AK326" s="32"/>
      <c r="AL326" s="310">
        <v>0.0</v>
      </c>
      <c r="AM326" s="310">
        <v>0.0</v>
      </c>
      <c r="AN326" s="310">
        <v>0.0</v>
      </c>
      <c r="AO326" s="32"/>
      <c r="AP326" s="32"/>
      <c r="AQ326" s="32"/>
      <c r="AR326" s="310">
        <v>0.0</v>
      </c>
      <c r="AS326" s="310">
        <v>0.0</v>
      </c>
      <c r="AT326" s="310">
        <v>0.0</v>
      </c>
      <c r="AU326" s="32"/>
      <c r="AV326" s="32"/>
      <c r="AW326" s="32"/>
      <c r="AX326" s="310">
        <v>0.0</v>
      </c>
      <c r="AY326" s="310">
        <v>0.0</v>
      </c>
      <c r="AZ326" s="310">
        <v>0.0</v>
      </c>
      <c r="BA326" s="32"/>
      <c r="BB326" s="32"/>
      <c r="BC326" s="32"/>
      <c r="BD326" s="310">
        <v>0.0</v>
      </c>
      <c r="BE326" s="310">
        <v>0.0</v>
      </c>
      <c r="BF326" s="310">
        <v>0.0</v>
      </c>
      <c r="BG326" s="32"/>
      <c r="BH326" s="32"/>
      <c r="BI326" s="32"/>
      <c r="BJ326" s="310">
        <v>0.0</v>
      </c>
      <c r="BK326" s="310">
        <v>0.0</v>
      </c>
      <c r="BL326" s="310">
        <v>0.0</v>
      </c>
      <c r="BM326" s="32"/>
      <c r="BN326" s="32"/>
      <c r="BO326" s="32"/>
      <c r="BP326" s="310">
        <v>0.0</v>
      </c>
      <c r="BQ326" s="310">
        <v>0.0</v>
      </c>
      <c r="BR326" s="310">
        <v>0.0</v>
      </c>
      <c r="BS326" s="32"/>
      <c r="BT326" s="32"/>
      <c r="BU326" s="32"/>
      <c r="BV326" s="310">
        <v>0.0</v>
      </c>
      <c r="BW326" s="310">
        <v>0.0</v>
      </c>
      <c r="BX326" s="310">
        <v>0.0</v>
      </c>
      <c r="BY326" s="32"/>
      <c r="BZ326" s="32"/>
      <c r="CA326" s="32"/>
      <c r="CB326" s="310">
        <v>0.0</v>
      </c>
      <c r="CC326" s="310">
        <v>0.0</v>
      </c>
      <c r="CD326" s="310">
        <v>0.0</v>
      </c>
      <c r="CE326" s="32"/>
      <c r="CF326" s="32"/>
      <c r="CG326" s="32"/>
      <c r="CH326" s="310">
        <v>0.0</v>
      </c>
      <c r="CI326" s="310">
        <v>0.0</v>
      </c>
      <c r="CJ326" s="310">
        <v>0.0</v>
      </c>
      <c r="CK326" s="31"/>
      <c r="CL326" s="31"/>
      <c r="CM326" s="31"/>
      <c r="CN326" s="304">
        <v>0.0</v>
      </c>
      <c r="CO326" s="304">
        <v>0.0</v>
      </c>
      <c r="CP326" s="304">
        <v>0.0</v>
      </c>
      <c r="CQ326" s="31"/>
      <c r="CR326" s="31"/>
      <c r="CS326" s="31"/>
      <c r="CT326" s="304">
        <v>0.0</v>
      </c>
      <c r="CU326" s="304">
        <v>0.0</v>
      </c>
      <c r="CV326" s="304">
        <v>0.0</v>
      </c>
      <c r="CW326" s="31"/>
      <c r="CX326" s="31"/>
      <c r="CY326" s="31"/>
      <c r="CZ326" s="304">
        <v>0.0</v>
      </c>
      <c r="DA326" s="304">
        <v>0.0</v>
      </c>
      <c r="DB326" s="304">
        <v>0.0</v>
      </c>
    </row>
    <row r="327">
      <c r="B327" s="313"/>
      <c r="C327" s="314"/>
      <c r="D327" s="314"/>
      <c r="E327" s="287">
        <v>0.0</v>
      </c>
      <c r="F327" s="287">
        <v>0.0</v>
      </c>
      <c r="G327" s="287">
        <v>0.0</v>
      </c>
      <c r="H327" s="287">
        <f>IF(ISBLANK(E327), "", COUNTA(CCD!K327, CCD!Q327, CCD!W327, CCD!AC327, CCD!AI327, CCD!AO327, CCD!AU327, CCD!BA327, CCD!BG327, CCD!BM327, CCD!BS327, CCD!BY327, CCD!CE327, CCD!CK327, CCD!CQ327, CCD!CW327))</f>
        <v>0</v>
      </c>
      <c r="I327" s="287">
        <f>IF(ISBLANK(F327), "", COUNTA(CCD!L327, CCD!R327, CCD!X327, CCD!AD327, CCD!AJ327, CCD!AP327, CCD!AV327, CCD!BB327, CCD!BH327, CCD!BN327, CCD!BT327, CCD!BZ327, CCD!CF327, CCD!CL327, CCD!CR327, CCD!CX327))</f>
        <v>0</v>
      </c>
      <c r="J327" s="287">
        <f>IF(ISBLANK(G327), "", COUNTA(CCD!M327, CCD!S327, CCD!Y327, CCD!AE327, CCD!AK327, CCD!AQ327, CCD!AW327, CCD!BC327, CCD!BI327, CCD!BO327, CCD!BU327, CCD!CA327, CCD!CG327, CCD!CM327, CCD!CS327, CCD!CY327))</f>
        <v>0</v>
      </c>
      <c r="K327" s="32"/>
      <c r="L327" s="32"/>
      <c r="M327" s="32"/>
      <c r="N327" s="310">
        <v>0.0</v>
      </c>
      <c r="O327" s="310">
        <v>0.0</v>
      </c>
      <c r="P327" s="310">
        <v>0.0</v>
      </c>
      <c r="Q327" s="32"/>
      <c r="R327" s="88"/>
      <c r="S327" s="32"/>
      <c r="T327" s="310">
        <v>0.0</v>
      </c>
      <c r="U327" s="310">
        <v>0.0</v>
      </c>
      <c r="V327" s="310">
        <v>0.0</v>
      </c>
      <c r="W327" s="32"/>
      <c r="X327" s="32"/>
      <c r="Y327" s="32"/>
      <c r="Z327" s="310">
        <v>0.0</v>
      </c>
      <c r="AA327" s="310">
        <v>0.0</v>
      </c>
      <c r="AB327" s="310">
        <v>0.0</v>
      </c>
      <c r="AC327" s="32"/>
      <c r="AD327" s="32"/>
      <c r="AE327" s="32"/>
      <c r="AF327" s="310">
        <v>0.0</v>
      </c>
      <c r="AG327" s="310">
        <v>0.0</v>
      </c>
      <c r="AH327" s="310">
        <v>0.0</v>
      </c>
      <c r="AI327" s="32"/>
      <c r="AJ327" s="32"/>
      <c r="AK327" s="32"/>
      <c r="AL327" s="310">
        <v>0.0</v>
      </c>
      <c r="AM327" s="310">
        <v>0.0</v>
      </c>
      <c r="AN327" s="310">
        <v>0.0</v>
      </c>
      <c r="AO327" s="32"/>
      <c r="AP327" s="32"/>
      <c r="AQ327" s="32"/>
      <c r="AR327" s="310">
        <v>0.0</v>
      </c>
      <c r="AS327" s="310">
        <v>0.0</v>
      </c>
      <c r="AT327" s="310">
        <v>0.0</v>
      </c>
      <c r="AU327" s="32"/>
      <c r="AV327" s="32"/>
      <c r="AW327" s="32"/>
      <c r="AX327" s="310">
        <v>0.0</v>
      </c>
      <c r="AY327" s="310">
        <v>0.0</v>
      </c>
      <c r="AZ327" s="310">
        <v>0.0</v>
      </c>
      <c r="BA327" s="32"/>
      <c r="BB327" s="32"/>
      <c r="BC327" s="32"/>
      <c r="BD327" s="310">
        <v>0.0</v>
      </c>
      <c r="BE327" s="310">
        <v>0.0</v>
      </c>
      <c r="BF327" s="310">
        <v>0.0</v>
      </c>
      <c r="BG327" s="32"/>
      <c r="BH327" s="32"/>
      <c r="BI327" s="32"/>
      <c r="BJ327" s="310">
        <v>0.0</v>
      </c>
      <c r="BK327" s="310">
        <v>0.0</v>
      </c>
      <c r="BL327" s="310">
        <v>0.0</v>
      </c>
      <c r="BM327" s="32"/>
      <c r="BN327" s="32"/>
      <c r="BO327" s="32"/>
      <c r="BP327" s="310">
        <v>0.0</v>
      </c>
      <c r="BQ327" s="310">
        <v>0.0</v>
      </c>
      <c r="BR327" s="310">
        <v>0.0</v>
      </c>
      <c r="BS327" s="32"/>
      <c r="BT327" s="32"/>
      <c r="BU327" s="32"/>
      <c r="BV327" s="310">
        <v>0.0</v>
      </c>
      <c r="BW327" s="310">
        <v>0.0</v>
      </c>
      <c r="BX327" s="310">
        <v>0.0</v>
      </c>
      <c r="BY327" s="32"/>
      <c r="BZ327" s="32"/>
      <c r="CA327" s="32"/>
      <c r="CB327" s="310">
        <v>0.0</v>
      </c>
      <c r="CC327" s="310">
        <v>0.0</v>
      </c>
      <c r="CD327" s="310">
        <v>0.0</v>
      </c>
      <c r="CE327" s="32"/>
      <c r="CF327" s="32"/>
      <c r="CG327" s="32"/>
      <c r="CH327" s="310">
        <v>0.0</v>
      </c>
      <c r="CI327" s="310">
        <v>0.0</v>
      </c>
      <c r="CJ327" s="310">
        <v>0.0</v>
      </c>
      <c r="CK327" s="31"/>
      <c r="CL327" s="31"/>
      <c r="CM327" s="31"/>
      <c r="CN327" s="304">
        <v>0.0</v>
      </c>
      <c r="CO327" s="304">
        <v>0.0</v>
      </c>
      <c r="CP327" s="304">
        <v>0.0</v>
      </c>
      <c r="CQ327" s="31"/>
      <c r="CR327" s="31"/>
      <c r="CS327" s="31"/>
      <c r="CT327" s="304">
        <v>0.0</v>
      </c>
      <c r="CU327" s="304">
        <v>0.0</v>
      </c>
      <c r="CV327" s="304">
        <v>0.0</v>
      </c>
      <c r="CW327" s="31"/>
      <c r="CX327" s="31"/>
      <c r="CY327" s="31"/>
      <c r="CZ327" s="304">
        <v>0.0</v>
      </c>
      <c r="DA327" s="304">
        <v>0.0</v>
      </c>
      <c r="DB327" s="304">
        <v>0.0</v>
      </c>
    </row>
    <row r="328">
      <c r="B328" s="313"/>
      <c r="C328" s="314"/>
      <c r="D328" s="314"/>
      <c r="E328" s="287">
        <v>0.0</v>
      </c>
      <c r="F328" s="287">
        <v>0.0</v>
      </c>
      <c r="G328" s="287">
        <v>0.0</v>
      </c>
      <c r="H328" s="287">
        <f>IF(ISBLANK(E328), "", COUNTA(CCD!K328, CCD!Q328, CCD!W328, CCD!AC328, CCD!AI328, CCD!AO328, CCD!AU328, CCD!BA328, CCD!BG328, CCD!BM328, CCD!BS328, CCD!BY328, CCD!CE328, CCD!CK328, CCD!CQ328, CCD!CW328))</f>
        <v>0</v>
      </c>
      <c r="I328" s="287">
        <f>IF(ISBLANK(F328), "", COUNTA(CCD!L328, CCD!R328, CCD!X328, CCD!AD328, CCD!AJ328, CCD!AP328, CCD!AV328, CCD!BB328, CCD!BH328, CCD!BN328, CCD!BT328, CCD!BZ328, CCD!CF328, CCD!CL328, CCD!CR328, CCD!CX328))</f>
        <v>0</v>
      </c>
      <c r="J328" s="287">
        <f>IF(ISBLANK(G328), "", COUNTA(CCD!M328, CCD!S328, CCD!Y328, CCD!AE328, CCD!AK328, CCD!AQ328, CCD!AW328, CCD!BC328, CCD!BI328, CCD!BO328, CCD!BU328, CCD!CA328, CCD!CG328, CCD!CM328, CCD!CS328, CCD!CY328))</f>
        <v>0</v>
      </c>
      <c r="K328" s="32"/>
      <c r="L328" s="32"/>
      <c r="M328" s="32"/>
      <c r="N328" s="310">
        <v>0.0</v>
      </c>
      <c r="O328" s="310">
        <v>0.0</v>
      </c>
      <c r="P328" s="310">
        <v>0.0</v>
      </c>
      <c r="Q328" s="32"/>
      <c r="R328" s="88"/>
      <c r="S328" s="32"/>
      <c r="T328" s="310">
        <v>0.0</v>
      </c>
      <c r="U328" s="310">
        <v>0.0</v>
      </c>
      <c r="V328" s="310">
        <v>0.0</v>
      </c>
      <c r="W328" s="32"/>
      <c r="X328" s="32"/>
      <c r="Y328" s="32"/>
      <c r="Z328" s="310">
        <v>0.0</v>
      </c>
      <c r="AA328" s="310">
        <v>0.0</v>
      </c>
      <c r="AB328" s="310">
        <v>0.0</v>
      </c>
      <c r="AC328" s="32"/>
      <c r="AD328" s="32"/>
      <c r="AE328" s="32"/>
      <c r="AF328" s="310">
        <v>0.0</v>
      </c>
      <c r="AG328" s="310">
        <v>0.0</v>
      </c>
      <c r="AH328" s="310">
        <v>0.0</v>
      </c>
      <c r="AI328" s="32"/>
      <c r="AJ328" s="32"/>
      <c r="AK328" s="32"/>
      <c r="AL328" s="310">
        <v>0.0</v>
      </c>
      <c r="AM328" s="310">
        <v>0.0</v>
      </c>
      <c r="AN328" s="310">
        <v>0.0</v>
      </c>
      <c r="AO328" s="32"/>
      <c r="AP328" s="32"/>
      <c r="AQ328" s="32"/>
      <c r="AR328" s="310">
        <v>0.0</v>
      </c>
      <c r="AS328" s="310">
        <v>0.0</v>
      </c>
      <c r="AT328" s="310">
        <v>0.0</v>
      </c>
      <c r="AU328" s="32"/>
      <c r="AV328" s="32"/>
      <c r="AW328" s="32"/>
      <c r="AX328" s="310">
        <v>0.0</v>
      </c>
      <c r="AY328" s="310">
        <v>0.0</v>
      </c>
      <c r="AZ328" s="310">
        <v>0.0</v>
      </c>
      <c r="BA328" s="32"/>
      <c r="BB328" s="32"/>
      <c r="BC328" s="32"/>
      <c r="BD328" s="310">
        <v>0.0</v>
      </c>
      <c r="BE328" s="310">
        <v>0.0</v>
      </c>
      <c r="BF328" s="310">
        <v>0.0</v>
      </c>
      <c r="BG328" s="32"/>
      <c r="BH328" s="32"/>
      <c r="BI328" s="32"/>
      <c r="BJ328" s="310">
        <v>0.0</v>
      </c>
      <c r="BK328" s="310">
        <v>0.0</v>
      </c>
      <c r="BL328" s="310">
        <v>0.0</v>
      </c>
      <c r="BM328" s="32"/>
      <c r="BN328" s="32"/>
      <c r="BO328" s="32"/>
      <c r="BP328" s="310">
        <v>0.0</v>
      </c>
      <c r="BQ328" s="310">
        <v>0.0</v>
      </c>
      <c r="BR328" s="310">
        <v>0.0</v>
      </c>
      <c r="BS328" s="32"/>
      <c r="BT328" s="32"/>
      <c r="BU328" s="32"/>
      <c r="BV328" s="310">
        <v>0.0</v>
      </c>
      <c r="BW328" s="310">
        <v>0.0</v>
      </c>
      <c r="BX328" s="310">
        <v>0.0</v>
      </c>
      <c r="BY328" s="32"/>
      <c r="BZ328" s="32"/>
      <c r="CA328" s="32"/>
      <c r="CB328" s="310">
        <v>0.0</v>
      </c>
      <c r="CC328" s="310">
        <v>0.0</v>
      </c>
      <c r="CD328" s="310">
        <v>0.0</v>
      </c>
      <c r="CE328" s="32"/>
      <c r="CF328" s="32"/>
      <c r="CG328" s="32"/>
      <c r="CH328" s="310">
        <v>0.0</v>
      </c>
      <c r="CI328" s="310">
        <v>0.0</v>
      </c>
      <c r="CJ328" s="310">
        <v>0.0</v>
      </c>
      <c r="CK328" s="31"/>
      <c r="CL328" s="31"/>
      <c r="CM328" s="31"/>
      <c r="CN328" s="304">
        <v>0.0</v>
      </c>
      <c r="CO328" s="304">
        <v>0.0</v>
      </c>
      <c r="CP328" s="304">
        <v>0.0</v>
      </c>
      <c r="CQ328" s="31"/>
      <c r="CR328" s="31"/>
      <c r="CS328" s="31"/>
      <c r="CT328" s="304">
        <v>0.0</v>
      </c>
      <c r="CU328" s="304">
        <v>0.0</v>
      </c>
      <c r="CV328" s="304">
        <v>0.0</v>
      </c>
      <c r="CW328" s="31"/>
      <c r="CX328" s="31"/>
      <c r="CY328" s="31"/>
      <c r="CZ328" s="304">
        <v>0.0</v>
      </c>
      <c r="DA328" s="304">
        <v>0.0</v>
      </c>
      <c r="DB328" s="304">
        <v>0.0</v>
      </c>
    </row>
    <row r="329">
      <c r="B329" s="313"/>
      <c r="C329" s="314"/>
      <c r="D329" s="314"/>
      <c r="E329" s="287">
        <v>0.0</v>
      </c>
      <c r="F329" s="287">
        <v>0.0</v>
      </c>
      <c r="G329" s="287">
        <v>0.0</v>
      </c>
      <c r="H329" s="287">
        <f>IF(ISBLANK(E329), "", COUNTA(CCD!K329, CCD!Q329, CCD!W329, CCD!AC329, CCD!AI329, CCD!AO329, CCD!AU329, CCD!BA329, CCD!BG329, CCD!BM329, CCD!BS329, CCD!BY329, CCD!CE329, CCD!CK329, CCD!CQ329, CCD!CW329))</f>
        <v>0</v>
      </c>
      <c r="I329" s="287">
        <f>IF(ISBLANK(F329), "", COUNTA(CCD!L329, CCD!R329, CCD!X329, CCD!AD329, CCD!AJ329, CCD!AP329, CCD!AV329, CCD!BB329, CCD!BH329, CCD!BN329, CCD!BT329, CCD!BZ329, CCD!CF329, CCD!CL329, CCD!CR329, CCD!CX329))</f>
        <v>0</v>
      </c>
      <c r="J329" s="287">
        <f>IF(ISBLANK(G329), "", COUNTA(CCD!M329, CCD!S329, CCD!Y329, CCD!AE329, CCD!AK329, CCD!AQ329, CCD!AW329, CCD!BC329, CCD!BI329, CCD!BO329, CCD!BU329, CCD!CA329, CCD!CG329, CCD!CM329, CCD!CS329, CCD!CY329))</f>
        <v>0</v>
      </c>
      <c r="K329" s="32"/>
      <c r="L329" s="32"/>
      <c r="M329" s="32"/>
      <c r="N329" s="310">
        <v>0.0</v>
      </c>
      <c r="O329" s="310">
        <v>0.0</v>
      </c>
      <c r="P329" s="310">
        <v>0.0</v>
      </c>
      <c r="Q329" s="32"/>
      <c r="R329" s="88"/>
      <c r="S329" s="32"/>
      <c r="T329" s="310">
        <v>0.0</v>
      </c>
      <c r="U329" s="310">
        <v>0.0</v>
      </c>
      <c r="V329" s="310">
        <v>0.0</v>
      </c>
      <c r="W329" s="32"/>
      <c r="X329" s="32"/>
      <c r="Y329" s="32"/>
      <c r="Z329" s="310">
        <v>0.0</v>
      </c>
      <c r="AA329" s="310">
        <v>0.0</v>
      </c>
      <c r="AB329" s="310">
        <v>0.0</v>
      </c>
      <c r="AC329" s="32"/>
      <c r="AD329" s="32"/>
      <c r="AE329" s="32"/>
      <c r="AF329" s="310">
        <v>0.0</v>
      </c>
      <c r="AG329" s="310">
        <v>0.0</v>
      </c>
      <c r="AH329" s="310">
        <v>0.0</v>
      </c>
      <c r="AI329" s="32"/>
      <c r="AJ329" s="32"/>
      <c r="AK329" s="32"/>
      <c r="AL329" s="310">
        <v>0.0</v>
      </c>
      <c r="AM329" s="310">
        <v>0.0</v>
      </c>
      <c r="AN329" s="310">
        <v>0.0</v>
      </c>
      <c r="AO329" s="32"/>
      <c r="AP329" s="32"/>
      <c r="AQ329" s="32"/>
      <c r="AR329" s="310">
        <v>0.0</v>
      </c>
      <c r="AS329" s="310">
        <v>0.0</v>
      </c>
      <c r="AT329" s="310">
        <v>0.0</v>
      </c>
      <c r="AU329" s="32"/>
      <c r="AV329" s="32"/>
      <c r="AW329" s="32"/>
      <c r="AX329" s="310">
        <v>0.0</v>
      </c>
      <c r="AY329" s="310">
        <v>0.0</v>
      </c>
      <c r="AZ329" s="310">
        <v>0.0</v>
      </c>
      <c r="BA329" s="32"/>
      <c r="BB329" s="32"/>
      <c r="BC329" s="32"/>
      <c r="BD329" s="310">
        <v>0.0</v>
      </c>
      <c r="BE329" s="310">
        <v>0.0</v>
      </c>
      <c r="BF329" s="310">
        <v>0.0</v>
      </c>
      <c r="BG329" s="32"/>
      <c r="BH329" s="32"/>
      <c r="BI329" s="32"/>
      <c r="BJ329" s="310">
        <v>0.0</v>
      </c>
      <c r="BK329" s="310">
        <v>0.0</v>
      </c>
      <c r="BL329" s="310">
        <v>0.0</v>
      </c>
      <c r="BM329" s="32"/>
      <c r="BN329" s="32"/>
      <c r="BO329" s="32"/>
      <c r="BP329" s="310">
        <v>0.0</v>
      </c>
      <c r="BQ329" s="310">
        <v>0.0</v>
      </c>
      <c r="BR329" s="310">
        <v>0.0</v>
      </c>
      <c r="BS329" s="32"/>
      <c r="BT329" s="32"/>
      <c r="BU329" s="32"/>
      <c r="BV329" s="310">
        <v>0.0</v>
      </c>
      <c r="BW329" s="310">
        <v>0.0</v>
      </c>
      <c r="BX329" s="310">
        <v>0.0</v>
      </c>
      <c r="BY329" s="32"/>
      <c r="BZ329" s="32"/>
      <c r="CA329" s="32"/>
      <c r="CB329" s="310">
        <v>0.0</v>
      </c>
      <c r="CC329" s="310">
        <v>0.0</v>
      </c>
      <c r="CD329" s="310">
        <v>0.0</v>
      </c>
      <c r="CE329" s="32"/>
      <c r="CF329" s="32"/>
      <c r="CG329" s="32"/>
      <c r="CH329" s="310">
        <v>0.0</v>
      </c>
      <c r="CI329" s="310">
        <v>0.0</v>
      </c>
      <c r="CJ329" s="310">
        <v>0.0</v>
      </c>
      <c r="CK329" s="31"/>
      <c r="CL329" s="31"/>
      <c r="CM329" s="31"/>
      <c r="CN329" s="304">
        <v>0.0</v>
      </c>
      <c r="CO329" s="304">
        <v>0.0</v>
      </c>
      <c r="CP329" s="304">
        <v>0.0</v>
      </c>
      <c r="CQ329" s="31"/>
      <c r="CR329" s="31"/>
      <c r="CS329" s="31"/>
      <c r="CT329" s="304">
        <v>0.0</v>
      </c>
      <c r="CU329" s="304">
        <v>0.0</v>
      </c>
      <c r="CV329" s="304">
        <v>0.0</v>
      </c>
      <c r="CW329" s="31"/>
      <c r="CX329" s="31"/>
      <c r="CY329" s="31"/>
      <c r="CZ329" s="304">
        <v>0.0</v>
      </c>
      <c r="DA329" s="304">
        <v>0.0</v>
      </c>
      <c r="DB329" s="304">
        <v>0.0</v>
      </c>
    </row>
    <row r="330">
      <c r="B330" s="313"/>
      <c r="C330" s="314"/>
      <c r="D330" s="314"/>
      <c r="E330" s="287">
        <v>0.0</v>
      </c>
      <c r="F330" s="287">
        <v>0.0</v>
      </c>
      <c r="G330" s="287">
        <v>0.0</v>
      </c>
      <c r="H330" s="287">
        <f>IF(ISBLANK(E330), "", COUNTA(CCD!K330, CCD!Q330, CCD!W330, CCD!AC330, CCD!AI330, CCD!AO330, CCD!AU330, CCD!BA330, CCD!BG330, CCD!BM330, CCD!BS330, CCD!BY330, CCD!CE330, CCD!CK330, CCD!CQ330, CCD!CW330))</f>
        <v>0</v>
      </c>
      <c r="I330" s="287">
        <f>IF(ISBLANK(F330), "", COUNTA(CCD!L330, CCD!R330, CCD!X330, CCD!AD330, CCD!AJ330, CCD!AP330, CCD!AV330, CCD!BB330, CCD!BH330, CCD!BN330, CCD!BT330, CCD!BZ330, CCD!CF330, CCD!CL330, CCD!CR330, CCD!CX330))</f>
        <v>0</v>
      </c>
      <c r="J330" s="287">
        <f>IF(ISBLANK(G330), "", COUNTA(CCD!M330, CCD!S330, CCD!Y330, CCD!AE330, CCD!AK330, CCD!AQ330, CCD!AW330, CCD!BC330, CCD!BI330, CCD!BO330, CCD!BU330, CCD!CA330, CCD!CG330, CCD!CM330, CCD!CS330, CCD!CY330))</f>
        <v>0</v>
      </c>
      <c r="K330" s="32"/>
      <c r="L330" s="32"/>
      <c r="M330" s="32"/>
      <c r="N330" s="310">
        <v>0.0</v>
      </c>
      <c r="O330" s="310">
        <v>0.0</v>
      </c>
      <c r="P330" s="310">
        <v>0.0</v>
      </c>
      <c r="Q330" s="32"/>
      <c r="R330" s="88"/>
      <c r="S330" s="32"/>
      <c r="T330" s="310">
        <v>0.0</v>
      </c>
      <c r="U330" s="310">
        <v>0.0</v>
      </c>
      <c r="V330" s="310">
        <v>0.0</v>
      </c>
      <c r="W330" s="32"/>
      <c r="X330" s="32"/>
      <c r="Y330" s="32"/>
      <c r="Z330" s="310">
        <v>0.0</v>
      </c>
      <c r="AA330" s="310">
        <v>0.0</v>
      </c>
      <c r="AB330" s="310">
        <v>0.0</v>
      </c>
      <c r="AC330" s="32"/>
      <c r="AD330" s="32"/>
      <c r="AE330" s="32"/>
      <c r="AF330" s="310">
        <v>0.0</v>
      </c>
      <c r="AG330" s="310">
        <v>0.0</v>
      </c>
      <c r="AH330" s="310">
        <v>0.0</v>
      </c>
      <c r="AI330" s="32"/>
      <c r="AJ330" s="32"/>
      <c r="AK330" s="32"/>
      <c r="AL330" s="310">
        <v>0.0</v>
      </c>
      <c r="AM330" s="310">
        <v>0.0</v>
      </c>
      <c r="AN330" s="310">
        <v>0.0</v>
      </c>
      <c r="AO330" s="32"/>
      <c r="AP330" s="32"/>
      <c r="AQ330" s="32"/>
      <c r="AR330" s="310">
        <v>0.0</v>
      </c>
      <c r="AS330" s="310">
        <v>0.0</v>
      </c>
      <c r="AT330" s="310">
        <v>0.0</v>
      </c>
      <c r="AU330" s="32"/>
      <c r="AV330" s="32"/>
      <c r="AW330" s="32"/>
      <c r="AX330" s="310">
        <v>0.0</v>
      </c>
      <c r="AY330" s="310">
        <v>0.0</v>
      </c>
      <c r="AZ330" s="310">
        <v>0.0</v>
      </c>
      <c r="BA330" s="32"/>
      <c r="BB330" s="32"/>
      <c r="BC330" s="32"/>
      <c r="BD330" s="310">
        <v>0.0</v>
      </c>
      <c r="BE330" s="310">
        <v>0.0</v>
      </c>
      <c r="BF330" s="310">
        <v>0.0</v>
      </c>
      <c r="BG330" s="32"/>
      <c r="BH330" s="32"/>
      <c r="BI330" s="32"/>
      <c r="BJ330" s="310">
        <v>0.0</v>
      </c>
      <c r="BK330" s="310">
        <v>0.0</v>
      </c>
      <c r="BL330" s="310">
        <v>0.0</v>
      </c>
      <c r="BM330" s="32"/>
      <c r="BN330" s="32"/>
      <c r="BO330" s="32"/>
      <c r="BP330" s="310">
        <v>0.0</v>
      </c>
      <c r="BQ330" s="310">
        <v>0.0</v>
      </c>
      <c r="BR330" s="310">
        <v>0.0</v>
      </c>
      <c r="BS330" s="32"/>
      <c r="BT330" s="32"/>
      <c r="BU330" s="32"/>
      <c r="BV330" s="310">
        <v>0.0</v>
      </c>
      <c r="BW330" s="310">
        <v>0.0</v>
      </c>
      <c r="BX330" s="310">
        <v>0.0</v>
      </c>
      <c r="BY330" s="32"/>
      <c r="BZ330" s="32"/>
      <c r="CA330" s="32"/>
      <c r="CB330" s="310">
        <v>0.0</v>
      </c>
      <c r="CC330" s="310">
        <v>0.0</v>
      </c>
      <c r="CD330" s="310">
        <v>0.0</v>
      </c>
      <c r="CE330" s="32"/>
      <c r="CF330" s="32"/>
      <c r="CG330" s="32"/>
      <c r="CH330" s="310">
        <v>0.0</v>
      </c>
      <c r="CI330" s="310">
        <v>0.0</v>
      </c>
      <c r="CJ330" s="310">
        <v>0.0</v>
      </c>
      <c r="CK330" s="31"/>
      <c r="CL330" s="31"/>
      <c r="CM330" s="31"/>
      <c r="CN330" s="304">
        <v>0.0</v>
      </c>
      <c r="CO330" s="304">
        <v>0.0</v>
      </c>
      <c r="CP330" s="304">
        <v>0.0</v>
      </c>
      <c r="CQ330" s="31"/>
      <c r="CR330" s="31"/>
      <c r="CS330" s="31"/>
      <c r="CT330" s="304">
        <v>0.0</v>
      </c>
      <c r="CU330" s="304">
        <v>0.0</v>
      </c>
      <c r="CV330" s="304">
        <v>0.0</v>
      </c>
      <c r="CW330" s="31"/>
      <c r="CX330" s="31"/>
      <c r="CY330" s="31"/>
      <c r="CZ330" s="304">
        <v>0.0</v>
      </c>
      <c r="DA330" s="304">
        <v>0.0</v>
      </c>
      <c r="DB330" s="304">
        <v>0.0</v>
      </c>
    </row>
    <row r="331">
      <c r="B331" s="313"/>
      <c r="C331" s="314"/>
      <c r="D331" s="314"/>
      <c r="E331" s="287">
        <v>0.0</v>
      </c>
      <c r="F331" s="287">
        <v>0.0</v>
      </c>
      <c r="G331" s="287">
        <v>0.0</v>
      </c>
      <c r="H331" s="287">
        <f>IF(ISBLANK(E331), "", COUNTA(CCD!K331, CCD!Q331, CCD!W331, CCD!AC331, CCD!AI331, CCD!AO331, CCD!AU331, CCD!BA331, CCD!BG331, CCD!BM331, CCD!BS331, CCD!BY331, CCD!CE331, CCD!CK331, CCD!CQ331, CCD!CW331))</f>
        <v>0</v>
      </c>
      <c r="I331" s="287">
        <f>IF(ISBLANK(F331), "", COUNTA(CCD!L331, CCD!R331, CCD!X331, CCD!AD331, CCD!AJ331, CCD!AP331, CCD!AV331, CCD!BB331, CCD!BH331, CCD!BN331, CCD!BT331, CCD!BZ331, CCD!CF331, CCD!CL331, CCD!CR331, CCD!CX331))</f>
        <v>0</v>
      </c>
      <c r="J331" s="287">
        <f>IF(ISBLANK(G331), "", COUNTA(CCD!M331, CCD!S331, CCD!Y331, CCD!AE331, CCD!AK331, CCD!AQ331, CCD!AW331, CCD!BC331, CCD!BI331, CCD!BO331, CCD!BU331, CCD!CA331, CCD!CG331, CCD!CM331, CCD!CS331, CCD!CY331))</f>
        <v>0</v>
      </c>
      <c r="K331" s="32"/>
      <c r="L331" s="32"/>
      <c r="M331" s="32"/>
      <c r="N331" s="310">
        <v>0.0</v>
      </c>
      <c r="O331" s="310">
        <v>0.0</v>
      </c>
      <c r="P331" s="310">
        <v>0.0</v>
      </c>
      <c r="Q331" s="32"/>
      <c r="R331" s="88"/>
      <c r="S331" s="32"/>
      <c r="T331" s="310">
        <v>0.0</v>
      </c>
      <c r="U331" s="310">
        <v>0.0</v>
      </c>
      <c r="V331" s="310">
        <v>0.0</v>
      </c>
      <c r="W331" s="32"/>
      <c r="X331" s="32"/>
      <c r="Y331" s="32"/>
      <c r="Z331" s="310">
        <v>0.0</v>
      </c>
      <c r="AA331" s="310">
        <v>0.0</v>
      </c>
      <c r="AB331" s="310">
        <v>0.0</v>
      </c>
      <c r="AC331" s="32"/>
      <c r="AD331" s="32"/>
      <c r="AE331" s="32"/>
      <c r="AF331" s="310">
        <v>0.0</v>
      </c>
      <c r="AG331" s="310">
        <v>0.0</v>
      </c>
      <c r="AH331" s="310">
        <v>0.0</v>
      </c>
      <c r="AI331" s="32"/>
      <c r="AJ331" s="32"/>
      <c r="AK331" s="32"/>
      <c r="AL331" s="310">
        <v>0.0</v>
      </c>
      <c r="AM331" s="310">
        <v>0.0</v>
      </c>
      <c r="AN331" s="310">
        <v>0.0</v>
      </c>
      <c r="AO331" s="32"/>
      <c r="AP331" s="32"/>
      <c r="AQ331" s="32"/>
      <c r="AR331" s="310">
        <v>0.0</v>
      </c>
      <c r="AS331" s="310">
        <v>0.0</v>
      </c>
      <c r="AT331" s="310">
        <v>0.0</v>
      </c>
      <c r="AU331" s="32"/>
      <c r="AV331" s="32"/>
      <c r="AW331" s="32"/>
      <c r="AX331" s="310">
        <v>0.0</v>
      </c>
      <c r="AY331" s="310">
        <v>0.0</v>
      </c>
      <c r="AZ331" s="310">
        <v>0.0</v>
      </c>
      <c r="BA331" s="32"/>
      <c r="BB331" s="32"/>
      <c r="BC331" s="32"/>
      <c r="BD331" s="310">
        <v>0.0</v>
      </c>
      <c r="BE331" s="310">
        <v>0.0</v>
      </c>
      <c r="BF331" s="310">
        <v>0.0</v>
      </c>
      <c r="BG331" s="32"/>
      <c r="BH331" s="32"/>
      <c r="BI331" s="32"/>
      <c r="BJ331" s="310">
        <v>0.0</v>
      </c>
      <c r="BK331" s="310">
        <v>0.0</v>
      </c>
      <c r="BL331" s="310">
        <v>0.0</v>
      </c>
      <c r="BM331" s="32"/>
      <c r="BN331" s="32"/>
      <c r="BO331" s="32"/>
      <c r="BP331" s="310">
        <v>0.0</v>
      </c>
      <c r="BQ331" s="310">
        <v>0.0</v>
      </c>
      <c r="BR331" s="310">
        <v>0.0</v>
      </c>
      <c r="BS331" s="32"/>
      <c r="BT331" s="32"/>
      <c r="BU331" s="32"/>
      <c r="BV331" s="310">
        <v>0.0</v>
      </c>
      <c r="BW331" s="310">
        <v>0.0</v>
      </c>
      <c r="BX331" s="310">
        <v>0.0</v>
      </c>
      <c r="BY331" s="32"/>
      <c r="BZ331" s="32"/>
      <c r="CA331" s="32"/>
      <c r="CB331" s="310">
        <v>0.0</v>
      </c>
      <c r="CC331" s="310">
        <v>0.0</v>
      </c>
      <c r="CD331" s="310">
        <v>0.0</v>
      </c>
      <c r="CE331" s="32"/>
      <c r="CF331" s="32"/>
      <c r="CG331" s="32"/>
      <c r="CH331" s="310">
        <v>0.0</v>
      </c>
      <c r="CI331" s="310">
        <v>0.0</v>
      </c>
      <c r="CJ331" s="310">
        <v>0.0</v>
      </c>
      <c r="CK331" s="31"/>
      <c r="CL331" s="31"/>
      <c r="CM331" s="31"/>
      <c r="CN331" s="304">
        <v>0.0</v>
      </c>
      <c r="CO331" s="304">
        <v>0.0</v>
      </c>
      <c r="CP331" s="304">
        <v>0.0</v>
      </c>
      <c r="CQ331" s="31"/>
      <c r="CR331" s="31"/>
      <c r="CS331" s="31"/>
      <c r="CT331" s="304">
        <v>0.0</v>
      </c>
      <c r="CU331" s="304">
        <v>0.0</v>
      </c>
      <c r="CV331" s="304">
        <v>0.0</v>
      </c>
      <c r="CW331" s="31"/>
      <c r="CX331" s="31"/>
      <c r="CY331" s="31"/>
      <c r="CZ331" s="304">
        <v>0.0</v>
      </c>
      <c r="DA331" s="304">
        <v>0.0</v>
      </c>
      <c r="DB331" s="304">
        <v>0.0</v>
      </c>
    </row>
    <row r="332">
      <c r="B332" s="313"/>
      <c r="C332" s="314"/>
      <c r="D332" s="314"/>
      <c r="E332" s="287">
        <v>0.0</v>
      </c>
      <c r="F332" s="287">
        <v>0.0</v>
      </c>
      <c r="G332" s="287">
        <v>0.0</v>
      </c>
      <c r="H332" s="287">
        <f>IF(ISBLANK(E332), "", COUNTA(CCD!K332, CCD!Q332, CCD!W332, CCD!AC332, CCD!AI332, CCD!AO332, CCD!AU332, CCD!BA332, CCD!BG332, CCD!BM332, CCD!BS332, CCD!BY332, CCD!CE332, CCD!CK332, CCD!CQ332, CCD!CW332))</f>
        <v>0</v>
      </c>
      <c r="I332" s="287">
        <f>IF(ISBLANK(F332), "", COUNTA(CCD!L332, CCD!R332, CCD!X332, CCD!AD332, CCD!AJ332, CCD!AP332, CCD!AV332, CCD!BB332, CCD!BH332, CCD!BN332, CCD!BT332, CCD!BZ332, CCD!CF332, CCD!CL332, CCD!CR332, CCD!CX332))</f>
        <v>0</v>
      </c>
      <c r="J332" s="287">
        <f>IF(ISBLANK(G332), "", COUNTA(CCD!M332, CCD!S332, CCD!Y332, CCD!AE332, CCD!AK332, CCD!AQ332, CCD!AW332, CCD!BC332, CCD!BI332, CCD!BO332, CCD!BU332, CCD!CA332, CCD!CG332, CCD!CM332, CCD!CS332, CCD!CY332))</f>
        <v>0</v>
      </c>
      <c r="K332" s="32"/>
      <c r="L332" s="32"/>
      <c r="M332" s="32"/>
      <c r="N332" s="310">
        <v>0.0</v>
      </c>
      <c r="O332" s="310">
        <v>0.0</v>
      </c>
      <c r="P332" s="310">
        <v>0.0</v>
      </c>
      <c r="Q332" s="32"/>
      <c r="R332" s="88"/>
      <c r="S332" s="32"/>
      <c r="T332" s="310">
        <v>0.0</v>
      </c>
      <c r="U332" s="310">
        <v>0.0</v>
      </c>
      <c r="V332" s="310">
        <v>0.0</v>
      </c>
      <c r="W332" s="32"/>
      <c r="X332" s="32"/>
      <c r="Y332" s="32"/>
      <c r="Z332" s="310">
        <v>0.0</v>
      </c>
      <c r="AA332" s="310">
        <v>0.0</v>
      </c>
      <c r="AB332" s="310">
        <v>0.0</v>
      </c>
      <c r="AC332" s="32"/>
      <c r="AD332" s="32"/>
      <c r="AE332" s="32"/>
      <c r="AF332" s="310">
        <v>0.0</v>
      </c>
      <c r="AG332" s="310">
        <v>0.0</v>
      </c>
      <c r="AH332" s="310">
        <v>0.0</v>
      </c>
      <c r="AI332" s="32"/>
      <c r="AJ332" s="32"/>
      <c r="AK332" s="32"/>
      <c r="AL332" s="310">
        <v>0.0</v>
      </c>
      <c r="AM332" s="310">
        <v>0.0</v>
      </c>
      <c r="AN332" s="310">
        <v>0.0</v>
      </c>
      <c r="AO332" s="32"/>
      <c r="AP332" s="32"/>
      <c r="AQ332" s="32"/>
      <c r="AR332" s="310">
        <v>0.0</v>
      </c>
      <c r="AS332" s="310">
        <v>0.0</v>
      </c>
      <c r="AT332" s="310">
        <v>0.0</v>
      </c>
      <c r="AU332" s="32"/>
      <c r="AV332" s="32"/>
      <c r="AW332" s="32"/>
      <c r="AX332" s="310">
        <v>0.0</v>
      </c>
      <c r="AY332" s="310">
        <v>0.0</v>
      </c>
      <c r="AZ332" s="310">
        <v>0.0</v>
      </c>
      <c r="BA332" s="32"/>
      <c r="BB332" s="32"/>
      <c r="BC332" s="32"/>
      <c r="BD332" s="310">
        <v>0.0</v>
      </c>
      <c r="BE332" s="310">
        <v>0.0</v>
      </c>
      <c r="BF332" s="310">
        <v>0.0</v>
      </c>
      <c r="BG332" s="32"/>
      <c r="BH332" s="32"/>
      <c r="BI332" s="32"/>
      <c r="BJ332" s="310">
        <v>0.0</v>
      </c>
      <c r="BK332" s="310">
        <v>0.0</v>
      </c>
      <c r="BL332" s="310">
        <v>0.0</v>
      </c>
      <c r="BM332" s="32"/>
      <c r="BN332" s="32"/>
      <c r="BO332" s="32"/>
      <c r="BP332" s="310">
        <v>0.0</v>
      </c>
      <c r="BQ332" s="310">
        <v>0.0</v>
      </c>
      <c r="BR332" s="310">
        <v>0.0</v>
      </c>
      <c r="BS332" s="32"/>
      <c r="BT332" s="32"/>
      <c r="BU332" s="32"/>
      <c r="BV332" s="310">
        <v>0.0</v>
      </c>
      <c r="BW332" s="310">
        <v>0.0</v>
      </c>
      <c r="BX332" s="310">
        <v>0.0</v>
      </c>
      <c r="BY332" s="32"/>
      <c r="BZ332" s="32"/>
      <c r="CA332" s="32"/>
      <c r="CB332" s="310">
        <v>0.0</v>
      </c>
      <c r="CC332" s="310">
        <v>0.0</v>
      </c>
      <c r="CD332" s="310">
        <v>0.0</v>
      </c>
      <c r="CE332" s="32"/>
      <c r="CF332" s="32"/>
      <c r="CG332" s="32"/>
      <c r="CH332" s="310">
        <v>0.0</v>
      </c>
      <c r="CI332" s="310">
        <v>0.0</v>
      </c>
      <c r="CJ332" s="310">
        <v>0.0</v>
      </c>
      <c r="CK332" s="31"/>
      <c r="CL332" s="31"/>
      <c r="CM332" s="31"/>
      <c r="CN332" s="304">
        <v>0.0</v>
      </c>
      <c r="CO332" s="304">
        <v>0.0</v>
      </c>
      <c r="CP332" s="304">
        <v>0.0</v>
      </c>
      <c r="CQ332" s="31"/>
      <c r="CR332" s="31"/>
      <c r="CS332" s="31"/>
      <c r="CT332" s="304">
        <v>0.0</v>
      </c>
      <c r="CU332" s="304">
        <v>0.0</v>
      </c>
      <c r="CV332" s="304">
        <v>0.0</v>
      </c>
      <c r="CW332" s="31"/>
      <c r="CX332" s="31"/>
      <c r="CY332" s="31"/>
      <c r="CZ332" s="304">
        <v>0.0</v>
      </c>
      <c r="DA332" s="304">
        <v>0.0</v>
      </c>
      <c r="DB332" s="304">
        <v>0.0</v>
      </c>
    </row>
    <row r="333">
      <c r="B333" s="313"/>
      <c r="C333" s="314"/>
      <c r="D333" s="314"/>
      <c r="E333" s="287">
        <v>0.0</v>
      </c>
      <c r="F333" s="287">
        <v>0.0</v>
      </c>
      <c r="G333" s="287">
        <v>0.0</v>
      </c>
      <c r="H333" s="287">
        <f>IF(ISBLANK(E333), "", COUNTA(CCD!K333, CCD!Q333, CCD!W333, CCD!AC333, CCD!AI333, CCD!AO333, CCD!AU333, CCD!BA333, CCD!BG333, CCD!BM333, CCD!BS333, CCD!BY333, CCD!CE333, CCD!CK333, CCD!CQ333, CCD!CW333))</f>
        <v>0</v>
      </c>
      <c r="I333" s="287">
        <f>IF(ISBLANK(F333), "", COUNTA(CCD!L333, CCD!R333, CCD!X333, CCD!AD333, CCD!AJ333, CCD!AP333, CCD!AV333, CCD!BB333, CCD!BH333, CCD!BN333, CCD!BT333, CCD!BZ333, CCD!CF333, CCD!CL333, CCD!CR333, CCD!CX333))</f>
        <v>0</v>
      </c>
      <c r="J333" s="287">
        <f>IF(ISBLANK(G333), "", COUNTA(CCD!M333, CCD!S333, CCD!Y333, CCD!AE333, CCD!AK333, CCD!AQ333, CCD!AW333, CCD!BC333, CCD!BI333, CCD!BO333, CCD!BU333, CCD!CA333, CCD!CG333, CCD!CM333, CCD!CS333, CCD!CY333))</f>
        <v>0</v>
      </c>
      <c r="K333" s="32"/>
      <c r="L333" s="32"/>
      <c r="M333" s="32"/>
      <c r="N333" s="310">
        <v>0.0</v>
      </c>
      <c r="O333" s="310">
        <v>0.0</v>
      </c>
      <c r="P333" s="310">
        <v>0.0</v>
      </c>
      <c r="Q333" s="32"/>
      <c r="R333" s="88"/>
      <c r="S333" s="32"/>
      <c r="T333" s="310">
        <v>0.0</v>
      </c>
      <c r="U333" s="310">
        <v>0.0</v>
      </c>
      <c r="V333" s="310">
        <v>0.0</v>
      </c>
      <c r="W333" s="32"/>
      <c r="X333" s="32"/>
      <c r="Y333" s="32"/>
      <c r="Z333" s="310">
        <v>0.0</v>
      </c>
      <c r="AA333" s="310">
        <v>0.0</v>
      </c>
      <c r="AB333" s="310">
        <v>0.0</v>
      </c>
      <c r="AC333" s="32"/>
      <c r="AD333" s="32"/>
      <c r="AE333" s="32"/>
      <c r="AF333" s="310">
        <v>0.0</v>
      </c>
      <c r="AG333" s="310">
        <v>0.0</v>
      </c>
      <c r="AH333" s="310">
        <v>0.0</v>
      </c>
      <c r="AI333" s="32"/>
      <c r="AJ333" s="32"/>
      <c r="AK333" s="32"/>
      <c r="AL333" s="310">
        <v>0.0</v>
      </c>
      <c r="AM333" s="310">
        <v>0.0</v>
      </c>
      <c r="AN333" s="310">
        <v>0.0</v>
      </c>
      <c r="AO333" s="32"/>
      <c r="AP333" s="32"/>
      <c r="AQ333" s="32"/>
      <c r="AR333" s="310">
        <v>0.0</v>
      </c>
      <c r="AS333" s="310">
        <v>0.0</v>
      </c>
      <c r="AT333" s="310">
        <v>0.0</v>
      </c>
      <c r="AU333" s="32"/>
      <c r="AV333" s="32"/>
      <c r="AW333" s="32"/>
      <c r="AX333" s="310">
        <v>0.0</v>
      </c>
      <c r="AY333" s="310">
        <v>0.0</v>
      </c>
      <c r="AZ333" s="310">
        <v>0.0</v>
      </c>
      <c r="BA333" s="32"/>
      <c r="BB333" s="32"/>
      <c r="BC333" s="32"/>
      <c r="BD333" s="310">
        <v>0.0</v>
      </c>
      <c r="BE333" s="310">
        <v>0.0</v>
      </c>
      <c r="BF333" s="310">
        <v>0.0</v>
      </c>
      <c r="BG333" s="32"/>
      <c r="BH333" s="32"/>
      <c r="BI333" s="32"/>
      <c r="BJ333" s="310">
        <v>0.0</v>
      </c>
      <c r="BK333" s="310">
        <v>0.0</v>
      </c>
      <c r="BL333" s="310">
        <v>0.0</v>
      </c>
      <c r="BM333" s="32"/>
      <c r="BN333" s="32"/>
      <c r="BO333" s="32"/>
      <c r="BP333" s="310">
        <v>0.0</v>
      </c>
      <c r="BQ333" s="310">
        <v>0.0</v>
      </c>
      <c r="BR333" s="310">
        <v>0.0</v>
      </c>
      <c r="BS333" s="32"/>
      <c r="BT333" s="32"/>
      <c r="BU333" s="32"/>
      <c r="BV333" s="310">
        <v>0.0</v>
      </c>
      <c r="BW333" s="310">
        <v>0.0</v>
      </c>
      <c r="BX333" s="310">
        <v>0.0</v>
      </c>
      <c r="BY333" s="32"/>
      <c r="BZ333" s="32"/>
      <c r="CA333" s="32"/>
      <c r="CB333" s="310">
        <v>0.0</v>
      </c>
      <c r="CC333" s="310">
        <v>0.0</v>
      </c>
      <c r="CD333" s="310">
        <v>0.0</v>
      </c>
      <c r="CE333" s="32"/>
      <c r="CF333" s="32"/>
      <c r="CG333" s="32"/>
      <c r="CH333" s="310">
        <v>0.0</v>
      </c>
      <c r="CI333" s="310">
        <v>0.0</v>
      </c>
      <c r="CJ333" s="310">
        <v>0.0</v>
      </c>
      <c r="CK333" s="31"/>
      <c r="CL333" s="31"/>
      <c r="CM333" s="31"/>
      <c r="CN333" s="304">
        <v>0.0</v>
      </c>
      <c r="CO333" s="304">
        <v>0.0</v>
      </c>
      <c r="CP333" s="304">
        <v>0.0</v>
      </c>
      <c r="CQ333" s="31"/>
      <c r="CR333" s="31"/>
      <c r="CS333" s="31"/>
      <c r="CT333" s="304">
        <v>0.0</v>
      </c>
      <c r="CU333" s="304">
        <v>0.0</v>
      </c>
      <c r="CV333" s="304">
        <v>0.0</v>
      </c>
      <c r="CW333" s="31"/>
      <c r="CX333" s="31"/>
      <c r="CY333" s="31"/>
      <c r="CZ333" s="304">
        <v>0.0</v>
      </c>
      <c r="DA333" s="304">
        <v>0.0</v>
      </c>
      <c r="DB333" s="304">
        <v>0.0</v>
      </c>
    </row>
    <row r="334">
      <c r="B334" s="313"/>
      <c r="C334" s="314"/>
      <c r="D334" s="314"/>
      <c r="E334" s="287">
        <v>0.0</v>
      </c>
      <c r="F334" s="287">
        <v>0.0</v>
      </c>
      <c r="G334" s="287">
        <v>0.0</v>
      </c>
      <c r="H334" s="287">
        <f>IF(ISBLANK(E334), "", COUNTA(CCD!K334, CCD!Q334, CCD!W334, CCD!AC334, CCD!AI334, CCD!AO334, CCD!AU334, CCD!BA334, CCD!BG334, CCD!BM334, CCD!BS334, CCD!BY334, CCD!CE334, CCD!CK334, CCD!CQ334, CCD!CW334))</f>
        <v>0</v>
      </c>
      <c r="I334" s="287">
        <f>IF(ISBLANK(F334), "", COUNTA(CCD!L334, CCD!R334, CCD!X334, CCD!AD334, CCD!AJ334, CCD!AP334, CCD!AV334, CCD!BB334, CCD!BH334, CCD!BN334, CCD!BT334, CCD!BZ334, CCD!CF334, CCD!CL334, CCD!CR334, CCD!CX334))</f>
        <v>0</v>
      </c>
      <c r="J334" s="287">
        <f>IF(ISBLANK(G334), "", COUNTA(CCD!M334, CCD!S334, CCD!Y334, CCD!AE334, CCD!AK334, CCD!AQ334, CCD!AW334, CCD!BC334, CCD!BI334, CCD!BO334, CCD!BU334, CCD!CA334, CCD!CG334, CCD!CM334, CCD!CS334, CCD!CY334))</f>
        <v>0</v>
      </c>
      <c r="K334" s="32"/>
      <c r="L334" s="32"/>
      <c r="M334" s="32"/>
      <c r="N334" s="310">
        <v>0.0</v>
      </c>
      <c r="O334" s="310">
        <v>0.0</v>
      </c>
      <c r="P334" s="310">
        <v>0.0</v>
      </c>
      <c r="Q334" s="32"/>
      <c r="R334" s="88"/>
      <c r="S334" s="32"/>
      <c r="T334" s="310">
        <v>0.0</v>
      </c>
      <c r="U334" s="310">
        <v>0.0</v>
      </c>
      <c r="V334" s="310">
        <v>0.0</v>
      </c>
      <c r="W334" s="32"/>
      <c r="X334" s="32"/>
      <c r="Y334" s="32"/>
      <c r="Z334" s="310">
        <v>0.0</v>
      </c>
      <c r="AA334" s="310">
        <v>0.0</v>
      </c>
      <c r="AB334" s="310">
        <v>0.0</v>
      </c>
      <c r="AC334" s="32"/>
      <c r="AD334" s="32"/>
      <c r="AE334" s="32"/>
      <c r="AF334" s="310">
        <v>0.0</v>
      </c>
      <c r="AG334" s="310">
        <v>0.0</v>
      </c>
      <c r="AH334" s="310">
        <v>0.0</v>
      </c>
      <c r="AI334" s="32"/>
      <c r="AJ334" s="32"/>
      <c r="AK334" s="32"/>
      <c r="AL334" s="310">
        <v>0.0</v>
      </c>
      <c r="AM334" s="310">
        <v>0.0</v>
      </c>
      <c r="AN334" s="310">
        <v>0.0</v>
      </c>
      <c r="AO334" s="32"/>
      <c r="AP334" s="32"/>
      <c r="AQ334" s="32"/>
      <c r="AR334" s="310">
        <v>0.0</v>
      </c>
      <c r="AS334" s="310">
        <v>0.0</v>
      </c>
      <c r="AT334" s="310">
        <v>0.0</v>
      </c>
      <c r="AU334" s="32"/>
      <c r="AV334" s="32"/>
      <c r="AW334" s="32"/>
      <c r="AX334" s="310">
        <v>0.0</v>
      </c>
      <c r="AY334" s="310">
        <v>0.0</v>
      </c>
      <c r="AZ334" s="310">
        <v>0.0</v>
      </c>
      <c r="BA334" s="32"/>
      <c r="BB334" s="32"/>
      <c r="BC334" s="32"/>
      <c r="BD334" s="310">
        <v>0.0</v>
      </c>
      <c r="BE334" s="310">
        <v>0.0</v>
      </c>
      <c r="BF334" s="310">
        <v>0.0</v>
      </c>
      <c r="BG334" s="32"/>
      <c r="BH334" s="32"/>
      <c r="BI334" s="32"/>
      <c r="BJ334" s="310">
        <v>0.0</v>
      </c>
      <c r="BK334" s="310">
        <v>0.0</v>
      </c>
      <c r="BL334" s="310">
        <v>0.0</v>
      </c>
      <c r="BM334" s="32"/>
      <c r="BN334" s="32"/>
      <c r="BO334" s="32"/>
      <c r="BP334" s="310">
        <v>0.0</v>
      </c>
      <c r="BQ334" s="310">
        <v>0.0</v>
      </c>
      <c r="BR334" s="310">
        <v>0.0</v>
      </c>
      <c r="BS334" s="32"/>
      <c r="BT334" s="32"/>
      <c r="BU334" s="32"/>
      <c r="BV334" s="310">
        <v>0.0</v>
      </c>
      <c r="BW334" s="310">
        <v>0.0</v>
      </c>
      <c r="BX334" s="310">
        <v>0.0</v>
      </c>
      <c r="BY334" s="32"/>
      <c r="BZ334" s="32"/>
      <c r="CA334" s="32"/>
      <c r="CB334" s="310">
        <v>0.0</v>
      </c>
      <c r="CC334" s="310">
        <v>0.0</v>
      </c>
      <c r="CD334" s="310">
        <v>0.0</v>
      </c>
      <c r="CE334" s="32"/>
      <c r="CF334" s="32"/>
      <c r="CG334" s="32"/>
      <c r="CH334" s="310">
        <v>0.0</v>
      </c>
      <c r="CI334" s="310">
        <v>0.0</v>
      </c>
      <c r="CJ334" s="310">
        <v>0.0</v>
      </c>
      <c r="CK334" s="31"/>
      <c r="CL334" s="31"/>
      <c r="CM334" s="31"/>
      <c r="CN334" s="304">
        <v>0.0</v>
      </c>
      <c r="CO334" s="304">
        <v>0.0</v>
      </c>
      <c r="CP334" s="304">
        <v>0.0</v>
      </c>
      <c r="CQ334" s="31"/>
      <c r="CR334" s="31"/>
      <c r="CS334" s="31"/>
      <c r="CT334" s="304">
        <v>0.0</v>
      </c>
      <c r="CU334" s="304">
        <v>0.0</v>
      </c>
      <c r="CV334" s="304">
        <v>0.0</v>
      </c>
      <c r="CW334" s="31"/>
      <c r="CX334" s="31"/>
      <c r="CY334" s="31"/>
      <c r="CZ334" s="304">
        <v>0.0</v>
      </c>
      <c r="DA334" s="304">
        <v>0.0</v>
      </c>
      <c r="DB334" s="304">
        <v>0.0</v>
      </c>
    </row>
    <row r="335">
      <c r="B335" s="313"/>
      <c r="C335" s="314"/>
      <c r="D335" s="314"/>
      <c r="E335" s="287">
        <v>0.0</v>
      </c>
      <c r="F335" s="287">
        <v>0.0</v>
      </c>
      <c r="G335" s="287">
        <v>0.0</v>
      </c>
      <c r="H335" s="287">
        <f>IF(ISBLANK(E335), "", COUNTA(CCD!K335, CCD!Q335, CCD!W335, CCD!AC335, CCD!AI335, CCD!AO335, CCD!AU335, CCD!BA335, CCD!BG335, CCD!BM335, CCD!BS335, CCD!BY335, CCD!CE335, CCD!CK335, CCD!CQ335, CCD!CW335))</f>
        <v>0</v>
      </c>
      <c r="I335" s="287">
        <f>IF(ISBLANK(F335), "", COUNTA(CCD!L335, CCD!R335, CCD!X335, CCD!AD335, CCD!AJ335, CCD!AP335, CCD!AV335, CCD!BB335, CCD!BH335, CCD!BN335, CCD!BT335, CCD!BZ335, CCD!CF335, CCD!CL335, CCD!CR335, CCD!CX335))</f>
        <v>0</v>
      </c>
      <c r="J335" s="287">
        <f>IF(ISBLANK(G335), "", COUNTA(CCD!M335, CCD!S335, CCD!Y335, CCD!AE335, CCD!AK335, CCD!AQ335, CCD!AW335, CCD!BC335, CCD!BI335, CCD!BO335, CCD!BU335, CCD!CA335, CCD!CG335, CCD!CM335, CCD!CS335, CCD!CY335))</f>
        <v>0</v>
      </c>
      <c r="K335" s="32"/>
      <c r="L335" s="32"/>
      <c r="M335" s="32"/>
      <c r="N335" s="310">
        <v>0.0</v>
      </c>
      <c r="O335" s="310">
        <v>0.0</v>
      </c>
      <c r="P335" s="310">
        <v>0.0</v>
      </c>
      <c r="Q335" s="32"/>
      <c r="R335" s="88"/>
      <c r="S335" s="32"/>
      <c r="T335" s="310">
        <v>0.0</v>
      </c>
      <c r="U335" s="310">
        <v>0.0</v>
      </c>
      <c r="V335" s="310">
        <v>0.0</v>
      </c>
      <c r="W335" s="32"/>
      <c r="X335" s="32"/>
      <c r="Y335" s="32"/>
      <c r="Z335" s="310">
        <v>0.0</v>
      </c>
      <c r="AA335" s="310">
        <v>0.0</v>
      </c>
      <c r="AB335" s="310">
        <v>0.0</v>
      </c>
      <c r="AC335" s="32"/>
      <c r="AD335" s="32"/>
      <c r="AE335" s="32"/>
      <c r="AF335" s="310">
        <v>0.0</v>
      </c>
      <c r="AG335" s="310">
        <v>0.0</v>
      </c>
      <c r="AH335" s="310">
        <v>0.0</v>
      </c>
      <c r="AI335" s="32"/>
      <c r="AJ335" s="32"/>
      <c r="AK335" s="32"/>
      <c r="AL335" s="310">
        <v>0.0</v>
      </c>
      <c r="AM335" s="310">
        <v>0.0</v>
      </c>
      <c r="AN335" s="310">
        <v>0.0</v>
      </c>
      <c r="AO335" s="32"/>
      <c r="AP335" s="32"/>
      <c r="AQ335" s="32"/>
      <c r="AR335" s="310">
        <v>0.0</v>
      </c>
      <c r="AS335" s="310">
        <v>0.0</v>
      </c>
      <c r="AT335" s="310">
        <v>0.0</v>
      </c>
      <c r="AU335" s="32"/>
      <c r="AV335" s="32"/>
      <c r="AW335" s="32"/>
      <c r="AX335" s="310">
        <v>0.0</v>
      </c>
      <c r="AY335" s="310">
        <v>0.0</v>
      </c>
      <c r="AZ335" s="310">
        <v>0.0</v>
      </c>
      <c r="BA335" s="32"/>
      <c r="BB335" s="32"/>
      <c r="BC335" s="32"/>
      <c r="BD335" s="310">
        <v>0.0</v>
      </c>
      <c r="BE335" s="310">
        <v>0.0</v>
      </c>
      <c r="BF335" s="310">
        <v>0.0</v>
      </c>
      <c r="BG335" s="32"/>
      <c r="BH335" s="32"/>
      <c r="BI335" s="32"/>
      <c r="BJ335" s="310">
        <v>0.0</v>
      </c>
      <c r="BK335" s="310">
        <v>0.0</v>
      </c>
      <c r="BL335" s="310">
        <v>0.0</v>
      </c>
      <c r="BM335" s="32"/>
      <c r="BN335" s="32"/>
      <c r="BO335" s="32"/>
      <c r="BP335" s="310">
        <v>0.0</v>
      </c>
      <c r="BQ335" s="310">
        <v>0.0</v>
      </c>
      <c r="BR335" s="310">
        <v>0.0</v>
      </c>
      <c r="BS335" s="32"/>
      <c r="BT335" s="32"/>
      <c r="BU335" s="32"/>
      <c r="BV335" s="310">
        <v>0.0</v>
      </c>
      <c r="BW335" s="310">
        <v>0.0</v>
      </c>
      <c r="BX335" s="310">
        <v>0.0</v>
      </c>
      <c r="BY335" s="32"/>
      <c r="BZ335" s="32"/>
      <c r="CA335" s="32"/>
      <c r="CB335" s="310">
        <v>0.0</v>
      </c>
      <c r="CC335" s="310">
        <v>0.0</v>
      </c>
      <c r="CD335" s="310">
        <v>0.0</v>
      </c>
      <c r="CE335" s="32"/>
      <c r="CF335" s="32"/>
      <c r="CG335" s="32"/>
      <c r="CH335" s="310">
        <v>0.0</v>
      </c>
      <c r="CI335" s="310">
        <v>0.0</v>
      </c>
      <c r="CJ335" s="310">
        <v>0.0</v>
      </c>
      <c r="CK335" s="31"/>
      <c r="CL335" s="31"/>
      <c r="CM335" s="31"/>
      <c r="CN335" s="304">
        <v>0.0</v>
      </c>
      <c r="CO335" s="304">
        <v>0.0</v>
      </c>
      <c r="CP335" s="304">
        <v>0.0</v>
      </c>
      <c r="CQ335" s="31"/>
      <c r="CR335" s="31"/>
      <c r="CS335" s="31"/>
      <c r="CT335" s="304">
        <v>0.0</v>
      </c>
      <c r="CU335" s="304">
        <v>0.0</v>
      </c>
      <c r="CV335" s="304">
        <v>0.0</v>
      </c>
      <c r="CW335" s="31"/>
      <c r="CX335" s="31"/>
      <c r="CY335" s="31"/>
      <c r="CZ335" s="304">
        <v>0.0</v>
      </c>
      <c r="DA335" s="304">
        <v>0.0</v>
      </c>
      <c r="DB335" s="304">
        <v>0.0</v>
      </c>
    </row>
    <row r="336">
      <c r="B336" s="313"/>
      <c r="C336" s="314"/>
      <c r="D336" s="314"/>
      <c r="E336" s="287">
        <v>0.0</v>
      </c>
      <c r="F336" s="287">
        <v>0.0</v>
      </c>
      <c r="G336" s="287">
        <v>0.0</v>
      </c>
      <c r="H336" s="287">
        <f>IF(ISBLANK(E336), "", COUNTA(CCD!K336, CCD!Q336, CCD!W336, CCD!AC336, CCD!AI336, CCD!AO336, CCD!AU336, CCD!BA336, CCD!BG336, CCD!BM336, CCD!BS336, CCD!BY336, CCD!CE336, CCD!CK336, CCD!CQ336, CCD!CW336))</f>
        <v>0</v>
      </c>
      <c r="I336" s="287">
        <f>IF(ISBLANK(F336), "", COUNTA(CCD!L336, CCD!R336, CCD!X336, CCD!AD336, CCD!AJ336, CCD!AP336, CCD!AV336, CCD!BB336, CCD!BH336, CCD!BN336, CCD!BT336, CCD!BZ336, CCD!CF336, CCD!CL336, CCD!CR336, CCD!CX336))</f>
        <v>0</v>
      </c>
      <c r="J336" s="287">
        <f>IF(ISBLANK(G336), "", COUNTA(CCD!M336, CCD!S336, CCD!Y336, CCD!AE336, CCD!AK336, CCD!AQ336, CCD!AW336, CCD!BC336, CCD!BI336, CCD!BO336, CCD!BU336, CCD!CA336, CCD!CG336, CCD!CM336, CCD!CS336, CCD!CY336))</f>
        <v>0</v>
      </c>
      <c r="K336" s="32"/>
      <c r="L336" s="32"/>
      <c r="M336" s="32"/>
      <c r="N336" s="310">
        <v>0.0</v>
      </c>
      <c r="O336" s="310">
        <v>0.0</v>
      </c>
      <c r="P336" s="310">
        <v>0.0</v>
      </c>
      <c r="Q336" s="32"/>
      <c r="R336" s="88"/>
      <c r="S336" s="32"/>
      <c r="T336" s="310">
        <v>0.0</v>
      </c>
      <c r="U336" s="310">
        <v>0.0</v>
      </c>
      <c r="V336" s="310">
        <v>0.0</v>
      </c>
      <c r="W336" s="32"/>
      <c r="X336" s="32"/>
      <c r="Y336" s="32"/>
      <c r="Z336" s="310">
        <v>0.0</v>
      </c>
      <c r="AA336" s="310">
        <v>0.0</v>
      </c>
      <c r="AB336" s="310">
        <v>0.0</v>
      </c>
      <c r="AC336" s="32"/>
      <c r="AD336" s="32"/>
      <c r="AE336" s="32"/>
      <c r="AF336" s="310">
        <v>0.0</v>
      </c>
      <c r="AG336" s="310">
        <v>0.0</v>
      </c>
      <c r="AH336" s="310">
        <v>0.0</v>
      </c>
      <c r="AI336" s="32"/>
      <c r="AJ336" s="32"/>
      <c r="AK336" s="32"/>
      <c r="AL336" s="310">
        <v>0.0</v>
      </c>
      <c r="AM336" s="310">
        <v>0.0</v>
      </c>
      <c r="AN336" s="310">
        <v>0.0</v>
      </c>
      <c r="AO336" s="32"/>
      <c r="AP336" s="32"/>
      <c r="AQ336" s="32"/>
      <c r="AR336" s="310">
        <v>0.0</v>
      </c>
      <c r="AS336" s="310">
        <v>0.0</v>
      </c>
      <c r="AT336" s="310">
        <v>0.0</v>
      </c>
      <c r="AU336" s="32"/>
      <c r="AV336" s="32"/>
      <c r="AW336" s="32"/>
      <c r="AX336" s="310">
        <v>0.0</v>
      </c>
      <c r="AY336" s="310">
        <v>0.0</v>
      </c>
      <c r="AZ336" s="310">
        <v>0.0</v>
      </c>
      <c r="BA336" s="32"/>
      <c r="BB336" s="32"/>
      <c r="BC336" s="32"/>
      <c r="BD336" s="310">
        <v>0.0</v>
      </c>
      <c r="BE336" s="310">
        <v>0.0</v>
      </c>
      <c r="BF336" s="310">
        <v>0.0</v>
      </c>
      <c r="BG336" s="32"/>
      <c r="BH336" s="32"/>
      <c r="BI336" s="32"/>
      <c r="BJ336" s="310">
        <v>0.0</v>
      </c>
      <c r="BK336" s="310">
        <v>0.0</v>
      </c>
      <c r="BL336" s="310">
        <v>0.0</v>
      </c>
      <c r="BM336" s="32"/>
      <c r="BN336" s="32"/>
      <c r="BO336" s="32"/>
      <c r="BP336" s="310">
        <v>0.0</v>
      </c>
      <c r="BQ336" s="310">
        <v>0.0</v>
      </c>
      <c r="BR336" s="310">
        <v>0.0</v>
      </c>
      <c r="BS336" s="32"/>
      <c r="BT336" s="32"/>
      <c r="BU336" s="32"/>
      <c r="BV336" s="310">
        <v>0.0</v>
      </c>
      <c r="BW336" s="310">
        <v>0.0</v>
      </c>
      <c r="BX336" s="310">
        <v>0.0</v>
      </c>
      <c r="BY336" s="32"/>
      <c r="BZ336" s="32"/>
      <c r="CA336" s="32"/>
      <c r="CB336" s="310">
        <v>0.0</v>
      </c>
      <c r="CC336" s="310">
        <v>0.0</v>
      </c>
      <c r="CD336" s="310">
        <v>0.0</v>
      </c>
      <c r="CE336" s="32"/>
      <c r="CF336" s="32"/>
      <c r="CG336" s="32"/>
      <c r="CH336" s="310">
        <v>0.0</v>
      </c>
      <c r="CI336" s="310">
        <v>0.0</v>
      </c>
      <c r="CJ336" s="310">
        <v>0.0</v>
      </c>
      <c r="CK336" s="31"/>
      <c r="CL336" s="31"/>
      <c r="CM336" s="31"/>
      <c r="CN336" s="304">
        <v>0.0</v>
      </c>
      <c r="CO336" s="304">
        <v>0.0</v>
      </c>
      <c r="CP336" s="304">
        <v>0.0</v>
      </c>
      <c r="CQ336" s="31"/>
      <c r="CR336" s="31"/>
      <c r="CS336" s="31"/>
      <c r="CT336" s="304">
        <v>0.0</v>
      </c>
      <c r="CU336" s="304">
        <v>0.0</v>
      </c>
      <c r="CV336" s="304">
        <v>0.0</v>
      </c>
      <c r="CW336" s="31"/>
      <c r="CX336" s="31"/>
      <c r="CY336" s="31"/>
      <c r="CZ336" s="304">
        <v>0.0</v>
      </c>
      <c r="DA336" s="304">
        <v>0.0</v>
      </c>
      <c r="DB336" s="304">
        <v>0.0</v>
      </c>
    </row>
    <row r="337">
      <c r="B337" s="313"/>
      <c r="C337" s="314"/>
      <c r="D337" s="314"/>
      <c r="E337" s="287">
        <v>0.0</v>
      </c>
      <c r="F337" s="287">
        <v>0.0</v>
      </c>
      <c r="G337" s="287">
        <v>0.0</v>
      </c>
      <c r="H337" s="287">
        <f>IF(ISBLANK(E337), "", COUNTA(CCD!K337, CCD!Q337, CCD!W337, CCD!AC337, CCD!AI337, CCD!AO337, CCD!AU337, CCD!BA337, CCD!BG337, CCD!BM337, CCD!BS337, CCD!BY337, CCD!CE337, CCD!CK337, CCD!CQ337, CCD!CW337))</f>
        <v>0</v>
      </c>
      <c r="I337" s="287">
        <f>IF(ISBLANK(F337), "", COUNTA(CCD!L337, CCD!R337, CCD!X337, CCD!AD337, CCD!AJ337, CCD!AP337, CCD!AV337, CCD!BB337, CCD!BH337, CCD!BN337, CCD!BT337, CCD!BZ337, CCD!CF337, CCD!CL337, CCD!CR337, CCD!CX337))</f>
        <v>0</v>
      </c>
      <c r="J337" s="287">
        <f>IF(ISBLANK(G337), "", COUNTA(CCD!M337, CCD!S337, CCD!Y337, CCD!AE337, CCD!AK337, CCD!AQ337, CCD!AW337, CCD!BC337, CCD!BI337, CCD!BO337, CCD!BU337, CCD!CA337, CCD!CG337, CCD!CM337, CCD!CS337, CCD!CY337))</f>
        <v>0</v>
      </c>
      <c r="K337" s="32"/>
      <c r="L337" s="32"/>
      <c r="M337" s="32"/>
      <c r="N337" s="310">
        <v>0.0</v>
      </c>
      <c r="O337" s="310">
        <v>0.0</v>
      </c>
      <c r="P337" s="310">
        <v>0.0</v>
      </c>
      <c r="Q337" s="32"/>
      <c r="R337" s="88"/>
      <c r="S337" s="32"/>
      <c r="T337" s="310">
        <v>0.0</v>
      </c>
      <c r="U337" s="310">
        <v>0.0</v>
      </c>
      <c r="V337" s="310">
        <v>0.0</v>
      </c>
      <c r="W337" s="32"/>
      <c r="X337" s="32"/>
      <c r="Y337" s="32"/>
      <c r="Z337" s="310">
        <v>0.0</v>
      </c>
      <c r="AA337" s="310">
        <v>0.0</v>
      </c>
      <c r="AB337" s="310">
        <v>0.0</v>
      </c>
      <c r="AC337" s="32"/>
      <c r="AD337" s="32"/>
      <c r="AE337" s="32"/>
      <c r="AF337" s="310">
        <v>0.0</v>
      </c>
      <c r="AG337" s="310">
        <v>0.0</v>
      </c>
      <c r="AH337" s="310">
        <v>0.0</v>
      </c>
      <c r="AI337" s="32"/>
      <c r="AJ337" s="32"/>
      <c r="AK337" s="32"/>
      <c r="AL337" s="310">
        <v>0.0</v>
      </c>
      <c r="AM337" s="310">
        <v>0.0</v>
      </c>
      <c r="AN337" s="310">
        <v>0.0</v>
      </c>
      <c r="AO337" s="32"/>
      <c r="AP337" s="32"/>
      <c r="AQ337" s="32"/>
      <c r="AR337" s="310">
        <v>0.0</v>
      </c>
      <c r="AS337" s="310">
        <v>0.0</v>
      </c>
      <c r="AT337" s="310">
        <v>0.0</v>
      </c>
      <c r="AU337" s="32"/>
      <c r="AV337" s="32"/>
      <c r="AW337" s="32"/>
      <c r="AX337" s="310">
        <v>0.0</v>
      </c>
      <c r="AY337" s="310">
        <v>0.0</v>
      </c>
      <c r="AZ337" s="310">
        <v>0.0</v>
      </c>
      <c r="BA337" s="32"/>
      <c r="BB337" s="32"/>
      <c r="BC337" s="32"/>
      <c r="BD337" s="310">
        <v>0.0</v>
      </c>
      <c r="BE337" s="310">
        <v>0.0</v>
      </c>
      <c r="BF337" s="310">
        <v>0.0</v>
      </c>
      <c r="BG337" s="32"/>
      <c r="BH337" s="32"/>
      <c r="BI337" s="32"/>
      <c r="BJ337" s="310">
        <v>0.0</v>
      </c>
      <c r="BK337" s="310">
        <v>0.0</v>
      </c>
      <c r="BL337" s="310">
        <v>0.0</v>
      </c>
      <c r="BM337" s="32"/>
      <c r="BN337" s="32"/>
      <c r="BO337" s="32"/>
      <c r="BP337" s="310">
        <v>0.0</v>
      </c>
      <c r="BQ337" s="310">
        <v>0.0</v>
      </c>
      <c r="BR337" s="310">
        <v>0.0</v>
      </c>
      <c r="BS337" s="32"/>
      <c r="BT337" s="32"/>
      <c r="BU337" s="32"/>
      <c r="BV337" s="310">
        <v>0.0</v>
      </c>
      <c r="BW337" s="310">
        <v>0.0</v>
      </c>
      <c r="BX337" s="310">
        <v>0.0</v>
      </c>
      <c r="BY337" s="32"/>
      <c r="BZ337" s="32"/>
      <c r="CA337" s="32"/>
      <c r="CB337" s="310">
        <v>0.0</v>
      </c>
      <c r="CC337" s="310">
        <v>0.0</v>
      </c>
      <c r="CD337" s="310">
        <v>0.0</v>
      </c>
      <c r="CE337" s="32"/>
      <c r="CF337" s="32"/>
      <c r="CG337" s="32"/>
      <c r="CH337" s="310">
        <v>0.0</v>
      </c>
      <c r="CI337" s="310">
        <v>0.0</v>
      </c>
      <c r="CJ337" s="310">
        <v>0.0</v>
      </c>
      <c r="CK337" s="31"/>
      <c r="CL337" s="31"/>
      <c r="CM337" s="31"/>
      <c r="CN337" s="304">
        <v>0.0</v>
      </c>
      <c r="CO337" s="304">
        <v>0.0</v>
      </c>
      <c r="CP337" s="304">
        <v>0.0</v>
      </c>
      <c r="CQ337" s="31"/>
      <c r="CR337" s="31"/>
      <c r="CS337" s="31"/>
      <c r="CT337" s="304">
        <v>0.0</v>
      </c>
      <c r="CU337" s="304">
        <v>0.0</v>
      </c>
      <c r="CV337" s="304">
        <v>0.0</v>
      </c>
      <c r="CW337" s="31"/>
      <c r="CX337" s="31"/>
      <c r="CY337" s="31"/>
      <c r="CZ337" s="304">
        <v>0.0</v>
      </c>
      <c r="DA337" s="304">
        <v>0.0</v>
      </c>
      <c r="DB337" s="304">
        <v>0.0</v>
      </c>
    </row>
    <row r="338">
      <c r="B338" s="313"/>
      <c r="C338" s="314"/>
      <c r="D338" s="314"/>
      <c r="E338" s="287">
        <v>0.0</v>
      </c>
      <c r="F338" s="287">
        <v>0.0</v>
      </c>
      <c r="G338" s="287">
        <v>0.0</v>
      </c>
      <c r="H338" s="287">
        <f>IF(ISBLANK(E338), "", COUNTA(CCD!K338, CCD!Q338, CCD!W338, CCD!AC338, CCD!AI338, CCD!AO338, CCD!AU338, CCD!BA338, CCD!BG338, CCD!BM338, CCD!BS338, CCD!BY338, CCD!CE338, CCD!CK338, CCD!CQ338, CCD!CW338))</f>
        <v>0</v>
      </c>
      <c r="I338" s="287">
        <f>IF(ISBLANK(F338), "", COUNTA(CCD!L338, CCD!R338, CCD!X338, CCD!AD338, CCD!AJ338, CCD!AP338, CCD!AV338, CCD!BB338, CCD!BH338, CCD!BN338, CCD!BT338, CCD!BZ338, CCD!CF338, CCD!CL338, CCD!CR338, CCD!CX338))</f>
        <v>0</v>
      </c>
      <c r="J338" s="287">
        <f>IF(ISBLANK(G338), "", COUNTA(CCD!M338, CCD!S338, CCD!Y338, CCD!AE338, CCD!AK338, CCD!AQ338, CCD!AW338, CCD!BC338, CCD!BI338, CCD!BO338, CCD!BU338, CCD!CA338, CCD!CG338, CCD!CM338, CCD!CS338, CCD!CY338))</f>
        <v>0</v>
      </c>
      <c r="K338" s="32"/>
      <c r="L338" s="32"/>
      <c r="M338" s="32"/>
      <c r="N338" s="310">
        <v>0.0</v>
      </c>
      <c r="O338" s="310">
        <v>0.0</v>
      </c>
      <c r="P338" s="310">
        <v>0.0</v>
      </c>
      <c r="Q338" s="32"/>
      <c r="R338" s="88"/>
      <c r="S338" s="32"/>
      <c r="T338" s="310">
        <v>0.0</v>
      </c>
      <c r="U338" s="310">
        <v>0.0</v>
      </c>
      <c r="V338" s="310">
        <v>0.0</v>
      </c>
      <c r="W338" s="32"/>
      <c r="X338" s="32"/>
      <c r="Y338" s="32"/>
      <c r="Z338" s="310">
        <v>0.0</v>
      </c>
      <c r="AA338" s="310">
        <v>0.0</v>
      </c>
      <c r="AB338" s="310">
        <v>0.0</v>
      </c>
      <c r="AC338" s="32"/>
      <c r="AD338" s="32"/>
      <c r="AE338" s="32"/>
      <c r="AF338" s="310">
        <v>0.0</v>
      </c>
      <c r="AG338" s="310">
        <v>0.0</v>
      </c>
      <c r="AH338" s="310">
        <v>0.0</v>
      </c>
      <c r="AI338" s="32"/>
      <c r="AJ338" s="32"/>
      <c r="AK338" s="32"/>
      <c r="AL338" s="310">
        <v>0.0</v>
      </c>
      <c r="AM338" s="310">
        <v>0.0</v>
      </c>
      <c r="AN338" s="310">
        <v>0.0</v>
      </c>
      <c r="AO338" s="32"/>
      <c r="AP338" s="32"/>
      <c r="AQ338" s="32"/>
      <c r="AR338" s="310">
        <v>0.0</v>
      </c>
      <c r="AS338" s="310">
        <v>0.0</v>
      </c>
      <c r="AT338" s="310">
        <v>0.0</v>
      </c>
      <c r="AU338" s="32"/>
      <c r="AV338" s="32"/>
      <c r="AW338" s="32"/>
      <c r="AX338" s="310">
        <v>0.0</v>
      </c>
      <c r="AY338" s="310">
        <v>0.0</v>
      </c>
      <c r="AZ338" s="310">
        <v>0.0</v>
      </c>
      <c r="BA338" s="32"/>
      <c r="BB338" s="32"/>
      <c r="BC338" s="32"/>
      <c r="BD338" s="310">
        <v>0.0</v>
      </c>
      <c r="BE338" s="310">
        <v>0.0</v>
      </c>
      <c r="BF338" s="310">
        <v>0.0</v>
      </c>
      <c r="BG338" s="32"/>
      <c r="BH338" s="32"/>
      <c r="BI338" s="32"/>
      <c r="BJ338" s="310">
        <v>0.0</v>
      </c>
      <c r="BK338" s="310">
        <v>0.0</v>
      </c>
      <c r="BL338" s="310">
        <v>0.0</v>
      </c>
      <c r="BM338" s="32"/>
      <c r="BN338" s="32"/>
      <c r="BO338" s="32"/>
      <c r="BP338" s="310">
        <v>0.0</v>
      </c>
      <c r="BQ338" s="310">
        <v>0.0</v>
      </c>
      <c r="BR338" s="310">
        <v>0.0</v>
      </c>
      <c r="BS338" s="32"/>
      <c r="BT338" s="32"/>
      <c r="BU338" s="32"/>
      <c r="BV338" s="310">
        <v>0.0</v>
      </c>
      <c r="BW338" s="310">
        <v>0.0</v>
      </c>
      <c r="BX338" s="310">
        <v>0.0</v>
      </c>
      <c r="BY338" s="32"/>
      <c r="BZ338" s="32"/>
      <c r="CA338" s="32"/>
      <c r="CB338" s="310">
        <v>0.0</v>
      </c>
      <c r="CC338" s="310">
        <v>0.0</v>
      </c>
      <c r="CD338" s="310">
        <v>0.0</v>
      </c>
      <c r="CE338" s="32"/>
      <c r="CF338" s="32"/>
      <c r="CG338" s="32"/>
      <c r="CH338" s="310">
        <v>0.0</v>
      </c>
      <c r="CI338" s="310">
        <v>0.0</v>
      </c>
      <c r="CJ338" s="310">
        <v>0.0</v>
      </c>
      <c r="CK338" s="31"/>
      <c r="CL338" s="31"/>
      <c r="CM338" s="31"/>
      <c r="CN338" s="304">
        <v>0.0</v>
      </c>
      <c r="CO338" s="304">
        <v>0.0</v>
      </c>
      <c r="CP338" s="304">
        <v>0.0</v>
      </c>
      <c r="CQ338" s="31"/>
      <c r="CR338" s="31"/>
      <c r="CS338" s="31"/>
      <c r="CT338" s="304">
        <v>0.0</v>
      </c>
      <c r="CU338" s="304">
        <v>0.0</v>
      </c>
      <c r="CV338" s="304">
        <v>0.0</v>
      </c>
      <c r="CW338" s="31"/>
      <c r="CX338" s="31"/>
      <c r="CY338" s="31"/>
      <c r="CZ338" s="304">
        <v>0.0</v>
      </c>
      <c r="DA338" s="304">
        <v>0.0</v>
      </c>
      <c r="DB338" s="304">
        <v>0.0</v>
      </c>
    </row>
    <row r="339">
      <c r="B339" s="313"/>
      <c r="C339" s="314"/>
      <c r="D339" s="314"/>
      <c r="E339" s="287">
        <v>0.0</v>
      </c>
      <c r="F339" s="287">
        <v>0.0</v>
      </c>
      <c r="G339" s="287">
        <v>0.0</v>
      </c>
      <c r="H339" s="287">
        <f>IF(ISBLANK(E339), "", COUNTA(CCD!K339, CCD!Q339, CCD!W339, CCD!AC339, CCD!AI339, CCD!AO339, CCD!AU339, CCD!BA339, CCD!BG339, CCD!BM339, CCD!BS339, CCD!BY339, CCD!CE339, CCD!CK339, CCD!CQ339, CCD!CW339))</f>
        <v>0</v>
      </c>
      <c r="I339" s="287">
        <f>IF(ISBLANK(F339), "", COUNTA(CCD!L339, CCD!R339, CCD!X339, CCD!AD339, CCD!AJ339, CCD!AP339, CCD!AV339, CCD!BB339, CCD!BH339, CCD!BN339, CCD!BT339, CCD!BZ339, CCD!CF339, CCD!CL339, CCD!CR339, CCD!CX339))</f>
        <v>0</v>
      </c>
      <c r="J339" s="287">
        <f>IF(ISBLANK(G339), "", COUNTA(CCD!M339, CCD!S339, CCD!Y339, CCD!AE339, CCD!AK339, CCD!AQ339, CCD!AW339, CCD!BC339, CCD!BI339, CCD!BO339, CCD!BU339, CCD!CA339, CCD!CG339, CCD!CM339, CCD!CS339, CCD!CY339))</f>
        <v>0</v>
      </c>
      <c r="K339" s="32"/>
      <c r="L339" s="32"/>
      <c r="M339" s="32"/>
      <c r="N339" s="310">
        <v>0.0</v>
      </c>
      <c r="O339" s="310">
        <v>0.0</v>
      </c>
      <c r="P339" s="310">
        <v>0.0</v>
      </c>
      <c r="Q339" s="32"/>
      <c r="R339" s="88"/>
      <c r="S339" s="32"/>
      <c r="T339" s="310">
        <v>0.0</v>
      </c>
      <c r="U339" s="310">
        <v>0.0</v>
      </c>
      <c r="V339" s="310">
        <v>0.0</v>
      </c>
      <c r="W339" s="32"/>
      <c r="X339" s="32"/>
      <c r="Y339" s="32"/>
      <c r="Z339" s="310">
        <v>0.0</v>
      </c>
      <c r="AA339" s="310">
        <v>0.0</v>
      </c>
      <c r="AB339" s="310">
        <v>0.0</v>
      </c>
      <c r="AC339" s="32"/>
      <c r="AD339" s="32"/>
      <c r="AE339" s="32"/>
      <c r="AF339" s="310">
        <v>0.0</v>
      </c>
      <c r="AG339" s="310">
        <v>0.0</v>
      </c>
      <c r="AH339" s="310">
        <v>0.0</v>
      </c>
      <c r="AI339" s="32"/>
      <c r="AJ339" s="32"/>
      <c r="AK339" s="32"/>
      <c r="AL339" s="310">
        <v>0.0</v>
      </c>
      <c r="AM339" s="310">
        <v>0.0</v>
      </c>
      <c r="AN339" s="310">
        <v>0.0</v>
      </c>
      <c r="AO339" s="32"/>
      <c r="AP339" s="32"/>
      <c r="AQ339" s="32"/>
      <c r="AR339" s="310">
        <v>0.0</v>
      </c>
      <c r="AS339" s="310">
        <v>0.0</v>
      </c>
      <c r="AT339" s="310">
        <v>0.0</v>
      </c>
      <c r="AU339" s="32"/>
      <c r="AV339" s="32"/>
      <c r="AW339" s="32"/>
      <c r="AX339" s="310">
        <v>0.0</v>
      </c>
      <c r="AY339" s="310">
        <v>0.0</v>
      </c>
      <c r="AZ339" s="310">
        <v>0.0</v>
      </c>
      <c r="BA339" s="32"/>
      <c r="BB339" s="32"/>
      <c r="BC339" s="32"/>
      <c r="BD339" s="310">
        <v>0.0</v>
      </c>
      <c r="BE339" s="310">
        <v>0.0</v>
      </c>
      <c r="BF339" s="310">
        <v>0.0</v>
      </c>
      <c r="BG339" s="32"/>
      <c r="BH339" s="32"/>
      <c r="BI339" s="32"/>
      <c r="BJ339" s="310">
        <v>0.0</v>
      </c>
      <c r="BK339" s="310">
        <v>0.0</v>
      </c>
      <c r="BL339" s="310">
        <v>0.0</v>
      </c>
      <c r="BM339" s="32"/>
      <c r="BN339" s="32"/>
      <c r="BO339" s="32"/>
      <c r="BP339" s="310">
        <v>0.0</v>
      </c>
      <c r="BQ339" s="310">
        <v>0.0</v>
      </c>
      <c r="BR339" s="310">
        <v>0.0</v>
      </c>
      <c r="BS339" s="32"/>
      <c r="BT339" s="32"/>
      <c r="BU339" s="32"/>
      <c r="BV339" s="310">
        <v>0.0</v>
      </c>
      <c r="BW339" s="310">
        <v>0.0</v>
      </c>
      <c r="BX339" s="310">
        <v>0.0</v>
      </c>
      <c r="BY339" s="32"/>
      <c r="BZ339" s="32"/>
      <c r="CA339" s="32"/>
      <c r="CB339" s="310">
        <v>0.0</v>
      </c>
      <c r="CC339" s="310">
        <v>0.0</v>
      </c>
      <c r="CD339" s="310">
        <v>0.0</v>
      </c>
      <c r="CE339" s="32"/>
      <c r="CF339" s="32"/>
      <c r="CG339" s="32"/>
      <c r="CH339" s="310">
        <v>0.0</v>
      </c>
      <c r="CI339" s="310">
        <v>0.0</v>
      </c>
      <c r="CJ339" s="310">
        <v>0.0</v>
      </c>
      <c r="CK339" s="31"/>
      <c r="CL339" s="31"/>
      <c r="CM339" s="31"/>
      <c r="CN339" s="304">
        <v>0.0</v>
      </c>
      <c r="CO339" s="304">
        <v>0.0</v>
      </c>
      <c r="CP339" s="304">
        <v>0.0</v>
      </c>
      <c r="CQ339" s="31"/>
      <c r="CR339" s="31"/>
      <c r="CS339" s="31"/>
      <c r="CT339" s="304">
        <v>0.0</v>
      </c>
      <c r="CU339" s="304">
        <v>0.0</v>
      </c>
      <c r="CV339" s="304">
        <v>0.0</v>
      </c>
      <c r="CW339" s="31"/>
      <c r="CX339" s="31"/>
      <c r="CY339" s="31"/>
      <c r="CZ339" s="304">
        <v>0.0</v>
      </c>
      <c r="DA339" s="304">
        <v>0.0</v>
      </c>
      <c r="DB339" s="304">
        <v>0.0</v>
      </c>
    </row>
    <row r="340">
      <c r="B340" s="313"/>
      <c r="C340" s="314"/>
      <c r="D340" s="314"/>
      <c r="E340" s="287">
        <v>0.0</v>
      </c>
      <c r="F340" s="287">
        <v>0.0</v>
      </c>
      <c r="G340" s="287">
        <v>0.0</v>
      </c>
      <c r="H340" s="287">
        <f>IF(ISBLANK(E340), "", COUNTA(CCD!K340, CCD!Q340, CCD!W340, CCD!AC340, CCD!AI340, CCD!AO340, CCD!AU340, CCD!BA340, CCD!BG340, CCD!BM340, CCD!BS340, CCD!BY340, CCD!CE340, CCD!CK340, CCD!CQ340, CCD!CW340))</f>
        <v>0</v>
      </c>
      <c r="I340" s="287">
        <f>IF(ISBLANK(F340), "", COUNTA(CCD!L340, CCD!R340, CCD!X340, CCD!AD340, CCD!AJ340, CCD!AP340, CCD!AV340, CCD!BB340, CCD!BH340, CCD!BN340, CCD!BT340, CCD!BZ340, CCD!CF340, CCD!CL340, CCD!CR340, CCD!CX340))</f>
        <v>0</v>
      </c>
      <c r="J340" s="287">
        <f>IF(ISBLANK(G340), "", COUNTA(CCD!M340, CCD!S340, CCD!Y340, CCD!AE340, CCD!AK340, CCD!AQ340, CCD!AW340, CCD!BC340, CCD!BI340, CCD!BO340, CCD!BU340, CCD!CA340, CCD!CG340, CCD!CM340, CCD!CS340, CCD!CY340))</f>
        <v>0</v>
      </c>
      <c r="K340" s="32"/>
      <c r="L340" s="32"/>
      <c r="M340" s="32"/>
      <c r="N340" s="310">
        <v>0.0</v>
      </c>
      <c r="O340" s="310">
        <v>0.0</v>
      </c>
      <c r="P340" s="310">
        <v>0.0</v>
      </c>
      <c r="Q340" s="32"/>
      <c r="R340" s="88"/>
      <c r="S340" s="32"/>
      <c r="T340" s="310">
        <v>0.0</v>
      </c>
      <c r="U340" s="310">
        <v>0.0</v>
      </c>
      <c r="V340" s="310">
        <v>0.0</v>
      </c>
      <c r="W340" s="32"/>
      <c r="X340" s="32"/>
      <c r="Y340" s="32"/>
      <c r="Z340" s="310">
        <v>0.0</v>
      </c>
      <c r="AA340" s="310">
        <v>0.0</v>
      </c>
      <c r="AB340" s="310">
        <v>0.0</v>
      </c>
      <c r="AC340" s="32"/>
      <c r="AD340" s="32"/>
      <c r="AE340" s="32"/>
      <c r="AF340" s="310">
        <v>0.0</v>
      </c>
      <c r="AG340" s="310">
        <v>0.0</v>
      </c>
      <c r="AH340" s="310">
        <v>0.0</v>
      </c>
      <c r="AI340" s="32"/>
      <c r="AJ340" s="32"/>
      <c r="AK340" s="32"/>
      <c r="AL340" s="310">
        <v>0.0</v>
      </c>
      <c r="AM340" s="310">
        <v>0.0</v>
      </c>
      <c r="AN340" s="310">
        <v>0.0</v>
      </c>
      <c r="AO340" s="32"/>
      <c r="AP340" s="32"/>
      <c r="AQ340" s="32"/>
      <c r="AR340" s="310">
        <v>0.0</v>
      </c>
      <c r="AS340" s="310">
        <v>0.0</v>
      </c>
      <c r="AT340" s="310">
        <v>0.0</v>
      </c>
      <c r="AU340" s="32"/>
      <c r="AV340" s="32"/>
      <c r="AW340" s="32"/>
      <c r="AX340" s="310">
        <v>0.0</v>
      </c>
      <c r="AY340" s="310">
        <v>0.0</v>
      </c>
      <c r="AZ340" s="310">
        <v>0.0</v>
      </c>
      <c r="BA340" s="32"/>
      <c r="BB340" s="32"/>
      <c r="BC340" s="32"/>
      <c r="BD340" s="310">
        <v>0.0</v>
      </c>
      <c r="BE340" s="310">
        <v>0.0</v>
      </c>
      <c r="BF340" s="310">
        <v>0.0</v>
      </c>
      <c r="BG340" s="32"/>
      <c r="BH340" s="32"/>
      <c r="BI340" s="32"/>
      <c r="BJ340" s="310">
        <v>0.0</v>
      </c>
      <c r="BK340" s="310">
        <v>0.0</v>
      </c>
      <c r="BL340" s="310">
        <v>0.0</v>
      </c>
      <c r="BM340" s="32"/>
      <c r="BN340" s="32"/>
      <c r="BO340" s="32"/>
      <c r="BP340" s="310">
        <v>0.0</v>
      </c>
      <c r="BQ340" s="310">
        <v>0.0</v>
      </c>
      <c r="BR340" s="310">
        <v>0.0</v>
      </c>
      <c r="BS340" s="32"/>
      <c r="BT340" s="32"/>
      <c r="BU340" s="32"/>
      <c r="BV340" s="310">
        <v>0.0</v>
      </c>
      <c r="BW340" s="310">
        <v>0.0</v>
      </c>
      <c r="BX340" s="310">
        <v>0.0</v>
      </c>
      <c r="BY340" s="32"/>
      <c r="BZ340" s="32"/>
      <c r="CA340" s="32"/>
      <c r="CB340" s="310">
        <v>0.0</v>
      </c>
      <c r="CC340" s="310">
        <v>0.0</v>
      </c>
      <c r="CD340" s="310">
        <v>0.0</v>
      </c>
      <c r="CE340" s="32"/>
      <c r="CF340" s="32"/>
      <c r="CG340" s="32"/>
      <c r="CH340" s="310">
        <v>0.0</v>
      </c>
      <c r="CI340" s="310">
        <v>0.0</v>
      </c>
      <c r="CJ340" s="310">
        <v>0.0</v>
      </c>
      <c r="CK340" s="31"/>
      <c r="CL340" s="31"/>
      <c r="CM340" s="31"/>
      <c r="CN340" s="304">
        <v>0.0</v>
      </c>
      <c r="CO340" s="304">
        <v>0.0</v>
      </c>
      <c r="CP340" s="304">
        <v>0.0</v>
      </c>
      <c r="CQ340" s="31"/>
      <c r="CR340" s="31"/>
      <c r="CS340" s="31"/>
      <c r="CT340" s="304">
        <v>0.0</v>
      </c>
      <c r="CU340" s="304">
        <v>0.0</v>
      </c>
      <c r="CV340" s="304">
        <v>0.0</v>
      </c>
      <c r="CW340" s="31"/>
      <c r="CX340" s="31"/>
      <c r="CY340" s="31"/>
      <c r="CZ340" s="304">
        <v>0.0</v>
      </c>
      <c r="DA340" s="304">
        <v>0.0</v>
      </c>
      <c r="DB340" s="304">
        <v>0.0</v>
      </c>
    </row>
    <row r="341">
      <c r="B341" s="313"/>
      <c r="C341" s="314"/>
      <c r="D341" s="314"/>
      <c r="E341" s="287">
        <v>0.0</v>
      </c>
      <c r="F341" s="287">
        <v>0.0</v>
      </c>
      <c r="G341" s="287">
        <v>0.0</v>
      </c>
      <c r="H341" s="287">
        <f>IF(ISBLANK(E341), "", COUNTA(CCD!K341, CCD!Q341, CCD!W341, CCD!AC341, CCD!AI341, CCD!AO341, CCD!AU341, CCD!BA341, CCD!BG341, CCD!BM341, CCD!BS341, CCD!BY341, CCD!CE341, CCD!CK341, CCD!CQ341, CCD!CW341))</f>
        <v>0</v>
      </c>
      <c r="I341" s="287">
        <f>IF(ISBLANK(F341), "", COUNTA(CCD!L341, CCD!R341, CCD!X341, CCD!AD341, CCD!AJ341, CCD!AP341, CCD!AV341, CCD!BB341, CCD!BH341, CCD!BN341, CCD!BT341, CCD!BZ341, CCD!CF341, CCD!CL341, CCD!CR341, CCD!CX341))</f>
        <v>0</v>
      </c>
      <c r="J341" s="287">
        <f>IF(ISBLANK(G341), "", COUNTA(CCD!M341, CCD!S341, CCD!Y341, CCD!AE341, CCD!AK341, CCD!AQ341, CCD!AW341, CCD!BC341, CCD!BI341, CCD!BO341, CCD!BU341, CCD!CA341, CCD!CG341, CCD!CM341, CCD!CS341, CCD!CY341))</f>
        <v>0</v>
      </c>
      <c r="K341" s="32"/>
      <c r="L341" s="32"/>
      <c r="M341" s="32"/>
      <c r="N341" s="310">
        <v>0.0</v>
      </c>
      <c r="O341" s="310">
        <v>0.0</v>
      </c>
      <c r="P341" s="310">
        <v>0.0</v>
      </c>
      <c r="Q341" s="32"/>
      <c r="R341" s="88"/>
      <c r="S341" s="32"/>
      <c r="T341" s="310">
        <v>0.0</v>
      </c>
      <c r="U341" s="310">
        <v>0.0</v>
      </c>
      <c r="V341" s="310">
        <v>0.0</v>
      </c>
      <c r="W341" s="32"/>
      <c r="X341" s="32"/>
      <c r="Y341" s="32"/>
      <c r="Z341" s="310">
        <v>0.0</v>
      </c>
      <c r="AA341" s="310">
        <v>0.0</v>
      </c>
      <c r="AB341" s="310">
        <v>0.0</v>
      </c>
      <c r="AC341" s="32"/>
      <c r="AD341" s="32"/>
      <c r="AE341" s="32"/>
      <c r="AF341" s="310">
        <v>0.0</v>
      </c>
      <c r="AG341" s="310">
        <v>0.0</v>
      </c>
      <c r="AH341" s="310">
        <v>0.0</v>
      </c>
      <c r="AI341" s="32"/>
      <c r="AJ341" s="32"/>
      <c r="AK341" s="32"/>
      <c r="AL341" s="310">
        <v>0.0</v>
      </c>
      <c r="AM341" s="310">
        <v>0.0</v>
      </c>
      <c r="AN341" s="310">
        <v>0.0</v>
      </c>
      <c r="AO341" s="32"/>
      <c r="AP341" s="32"/>
      <c r="AQ341" s="32"/>
      <c r="AR341" s="310">
        <v>0.0</v>
      </c>
      <c r="AS341" s="310">
        <v>0.0</v>
      </c>
      <c r="AT341" s="310">
        <v>0.0</v>
      </c>
      <c r="AU341" s="32"/>
      <c r="AV341" s="32"/>
      <c r="AW341" s="32"/>
      <c r="AX341" s="310">
        <v>0.0</v>
      </c>
      <c r="AY341" s="310">
        <v>0.0</v>
      </c>
      <c r="AZ341" s="310">
        <v>0.0</v>
      </c>
      <c r="BA341" s="32"/>
      <c r="BB341" s="32"/>
      <c r="BC341" s="32"/>
      <c r="BD341" s="310">
        <v>0.0</v>
      </c>
      <c r="BE341" s="310">
        <v>0.0</v>
      </c>
      <c r="BF341" s="310">
        <v>0.0</v>
      </c>
      <c r="BG341" s="32"/>
      <c r="BH341" s="32"/>
      <c r="BI341" s="32"/>
      <c r="BJ341" s="310">
        <v>0.0</v>
      </c>
      <c r="BK341" s="310">
        <v>0.0</v>
      </c>
      <c r="BL341" s="310">
        <v>0.0</v>
      </c>
      <c r="BM341" s="32"/>
      <c r="BN341" s="32"/>
      <c r="BO341" s="32"/>
      <c r="BP341" s="310">
        <v>0.0</v>
      </c>
      <c r="BQ341" s="310">
        <v>0.0</v>
      </c>
      <c r="BR341" s="310">
        <v>0.0</v>
      </c>
      <c r="BS341" s="32"/>
      <c r="BT341" s="32"/>
      <c r="BU341" s="32"/>
      <c r="BV341" s="310">
        <v>0.0</v>
      </c>
      <c r="BW341" s="310">
        <v>0.0</v>
      </c>
      <c r="BX341" s="310">
        <v>0.0</v>
      </c>
      <c r="BY341" s="32"/>
      <c r="BZ341" s="32"/>
      <c r="CA341" s="32"/>
      <c r="CB341" s="310">
        <v>0.0</v>
      </c>
      <c r="CC341" s="310">
        <v>0.0</v>
      </c>
      <c r="CD341" s="310">
        <v>0.0</v>
      </c>
      <c r="CE341" s="32"/>
      <c r="CF341" s="32"/>
      <c r="CG341" s="32"/>
      <c r="CH341" s="310">
        <v>0.0</v>
      </c>
      <c r="CI341" s="310">
        <v>0.0</v>
      </c>
      <c r="CJ341" s="310">
        <v>0.0</v>
      </c>
      <c r="CK341" s="31"/>
      <c r="CL341" s="31"/>
      <c r="CM341" s="31"/>
      <c r="CN341" s="304">
        <v>0.0</v>
      </c>
      <c r="CO341" s="304">
        <v>0.0</v>
      </c>
      <c r="CP341" s="304">
        <v>0.0</v>
      </c>
      <c r="CQ341" s="31"/>
      <c r="CR341" s="31"/>
      <c r="CS341" s="31"/>
      <c r="CT341" s="304">
        <v>0.0</v>
      </c>
      <c r="CU341" s="304">
        <v>0.0</v>
      </c>
      <c r="CV341" s="304">
        <v>0.0</v>
      </c>
      <c r="CW341" s="31"/>
      <c r="CX341" s="31"/>
      <c r="CY341" s="31"/>
      <c r="CZ341" s="304">
        <v>0.0</v>
      </c>
      <c r="DA341" s="304">
        <v>0.0</v>
      </c>
      <c r="DB341" s="304">
        <v>0.0</v>
      </c>
    </row>
    <row r="342">
      <c r="B342" s="313"/>
      <c r="C342" s="314"/>
      <c r="D342" s="314"/>
      <c r="E342" s="287">
        <v>0.0</v>
      </c>
      <c r="F342" s="287">
        <v>0.0</v>
      </c>
      <c r="G342" s="287">
        <v>0.0</v>
      </c>
      <c r="H342" s="287">
        <f>IF(ISBLANK(E342), "", COUNTA(CCD!K342, CCD!Q342, CCD!W342, CCD!AC342, CCD!AI342, CCD!AO342, CCD!AU342, CCD!BA342, CCD!BG342, CCD!BM342, CCD!BS342, CCD!BY342, CCD!CE342, CCD!CK342, CCD!CQ342, CCD!CW342))</f>
        <v>0</v>
      </c>
      <c r="I342" s="287">
        <f>IF(ISBLANK(F342), "", COUNTA(CCD!L342, CCD!R342, CCD!X342, CCD!AD342, CCD!AJ342, CCD!AP342, CCD!AV342, CCD!BB342, CCD!BH342, CCD!BN342, CCD!BT342, CCD!BZ342, CCD!CF342, CCD!CL342, CCD!CR342, CCD!CX342))</f>
        <v>0</v>
      </c>
      <c r="J342" s="287">
        <f>IF(ISBLANK(G342), "", COUNTA(CCD!M342, CCD!S342, CCD!Y342, CCD!AE342, CCD!AK342, CCD!AQ342, CCD!AW342, CCD!BC342, CCD!BI342, CCD!BO342, CCD!BU342, CCD!CA342, CCD!CG342, CCD!CM342, CCD!CS342, CCD!CY342))</f>
        <v>0</v>
      </c>
      <c r="K342" s="32"/>
      <c r="L342" s="32"/>
      <c r="M342" s="32"/>
      <c r="N342" s="310">
        <v>0.0</v>
      </c>
      <c r="O342" s="310">
        <v>0.0</v>
      </c>
      <c r="P342" s="310">
        <v>0.0</v>
      </c>
      <c r="Q342" s="32"/>
      <c r="R342" s="88"/>
      <c r="S342" s="32"/>
      <c r="T342" s="310">
        <v>0.0</v>
      </c>
      <c r="U342" s="310">
        <v>0.0</v>
      </c>
      <c r="V342" s="310">
        <v>0.0</v>
      </c>
      <c r="W342" s="32"/>
      <c r="X342" s="32"/>
      <c r="Y342" s="32"/>
      <c r="Z342" s="310">
        <v>0.0</v>
      </c>
      <c r="AA342" s="310">
        <v>0.0</v>
      </c>
      <c r="AB342" s="310">
        <v>0.0</v>
      </c>
      <c r="AC342" s="32"/>
      <c r="AD342" s="32"/>
      <c r="AE342" s="32"/>
      <c r="AF342" s="310">
        <v>0.0</v>
      </c>
      <c r="AG342" s="310">
        <v>0.0</v>
      </c>
      <c r="AH342" s="310">
        <v>0.0</v>
      </c>
      <c r="AI342" s="32"/>
      <c r="AJ342" s="32"/>
      <c r="AK342" s="32"/>
      <c r="AL342" s="310">
        <v>0.0</v>
      </c>
      <c r="AM342" s="310">
        <v>0.0</v>
      </c>
      <c r="AN342" s="310">
        <v>0.0</v>
      </c>
      <c r="AO342" s="32"/>
      <c r="AP342" s="32"/>
      <c r="AQ342" s="32"/>
      <c r="AR342" s="310">
        <v>0.0</v>
      </c>
      <c r="AS342" s="310">
        <v>0.0</v>
      </c>
      <c r="AT342" s="310">
        <v>0.0</v>
      </c>
      <c r="AU342" s="32"/>
      <c r="AV342" s="32"/>
      <c r="AW342" s="32"/>
      <c r="AX342" s="310">
        <v>0.0</v>
      </c>
      <c r="AY342" s="310">
        <v>0.0</v>
      </c>
      <c r="AZ342" s="310">
        <v>0.0</v>
      </c>
      <c r="BA342" s="32"/>
      <c r="BB342" s="32"/>
      <c r="BC342" s="32"/>
      <c r="BD342" s="310">
        <v>0.0</v>
      </c>
      <c r="BE342" s="310">
        <v>0.0</v>
      </c>
      <c r="BF342" s="310">
        <v>0.0</v>
      </c>
      <c r="BG342" s="32"/>
      <c r="BH342" s="32"/>
      <c r="BI342" s="32"/>
      <c r="BJ342" s="310">
        <v>0.0</v>
      </c>
      <c r="BK342" s="310">
        <v>0.0</v>
      </c>
      <c r="BL342" s="310">
        <v>0.0</v>
      </c>
      <c r="BM342" s="32"/>
      <c r="BN342" s="32"/>
      <c r="BO342" s="32"/>
      <c r="BP342" s="310">
        <v>0.0</v>
      </c>
      <c r="BQ342" s="310">
        <v>0.0</v>
      </c>
      <c r="BR342" s="310">
        <v>0.0</v>
      </c>
      <c r="BS342" s="32"/>
      <c r="BT342" s="32"/>
      <c r="BU342" s="32"/>
      <c r="BV342" s="310">
        <v>0.0</v>
      </c>
      <c r="BW342" s="310">
        <v>0.0</v>
      </c>
      <c r="BX342" s="310">
        <v>0.0</v>
      </c>
      <c r="BY342" s="32"/>
      <c r="BZ342" s="32"/>
      <c r="CA342" s="32"/>
      <c r="CB342" s="310">
        <v>0.0</v>
      </c>
      <c r="CC342" s="310">
        <v>0.0</v>
      </c>
      <c r="CD342" s="310">
        <v>0.0</v>
      </c>
      <c r="CE342" s="32"/>
      <c r="CF342" s="32"/>
      <c r="CG342" s="32"/>
      <c r="CH342" s="310">
        <v>0.0</v>
      </c>
      <c r="CI342" s="310">
        <v>0.0</v>
      </c>
      <c r="CJ342" s="310">
        <v>0.0</v>
      </c>
      <c r="CK342" s="31"/>
      <c r="CL342" s="31"/>
      <c r="CM342" s="31"/>
      <c r="CN342" s="304">
        <v>0.0</v>
      </c>
      <c r="CO342" s="304">
        <v>0.0</v>
      </c>
      <c r="CP342" s="304">
        <v>0.0</v>
      </c>
      <c r="CQ342" s="31"/>
      <c r="CR342" s="31"/>
      <c r="CS342" s="31"/>
      <c r="CT342" s="304">
        <v>0.0</v>
      </c>
      <c r="CU342" s="304">
        <v>0.0</v>
      </c>
      <c r="CV342" s="304">
        <v>0.0</v>
      </c>
      <c r="CW342" s="31"/>
      <c r="CX342" s="31"/>
      <c r="CY342" s="31"/>
      <c r="CZ342" s="304">
        <v>0.0</v>
      </c>
      <c r="DA342" s="304">
        <v>0.0</v>
      </c>
      <c r="DB342" s="304">
        <v>0.0</v>
      </c>
    </row>
    <row r="343">
      <c r="B343" s="313"/>
      <c r="C343" s="314"/>
      <c r="D343" s="314"/>
      <c r="E343" s="287">
        <v>0.0</v>
      </c>
      <c r="F343" s="287">
        <v>0.0</v>
      </c>
      <c r="G343" s="287">
        <v>0.0</v>
      </c>
      <c r="H343" s="287">
        <f>IF(ISBLANK(E343), "", COUNTA(CCD!K343, CCD!Q343, CCD!W343, CCD!AC343, CCD!AI343, CCD!AO343, CCD!AU343, CCD!BA343, CCD!BG343, CCD!BM343, CCD!BS343, CCD!BY343, CCD!CE343, CCD!CK343, CCD!CQ343, CCD!CW343))</f>
        <v>0</v>
      </c>
      <c r="I343" s="287">
        <f>IF(ISBLANK(F343), "", COUNTA(CCD!L343, CCD!R343, CCD!X343, CCD!AD343, CCD!AJ343, CCD!AP343, CCD!AV343, CCD!BB343, CCD!BH343, CCD!BN343, CCD!BT343, CCD!BZ343, CCD!CF343, CCD!CL343, CCD!CR343, CCD!CX343))</f>
        <v>0</v>
      </c>
      <c r="J343" s="287">
        <f>IF(ISBLANK(G343), "", COUNTA(CCD!M343, CCD!S343, CCD!Y343, CCD!AE343, CCD!AK343, CCD!AQ343, CCD!AW343, CCD!BC343, CCD!BI343, CCD!BO343, CCD!BU343, CCD!CA343, CCD!CG343, CCD!CM343, CCD!CS343, CCD!CY343))</f>
        <v>0</v>
      </c>
      <c r="K343" s="32"/>
      <c r="L343" s="32"/>
      <c r="M343" s="32"/>
      <c r="N343" s="310">
        <v>0.0</v>
      </c>
      <c r="O343" s="310">
        <v>0.0</v>
      </c>
      <c r="P343" s="310">
        <v>0.0</v>
      </c>
      <c r="Q343" s="32"/>
      <c r="R343" s="88"/>
      <c r="S343" s="32"/>
      <c r="T343" s="310">
        <v>0.0</v>
      </c>
      <c r="U343" s="310">
        <v>0.0</v>
      </c>
      <c r="V343" s="310">
        <v>0.0</v>
      </c>
      <c r="W343" s="32"/>
      <c r="X343" s="32"/>
      <c r="Y343" s="32"/>
      <c r="Z343" s="310">
        <v>0.0</v>
      </c>
      <c r="AA343" s="310">
        <v>0.0</v>
      </c>
      <c r="AB343" s="310">
        <v>0.0</v>
      </c>
      <c r="AC343" s="32"/>
      <c r="AD343" s="32"/>
      <c r="AE343" s="32"/>
      <c r="AF343" s="310">
        <v>0.0</v>
      </c>
      <c r="AG343" s="310">
        <v>0.0</v>
      </c>
      <c r="AH343" s="310">
        <v>0.0</v>
      </c>
      <c r="AI343" s="32"/>
      <c r="AJ343" s="32"/>
      <c r="AK343" s="32"/>
      <c r="AL343" s="310">
        <v>0.0</v>
      </c>
      <c r="AM343" s="310">
        <v>0.0</v>
      </c>
      <c r="AN343" s="310">
        <v>0.0</v>
      </c>
      <c r="AO343" s="32"/>
      <c r="AP343" s="32"/>
      <c r="AQ343" s="32"/>
      <c r="AR343" s="310">
        <v>0.0</v>
      </c>
      <c r="AS343" s="310">
        <v>0.0</v>
      </c>
      <c r="AT343" s="310">
        <v>0.0</v>
      </c>
      <c r="AU343" s="32"/>
      <c r="AV343" s="32"/>
      <c r="AW343" s="32"/>
      <c r="AX343" s="310">
        <v>0.0</v>
      </c>
      <c r="AY343" s="310">
        <v>0.0</v>
      </c>
      <c r="AZ343" s="310">
        <v>0.0</v>
      </c>
      <c r="BA343" s="32"/>
      <c r="BB343" s="32"/>
      <c r="BC343" s="32"/>
      <c r="BD343" s="310">
        <v>0.0</v>
      </c>
      <c r="BE343" s="310">
        <v>0.0</v>
      </c>
      <c r="BF343" s="310">
        <v>0.0</v>
      </c>
      <c r="BG343" s="32"/>
      <c r="BH343" s="32"/>
      <c r="BI343" s="32"/>
      <c r="BJ343" s="310">
        <v>0.0</v>
      </c>
      <c r="BK343" s="310">
        <v>0.0</v>
      </c>
      <c r="BL343" s="310">
        <v>0.0</v>
      </c>
      <c r="BM343" s="32"/>
      <c r="BN343" s="32"/>
      <c r="BO343" s="32"/>
      <c r="BP343" s="310">
        <v>0.0</v>
      </c>
      <c r="BQ343" s="310">
        <v>0.0</v>
      </c>
      <c r="BR343" s="310">
        <v>0.0</v>
      </c>
      <c r="BS343" s="32"/>
      <c r="BT343" s="32"/>
      <c r="BU343" s="32"/>
      <c r="BV343" s="310">
        <v>0.0</v>
      </c>
      <c r="BW343" s="310">
        <v>0.0</v>
      </c>
      <c r="BX343" s="310">
        <v>0.0</v>
      </c>
      <c r="BY343" s="32"/>
      <c r="BZ343" s="32"/>
      <c r="CA343" s="32"/>
      <c r="CB343" s="310">
        <v>0.0</v>
      </c>
      <c r="CC343" s="310">
        <v>0.0</v>
      </c>
      <c r="CD343" s="310">
        <v>0.0</v>
      </c>
      <c r="CE343" s="32"/>
      <c r="CF343" s="32"/>
      <c r="CG343" s="32"/>
      <c r="CH343" s="310">
        <v>0.0</v>
      </c>
      <c r="CI343" s="310">
        <v>0.0</v>
      </c>
      <c r="CJ343" s="310">
        <v>0.0</v>
      </c>
      <c r="CK343" s="31"/>
      <c r="CL343" s="31"/>
      <c r="CM343" s="31"/>
      <c r="CN343" s="304">
        <v>0.0</v>
      </c>
      <c r="CO343" s="304">
        <v>0.0</v>
      </c>
      <c r="CP343" s="304">
        <v>0.0</v>
      </c>
      <c r="CQ343" s="31"/>
      <c r="CR343" s="31"/>
      <c r="CS343" s="31"/>
      <c r="CT343" s="304">
        <v>0.0</v>
      </c>
      <c r="CU343" s="304">
        <v>0.0</v>
      </c>
      <c r="CV343" s="304">
        <v>0.0</v>
      </c>
      <c r="CW343" s="31"/>
      <c r="CX343" s="31"/>
      <c r="CY343" s="31"/>
      <c r="CZ343" s="304">
        <v>0.0</v>
      </c>
      <c r="DA343" s="304">
        <v>0.0</v>
      </c>
      <c r="DB343" s="304">
        <v>0.0</v>
      </c>
    </row>
    <row r="344">
      <c r="B344" s="313"/>
      <c r="C344" s="314"/>
      <c r="D344" s="314"/>
      <c r="E344" s="287">
        <v>0.0</v>
      </c>
      <c r="F344" s="287">
        <v>0.0</v>
      </c>
      <c r="G344" s="287">
        <v>0.0</v>
      </c>
      <c r="H344" s="287">
        <f>IF(ISBLANK(E344), "", COUNTA(CCD!K344, CCD!Q344, CCD!W344, CCD!AC344, CCD!AI344, CCD!AO344, CCD!AU344, CCD!BA344, CCD!BG344, CCD!BM344, CCD!BS344, CCD!BY344, CCD!CE344, CCD!CK344, CCD!CQ344, CCD!CW344))</f>
        <v>0</v>
      </c>
      <c r="I344" s="287">
        <f>IF(ISBLANK(F344), "", COUNTA(CCD!L344, CCD!R344, CCD!X344, CCD!AD344, CCD!AJ344, CCD!AP344, CCD!AV344, CCD!BB344, CCD!BH344, CCD!BN344, CCD!BT344, CCD!BZ344, CCD!CF344, CCD!CL344, CCD!CR344, CCD!CX344))</f>
        <v>0</v>
      </c>
      <c r="J344" s="287">
        <f>IF(ISBLANK(G344), "", COUNTA(CCD!M344, CCD!S344, CCD!Y344, CCD!AE344, CCD!AK344, CCD!AQ344, CCD!AW344, CCD!BC344, CCD!BI344, CCD!BO344, CCD!BU344, CCD!CA344, CCD!CG344, CCD!CM344, CCD!CS344, CCD!CY344))</f>
        <v>0</v>
      </c>
      <c r="K344" s="32"/>
      <c r="L344" s="32"/>
      <c r="M344" s="32"/>
      <c r="N344" s="310">
        <v>0.0</v>
      </c>
      <c r="O344" s="310">
        <v>0.0</v>
      </c>
      <c r="P344" s="310">
        <v>0.0</v>
      </c>
      <c r="Q344" s="32"/>
      <c r="R344" s="88"/>
      <c r="S344" s="32"/>
      <c r="T344" s="310">
        <v>0.0</v>
      </c>
      <c r="U344" s="310">
        <v>0.0</v>
      </c>
      <c r="V344" s="310">
        <v>0.0</v>
      </c>
      <c r="W344" s="32"/>
      <c r="X344" s="32"/>
      <c r="Y344" s="32"/>
      <c r="Z344" s="310">
        <v>0.0</v>
      </c>
      <c r="AA344" s="310">
        <v>0.0</v>
      </c>
      <c r="AB344" s="310">
        <v>0.0</v>
      </c>
      <c r="AC344" s="32"/>
      <c r="AD344" s="32"/>
      <c r="AE344" s="32"/>
      <c r="AF344" s="310">
        <v>0.0</v>
      </c>
      <c r="AG344" s="310">
        <v>0.0</v>
      </c>
      <c r="AH344" s="310">
        <v>0.0</v>
      </c>
      <c r="AI344" s="32"/>
      <c r="AJ344" s="32"/>
      <c r="AK344" s="32"/>
      <c r="AL344" s="310">
        <v>0.0</v>
      </c>
      <c r="AM344" s="310">
        <v>0.0</v>
      </c>
      <c r="AN344" s="310">
        <v>0.0</v>
      </c>
      <c r="AO344" s="32"/>
      <c r="AP344" s="32"/>
      <c r="AQ344" s="32"/>
      <c r="AR344" s="310">
        <v>0.0</v>
      </c>
      <c r="AS344" s="310">
        <v>0.0</v>
      </c>
      <c r="AT344" s="310">
        <v>0.0</v>
      </c>
      <c r="AU344" s="32"/>
      <c r="AV344" s="32"/>
      <c r="AW344" s="32"/>
      <c r="AX344" s="310">
        <v>0.0</v>
      </c>
      <c r="AY344" s="310">
        <v>0.0</v>
      </c>
      <c r="AZ344" s="310">
        <v>0.0</v>
      </c>
      <c r="BA344" s="32"/>
      <c r="BB344" s="32"/>
      <c r="BC344" s="32"/>
      <c r="BD344" s="310">
        <v>0.0</v>
      </c>
      <c r="BE344" s="310">
        <v>0.0</v>
      </c>
      <c r="BF344" s="310">
        <v>0.0</v>
      </c>
      <c r="BG344" s="32"/>
      <c r="BH344" s="32"/>
      <c r="BI344" s="32"/>
      <c r="BJ344" s="310">
        <v>0.0</v>
      </c>
      <c r="BK344" s="310">
        <v>0.0</v>
      </c>
      <c r="BL344" s="310">
        <v>0.0</v>
      </c>
      <c r="BM344" s="32"/>
      <c r="BN344" s="32"/>
      <c r="BO344" s="32"/>
      <c r="BP344" s="310">
        <v>0.0</v>
      </c>
      <c r="BQ344" s="310">
        <v>0.0</v>
      </c>
      <c r="BR344" s="310">
        <v>0.0</v>
      </c>
      <c r="BS344" s="32"/>
      <c r="BT344" s="32"/>
      <c r="BU344" s="32"/>
      <c r="BV344" s="310">
        <v>0.0</v>
      </c>
      <c r="BW344" s="310">
        <v>0.0</v>
      </c>
      <c r="BX344" s="310">
        <v>0.0</v>
      </c>
      <c r="BY344" s="32"/>
      <c r="BZ344" s="32"/>
      <c r="CA344" s="32"/>
      <c r="CB344" s="310">
        <v>0.0</v>
      </c>
      <c r="CC344" s="310">
        <v>0.0</v>
      </c>
      <c r="CD344" s="310">
        <v>0.0</v>
      </c>
      <c r="CE344" s="32"/>
      <c r="CF344" s="32"/>
      <c r="CG344" s="32"/>
      <c r="CH344" s="310">
        <v>0.0</v>
      </c>
      <c r="CI344" s="310">
        <v>0.0</v>
      </c>
      <c r="CJ344" s="310">
        <v>0.0</v>
      </c>
      <c r="CK344" s="31"/>
      <c r="CL344" s="31"/>
      <c r="CM344" s="31"/>
      <c r="CN344" s="304">
        <v>0.0</v>
      </c>
      <c r="CO344" s="304">
        <v>0.0</v>
      </c>
      <c r="CP344" s="304">
        <v>0.0</v>
      </c>
      <c r="CQ344" s="31"/>
      <c r="CR344" s="31"/>
      <c r="CS344" s="31"/>
      <c r="CT344" s="304">
        <v>0.0</v>
      </c>
      <c r="CU344" s="304">
        <v>0.0</v>
      </c>
      <c r="CV344" s="304">
        <v>0.0</v>
      </c>
      <c r="CW344" s="31"/>
      <c r="CX344" s="31"/>
      <c r="CY344" s="31"/>
      <c r="CZ344" s="304">
        <v>0.0</v>
      </c>
      <c r="DA344" s="304">
        <v>0.0</v>
      </c>
      <c r="DB344" s="304">
        <v>0.0</v>
      </c>
    </row>
    <row r="345">
      <c r="B345" s="313"/>
      <c r="C345" s="314"/>
      <c r="D345" s="314"/>
      <c r="E345" s="287">
        <v>0.0</v>
      </c>
      <c r="F345" s="287">
        <v>0.0</v>
      </c>
      <c r="G345" s="287">
        <v>0.0</v>
      </c>
      <c r="H345" s="287">
        <f>IF(ISBLANK(E345), "", COUNTA(CCD!K345, CCD!Q345, CCD!W345, CCD!AC345, CCD!AI345, CCD!AO345, CCD!AU345, CCD!BA345, CCD!BG345, CCD!BM345, CCD!BS345, CCD!BY345, CCD!CE345, CCD!CK345, CCD!CQ345, CCD!CW345))</f>
        <v>0</v>
      </c>
      <c r="I345" s="287">
        <f>IF(ISBLANK(F345), "", COUNTA(CCD!L345, CCD!R345, CCD!X345, CCD!AD345, CCD!AJ345, CCD!AP345, CCD!AV345, CCD!BB345, CCD!BH345, CCD!BN345, CCD!BT345, CCD!BZ345, CCD!CF345, CCD!CL345, CCD!CR345, CCD!CX345))</f>
        <v>0</v>
      </c>
      <c r="J345" s="287">
        <f>IF(ISBLANK(G345), "", COUNTA(CCD!M345, CCD!S345, CCD!Y345, CCD!AE345, CCD!AK345, CCD!AQ345, CCD!AW345, CCD!BC345, CCD!BI345, CCD!BO345, CCD!BU345, CCD!CA345, CCD!CG345, CCD!CM345, CCD!CS345, CCD!CY345))</f>
        <v>0</v>
      </c>
      <c r="K345" s="32"/>
      <c r="L345" s="32"/>
      <c r="M345" s="32"/>
      <c r="N345" s="310">
        <v>0.0</v>
      </c>
      <c r="O345" s="310">
        <v>0.0</v>
      </c>
      <c r="P345" s="310">
        <v>0.0</v>
      </c>
      <c r="Q345" s="32"/>
      <c r="R345" s="88"/>
      <c r="S345" s="32"/>
      <c r="T345" s="310">
        <v>0.0</v>
      </c>
      <c r="U345" s="310">
        <v>0.0</v>
      </c>
      <c r="V345" s="310">
        <v>0.0</v>
      </c>
      <c r="W345" s="32"/>
      <c r="X345" s="32"/>
      <c r="Y345" s="32"/>
      <c r="Z345" s="310">
        <v>0.0</v>
      </c>
      <c r="AA345" s="310">
        <v>0.0</v>
      </c>
      <c r="AB345" s="310">
        <v>0.0</v>
      </c>
      <c r="AC345" s="32"/>
      <c r="AD345" s="32"/>
      <c r="AE345" s="32"/>
      <c r="AF345" s="310">
        <v>0.0</v>
      </c>
      <c r="AG345" s="310">
        <v>0.0</v>
      </c>
      <c r="AH345" s="310">
        <v>0.0</v>
      </c>
      <c r="AI345" s="32"/>
      <c r="AJ345" s="32"/>
      <c r="AK345" s="32"/>
      <c r="AL345" s="310">
        <v>0.0</v>
      </c>
      <c r="AM345" s="310">
        <v>0.0</v>
      </c>
      <c r="AN345" s="310">
        <v>0.0</v>
      </c>
      <c r="AO345" s="32"/>
      <c r="AP345" s="32"/>
      <c r="AQ345" s="32"/>
      <c r="AR345" s="310">
        <v>0.0</v>
      </c>
      <c r="AS345" s="310">
        <v>0.0</v>
      </c>
      <c r="AT345" s="310">
        <v>0.0</v>
      </c>
      <c r="AU345" s="32"/>
      <c r="AV345" s="32"/>
      <c r="AW345" s="32"/>
      <c r="AX345" s="310">
        <v>0.0</v>
      </c>
      <c r="AY345" s="310">
        <v>0.0</v>
      </c>
      <c r="AZ345" s="310">
        <v>0.0</v>
      </c>
      <c r="BA345" s="32"/>
      <c r="BB345" s="32"/>
      <c r="BC345" s="32"/>
      <c r="BD345" s="310">
        <v>0.0</v>
      </c>
      <c r="BE345" s="310">
        <v>0.0</v>
      </c>
      <c r="BF345" s="310">
        <v>0.0</v>
      </c>
      <c r="BG345" s="32"/>
      <c r="BH345" s="32"/>
      <c r="BI345" s="32"/>
      <c r="BJ345" s="310">
        <v>0.0</v>
      </c>
      <c r="BK345" s="310">
        <v>0.0</v>
      </c>
      <c r="BL345" s="310">
        <v>0.0</v>
      </c>
      <c r="BM345" s="32"/>
      <c r="BN345" s="32"/>
      <c r="BO345" s="32"/>
      <c r="BP345" s="310">
        <v>0.0</v>
      </c>
      <c r="BQ345" s="310">
        <v>0.0</v>
      </c>
      <c r="BR345" s="310">
        <v>0.0</v>
      </c>
      <c r="BS345" s="32"/>
      <c r="BT345" s="32"/>
      <c r="BU345" s="32"/>
      <c r="BV345" s="310">
        <v>0.0</v>
      </c>
      <c r="BW345" s="310">
        <v>0.0</v>
      </c>
      <c r="BX345" s="310">
        <v>0.0</v>
      </c>
      <c r="BY345" s="32"/>
      <c r="BZ345" s="32"/>
      <c r="CA345" s="32"/>
      <c r="CB345" s="310">
        <v>0.0</v>
      </c>
      <c r="CC345" s="310">
        <v>0.0</v>
      </c>
      <c r="CD345" s="310">
        <v>0.0</v>
      </c>
      <c r="CE345" s="32"/>
      <c r="CF345" s="32"/>
      <c r="CG345" s="32"/>
      <c r="CH345" s="310">
        <v>0.0</v>
      </c>
      <c r="CI345" s="310">
        <v>0.0</v>
      </c>
      <c r="CJ345" s="310">
        <v>0.0</v>
      </c>
      <c r="CK345" s="31"/>
      <c r="CL345" s="31"/>
      <c r="CM345" s="31"/>
      <c r="CN345" s="304">
        <v>0.0</v>
      </c>
      <c r="CO345" s="304">
        <v>0.0</v>
      </c>
      <c r="CP345" s="304">
        <v>0.0</v>
      </c>
      <c r="CQ345" s="31"/>
      <c r="CR345" s="31"/>
      <c r="CS345" s="31"/>
      <c r="CT345" s="304">
        <v>0.0</v>
      </c>
      <c r="CU345" s="304">
        <v>0.0</v>
      </c>
      <c r="CV345" s="304">
        <v>0.0</v>
      </c>
      <c r="CW345" s="31"/>
      <c r="CX345" s="31"/>
      <c r="CY345" s="31"/>
      <c r="CZ345" s="304">
        <v>0.0</v>
      </c>
      <c r="DA345" s="304">
        <v>0.0</v>
      </c>
      <c r="DB345" s="304">
        <v>0.0</v>
      </c>
    </row>
    <row r="346">
      <c r="B346" s="313"/>
      <c r="C346" s="314"/>
      <c r="D346" s="314"/>
      <c r="E346" s="287">
        <v>0.0</v>
      </c>
      <c r="F346" s="287">
        <v>0.0</v>
      </c>
      <c r="G346" s="287">
        <v>0.0</v>
      </c>
      <c r="H346" s="287">
        <f>IF(ISBLANK(E346), "", COUNTA(CCD!K346, CCD!Q346, CCD!W346, CCD!AC346, CCD!AI346, CCD!AO346, CCD!AU346, CCD!BA346, CCD!BG346, CCD!BM346, CCD!BS346, CCD!BY346, CCD!CE346, CCD!CK346, CCD!CQ346, CCD!CW346))</f>
        <v>0</v>
      </c>
      <c r="I346" s="287">
        <f>IF(ISBLANK(F346), "", COUNTA(CCD!L346, CCD!R346, CCD!X346, CCD!AD346, CCD!AJ346, CCD!AP346, CCD!AV346, CCD!BB346, CCD!BH346, CCD!BN346, CCD!BT346, CCD!BZ346, CCD!CF346, CCD!CL346, CCD!CR346, CCD!CX346))</f>
        <v>0</v>
      </c>
      <c r="J346" s="287">
        <f>IF(ISBLANK(G346), "", COUNTA(CCD!M346, CCD!S346, CCD!Y346, CCD!AE346, CCD!AK346, CCD!AQ346, CCD!AW346, CCD!BC346, CCD!BI346, CCD!BO346, CCD!BU346, CCD!CA346, CCD!CG346, CCD!CM346, CCD!CS346, CCD!CY346))</f>
        <v>0</v>
      </c>
      <c r="K346" s="32"/>
      <c r="L346" s="32"/>
      <c r="M346" s="32"/>
      <c r="N346" s="310">
        <v>0.0</v>
      </c>
      <c r="O346" s="310">
        <v>0.0</v>
      </c>
      <c r="P346" s="310">
        <v>0.0</v>
      </c>
      <c r="Q346" s="32"/>
      <c r="R346" s="88"/>
      <c r="S346" s="32"/>
      <c r="T346" s="310">
        <v>0.0</v>
      </c>
      <c r="U346" s="310">
        <v>0.0</v>
      </c>
      <c r="V346" s="310">
        <v>0.0</v>
      </c>
      <c r="W346" s="32"/>
      <c r="X346" s="32"/>
      <c r="Y346" s="32"/>
      <c r="Z346" s="310">
        <v>0.0</v>
      </c>
      <c r="AA346" s="310">
        <v>0.0</v>
      </c>
      <c r="AB346" s="310">
        <v>0.0</v>
      </c>
      <c r="AC346" s="32"/>
      <c r="AD346" s="32"/>
      <c r="AE346" s="32"/>
      <c r="AF346" s="310">
        <v>0.0</v>
      </c>
      <c r="AG346" s="310">
        <v>0.0</v>
      </c>
      <c r="AH346" s="310">
        <v>0.0</v>
      </c>
      <c r="AI346" s="32"/>
      <c r="AJ346" s="32"/>
      <c r="AK346" s="32"/>
      <c r="AL346" s="310">
        <v>0.0</v>
      </c>
      <c r="AM346" s="310">
        <v>0.0</v>
      </c>
      <c r="AN346" s="310">
        <v>0.0</v>
      </c>
      <c r="AO346" s="32"/>
      <c r="AP346" s="32"/>
      <c r="AQ346" s="32"/>
      <c r="AR346" s="310">
        <v>0.0</v>
      </c>
      <c r="AS346" s="310">
        <v>0.0</v>
      </c>
      <c r="AT346" s="310">
        <v>0.0</v>
      </c>
      <c r="AU346" s="32"/>
      <c r="AV346" s="32"/>
      <c r="AW346" s="32"/>
      <c r="AX346" s="310">
        <v>0.0</v>
      </c>
      <c r="AY346" s="310">
        <v>0.0</v>
      </c>
      <c r="AZ346" s="310">
        <v>0.0</v>
      </c>
      <c r="BA346" s="32"/>
      <c r="BB346" s="32"/>
      <c r="BC346" s="32"/>
      <c r="BD346" s="310">
        <v>0.0</v>
      </c>
      <c r="BE346" s="310">
        <v>0.0</v>
      </c>
      <c r="BF346" s="310">
        <v>0.0</v>
      </c>
      <c r="BG346" s="32"/>
      <c r="BH346" s="32"/>
      <c r="BI346" s="32"/>
      <c r="BJ346" s="310">
        <v>0.0</v>
      </c>
      <c r="BK346" s="310">
        <v>0.0</v>
      </c>
      <c r="BL346" s="310">
        <v>0.0</v>
      </c>
      <c r="BM346" s="32"/>
      <c r="BN346" s="32"/>
      <c r="BO346" s="32"/>
      <c r="BP346" s="310">
        <v>0.0</v>
      </c>
      <c r="BQ346" s="310">
        <v>0.0</v>
      </c>
      <c r="BR346" s="310">
        <v>0.0</v>
      </c>
      <c r="BS346" s="32"/>
      <c r="BT346" s="32"/>
      <c r="BU346" s="32"/>
      <c r="BV346" s="310">
        <v>0.0</v>
      </c>
      <c r="BW346" s="310">
        <v>0.0</v>
      </c>
      <c r="BX346" s="310">
        <v>0.0</v>
      </c>
      <c r="BY346" s="32"/>
      <c r="BZ346" s="32"/>
      <c r="CA346" s="32"/>
      <c r="CB346" s="310">
        <v>0.0</v>
      </c>
      <c r="CC346" s="310">
        <v>0.0</v>
      </c>
      <c r="CD346" s="310">
        <v>0.0</v>
      </c>
      <c r="CE346" s="32"/>
      <c r="CF346" s="32"/>
      <c r="CG346" s="32"/>
      <c r="CH346" s="310">
        <v>0.0</v>
      </c>
      <c r="CI346" s="310">
        <v>0.0</v>
      </c>
      <c r="CJ346" s="310">
        <v>0.0</v>
      </c>
      <c r="CK346" s="31"/>
      <c r="CL346" s="31"/>
      <c r="CM346" s="31"/>
      <c r="CN346" s="304">
        <v>0.0</v>
      </c>
      <c r="CO346" s="304">
        <v>0.0</v>
      </c>
      <c r="CP346" s="304">
        <v>0.0</v>
      </c>
      <c r="CQ346" s="31"/>
      <c r="CR346" s="31"/>
      <c r="CS346" s="31"/>
      <c r="CT346" s="304">
        <v>0.0</v>
      </c>
      <c r="CU346" s="304">
        <v>0.0</v>
      </c>
      <c r="CV346" s="304">
        <v>0.0</v>
      </c>
      <c r="CW346" s="31"/>
      <c r="CX346" s="31"/>
      <c r="CY346" s="31"/>
      <c r="CZ346" s="304">
        <v>0.0</v>
      </c>
      <c r="DA346" s="304">
        <v>0.0</v>
      </c>
      <c r="DB346" s="304">
        <v>0.0</v>
      </c>
    </row>
    <row r="347">
      <c r="B347" s="313"/>
      <c r="C347" s="314"/>
      <c r="D347" s="314"/>
      <c r="E347" s="287">
        <v>0.0</v>
      </c>
      <c r="F347" s="287">
        <v>0.0</v>
      </c>
      <c r="G347" s="287">
        <v>0.0</v>
      </c>
      <c r="H347" s="287">
        <f>IF(ISBLANK(E347), "", COUNTA(CCD!K347, CCD!Q347, CCD!W347, CCD!AC347, CCD!AI347, CCD!AO347, CCD!AU347, CCD!BA347, CCD!BG347, CCD!BM347, CCD!BS347, CCD!BY347, CCD!CE347, CCD!CK347, CCD!CQ347, CCD!CW347))</f>
        <v>0</v>
      </c>
      <c r="I347" s="287">
        <f>IF(ISBLANK(F347), "", COUNTA(CCD!L347, CCD!R347, CCD!X347, CCD!AD347, CCD!AJ347, CCD!AP347, CCD!AV347, CCD!BB347, CCD!BH347, CCD!BN347, CCD!BT347, CCD!BZ347, CCD!CF347, CCD!CL347, CCD!CR347, CCD!CX347))</f>
        <v>0</v>
      </c>
      <c r="J347" s="287">
        <f>IF(ISBLANK(G347), "", COUNTA(CCD!M347, CCD!S347, CCD!Y347, CCD!AE347, CCD!AK347, CCD!AQ347, CCD!AW347, CCD!BC347, CCD!BI347, CCD!BO347, CCD!BU347, CCD!CA347, CCD!CG347, CCD!CM347, CCD!CS347, CCD!CY347))</f>
        <v>0</v>
      </c>
      <c r="K347" s="32"/>
      <c r="L347" s="32"/>
      <c r="M347" s="32"/>
      <c r="N347" s="310">
        <v>0.0</v>
      </c>
      <c r="O347" s="310">
        <v>0.0</v>
      </c>
      <c r="P347" s="310">
        <v>0.0</v>
      </c>
      <c r="Q347" s="32"/>
      <c r="R347" s="88"/>
      <c r="S347" s="32"/>
      <c r="T347" s="310">
        <v>0.0</v>
      </c>
      <c r="U347" s="310">
        <v>0.0</v>
      </c>
      <c r="V347" s="310">
        <v>0.0</v>
      </c>
      <c r="W347" s="32"/>
      <c r="X347" s="32"/>
      <c r="Y347" s="32"/>
      <c r="Z347" s="310">
        <v>0.0</v>
      </c>
      <c r="AA347" s="310">
        <v>0.0</v>
      </c>
      <c r="AB347" s="310">
        <v>0.0</v>
      </c>
      <c r="AC347" s="32"/>
      <c r="AD347" s="32"/>
      <c r="AE347" s="32"/>
      <c r="AF347" s="310">
        <v>0.0</v>
      </c>
      <c r="AG347" s="310">
        <v>0.0</v>
      </c>
      <c r="AH347" s="310">
        <v>0.0</v>
      </c>
      <c r="AI347" s="32"/>
      <c r="AJ347" s="32"/>
      <c r="AK347" s="32"/>
      <c r="AL347" s="310">
        <v>0.0</v>
      </c>
      <c r="AM347" s="310">
        <v>0.0</v>
      </c>
      <c r="AN347" s="310">
        <v>0.0</v>
      </c>
      <c r="AO347" s="32"/>
      <c r="AP347" s="32"/>
      <c r="AQ347" s="32"/>
      <c r="AR347" s="310">
        <v>0.0</v>
      </c>
      <c r="AS347" s="310">
        <v>0.0</v>
      </c>
      <c r="AT347" s="310">
        <v>0.0</v>
      </c>
      <c r="AU347" s="32"/>
      <c r="AV347" s="32"/>
      <c r="AW347" s="32"/>
      <c r="AX347" s="310">
        <v>0.0</v>
      </c>
      <c r="AY347" s="310">
        <v>0.0</v>
      </c>
      <c r="AZ347" s="310">
        <v>0.0</v>
      </c>
      <c r="BA347" s="32"/>
      <c r="BB347" s="32"/>
      <c r="BC347" s="32"/>
      <c r="BD347" s="310">
        <v>0.0</v>
      </c>
      <c r="BE347" s="310">
        <v>0.0</v>
      </c>
      <c r="BF347" s="310">
        <v>0.0</v>
      </c>
      <c r="BG347" s="32"/>
      <c r="BH347" s="32"/>
      <c r="BI347" s="32"/>
      <c r="BJ347" s="310">
        <v>0.0</v>
      </c>
      <c r="BK347" s="310">
        <v>0.0</v>
      </c>
      <c r="BL347" s="310">
        <v>0.0</v>
      </c>
      <c r="BM347" s="32"/>
      <c r="BN347" s="32"/>
      <c r="BO347" s="32"/>
      <c r="BP347" s="310">
        <v>0.0</v>
      </c>
      <c r="BQ347" s="310">
        <v>0.0</v>
      </c>
      <c r="BR347" s="310">
        <v>0.0</v>
      </c>
      <c r="BS347" s="32"/>
      <c r="BT347" s="32"/>
      <c r="BU347" s="32"/>
      <c r="BV347" s="310">
        <v>0.0</v>
      </c>
      <c r="BW347" s="310">
        <v>0.0</v>
      </c>
      <c r="BX347" s="310">
        <v>0.0</v>
      </c>
      <c r="BY347" s="32"/>
      <c r="BZ347" s="32"/>
      <c r="CA347" s="32"/>
      <c r="CB347" s="310">
        <v>0.0</v>
      </c>
      <c r="CC347" s="310">
        <v>0.0</v>
      </c>
      <c r="CD347" s="310">
        <v>0.0</v>
      </c>
      <c r="CE347" s="32"/>
      <c r="CF347" s="32"/>
      <c r="CG347" s="32"/>
      <c r="CH347" s="310">
        <v>0.0</v>
      </c>
      <c r="CI347" s="310">
        <v>0.0</v>
      </c>
      <c r="CJ347" s="310">
        <v>0.0</v>
      </c>
      <c r="CK347" s="31"/>
      <c r="CL347" s="31"/>
      <c r="CM347" s="31"/>
      <c r="CN347" s="304">
        <v>0.0</v>
      </c>
      <c r="CO347" s="304">
        <v>0.0</v>
      </c>
      <c r="CP347" s="304">
        <v>0.0</v>
      </c>
      <c r="CQ347" s="31"/>
      <c r="CR347" s="31"/>
      <c r="CS347" s="31"/>
      <c r="CT347" s="304">
        <v>0.0</v>
      </c>
      <c r="CU347" s="304">
        <v>0.0</v>
      </c>
      <c r="CV347" s="304">
        <v>0.0</v>
      </c>
      <c r="CW347" s="31"/>
      <c r="CX347" s="31"/>
      <c r="CY347" s="31"/>
      <c r="CZ347" s="304">
        <v>0.0</v>
      </c>
      <c r="DA347" s="304">
        <v>0.0</v>
      </c>
      <c r="DB347" s="304">
        <v>0.0</v>
      </c>
    </row>
    <row r="348">
      <c r="B348" s="313"/>
      <c r="C348" s="314"/>
      <c r="D348" s="314"/>
      <c r="E348" s="287">
        <v>0.0</v>
      </c>
      <c r="F348" s="287">
        <v>0.0</v>
      </c>
      <c r="G348" s="287">
        <v>0.0</v>
      </c>
      <c r="H348" s="287">
        <f>IF(ISBLANK(E348), "", COUNTA(CCD!K348, CCD!Q348, CCD!W348, CCD!AC348, CCD!AI348, CCD!AO348, CCD!AU348, CCD!BA348, CCD!BG348, CCD!BM348, CCD!BS348, CCD!BY348, CCD!CE348, CCD!CK348, CCD!CQ348, CCD!CW348))</f>
        <v>0</v>
      </c>
      <c r="I348" s="287">
        <f>IF(ISBLANK(F348), "", COUNTA(CCD!L348, CCD!R348, CCD!X348, CCD!AD348, CCD!AJ348, CCD!AP348, CCD!AV348, CCD!BB348, CCD!BH348, CCD!BN348, CCD!BT348, CCD!BZ348, CCD!CF348, CCD!CL348, CCD!CR348, CCD!CX348))</f>
        <v>0</v>
      </c>
      <c r="J348" s="287">
        <f>IF(ISBLANK(G348), "", COUNTA(CCD!M348, CCD!S348, CCD!Y348, CCD!AE348, CCD!AK348, CCD!AQ348, CCD!AW348, CCD!BC348, CCD!BI348, CCD!BO348, CCD!BU348, CCD!CA348, CCD!CG348, CCD!CM348, CCD!CS348, CCD!CY348))</f>
        <v>0</v>
      </c>
      <c r="K348" s="32"/>
      <c r="L348" s="32"/>
      <c r="M348" s="32"/>
      <c r="N348" s="310">
        <v>0.0</v>
      </c>
      <c r="O348" s="310">
        <v>0.0</v>
      </c>
      <c r="P348" s="310">
        <v>0.0</v>
      </c>
      <c r="Q348" s="32"/>
      <c r="R348" s="88"/>
      <c r="S348" s="32"/>
      <c r="T348" s="310">
        <v>0.0</v>
      </c>
      <c r="U348" s="310">
        <v>0.0</v>
      </c>
      <c r="V348" s="310">
        <v>0.0</v>
      </c>
      <c r="W348" s="32"/>
      <c r="X348" s="32"/>
      <c r="Y348" s="32"/>
      <c r="Z348" s="310">
        <v>0.0</v>
      </c>
      <c r="AA348" s="310">
        <v>0.0</v>
      </c>
      <c r="AB348" s="310">
        <v>0.0</v>
      </c>
      <c r="AC348" s="32"/>
      <c r="AD348" s="32"/>
      <c r="AE348" s="32"/>
      <c r="AF348" s="310">
        <v>0.0</v>
      </c>
      <c r="AG348" s="310">
        <v>0.0</v>
      </c>
      <c r="AH348" s="310">
        <v>0.0</v>
      </c>
      <c r="AI348" s="32"/>
      <c r="AJ348" s="32"/>
      <c r="AK348" s="32"/>
      <c r="AL348" s="310">
        <v>0.0</v>
      </c>
      <c r="AM348" s="310">
        <v>0.0</v>
      </c>
      <c r="AN348" s="310">
        <v>0.0</v>
      </c>
      <c r="AO348" s="32"/>
      <c r="AP348" s="32"/>
      <c r="AQ348" s="32"/>
      <c r="AR348" s="310">
        <v>0.0</v>
      </c>
      <c r="AS348" s="310">
        <v>0.0</v>
      </c>
      <c r="AT348" s="310">
        <v>0.0</v>
      </c>
      <c r="AU348" s="32"/>
      <c r="AV348" s="32"/>
      <c r="AW348" s="32"/>
      <c r="AX348" s="310">
        <v>0.0</v>
      </c>
      <c r="AY348" s="310">
        <v>0.0</v>
      </c>
      <c r="AZ348" s="310">
        <v>0.0</v>
      </c>
      <c r="BA348" s="32"/>
      <c r="BB348" s="32"/>
      <c r="BC348" s="32"/>
      <c r="BD348" s="310">
        <v>0.0</v>
      </c>
      <c r="BE348" s="310">
        <v>0.0</v>
      </c>
      <c r="BF348" s="310">
        <v>0.0</v>
      </c>
      <c r="BG348" s="32"/>
      <c r="BH348" s="32"/>
      <c r="BI348" s="32"/>
      <c r="BJ348" s="310">
        <v>0.0</v>
      </c>
      <c r="BK348" s="310">
        <v>0.0</v>
      </c>
      <c r="BL348" s="310">
        <v>0.0</v>
      </c>
      <c r="BM348" s="32"/>
      <c r="BN348" s="32"/>
      <c r="BO348" s="32"/>
      <c r="BP348" s="310">
        <v>0.0</v>
      </c>
      <c r="BQ348" s="310">
        <v>0.0</v>
      </c>
      <c r="BR348" s="310">
        <v>0.0</v>
      </c>
      <c r="BS348" s="32"/>
      <c r="BT348" s="32"/>
      <c r="BU348" s="32"/>
      <c r="BV348" s="310">
        <v>0.0</v>
      </c>
      <c r="BW348" s="310">
        <v>0.0</v>
      </c>
      <c r="BX348" s="310">
        <v>0.0</v>
      </c>
      <c r="BY348" s="32"/>
      <c r="BZ348" s="32"/>
      <c r="CA348" s="32"/>
      <c r="CB348" s="310">
        <v>0.0</v>
      </c>
      <c r="CC348" s="310">
        <v>0.0</v>
      </c>
      <c r="CD348" s="310">
        <v>0.0</v>
      </c>
      <c r="CE348" s="32"/>
      <c r="CF348" s="32"/>
      <c r="CG348" s="32"/>
      <c r="CH348" s="310">
        <v>0.0</v>
      </c>
      <c r="CI348" s="310">
        <v>0.0</v>
      </c>
      <c r="CJ348" s="310">
        <v>0.0</v>
      </c>
      <c r="CK348" s="31"/>
      <c r="CL348" s="31"/>
      <c r="CM348" s="31"/>
      <c r="CN348" s="304">
        <v>0.0</v>
      </c>
      <c r="CO348" s="304">
        <v>0.0</v>
      </c>
      <c r="CP348" s="304">
        <v>0.0</v>
      </c>
      <c r="CQ348" s="31"/>
      <c r="CR348" s="31"/>
      <c r="CS348" s="31"/>
      <c r="CT348" s="304">
        <v>0.0</v>
      </c>
      <c r="CU348" s="304">
        <v>0.0</v>
      </c>
      <c r="CV348" s="304">
        <v>0.0</v>
      </c>
      <c r="CW348" s="31"/>
      <c r="CX348" s="31"/>
      <c r="CY348" s="31"/>
      <c r="CZ348" s="304">
        <v>0.0</v>
      </c>
      <c r="DA348" s="304">
        <v>0.0</v>
      </c>
      <c r="DB348" s="304">
        <v>0.0</v>
      </c>
    </row>
    <row r="349">
      <c r="B349" s="313"/>
      <c r="C349" s="314"/>
      <c r="D349" s="314"/>
      <c r="E349" s="287">
        <v>0.0</v>
      </c>
      <c r="F349" s="287">
        <v>0.0</v>
      </c>
      <c r="G349" s="287">
        <v>0.0</v>
      </c>
      <c r="H349" s="287">
        <f>IF(ISBLANK(E349), "", COUNTA(CCD!K349, CCD!Q349, CCD!W349, CCD!AC349, CCD!AI349, CCD!AO349, CCD!AU349, CCD!BA349, CCD!BG349, CCD!BM349, CCD!BS349, CCD!BY349, CCD!CE349, CCD!CK349, CCD!CQ349, CCD!CW349))</f>
        <v>0</v>
      </c>
      <c r="I349" s="287">
        <f>IF(ISBLANK(F349), "", COUNTA(CCD!L349, CCD!R349, CCD!X349, CCD!AD349, CCD!AJ349, CCD!AP349, CCD!AV349, CCD!BB349, CCD!BH349, CCD!BN349, CCD!BT349, CCD!BZ349, CCD!CF349, CCD!CL349, CCD!CR349, CCD!CX349))</f>
        <v>0</v>
      </c>
      <c r="J349" s="287">
        <f>IF(ISBLANK(G349), "", COUNTA(CCD!M349, CCD!S349, CCD!Y349, CCD!AE349, CCD!AK349, CCD!AQ349, CCD!AW349, CCD!BC349, CCD!BI349, CCD!BO349, CCD!BU349, CCD!CA349, CCD!CG349, CCD!CM349, CCD!CS349, CCD!CY349))</f>
        <v>0</v>
      </c>
      <c r="K349" s="32"/>
      <c r="L349" s="32"/>
      <c r="M349" s="32"/>
      <c r="N349" s="310">
        <v>0.0</v>
      </c>
      <c r="O349" s="310">
        <v>0.0</v>
      </c>
      <c r="P349" s="310">
        <v>0.0</v>
      </c>
      <c r="Q349" s="32"/>
      <c r="R349" s="88"/>
      <c r="S349" s="32"/>
      <c r="T349" s="310">
        <v>0.0</v>
      </c>
      <c r="U349" s="310">
        <v>0.0</v>
      </c>
      <c r="V349" s="310">
        <v>0.0</v>
      </c>
      <c r="W349" s="32"/>
      <c r="X349" s="32"/>
      <c r="Y349" s="32"/>
      <c r="Z349" s="310">
        <v>0.0</v>
      </c>
      <c r="AA349" s="310">
        <v>0.0</v>
      </c>
      <c r="AB349" s="310">
        <v>0.0</v>
      </c>
      <c r="AC349" s="32"/>
      <c r="AD349" s="32"/>
      <c r="AE349" s="32"/>
      <c r="AF349" s="310">
        <v>0.0</v>
      </c>
      <c r="AG349" s="310">
        <v>0.0</v>
      </c>
      <c r="AH349" s="310">
        <v>0.0</v>
      </c>
      <c r="AI349" s="32"/>
      <c r="AJ349" s="32"/>
      <c r="AK349" s="32"/>
      <c r="AL349" s="310">
        <v>0.0</v>
      </c>
      <c r="AM349" s="310">
        <v>0.0</v>
      </c>
      <c r="AN349" s="310">
        <v>0.0</v>
      </c>
      <c r="AO349" s="32"/>
      <c r="AP349" s="32"/>
      <c r="AQ349" s="32"/>
      <c r="AR349" s="310">
        <v>0.0</v>
      </c>
      <c r="AS349" s="310">
        <v>0.0</v>
      </c>
      <c r="AT349" s="310">
        <v>0.0</v>
      </c>
      <c r="AU349" s="32"/>
      <c r="AV349" s="32"/>
      <c r="AW349" s="32"/>
      <c r="AX349" s="310">
        <v>0.0</v>
      </c>
      <c r="AY349" s="310">
        <v>0.0</v>
      </c>
      <c r="AZ349" s="310">
        <v>0.0</v>
      </c>
      <c r="BA349" s="32"/>
      <c r="BB349" s="32"/>
      <c r="BC349" s="32"/>
      <c r="BD349" s="310">
        <v>0.0</v>
      </c>
      <c r="BE349" s="310">
        <v>0.0</v>
      </c>
      <c r="BF349" s="310">
        <v>0.0</v>
      </c>
      <c r="BG349" s="32"/>
      <c r="BH349" s="32"/>
      <c r="BI349" s="32"/>
      <c r="BJ349" s="310">
        <v>0.0</v>
      </c>
      <c r="BK349" s="310">
        <v>0.0</v>
      </c>
      <c r="BL349" s="310">
        <v>0.0</v>
      </c>
      <c r="BM349" s="32"/>
      <c r="BN349" s="32"/>
      <c r="BO349" s="32"/>
      <c r="BP349" s="310">
        <v>0.0</v>
      </c>
      <c r="BQ349" s="310">
        <v>0.0</v>
      </c>
      <c r="BR349" s="310">
        <v>0.0</v>
      </c>
      <c r="BS349" s="32"/>
      <c r="BT349" s="32"/>
      <c r="BU349" s="32"/>
      <c r="BV349" s="310">
        <v>0.0</v>
      </c>
      <c r="BW349" s="310">
        <v>0.0</v>
      </c>
      <c r="BX349" s="310">
        <v>0.0</v>
      </c>
      <c r="BY349" s="32"/>
      <c r="BZ349" s="32"/>
      <c r="CA349" s="32"/>
      <c r="CB349" s="310">
        <v>0.0</v>
      </c>
      <c r="CC349" s="310">
        <v>0.0</v>
      </c>
      <c r="CD349" s="310">
        <v>0.0</v>
      </c>
      <c r="CE349" s="32"/>
      <c r="CF349" s="32"/>
      <c r="CG349" s="32"/>
      <c r="CH349" s="310">
        <v>0.0</v>
      </c>
      <c r="CI349" s="310">
        <v>0.0</v>
      </c>
      <c r="CJ349" s="310">
        <v>0.0</v>
      </c>
      <c r="CK349" s="31"/>
      <c r="CL349" s="31"/>
      <c r="CM349" s="31"/>
      <c r="CN349" s="304">
        <v>0.0</v>
      </c>
      <c r="CO349" s="304">
        <v>0.0</v>
      </c>
      <c r="CP349" s="304">
        <v>0.0</v>
      </c>
      <c r="CQ349" s="31"/>
      <c r="CR349" s="31"/>
      <c r="CS349" s="31"/>
      <c r="CT349" s="304">
        <v>0.0</v>
      </c>
      <c r="CU349" s="304">
        <v>0.0</v>
      </c>
      <c r="CV349" s="304">
        <v>0.0</v>
      </c>
      <c r="CW349" s="31"/>
      <c r="CX349" s="31"/>
      <c r="CY349" s="31"/>
      <c r="CZ349" s="304">
        <v>0.0</v>
      </c>
      <c r="DA349" s="304">
        <v>0.0</v>
      </c>
      <c r="DB349" s="304">
        <v>0.0</v>
      </c>
    </row>
    <row r="350">
      <c r="B350" s="313"/>
      <c r="C350" s="314"/>
      <c r="D350" s="314"/>
      <c r="E350" s="287">
        <v>0.0</v>
      </c>
      <c r="F350" s="287">
        <v>0.0</v>
      </c>
      <c r="G350" s="287">
        <v>0.0</v>
      </c>
      <c r="H350" s="287">
        <f>IF(ISBLANK(E350), "", COUNTA(CCD!K350, CCD!Q350, CCD!W350, CCD!AC350, CCD!AI350, CCD!AO350, CCD!AU350, CCD!BA350, CCD!BG350, CCD!BM350, CCD!BS350, CCD!BY350, CCD!CE350, CCD!CK350, CCD!CQ350, CCD!CW350))</f>
        <v>0</v>
      </c>
      <c r="I350" s="287">
        <f>IF(ISBLANK(F350), "", COUNTA(CCD!L350, CCD!R350, CCD!X350, CCD!AD350, CCD!AJ350, CCD!AP350, CCD!AV350, CCD!BB350, CCD!BH350, CCD!BN350, CCD!BT350, CCD!BZ350, CCD!CF350, CCD!CL350, CCD!CR350, CCD!CX350))</f>
        <v>0</v>
      </c>
      <c r="J350" s="287">
        <f>IF(ISBLANK(G350), "", COUNTA(CCD!M350, CCD!S350, CCD!Y350, CCD!AE350, CCD!AK350, CCD!AQ350, CCD!AW350, CCD!BC350, CCD!BI350, CCD!BO350, CCD!BU350, CCD!CA350, CCD!CG350, CCD!CM350, CCD!CS350, CCD!CY350))</f>
        <v>0</v>
      </c>
      <c r="K350" s="32"/>
      <c r="L350" s="32"/>
      <c r="M350" s="32"/>
      <c r="N350" s="310">
        <v>0.0</v>
      </c>
      <c r="O350" s="310">
        <v>0.0</v>
      </c>
      <c r="P350" s="310">
        <v>0.0</v>
      </c>
      <c r="Q350" s="32"/>
      <c r="R350" s="88"/>
      <c r="S350" s="32"/>
      <c r="T350" s="310">
        <v>0.0</v>
      </c>
      <c r="U350" s="310">
        <v>0.0</v>
      </c>
      <c r="V350" s="310">
        <v>0.0</v>
      </c>
      <c r="W350" s="32"/>
      <c r="X350" s="32"/>
      <c r="Y350" s="32"/>
      <c r="Z350" s="310">
        <v>0.0</v>
      </c>
      <c r="AA350" s="310">
        <v>0.0</v>
      </c>
      <c r="AB350" s="310">
        <v>0.0</v>
      </c>
      <c r="AC350" s="32"/>
      <c r="AD350" s="32"/>
      <c r="AE350" s="32"/>
      <c r="AF350" s="310">
        <v>0.0</v>
      </c>
      <c r="AG350" s="310">
        <v>0.0</v>
      </c>
      <c r="AH350" s="310">
        <v>0.0</v>
      </c>
      <c r="AI350" s="32"/>
      <c r="AJ350" s="32"/>
      <c r="AK350" s="32"/>
      <c r="AL350" s="310">
        <v>0.0</v>
      </c>
      <c r="AM350" s="310">
        <v>0.0</v>
      </c>
      <c r="AN350" s="310">
        <v>0.0</v>
      </c>
      <c r="AO350" s="32"/>
      <c r="AP350" s="32"/>
      <c r="AQ350" s="32"/>
      <c r="AR350" s="310">
        <v>0.0</v>
      </c>
      <c r="AS350" s="310">
        <v>0.0</v>
      </c>
      <c r="AT350" s="310">
        <v>0.0</v>
      </c>
      <c r="AU350" s="32"/>
      <c r="AV350" s="32"/>
      <c r="AW350" s="32"/>
      <c r="AX350" s="310">
        <v>0.0</v>
      </c>
      <c r="AY350" s="310">
        <v>0.0</v>
      </c>
      <c r="AZ350" s="310">
        <v>0.0</v>
      </c>
      <c r="BA350" s="32"/>
      <c r="BB350" s="32"/>
      <c r="BC350" s="32"/>
      <c r="BD350" s="310">
        <v>0.0</v>
      </c>
      <c r="BE350" s="310">
        <v>0.0</v>
      </c>
      <c r="BF350" s="310">
        <v>0.0</v>
      </c>
      <c r="BG350" s="32"/>
      <c r="BH350" s="32"/>
      <c r="BI350" s="32"/>
      <c r="BJ350" s="310">
        <v>0.0</v>
      </c>
      <c r="BK350" s="310">
        <v>0.0</v>
      </c>
      <c r="BL350" s="310">
        <v>0.0</v>
      </c>
      <c r="BM350" s="32"/>
      <c r="BN350" s="32"/>
      <c r="BO350" s="32"/>
      <c r="BP350" s="310">
        <v>0.0</v>
      </c>
      <c r="BQ350" s="310">
        <v>0.0</v>
      </c>
      <c r="BR350" s="310">
        <v>0.0</v>
      </c>
      <c r="BS350" s="32"/>
      <c r="BT350" s="32"/>
      <c r="BU350" s="32"/>
      <c r="BV350" s="310">
        <v>0.0</v>
      </c>
      <c r="BW350" s="310">
        <v>0.0</v>
      </c>
      <c r="BX350" s="310">
        <v>0.0</v>
      </c>
      <c r="BY350" s="32"/>
      <c r="BZ350" s="32"/>
      <c r="CA350" s="32"/>
      <c r="CB350" s="310">
        <v>0.0</v>
      </c>
      <c r="CC350" s="310">
        <v>0.0</v>
      </c>
      <c r="CD350" s="310">
        <v>0.0</v>
      </c>
      <c r="CE350" s="32"/>
      <c r="CF350" s="32"/>
      <c r="CG350" s="32"/>
      <c r="CH350" s="310">
        <v>0.0</v>
      </c>
      <c r="CI350" s="310">
        <v>0.0</v>
      </c>
      <c r="CJ350" s="310">
        <v>0.0</v>
      </c>
      <c r="CK350" s="31"/>
      <c r="CL350" s="31"/>
      <c r="CM350" s="31"/>
      <c r="CN350" s="304">
        <v>0.0</v>
      </c>
      <c r="CO350" s="304">
        <v>0.0</v>
      </c>
      <c r="CP350" s="304">
        <v>0.0</v>
      </c>
      <c r="CQ350" s="31"/>
      <c r="CR350" s="31"/>
      <c r="CS350" s="31"/>
      <c r="CT350" s="304">
        <v>0.0</v>
      </c>
      <c r="CU350" s="304">
        <v>0.0</v>
      </c>
      <c r="CV350" s="304">
        <v>0.0</v>
      </c>
      <c r="CW350" s="31"/>
      <c r="CX350" s="31"/>
      <c r="CY350" s="31"/>
      <c r="CZ350" s="304">
        <v>0.0</v>
      </c>
      <c r="DA350" s="304">
        <v>0.0</v>
      </c>
      <c r="DB350" s="304">
        <v>0.0</v>
      </c>
    </row>
    <row r="351">
      <c r="B351" s="313"/>
      <c r="C351" s="314"/>
      <c r="D351" s="314"/>
      <c r="E351" s="287">
        <v>0.0</v>
      </c>
      <c r="F351" s="287">
        <v>0.0</v>
      </c>
      <c r="G351" s="287">
        <v>0.0</v>
      </c>
      <c r="H351" s="287">
        <f>IF(ISBLANK(E351), "", COUNTA(CCD!K351, CCD!Q351, CCD!W351, CCD!AC351, CCD!AI351, CCD!AO351, CCD!AU351, CCD!BA351, CCD!BG351, CCD!BM351, CCD!BS351, CCD!BY351, CCD!CE351, CCD!CK351, CCD!CQ351, CCD!CW351))</f>
        <v>0</v>
      </c>
      <c r="I351" s="287">
        <f>IF(ISBLANK(F351), "", COUNTA(CCD!L351, CCD!R351, CCD!X351, CCD!AD351, CCD!AJ351, CCD!AP351, CCD!AV351, CCD!BB351, CCD!BH351, CCD!BN351, CCD!BT351, CCD!BZ351, CCD!CF351, CCD!CL351, CCD!CR351, CCD!CX351))</f>
        <v>0</v>
      </c>
      <c r="J351" s="287">
        <f>IF(ISBLANK(G351), "", COUNTA(CCD!M351, CCD!S351, CCD!Y351, CCD!AE351, CCD!AK351, CCD!AQ351, CCD!AW351, CCD!BC351, CCD!BI351, CCD!BO351, CCD!BU351, CCD!CA351, CCD!CG351, CCD!CM351, CCD!CS351, CCD!CY351))</f>
        <v>0</v>
      </c>
      <c r="K351" s="32"/>
      <c r="L351" s="32"/>
      <c r="M351" s="32"/>
      <c r="N351" s="310">
        <v>0.0</v>
      </c>
      <c r="O351" s="310">
        <v>0.0</v>
      </c>
      <c r="P351" s="310">
        <v>0.0</v>
      </c>
      <c r="Q351" s="32"/>
      <c r="R351" s="88"/>
      <c r="S351" s="32"/>
      <c r="T351" s="310">
        <v>0.0</v>
      </c>
      <c r="U351" s="310">
        <v>0.0</v>
      </c>
      <c r="V351" s="310">
        <v>0.0</v>
      </c>
      <c r="W351" s="32"/>
      <c r="X351" s="32"/>
      <c r="Y351" s="32"/>
      <c r="Z351" s="310">
        <v>0.0</v>
      </c>
      <c r="AA351" s="310">
        <v>0.0</v>
      </c>
      <c r="AB351" s="310">
        <v>0.0</v>
      </c>
      <c r="AC351" s="32"/>
      <c r="AD351" s="32"/>
      <c r="AE351" s="32"/>
      <c r="AF351" s="310">
        <v>0.0</v>
      </c>
      <c r="AG351" s="310">
        <v>0.0</v>
      </c>
      <c r="AH351" s="310">
        <v>0.0</v>
      </c>
      <c r="AI351" s="32"/>
      <c r="AJ351" s="32"/>
      <c r="AK351" s="32"/>
      <c r="AL351" s="310">
        <v>0.0</v>
      </c>
      <c r="AM351" s="310">
        <v>0.0</v>
      </c>
      <c r="AN351" s="310">
        <v>0.0</v>
      </c>
      <c r="AO351" s="32"/>
      <c r="AP351" s="32"/>
      <c r="AQ351" s="32"/>
      <c r="AR351" s="310">
        <v>0.0</v>
      </c>
      <c r="AS351" s="310">
        <v>0.0</v>
      </c>
      <c r="AT351" s="310">
        <v>0.0</v>
      </c>
      <c r="AU351" s="32"/>
      <c r="AV351" s="32"/>
      <c r="AW351" s="32"/>
      <c r="AX351" s="310">
        <v>0.0</v>
      </c>
      <c r="AY351" s="310">
        <v>0.0</v>
      </c>
      <c r="AZ351" s="310">
        <v>0.0</v>
      </c>
      <c r="BA351" s="32"/>
      <c r="BB351" s="32"/>
      <c r="BC351" s="32"/>
      <c r="BD351" s="310">
        <v>0.0</v>
      </c>
      <c r="BE351" s="310">
        <v>0.0</v>
      </c>
      <c r="BF351" s="310">
        <v>0.0</v>
      </c>
      <c r="BG351" s="32"/>
      <c r="BH351" s="32"/>
      <c r="BI351" s="32"/>
      <c r="BJ351" s="310">
        <v>0.0</v>
      </c>
      <c r="BK351" s="310">
        <v>0.0</v>
      </c>
      <c r="BL351" s="310">
        <v>0.0</v>
      </c>
      <c r="BM351" s="32"/>
      <c r="BN351" s="32"/>
      <c r="BO351" s="32"/>
      <c r="BP351" s="310">
        <v>0.0</v>
      </c>
      <c r="BQ351" s="310">
        <v>0.0</v>
      </c>
      <c r="BR351" s="310">
        <v>0.0</v>
      </c>
      <c r="BS351" s="32"/>
      <c r="BT351" s="32"/>
      <c r="BU351" s="32"/>
      <c r="BV351" s="310">
        <v>0.0</v>
      </c>
      <c r="BW351" s="310">
        <v>0.0</v>
      </c>
      <c r="BX351" s="310">
        <v>0.0</v>
      </c>
      <c r="BY351" s="32"/>
      <c r="BZ351" s="32"/>
      <c r="CA351" s="32"/>
      <c r="CB351" s="310">
        <v>0.0</v>
      </c>
      <c r="CC351" s="310">
        <v>0.0</v>
      </c>
      <c r="CD351" s="310">
        <v>0.0</v>
      </c>
      <c r="CE351" s="32"/>
      <c r="CF351" s="32"/>
      <c r="CG351" s="32"/>
      <c r="CH351" s="310">
        <v>0.0</v>
      </c>
      <c r="CI351" s="310">
        <v>0.0</v>
      </c>
      <c r="CJ351" s="310">
        <v>0.0</v>
      </c>
      <c r="CK351" s="31"/>
      <c r="CL351" s="31"/>
      <c r="CM351" s="31"/>
      <c r="CN351" s="304">
        <v>0.0</v>
      </c>
      <c r="CO351" s="304">
        <v>0.0</v>
      </c>
      <c r="CP351" s="304">
        <v>0.0</v>
      </c>
      <c r="CQ351" s="31"/>
      <c r="CR351" s="31"/>
      <c r="CS351" s="31"/>
      <c r="CT351" s="304">
        <v>0.0</v>
      </c>
      <c r="CU351" s="304">
        <v>0.0</v>
      </c>
      <c r="CV351" s="304">
        <v>0.0</v>
      </c>
      <c r="CW351" s="31"/>
      <c r="CX351" s="31"/>
      <c r="CY351" s="31"/>
      <c r="CZ351" s="304">
        <v>0.0</v>
      </c>
      <c r="DA351" s="304">
        <v>0.0</v>
      </c>
      <c r="DB351" s="304">
        <v>0.0</v>
      </c>
    </row>
    <row r="352">
      <c r="B352" s="313"/>
      <c r="C352" s="314"/>
      <c r="D352" s="314"/>
      <c r="E352" s="287">
        <v>0.0</v>
      </c>
      <c r="F352" s="287">
        <v>0.0</v>
      </c>
      <c r="G352" s="287">
        <v>0.0</v>
      </c>
      <c r="H352" s="287">
        <f>IF(ISBLANK(E352), "", COUNTA(CCD!K352, CCD!Q352, CCD!W352, CCD!AC352, CCD!AI352, CCD!AO352, CCD!AU352, CCD!BA352, CCD!BG352, CCD!BM352, CCD!BS352, CCD!BY352, CCD!CE352, CCD!CK352, CCD!CQ352, CCD!CW352))</f>
        <v>0</v>
      </c>
      <c r="I352" s="287">
        <f>IF(ISBLANK(F352), "", COUNTA(CCD!L352, CCD!R352, CCD!X352, CCD!AD352, CCD!AJ352, CCD!AP352, CCD!AV352, CCD!BB352, CCD!BH352, CCD!BN352, CCD!BT352, CCD!BZ352, CCD!CF352, CCD!CL352, CCD!CR352, CCD!CX352))</f>
        <v>0</v>
      </c>
      <c r="J352" s="287">
        <f>IF(ISBLANK(G352), "", COUNTA(CCD!M352, CCD!S352, CCD!Y352, CCD!AE352, CCD!AK352, CCD!AQ352, CCD!AW352, CCD!BC352, CCD!BI352, CCD!BO352, CCD!BU352, CCD!CA352, CCD!CG352, CCD!CM352, CCD!CS352, CCD!CY352))</f>
        <v>0</v>
      </c>
      <c r="K352" s="32"/>
      <c r="L352" s="32"/>
      <c r="M352" s="32"/>
      <c r="N352" s="310">
        <v>0.0</v>
      </c>
      <c r="O352" s="310">
        <v>0.0</v>
      </c>
      <c r="P352" s="310">
        <v>0.0</v>
      </c>
      <c r="Q352" s="32"/>
      <c r="R352" s="88"/>
      <c r="S352" s="32"/>
      <c r="T352" s="310">
        <v>0.0</v>
      </c>
      <c r="U352" s="310">
        <v>0.0</v>
      </c>
      <c r="V352" s="310">
        <v>0.0</v>
      </c>
      <c r="W352" s="32"/>
      <c r="X352" s="32"/>
      <c r="Y352" s="32"/>
      <c r="Z352" s="310">
        <v>0.0</v>
      </c>
      <c r="AA352" s="310">
        <v>0.0</v>
      </c>
      <c r="AB352" s="310">
        <v>0.0</v>
      </c>
      <c r="AC352" s="32"/>
      <c r="AD352" s="32"/>
      <c r="AE352" s="32"/>
      <c r="AF352" s="310">
        <v>0.0</v>
      </c>
      <c r="AG352" s="310">
        <v>0.0</v>
      </c>
      <c r="AH352" s="310">
        <v>0.0</v>
      </c>
      <c r="AI352" s="32"/>
      <c r="AJ352" s="32"/>
      <c r="AK352" s="32"/>
      <c r="AL352" s="310">
        <v>0.0</v>
      </c>
      <c r="AM352" s="310">
        <v>0.0</v>
      </c>
      <c r="AN352" s="310">
        <v>0.0</v>
      </c>
      <c r="AO352" s="32"/>
      <c r="AP352" s="32"/>
      <c r="AQ352" s="32"/>
      <c r="AR352" s="310">
        <v>0.0</v>
      </c>
      <c r="AS352" s="310">
        <v>0.0</v>
      </c>
      <c r="AT352" s="310">
        <v>0.0</v>
      </c>
      <c r="AU352" s="32"/>
      <c r="AV352" s="32"/>
      <c r="AW352" s="32"/>
      <c r="AX352" s="310">
        <v>0.0</v>
      </c>
      <c r="AY352" s="310">
        <v>0.0</v>
      </c>
      <c r="AZ352" s="310">
        <v>0.0</v>
      </c>
      <c r="BA352" s="32"/>
      <c r="BB352" s="32"/>
      <c r="BC352" s="32"/>
      <c r="BD352" s="310">
        <v>0.0</v>
      </c>
      <c r="BE352" s="310">
        <v>0.0</v>
      </c>
      <c r="BF352" s="310">
        <v>0.0</v>
      </c>
      <c r="BG352" s="32"/>
      <c r="BH352" s="32"/>
      <c r="BI352" s="32"/>
      <c r="BJ352" s="310">
        <v>0.0</v>
      </c>
      <c r="BK352" s="310">
        <v>0.0</v>
      </c>
      <c r="BL352" s="310">
        <v>0.0</v>
      </c>
      <c r="BM352" s="32"/>
      <c r="BN352" s="32"/>
      <c r="BO352" s="32"/>
      <c r="BP352" s="310">
        <v>0.0</v>
      </c>
      <c r="BQ352" s="310">
        <v>0.0</v>
      </c>
      <c r="BR352" s="310">
        <v>0.0</v>
      </c>
      <c r="BS352" s="32"/>
      <c r="BT352" s="32"/>
      <c r="BU352" s="32"/>
      <c r="BV352" s="310">
        <v>0.0</v>
      </c>
      <c r="BW352" s="310">
        <v>0.0</v>
      </c>
      <c r="BX352" s="310">
        <v>0.0</v>
      </c>
      <c r="BY352" s="32"/>
      <c r="BZ352" s="32"/>
      <c r="CA352" s="32"/>
      <c r="CB352" s="310">
        <v>0.0</v>
      </c>
      <c r="CC352" s="310">
        <v>0.0</v>
      </c>
      <c r="CD352" s="310">
        <v>0.0</v>
      </c>
      <c r="CE352" s="32"/>
      <c r="CF352" s="32"/>
      <c r="CG352" s="32"/>
      <c r="CH352" s="310">
        <v>0.0</v>
      </c>
      <c r="CI352" s="310">
        <v>0.0</v>
      </c>
      <c r="CJ352" s="310">
        <v>0.0</v>
      </c>
      <c r="CK352" s="31"/>
      <c r="CL352" s="31"/>
      <c r="CM352" s="31"/>
      <c r="CN352" s="304">
        <v>0.0</v>
      </c>
      <c r="CO352" s="304">
        <v>0.0</v>
      </c>
      <c r="CP352" s="304">
        <v>0.0</v>
      </c>
      <c r="CQ352" s="31"/>
      <c r="CR352" s="31"/>
      <c r="CS352" s="31"/>
      <c r="CT352" s="304">
        <v>0.0</v>
      </c>
      <c r="CU352" s="304">
        <v>0.0</v>
      </c>
      <c r="CV352" s="304">
        <v>0.0</v>
      </c>
      <c r="CW352" s="31"/>
      <c r="CX352" s="31"/>
      <c r="CY352" s="31"/>
      <c r="CZ352" s="304">
        <v>0.0</v>
      </c>
      <c r="DA352" s="304">
        <v>0.0</v>
      </c>
      <c r="DB352" s="304">
        <v>0.0</v>
      </c>
    </row>
    <row r="353">
      <c r="B353" s="313"/>
      <c r="C353" s="314"/>
      <c r="D353" s="314"/>
      <c r="E353" s="287">
        <v>0.0</v>
      </c>
      <c r="F353" s="287">
        <v>0.0</v>
      </c>
      <c r="G353" s="287">
        <v>0.0</v>
      </c>
      <c r="H353" s="287">
        <f>IF(ISBLANK(E353), "", COUNTA(CCD!K353, CCD!Q353, CCD!W353, CCD!AC353, CCD!AI353, CCD!AO353, CCD!AU353, CCD!BA353, CCD!BG353, CCD!BM353, CCD!BS353, CCD!BY353, CCD!CE353, CCD!CK353, CCD!CQ353, CCD!CW353))</f>
        <v>0</v>
      </c>
      <c r="I353" s="287">
        <f>IF(ISBLANK(F353), "", COUNTA(CCD!L353, CCD!R353, CCD!X353, CCD!AD353, CCD!AJ353, CCD!AP353, CCD!AV353, CCD!BB353, CCD!BH353, CCD!BN353, CCD!BT353, CCD!BZ353, CCD!CF353, CCD!CL353, CCD!CR353, CCD!CX353))</f>
        <v>0</v>
      </c>
      <c r="J353" s="287">
        <f>IF(ISBLANK(G353), "", COUNTA(CCD!M353, CCD!S353, CCD!Y353, CCD!AE353, CCD!AK353, CCD!AQ353, CCD!AW353, CCD!BC353, CCD!BI353, CCD!BO353, CCD!BU353, CCD!CA353, CCD!CG353, CCD!CM353, CCD!CS353, CCD!CY353))</f>
        <v>0</v>
      </c>
      <c r="K353" s="32"/>
      <c r="L353" s="32"/>
      <c r="M353" s="32"/>
      <c r="N353" s="310">
        <v>0.0</v>
      </c>
      <c r="O353" s="310">
        <v>0.0</v>
      </c>
      <c r="P353" s="310">
        <v>0.0</v>
      </c>
      <c r="Q353" s="32"/>
      <c r="R353" s="88"/>
      <c r="S353" s="32"/>
      <c r="T353" s="310">
        <v>0.0</v>
      </c>
      <c r="U353" s="310">
        <v>0.0</v>
      </c>
      <c r="V353" s="310">
        <v>0.0</v>
      </c>
      <c r="W353" s="32"/>
      <c r="X353" s="32"/>
      <c r="Y353" s="32"/>
      <c r="Z353" s="310">
        <v>0.0</v>
      </c>
      <c r="AA353" s="310">
        <v>0.0</v>
      </c>
      <c r="AB353" s="310">
        <v>0.0</v>
      </c>
      <c r="AC353" s="32"/>
      <c r="AD353" s="32"/>
      <c r="AE353" s="32"/>
      <c r="AF353" s="310">
        <v>0.0</v>
      </c>
      <c r="AG353" s="310">
        <v>0.0</v>
      </c>
      <c r="AH353" s="310">
        <v>0.0</v>
      </c>
      <c r="AI353" s="32"/>
      <c r="AJ353" s="32"/>
      <c r="AK353" s="32"/>
      <c r="AL353" s="310">
        <v>0.0</v>
      </c>
      <c r="AM353" s="310">
        <v>0.0</v>
      </c>
      <c r="AN353" s="310">
        <v>0.0</v>
      </c>
      <c r="AO353" s="32"/>
      <c r="AP353" s="32"/>
      <c r="AQ353" s="32"/>
      <c r="AR353" s="310">
        <v>0.0</v>
      </c>
      <c r="AS353" s="310">
        <v>0.0</v>
      </c>
      <c r="AT353" s="310">
        <v>0.0</v>
      </c>
      <c r="AU353" s="32"/>
      <c r="AV353" s="32"/>
      <c r="AW353" s="32"/>
      <c r="AX353" s="310">
        <v>0.0</v>
      </c>
      <c r="AY353" s="310">
        <v>0.0</v>
      </c>
      <c r="AZ353" s="310">
        <v>0.0</v>
      </c>
      <c r="BA353" s="32"/>
      <c r="BB353" s="32"/>
      <c r="BC353" s="32"/>
      <c r="BD353" s="310">
        <v>0.0</v>
      </c>
      <c r="BE353" s="310">
        <v>0.0</v>
      </c>
      <c r="BF353" s="310">
        <v>0.0</v>
      </c>
      <c r="BG353" s="32"/>
      <c r="BH353" s="32"/>
      <c r="BI353" s="32"/>
      <c r="BJ353" s="310">
        <v>0.0</v>
      </c>
      <c r="BK353" s="310">
        <v>0.0</v>
      </c>
      <c r="BL353" s="310">
        <v>0.0</v>
      </c>
      <c r="BM353" s="32"/>
      <c r="BN353" s="32"/>
      <c r="BO353" s="32"/>
      <c r="BP353" s="310">
        <v>0.0</v>
      </c>
      <c r="BQ353" s="310">
        <v>0.0</v>
      </c>
      <c r="BR353" s="310">
        <v>0.0</v>
      </c>
      <c r="BS353" s="32"/>
      <c r="BT353" s="32"/>
      <c r="BU353" s="32"/>
      <c r="BV353" s="310">
        <v>0.0</v>
      </c>
      <c r="BW353" s="310">
        <v>0.0</v>
      </c>
      <c r="BX353" s="310">
        <v>0.0</v>
      </c>
      <c r="BY353" s="32"/>
      <c r="BZ353" s="32"/>
      <c r="CA353" s="32"/>
      <c r="CB353" s="310">
        <v>0.0</v>
      </c>
      <c r="CC353" s="310">
        <v>0.0</v>
      </c>
      <c r="CD353" s="310">
        <v>0.0</v>
      </c>
      <c r="CE353" s="32"/>
      <c r="CF353" s="32"/>
      <c r="CG353" s="32"/>
      <c r="CH353" s="310">
        <v>0.0</v>
      </c>
      <c r="CI353" s="310">
        <v>0.0</v>
      </c>
      <c r="CJ353" s="310">
        <v>0.0</v>
      </c>
      <c r="CK353" s="31"/>
      <c r="CL353" s="31"/>
      <c r="CM353" s="31"/>
      <c r="CN353" s="304">
        <v>0.0</v>
      </c>
      <c r="CO353" s="304">
        <v>0.0</v>
      </c>
      <c r="CP353" s="304">
        <v>0.0</v>
      </c>
      <c r="CQ353" s="31"/>
      <c r="CR353" s="31"/>
      <c r="CS353" s="31"/>
      <c r="CT353" s="304">
        <v>0.0</v>
      </c>
      <c r="CU353" s="304">
        <v>0.0</v>
      </c>
      <c r="CV353" s="304">
        <v>0.0</v>
      </c>
      <c r="CW353" s="31"/>
      <c r="CX353" s="31"/>
      <c r="CY353" s="31"/>
      <c r="CZ353" s="304">
        <v>0.0</v>
      </c>
      <c r="DA353" s="304">
        <v>0.0</v>
      </c>
      <c r="DB353" s="304">
        <v>0.0</v>
      </c>
    </row>
    <row r="354">
      <c r="B354" s="313"/>
      <c r="C354" s="314"/>
      <c r="D354" s="314"/>
      <c r="E354" s="287">
        <v>0.0</v>
      </c>
      <c r="F354" s="287">
        <v>0.0</v>
      </c>
      <c r="G354" s="287">
        <v>0.0</v>
      </c>
      <c r="H354" s="287">
        <f>IF(ISBLANK(E354), "", COUNTA(CCD!K354, CCD!Q354, CCD!W354, CCD!AC354, CCD!AI354, CCD!AO354, CCD!AU354, CCD!BA354, CCD!BG354, CCD!BM354, CCD!BS354, CCD!BY354, CCD!CE354, CCD!CK354, CCD!CQ354, CCD!CW354))</f>
        <v>0</v>
      </c>
      <c r="I354" s="287">
        <f>IF(ISBLANK(F354), "", COUNTA(CCD!L354, CCD!R354, CCD!X354, CCD!AD354, CCD!AJ354, CCD!AP354, CCD!AV354, CCD!BB354, CCD!BH354, CCD!BN354, CCD!BT354, CCD!BZ354, CCD!CF354, CCD!CL354, CCD!CR354, CCD!CX354))</f>
        <v>0</v>
      </c>
      <c r="J354" s="287">
        <f>IF(ISBLANK(G354), "", COUNTA(CCD!M354, CCD!S354, CCD!Y354, CCD!AE354, CCD!AK354, CCD!AQ354, CCD!AW354, CCD!BC354, CCD!BI354, CCD!BO354, CCD!BU354, CCD!CA354, CCD!CG354, CCD!CM354, CCD!CS354, CCD!CY354))</f>
        <v>0</v>
      </c>
      <c r="K354" s="32"/>
      <c r="L354" s="32"/>
      <c r="M354" s="32"/>
      <c r="N354" s="310">
        <v>0.0</v>
      </c>
      <c r="O354" s="310">
        <v>0.0</v>
      </c>
      <c r="P354" s="310">
        <v>0.0</v>
      </c>
      <c r="Q354" s="32"/>
      <c r="R354" s="88"/>
      <c r="S354" s="32"/>
      <c r="T354" s="310">
        <v>0.0</v>
      </c>
      <c r="U354" s="310">
        <v>0.0</v>
      </c>
      <c r="V354" s="310">
        <v>0.0</v>
      </c>
      <c r="W354" s="32"/>
      <c r="X354" s="32"/>
      <c r="Y354" s="32"/>
      <c r="Z354" s="310">
        <v>0.0</v>
      </c>
      <c r="AA354" s="310">
        <v>0.0</v>
      </c>
      <c r="AB354" s="310">
        <v>0.0</v>
      </c>
      <c r="AC354" s="32"/>
      <c r="AD354" s="32"/>
      <c r="AE354" s="32"/>
      <c r="AF354" s="310">
        <v>0.0</v>
      </c>
      <c r="AG354" s="310">
        <v>0.0</v>
      </c>
      <c r="AH354" s="310">
        <v>0.0</v>
      </c>
      <c r="AI354" s="32"/>
      <c r="AJ354" s="32"/>
      <c r="AK354" s="32"/>
      <c r="AL354" s="310">
        <v>0.0</v>
      </c>
      <c r="AM354" s="310">
        <v>0.0</v>
      </c>
      <c r="AN354" s="310">
        <v>0.0</v>
      </c>
      <c r="AO354" s="32"/>
      <c r="AP354" s="32"/>
      <c r="AQ354" s="32"/>
      <c r="AR354" s="310">
        <v>0.0</v>
      </c>
      <c r="AS354" s="310">
        <v>0.0</v>
      </c>
      <c r="AT354" s="310">
        <v>0.0</v>
      </c>
      <c r="AU354" s="32"/>
      <c r="AV354" s="32"/>
      <c r="AW354" s="32"/>
      <c r="AX354" s="310">
        <v>0.0</v>
      </c>
      <c r="AY354" s="310">
        <v>0.0</v>
      </c>
      <c r="AZ354" s="310">
        <v>0.0</v>
      </c>
      <c r="BA354" s="32"/>
      <c r="BB354" s="32"/>
      <c r="BC354" s="32"/>
      <c r="BD354" s="310">
        <v>0.0</v>
      </c>
      <c r="BE354" s="310">
        <v>0.0</v>
      </c>
      <c r="BF354" s="310">
        <v>0.0</v>
      </c>
      <c r="BG354" s="32"/>
      <c r="BH354" s="32"/>
      <c r="BI354" s="32"/>
      <c r="BJ354" s="310">
        <v>0.0</v>
      </c>
      <c r="BK354" s="310">
        <v>0.0</v>
      </c>
      <c r="BL354" s="310">
        <v>0.0</v>
      </c>
      <c r="BM354" s="32"/>
      <c r="BN354" s="32"/>
      <c r="BO354" s="32"/>
      <c r="BP354" s="310">
        <v>0.0</v>
      </c>
      <c r="BQ354" s="310">
        <v>0.0</v>
      </c>
      <c r="BR354" s="310">
        <v>0.0</v>
      </c>
      <c r="BS354" s="32"/>
      <c r="BT354" s="32"/>
      <c r="BU354" s="32"/>
      <c r="BV354" s="310">
        <v>0.0</v>
      </c>
      <c r="BW354" s="310">
        <v>0.0</v>
      </c>
      <c r="BX354" s="310">
        <v>0.0</v>
      </c>
      <c r="BY354" s="32"/>
      <c r="BZ354" s="32"/>
      <c r="CA354" s="32"/>
      <c r="CB354" s="310">
        <v>0.0</v>
      </c>
      <c r="CC354" s="310">
        <v>0.0</v>
      </c>
      <c r="CD354" s="310">
        <v>0.0</v>
      </c>
      <c r="CE354" s="32"/>
      <c r="CF354" s="32"/>
      <c r="CG354" s="32"/>
      <c r="CH354" s="310">
        <v>0.0</v>
      </c>
      <c r="CI354" s="310">
        <v>0.0</v>
      </c>
      <c r="CJ354" s="310">
        <v>0.0</v>
      </c>
      <c r="CK354" s="31"/>
      <c r="CL354" s="31"/>
      <c r="CM354" s="31"/>
      <c r="CN354" s="304">
        <v>0.0</v>
      </c>
      <c r="CO354" s="304">
        <v>0.0</v>
      </c>
      <c r="CP354" s="304">
        <v>0.0</v>
      </c>
      <c r="CQ354" s="31"/>
      <c r="CR354" s="31"/>
      <c r="CS354" s="31"/>
      <c r="CT354" s="304">
        <v>0.0</v>
      </c>
      <c r="CU354" s="304">
        <v>0.0</v>
      </c>
      <c r="CV354" s="304">
        <v>0.0</v>
      </c>
      <c r="CW354" s="31"/>
      <c r="CX354" s="31"/>
      <c r="CY354" s="31"/>
      <c r="CZ354" s="304">
        <v>0.0</v>
      </c>
      <c r="DA354" s="304">
        <v>0.0</v>
      </c>
      <c r="DB354" s="304">
        <v>0.0</v>
      </c>
    </row>
    <row r="355">
      <c r="B355" s="313"/>
      <c r="C355" s="314"/>
      <c r="D355" s="314"/>
      <c r="E355" s="287">
        <v>0.0</v>
      </c>
      <c r="F355" s="287">
        <v>0.0</v>
      </c>
      <c r="G355" s="287">
        <v>0.0</v>
      </c>
      <c r="H355" s="287">
        <f>IF(ISBLANK(E355), "", COUNTA(CCD!K355, CCD!Q355, CCD!W355, CCD!AC355, CCD!AI355, CCD!AO355, CCD!AU355, CCD!BA355, CCD!BG355, CCD!BM355, CCD!BS355, CCD!BY355, CCD!CE355, CCD!CK355, CCD!CQ355, CCD!CW355))</f>
        <v>0</v>
      </c>
      <c r="I355" s="287">
        <f>IF(ISBLANK(F355), "", COUNTA(CCD!L355, CCD!R355, CCD!X355, CCD!AD355, CCD!AJ355, CCD!AP355, CCD!AV355, CCD!BB355, CCD!BH355, CCD!BN355, CCD!BT355, CCD!BZ355, CCD!CF355, CCD!CL355, CCD!CR355, CCD!CX355))</f>
        <v>0</v>
      </c>
      <c r="J355" s="287">
        <f>IF(ISBLANK(G355), "", COUNTA(CCD!M355, CCD!S355, CCD!Y355, CCD!AE355, CCD!AK355, CCD!AQ355, CCD!AW355, CCD!BC355, CCD!BI355, CCD!BO355, CCD!BU355, CCD!CA355, CCD!CG355, CCD!CM355, CCD!CS355, CCD!CY355))</f>
        <v>0</v>
      </c>
      <c r="K355" s="32"/>
      <c r="L355" s="32"/>
      <c r="M355" s="32"/>
      <c r="N355" s="310">
        <v>0.0</v>
      </c>
      <c r="O355" s="310">
        <v>0.0</v>
      </c>
      <c r="P355" s="310">
        <v>0.0</v>
      </c>
      <c r="Q355" s="32"/>
      <c r="R355" s="88"/>
      <c r="S355" s="32"/>
      <c r="T355" s="310">
        <v>0.0</v>
      </c>
      <c r="U355" s="310">
        <v>0.0</v>
      </c>
      <c r="V355" s="310">
        <v>0.0</v>
      </c>
      <c r="W355" s="32"/>
      <c r="X355" s="32"/>
      <c r="Y355" s="32"/>
      <c r="Z355" s="310">
        <v>0.0</v>
      </c>
      <c r="AA355" s="310">
        <v>0.0</v>
      </c>
      <c r="AB355" s="310">
        <v>0.0</v>
      </c>
      <c r="AC355" s="32"/>
      <c r="AD355" s="32"/>
      <c r="AE355" s="32"/>
      <c r="AF355" s="310">
        <v>0.0</v>
      </c>
      <c r="AG355" s="310">
        <v>0.0</v>
      </c>
      <c r="AH355" s="310">
        <v>0.0</v>
      </c>
      <c r="AI355" s="32"/>
      <c r="AJ355" s="32"/>
      <c r="AK355" s="32"/>
      <c r="AL355" s="310">
        <v>0.0</v>
      </c>
      <c r="AM355" s="310">
        <v>0.0</v>
      </c>
      <c r="AN355" s="310">
        <v>0.0</v>
      </c>
      <c r="AO355" s="32"/>
      <c r="AP355" s="32"/>
      <c r="AQ355" s="32"/>
      <c r="AR355" s="310">
        <v>0.0</v>
      </c>
      <c r="AS355" s="310">
        <v>0.0</v>
      </c>
      <c r="AT355" s="310">
        <v>0.0</v>
      </c>
      <c r="AU355" s="32"/>
      <c r="AV355" s="32"/>
      <c r="AW355" s="32"/>
      <c r="AX355" s="310">
        <v>0.0</v>
      </c>
      <c r="AY355" s="310">
        <v>0.0</v>
      </c>
      <c r="AZ355" s="310">
        <v>0.0</v>
      </c>
      <c r="BA355" s="32"/>
      <c r="BB355" s="32"/>
      <c r="BC355" s="32"/>
      <c r="BD355" s="310">
        <v>0.0</v>
      </c>
      <c r="BE355" s="310">
        <v>0.0</v>
      </c>
      <c r="BF355" s="310">
        <v>0.0</v>
      </c>
      <c r="BG355" s="32"/>
      <c r="BH355" s="32"/>
      <c r="BI355" s="32"/>
      <c r="BJ355" s="310">
        <v>0.0</v>
      </c>
      <c r="BK355" s="310">
        <v>0.0</v>
      </c>
      <c r="BL355" s="310">
        <v>0.0</v>
      </c>
      <c r="BM355" s="32"/>
      <c r="BN355" s="32"/>
      <c r="BO355" s="32"/>
      <c r="BP355" s="310">
        <v>0.0</v>
      </c>
      <c r="BQ355" s="310">
        <v>0.0</v>
      </c>
      <c r="BR355" s="310">
        <v>0.0</v>
      </c>
      <c r="BS355" s="32"/>
      <c r="BT355" s="32"/>
      <c r="BU355" s="32"/>
      <c r="BV355" s="310">
        <v>0.0</v>
      </c>
      <c r="BW355" s="310">
        <v>0.0</v>
      </c>
      <c r="BX355" s="310">
        <v>0.0</v>
      </c>
      <c r="BY355" s="32"/>
      <c r="BZ355" s="32"/>
      <c r="CA355" s="32"/>
      <c r="CB355" s="310">
        <v>0.0</v>
      </c>
      <c r="CC355" s="310">
        <v>0.0</v>
      </c>
      <c r="CD355" s="310">
        <v>0.0</v>
      </c>
      <c r="CE355" s="32"/>
      <c r="CF355" s="32"/>
      <c r="CG355" s="32"/>
      <c r="CH355" s="310">
        <v>0.0</v>
      </c>
      <c r="CI355" s="310">
        <v>0.0</v>
      </c>
      <c r="CJ355" s="310">
        <v>0.0</v>
      </c>
      <c r="CK355" s="31"/>
      <c r="CL355" s="31"/>
      <c r="CM355" s="31"/>
      <c r="CN355" s="304">
        <v>0.0</v>
      </c>
      <c r="CO355" s="304">
        <v>0.0</v>
      </c>
      <c r="CP355" s="304">
        <v>0.0</v>
      </c>
      <c r="CQ355" s="31"/>
      <c r="CR355" s="31"/>
      <c r="CS355" s="31"/>
      <c r="CT355" s="304">
        <v>0.0</v>
      </c>
      <c r="CU355" s="304">
        <v>0.0</v>
      </c>
      <c r="CV355" s="304">
        <v>0.0</v>
      </c>
      <c r="CW355" s="31"/>
      <c r="CX355" s="31"/>
      <c r="CY355" s="31"/>
      <c r="CZ355" s="304">
        <v>0.0</v>
      </c>
      <c r="DA355" s="304">
        <v>0.0</v>
      </c>
      <c r="DB355" s="304">
        <v>0.0</v>
      </c>
    </row>
    <row r="356">
      <c r="B356" s="313"/>
      <c r="C356" s="314"/>
      <c r="D356" s="314"/>
      <c r="E356" s="287">
        <v>0.0</v>
      </c>
      <c r="F356" s="287">
        <v>0.0</v>
      </c>
      <c r="G356" s="287">
        <v>0.0</v>
      </c>
      <c r="H356" s="287">
        <f>IF(ISBLANK(E356), "", COUNTA(CCD!K356, CCD!Q356, CCD!W356, CCD!AC356, CCD!AI356, CCD!AO356, CCD!AU356, CCD!BA356, CCD!BG356, CCD!BM356, CCD!BS356, CCD!BY356, CCD!CE356, CCD!CK356, CCD!CQ356, CCD!CW356))</f>
        <v>0</v>
      </c>
      <c r="I356" s="287">
        <f>IF(ISBLANK(F356), "", COUNTA(CCD!L356, CCD!R356, CCD!X356, CCD!AD356, CCD!AJ356, CCD!AP356, CCD!AV356, CCD!BB356, CCD!BH356, CCD!BN356, CCD!BT356, CCD!BZ356, CCD!CF356, CCD!CL356, CCD!CR356, CCD!CX356))</f>
        <v>0</v>
      </c>
      <c r="J356" s="287">
        <f>IF(ISBLANK(G356), "", COUNTA(CCD!M356, CCD!S356, CCD!Y356, CCD!AE356, CCD!AK356, CCD!AQ356, CCD!AW356, CCD!BC356, CCD!BI356, CCD!BO356, CCD!BU356, CCD!CA356, CCD!CG356, CCD!CM356, CCD!CS356, CCD!CY356))</f>
        <v>0</v>
      </c>
      <c r="K356" s="32"/>
      <c r="L356" s="32"/>
      <c r="M356" s="32"/>
      <c r="N356" s="310">
        <v>0.0</v>
      </c>
      <c r="O356" s="310">
        <v>0.0</v>
      </c>
      <c r="P356" s="310">
        <v>0.0</v>
      </c>
      <c r="Q356" s="32"/>
      <c r="R356" s="88"/>
      <c r="S356" s="32"/>
      <c r="T356" s="310">
        <v>0.0</v>
      </c>
      <c r="U356" s="310">
        <v>0.0</v>
      </c>
      <c r="V356" s="310">
        <v>0.0</v>
      </c>
      <c r="W356" s="32"/>
      <c r="X356" s="32"/>
      <c r="Y356" s="32"/>
      <c r="Z356" s="310">
        <v>0.0</v>
      </c>
      <c r="AA356" s="310">
        <v>0.0</v>
      </c>
      <c r="AB356" s="310">
        <v>0.0</v>
      </c>
      <c r="AC356" s="32"/>
      <c r="AD356" s="32"/>
      <c r="AE356" s="32"/>
      <c r="AF356" s="310">
        <v>0.0</v>
      </c>
      <c r="AG356" s="310">
        <v>0.0</v>
      </c>
      <c r="AH356" s="310">
        <v>0.0</v>
      </c>
      <c r="AI356" s="32"/>
      <c r="AJ356" s="32"/>
      <c r="AK356" s="32"/>
      <c r="AL356" s="310">
        <v>0.0</v>
      </c>
      <c r="AM356" s="310">
        <v>0.0</v>
      </c>
      <c r="AN356" s="310">
        <v>0.0</v>
      </c>
      <c r="AO356" s="32"/>
      <c r="AP356" s="32"/>
      <c r="AQ356" s="32"/>
      <c r="AR356" s="310">
        <v>0.0</v>
      </c>
      <c r="AS356" s="310">
        <v>0.0</v>
      </c>
      <c r="AT356" s="310">
        <v>0.0</v>
      </c>
      <c r="AU356" s="32"/>
      <c r="AV356" s="32"/>
      <c r="AW356" s="32"/>
      <c r="AX356" s="310">
        <v>0.0</v>
      </c>
      <c r="AY356" s="310">
        <v>0.0</v>
      </c>
      <c r="AZ356" s="310">
        <v>0.0</v>
      </c>
      <c r="BA356" s="32"/>
      <c r="BB356" s="32"/>
      <c r="BC356" s="32"/>
      <c r="BD356" s="310">
        <v>0.0</v>
      </c>
      <c r="BE356" s="310">
        <v>0.0</v>
      </c>
      <c r="BF356" s="310">
        <v>0.0</v>
      </c>
      <c r="BG356" s="32"/>
      <c r="BH356" s="32"/>
      <c r="BI356" s="32"/>
      <c r="BJ356" s="310">
        <v>0.0</v>
      </c>
      <c r="BK356" s="310">
        <v>0.0</v>
      </c>
      <c r="BL356" s="310">
        <v>0.0</v>
      </c>
      <c r="BM356" s="32"/>
      <c r="BN356" s="32"/>
      <c r="BO356" s="32"/>
      <c r="BP356" s="310">
        <v>0.0</v>
      </c>
      <c r="BQ356" s="310">
        <v>0.0</v>
      </c>
      <c r="BR356" s="310">
        <v>0.0</v>
      </c>
      <c r="BS356" s="32"/>
      <c r="BT356" s="32"/>
      <c r="BU356" s="32"/>
      <c r="BV356" s="310">
        <v>0.0</v>
      </c>
      <c r="BW356" s="310">
        <v>0.0</v>
      </c>
      <c r="BX356" s="310">
        <v>0.0</v>
      </c>
      <c r="BY356" s="32"/>
      <c r="BZ356" s="32"/>
      <c r="CA356" s="32"/>
      <c r="CB356" s="310">
        <v>0.0</v>
      </c>
      <c r="CC356" s="310">
        <v>0.0</v>
      </c>
      <c r="CD356" s="310">
        <v>0.0</v>
      </c>
      <c r="CE356" s="32"/>
      <c r="CF356" s="32"/>
      <c r="CG356" s="32"/>
      <c r="CH356" s="310">
        <v>0.0</v>
      </c>
      <c r="CI356" s="310">
        <v>0.0</v>
      </c>
      <c r="CJ356" s="310">
        <v>0.0</v>
      </c>
      <c r="CK356" s="31"/>
      <c r="CL356" s="31"/>
      <c r="CM356" s="31"/>
      <c r="CN356" s="304">
        <v>0.0</v>
      </c>
      <c r="CO356" s="304">
        <v>0.0</v>
      </c>
      <c r="CP356" s="304">
        <v>0.0</v>
      </c>
      <c r="CQ356" s="31"/>
      <c r="CR356" s="31"/>
      <c r="CS356" s="31"/>
      <c r="CT356" s="304">
        <v>0.0</v>
      </c>
      <c r="CU356" s="304">
        <v>0.0</v>
      </c>
      <c r="CV356" s="304">
        <v>0.0</v>
      </c>
      <c r="CW356" s="31"/>
      <c r="CX356" s="31"/>
      <c r="CY356" s="31"/>
      <c r="CZ356" s="304">
        <v>0.0</v>
      </c>
      <c r="DA356" s="304">
        <v>0.0</v>
      </c>
      <c r="DB356" s="304">
        <v>0.0</v>
      </c>
    </row>
    <row r="357">
      <c r="B357" s="313"/>
      <c r="C357" s="314"/>
      <c r="D357" s="314"/>
      <c r="E357" s="287">
        <v>0.0</v>
      </c>
      <c r="F357" s="287">
        <v>0.0</v>
      </c>
      <c r="G357" s="287">
        <v>0.0</v>
      </c>
      <c r="H357" s="287">
        <f>IF(ISBLANK(E357), "", COUNTA(CCD!K357, CCD!Q357, CCD!W357, CCD!AC357, CCD!AI357, CCD!AO357, CCD!AU357, CCD!BA357, CCD!BG357, CCD!BM357, CCD!BS357, CCD!BY357, CCD!CE357, CCD!CK357, CCD!CQ357, CCD!CW357))</f>
        <v>0</v>
      </c>
      <c r="I357" s="287">
        <f>IF(ISBLANK(F357), "", COUNTA(CCD!L357, CCD!R357, CCD!X357, CCD!AD357, CCD!AJ357, CCD!AP357, CCD!AV357, CCD!BB357, CCD!BH357, CCD!BN357, CCD!BT357, CCD!BZ357, CCD!CF357, CCD!CL357, CCD!CR357, CCD!CX357))</f>
        <v>0</v>
      </c>
      <c r="J357" s="287">
        <f>IF(ISBLANK(G357), "", COUNTA(CCD!M357, CCD!S357, CCD!Y357, CCD!AE357, CCD!AK357, CCD!AQ357, CCD!AW357, CCD!BC357, CCD!BI357, CCD!BO357, CCD!BU357, CCD!CA357, CCD!CG357, CCD!CM357, CCD!CS357, CCD!CY357))</f>
        <v>0</v>
      </c>
      <c r="K357" s="32"/>
      <c r="L357" s="32"/>
      <c r="M357" s="32"/>
      <c r="N357" s="310">
        <v>0.0</v>
      </c>
      <c r="O357" s="310">
        <v>0.0</v>
      </c>
      <c r="P357" s="310">
        <v>0.0</v>
      </c>
      <c r="Q357" s="32"/>
      <c r="R357" s="88"/>
      <c r="S357" s="32"/>
      <c r="T357" s="310">
        <v>0.0</v>
      </c>
      <c r="U357" s="310">
        <v>0.0</v>
      </c>
      <c r="V357" s="310">
        <v>0.0</v>
      </c>
      <c r="W357" s="32"/>
      <c r="X357" s="32"/>
      <c r="Y357" s="32"/>
      <c r="Z357" s="310">
        <v>0.0</v>
      </c>
      <c r="AA357" s="310">
        <v>0.0</v>
      </c>
      <c r="AB357" s="310">
        <v>0.0</v>
      </c>
      <c r="AC357" s="32"/>
      <c r="AD357" s="32"/>
      <c r="AE357" s="32"/>
      <c r="AF357" s="310">
        <v>0.0</v>
      </c>
      <c r="AG357" s="310">
        <v>0.0</v>
      </c>
      <c r="AH357" s="310">
        <v>0.0</v>
      </c>
      <c r="AI357" s="32"/>
      <c r="AJ357" s="32"/>
      <c r="AK357" s="32"/>
      <c r="AL357" s="310">
        <v>0.0</v>
      </c>
      <c r="AM357" s="310">
        <v>0.0</v>
      </c>
      <c r="AN357" s="310">
        <v>0.0</v>
      </c>
      <c r="AO357" s="32"/>
      <c r="AP357" s="32"/>
      <c r="AQ357" s="32"/>
      <c r="AR357" s="310">
        <v>0.0</v>
      </c>
      <c r="AS357" s="310">
        <v>0.0</v>
      </c>
      <c r="AT357" s="310">
        <v>0.0</v>
      </c>
      <c r="AU357" s="32"/>
      <c r="AV357" s="32"/>
      <c r="AW357" s="32"/>
      <c r="AX357" s="310">
        <v>0.0</v>
      </c>
      <c r="AY357" s="310">
        <v>0.0</v>
      </c>
      <c r="AZ357" s="310">
        <v>0.0</v>
      </c>
      <c r="BA357" s="32"/>
      <c r="BB357" s="32"/>
      <c r="BC357" s="32"/>
      <c r="BD357" s="310">
        <v>0.0</v>
      </c>
      <c r="BE357" s="310">
        <v>0.0</v>
      </c>
      <c r="BF357" s="310">
        <v>0.0</v>
      </c>
      <c r="BG357" s="32"/>
      <c r="BH357" s="32"/>
      <c r="BI357" s="32"/>
      <c r="BJ357" s="310">
        <v>0.0</v>
      </c>
      <c r="BK357" s="310">
        <v>0.0</v>
      </c>
      <c r="BL357" s="310">
        <v>0.0</v>
      </c>
      <c r="BM357" s="32"/>
      <c r="BN357" s="32"/>
      <c r="BO357" s="32"/>
      <c r="BP357" s="310">
        <v>0.0</v>
      </c>
      <c r="BQ357" s="310">
        <v>0.0</v>
      </c>
      <c r="BR357" s="310">
        <v>0.0</v>
      </c>
      <c r="BS357" s="32"/>
      <c r="BT357" s="32"/>
      <c r="BU357" s="32"/>
      <c r="BV357" s="310">
        <v>0.0</v>
      </c>
      <c r="BW357" s="310">
        <v>0.0</v>
      </c>
      <c r="BX357" s="310">
        <v>0.0</v>
      </c>
      <c r="BY357" s="32"/>
      <c r="BZ357" s="32"/>
      <c r="CA357" s="32"/>
      <c r="CB357" s="310">
        <v>0.0</v>
      </c>
      <c r="CC357" s="310">
        <v>0.0</v>
      </c>
      <c r="CD357" s="310">
        <v>0.0</v>
      </c>
      <c r="CE357" s="32"/>
      <c r="CF357" s="32"/>
      <c r="CG357" s="32"/>
      <c r="CH357" s="310">
        <v>0.0</v>
      </c>
      <c r="CI357" s="310">
        <v>0.0</v>
      </c>
      <c r="CJ357" s="310">
        <v>0.0</v>
      </c>
      <c r="CK357" s="31"/>
      <c r="CL357" s="31"/>
      <c r="CM357" s="31"/>
      <c r="CN357" s="304">
        <v>0.0</v>
      </c>
      <c r="CO357" s="304">
        <v>0.0</v>
      </c>
      <c r="CP357" s="304">
        <v>0.0</v>
      </c>
      <c r="CQ357" s="31"/>
      <c r="CR357" s="31"/>
      <c r="CS357" s="31"/>
      <c r="CT357" s="304">
        <v>0.0</v>
      </c>
      <c r="CU357" s="304">
        <v>0.0</v>
      </c>
      <c r="CV357" s="304">
        <v>0.0</v>
      </c>
      <c r="CW357" s="31"/>
      <c r="CX357" s="31"/>
      <c r="CY357" s="31"/>
      <c r="CZ357" s="304">
        <v>0.0</v>
      </c>
      <c r="DA357" s="304">
        <v>0.0</v>
      </c>
      <c r="DB357" s="304">
        <v>0.0</v>
      </c>
    </row>
    <row r="358">
      <c r="B358" s="313"/>
      <c r="C358" s="314"/>
      <c r="D358" s="314"/>
      <c r="E358" s="287">
        <v>0.0</v>
      </c>
      <c r="F358" s="287">
        <v>0.0</v>
      </c>
      <c r="G358" s="287">
        <v>0.0</v>
      </c>
      <c r="H358" s="287">
        <f>IF(ISBLANK(E358), "", COUNTA(CCD!K358, CCD!Q358, CCD!W358, CCD!AC358, CCD!AI358, CCD!AO358, CCD!AU358, CCD!BA358, CCD!BG358, CCD!BM358, CCD!BS358, CCD!BY358, CCD!CE358, CCD!CK358, CCD!CQ358, CCD!CW358))</f>
        <v>0</v>
      </c>
      <c r="I358" s="287">
        <f>IF(ISBLANK(F358), "", COUNTA(CCD!L358, CCD!R358, CCD!X358, CCD!AD358, CCD!AJ358, CCD!AP358, CCD!AV358, CCD!BB358, CCD!BH358, CCD!BN358, CCD!BT358, CCD!BZ358, CCD!CF358, CCD!CL358, CCD!CR358, CCD!CX358))</f>
        <v>0</v>
      </c>
      <c r="J358" s="287">
        <f>IF(ISBLANK(G358), "", COUNTA(CCD!M358, CCD!S358, CCD!Y358, CCD!AE358, CCD!AK358, CCD!AQ358, CCD!AW358, CCD!BC358, CCD!BI358, CCD!BO358, CCD!BU358, CCD!CA358, CCD!CG358, CCD!CM358, CCD!CS358, CCD!CY358))</f>
        <v>0</v>
      </c>
      <c r="K358" s="32"/>
      <c r="L358" s="32"/>
      <c r="M358" s="32"/>
      <c r="N358" s="310">
        <v>0.0</v>
      </c>
      <c r="O358" s="310">
        <v>0.0</v>
      </c>
      <c r="P358" s="310">
        <v>0.0</v>
      </c>
      <c r="Q358" s="32"/>
      <c r="R358" s="88"/>
      <c r="S358" s="32"/>
      <c r="T358" s="310">
        <v>0.0</v>
      </c>
      <c r="U358" s="310">
        <v>0.0</v>
      </c>
      <c r="V358" s="310">
        <v>0.0</v>
      </c>
      <c r="W358" s="32"/>
      <c r="X358" s="32"/>
      <c r="Y358" s="32"/>
      <c r="Z358" s="310">
        <v>0.0</v>
      </c>
      <c r="AA358" s="310">
        <v>0.0</v>
      </c>
      <c r="AB358" s="310">
        <v>0.0</v>
      </c>
      <c r="AC358" s="32"/>
      <c r="AD358" s="32"/>
      <c r="AE358" s="32"/>
      <c r="AF358" s="310">
        <v>0.0</v>
      </c>
      <c r="AG358" s="310">
        <v>0.0</v>
      </c>
      <c r="AH358" s="310">
        <v>0.0</v>
      </c>
      <c r="AI358" s="32"/>
      <c r="AJ358" s="32"/>
      <c r="AK358" s="32"/>
      <c r="AL358" s="310">
        <v>0.0</v>
      </c>
      <c r="AM358" s="310">
        <v>0.0</v>
      </c>
      <c r="AN358" s="310">
        <v>0.0</v>
      </c>
      <c r="AO358" s="32"/>
      <c r="AP358" s="32"/>
      <c r="AQ358" s="32"/>
      <c r="AR358" s="310">
        <v>0.0</v>
      </c>
      <c r="AS358" s="310">
        <v>0.0</v>
      </c>
      <c r="AT358" s="310">
        <v>0.0</v>
      </c>
      <c r="AU358" s="32"/>
      <c r="AV358" s="32"/>
      <c r="AW358" s="32"/>
      <c r="AX358" s="310">
        <v>0.0</v>
      </c>
      <c r="AY358" s="310">
        <v>0.0</v>
      </c>
      <c r="AZ358" s="310">
        <v>0.0</v>
      </c>
      <c r="BA358" s="32"/>
      <c r="BB358" s="32"/>
      <c r="BC358" s="32"/>
      <c r="BD358" s="310">
        <v>0.0</v>
      </c>
      <c r="BE358" s="310">
        <v>0.0</v>
      </c>
      <c r="BF358" s="310">
        <v>0.0</v>
      </c>
      <c r="BG358" s="32"/>
      <c r="BH358" s="32"/>
      <c r="BI358" s="32"/>
      <c r="BJ358" s="310">
        <v>0.0</v>
      </c>
      <c r="BK358" s="310">
        <v>0.0</v>
      </c>
      <c r="BL358" s="310">
        <v>0.0</v>
      </c>
      <c r="BM358" s="32"/>
      <c r="BN358" s="32"/>
      <c r="BO358" s="32"/>
      <c r="BP358" s="310">
        <v>0.0</v>
      </c>
      <c r="BQ358" s="310">
        <v>0.0</v>
      </c>
      <c r="BR358" s="310">
        <v>0.0</v>
      </c>
      <c r="BS358" s="32"/>
      <c r="BT358" s="32"/>
      <c r="BU358" s="32"/>
      <c r="BV358" s="310">
        <v>0.0</v>
      </c>
      <c r="BW358" s="310">
        <v>0.0</v>
      </c>
      <c r="BX358" s="310">
        <v>0.0</v>
      </c>
      <c r="BY358" s="32"/>
      <c r="BZ358" s="32"/>
      <c r="CA358" s="32"/>
      <c r="CB358" s="310">
        <v>0.0</v>
      </c>
      <c r="CC358" s="310">
        <v>0.0</v>
      </c>
      <c r="CD358" s="310">
        <v>0.0</v>
      </c>
      <c r="CE358" s="32"/>
      <c r="CF358" s="32"/>
      <c r="CG358" s="32"/>
      <c r="CH358" s="310">
        <v>0.0</v>
      </c>
      <c r="CI358" s="310">
        <v>0.0</v>
      </c>
      <c r="CJ358" s="310">
        <v>0.0</v>
      </c>
      <c r="CK358" s="31"/>
      <c r="CL358" s="31"/>
      <c r="CM358" s="31"/>
      <c r="CN358" s="304">
        <v>0.0</v>
      </c>
      <c r="CO358" s="304">
        <v>0.0</v>
      </c>
      <c r="CP358" s="304">
        <v>0.0</v>
      </c>
      <c r="CQ358" s="31"/>
      <c r="CR358" s="31"/>
      <c r="CS358" s="31"/>
      <c r="CT358" s="304">
        <v>0.0</v>
      </c>
      <c r="CU358" s="304">
        <v>0.0</v>
      </c>
      <c r="CV358" s="304">
        <v>0.0</v>
      </c>
      <c r="CW358" s="31"/>
      <c r="CX358" s="31"/>
      <c r="CY358" s="31"/>
      <c r="CZ358" s="304">
        <v>0.0</v>
      </c>
      <c r="DA358" s="304">
        <v>0.0</v>
      </c>
      <c r="DB358" s="304">
        <v>0.0</v>
      </c>
    </row>
    <row r="359">
      <c r="B359" s="313"/>
      <c r="C359" s="314"/>
      <c r="D359" s="314"/>
      <c r="E359" s="287">
        <v>0.0</v>
      </c>
      <c r="F359" s="287">
        <v>0.0</v>
      </c>
      <c r="G359" s="287">
        <v>0.0</v>
      </c>
      <c r="H359" s="287">
        <f>IF(ISBLANK(E359), "", COUNTA(CCD!K359, CCD!Q359, CCD!W359, CCD!AC359, CCD!AI359, CCD!AO359, CCD!AU359, CCD!BA359, CCD!BG359, CCD!BM359, CCD!BS359, CCD!BY359, CCD!CE359, CCD!CK359, CCD!CQ359, CCD!CW359))</f>
        <v>0</v>
      </c>
      <c r="I359" s="287">
        <f>IF(ISBLANK(F359), "", COUNTA(CCD!L359, CCD!R359, CCD!X359, CCD!AD359, CCD!AJ359, CCD!AP359, CCD!AV359, CCD!BB359, CCD!BH359, CCD!BN359, CCD!BT359, CCD!BZ359, CCD!CF359, CCD!CL359, CCD!CR359, CCD!CX359))</f>
        <v>0</v>
      </c>
      <c r="J359" s="287">
        <f>IF(ISBLANK(G359), "", COUNTA(CCD!M359, CCD!S359, CCD!Y359, CCD!AE359, CCD!AK359, CCD!AQ359, CCD!AW359, CCD!BC359, CCD!BI359, CCD!BO359, CCD!BU359, CCD!CA359, CCD!CG359, CCD!CM359, CCD!CS359, CCD!CY359))</f>
        <v>0</v>
      </c>
      <c r="K359" s="32"/>
      <c r="L359" s="32"/>
      <c r="M359" s="32"/>
      <c r="N359" s="310">
        <v>0.0</v>
      </c>
      <c r="O359" s="310">
        <v>0.0</v>
      </c>
      <c r="P359" s="310">
        <v>0.0</v>
      </c>
      <c r="Q359" s="32"/>
      <c r="R359" s="88"/>
      <c r="S359" s="32"/>
      <c r="T359" s="310">
        <v>0.0</v>
      </c>
      <c r="U359" s="310">
        <v>0.0</v>
      </c>
      <c r="V359" s="310">
        <v>0.0</v>
      </c>
      <c r="W359" s="32"/>
      <c r="X359" s="32"/>
      <c r="Y359" s="32"/>
      <c r="Z359" s="310">
        <v>0.0</v>
      </c>
      <c r="AA359" s="310">
        <v>0.0</v>
      </c>
      <c r="AB359" s="310">
        <v>0.0</v>
      </c>
      <c r="AC359" s="32"/>
      <c r="AD359" s="32"/>
      <c r="AE359" s="32"/>
      <c r="AF359" s="310">
        <v>0.0</v>
      </c>
      <c r="AG359" s="310">
        <v>0.0</v>
      </c>
      <c r="AH359" s="310">
        <v>0.0</v>
      </c>
      <c r="AI359" s="32"/>
      <c r="AJ359" s="32"/>
      <c r="AK359" s="32"/>
      <c r="AL359" s="310">
        <v>0.0</v>
      </c>
      <c r="AM359" s="310">
        <v>0.0</v>
      </c>
      <c r="AN359" s="310">
        <v>0.0</v>
      </c>
      <c r="AO359" s="32"/>
      <c r="AP359" s="32"/>
      <c r="AQ359" s="32"/>
      <c r="AR359" s="310">
        <v>0.0</v>
      </c>
      <c r="AS359" s="310">
        <v>0.0</v>
      </c>
      <c r="AT359" s="310">
        <v>0.0</v>
      </c>
      <c r="AU359" s="32"/>
      <c r="AV359" s="32"/>
      <c r="AW359" s="32"/>
      <c r="AX359" s="310">
        <v>0.0</v>
      </c>
      <c r="AY359" s="310">
        <v>0.0</v>
      </c>
      <c r="AZ359" s="310">
        <v>0.0</v>
      </c>
      <c r="BA359" s="32"/>
      <c r="BB359" s="32"/>
      <c r="BC359" s="32"/>
      <c r="BD359" s="310">
        <v>0.0</v>
      </c>
      <c r="BE359" s="310">
        <v>0.0</v>
      </c>
      <c r="BF359" s="310">
        <v>0.0</v>
      </c>
      <c r="BG359" s="32"/>
      <c r="BH359" s="32"/>
      <c r="BI359" s="32"/>
      <c r="BJ359" s="310">
        <v>0.0</v>
      </c>
      <c r="BK359" s="310">
        <v>0.0</v>
      </c>
      <c r="BL359" s="310">
        <v>0.0</v>
      </c>
      <c r="BM359" s="32"/>
      <c r="BN359" s="32"/>
      <c r="BO359" s="32"/>
      <c r="BP359" s="310">
        <v>0.0</v>
      </c>
      <c r="BQ359" s="310">
        <v>0.0</v>
      </c>
      <c r="BR359" s="310">
        <v>0.0</v>
      </c>
      <c r="BS359" s="32"/>
      <c r="BT359" s="32"/>
      <c r="BU359" s="32"/>
      <c r="BV359" s="310">
        <v>0.0</v>
      </c>
      <c r="BW359" s="310">
        <v>0.0</v>
      </c>
      <c r="BX359" s="310">
        <v>0.0</v>
      </c>
      <c r="BY359" s="32"/>
      <c r="BZ359" s="32"/>
      <c r="CA359" s="32"/>
      <c r="CB359" s="310">
        <v>0.0</v>
      </c>
      <c r="CC359" s="310">
        <v>0.0</v>
      </c>
      <c r="CD359" s="310">
        <v>0.0</v>
      </c>
      <c r="CE359" s="32"/>
      <c r="CF359" s="32"/>
      <c r="CG359" s="32"/>
      <c r="CH359" s="310">
        <v>0.0</v>
      </c>
      <c r="CI359" s="310">
        <v>0.0</v>
      </c>
      <c r="CJ359" s="310">
        <v>0.0</v>
      </c>
      <c r="CK359" s="31"/>
      <c r="CL359" s="31"/>
      <c r="CM359" s="31"/>
      <c r="CN359" s="304">
        <v>0.0</v>
      </c>
      <c r="CO359" s="304">
        <v>0.0</v>
      </c>
      <c r="CP359" s="304">
        <v>0.0</v>
      </c>
      <c r="CQ359" s="31"/>
      <c r="CR359" s="31"/>
      <c r="CS359" s="31"/>
      <c r="CT359" s="304">
        <v>0.0</v>
      </c>
      <c r="CU359" s="304">
        <v>0.0</v>
      </c>
      <c r="CV359" s="304">
        <v>0.0</v>
      </c>
      <c r="CW359" s="31"/>
      <c r="CX359" s="31"/>
      <c r="CY359" s="31"/>
      <c r="CZ359" s="304">
        <v>0.0</v>
      </c>
      <c r="DA359" s="304">
        <v>0.0</v>
      </c>
      <c r="DB359" s="304">
        <v>0.0</v>
      </c>
    </row>
    <row r="360">
      <c r="B360" s="313"/>
      <c r="C360" s="314"/>
      <c r="D360" s="314"/>
      <c r="E360" s="287">
        <v>0.0</v>
      </c>
      <c r="F360" s="287">
        <v>0.0</v>
      </c>
      <c r="G360" s="287">
        <v>0.0</v>
      </c>
      <c r="H360" s="287">
        <f>IF(ISBLANK(E360), "", COUNTA(CCD!K360, CCD!Q360, CCD!W360, CCD!AC360, CCD!AI360, CCD!AO360, CCD!AU360, CCD!BA360, CCD!BG360, CCD!BM360, CCD!BS360, CCD!BY360, CCD!CE360, CCD!CK360, CCD!CQ360, CCD!CW360))</f>
        <v>0</v>
      </c>
      <c r="I360" s="287">
        <f>IF(ISBLANK(F360), "", COUNTA(CCD!L360, CCD!R360, CCD!X360, CCD!AD360, CCD!AJ360, CCD!AP360, CCD!AV360, CCD!BB360, CCD!BH360, CCD!BN360, CCD!BT360, CCD!BZ360, CCD!CF360, CCD!CL360, CCD!CR360, CCD!CX360))</f>
        <v>0</v>
      </c>
      <c r="J360" s="287">
        <f>IF(ISBLANK(G360), "", COUNTA(CCD!M360, CCD!S360, CCD!Y360, CCD!AE360, CCD!AK360, CCD!AQ360, CCD!AW360, CCD!BC360, CCD!BI360, CCD!BO360, CCD!BU360, CCD!CA360, CCD!CG360, CCD!CM360, CCD!CS360, CCD!CY360))</f>
        <v>0</v>
      </c>
      <c r="K360" s="32"/>
      <c r="L360" s="32"/>
      <c r="M360" s="32"/>
      <c r="N360" s="310">
        <v>0.0</v>
      </c>
      <c r="O360" s="310">
        <v>0.0</v>
      </c>
      <c r="P360" s="310">
        <v>0.0</v>
      </c>
      <c r="Q360" s="32"/>
      <c r="R360" s="88"/>
      <c r="S360" s="32"/>
      <c r="T360" s="310">
        <v>0.0</v>
      </c>
      <c r="U360" s="310">
        <v>0.0</v>
      </c>
      <c r="V360" s="310">
        <v>0.0</v>
      </c>
      <c r="W360" s="32"/>
      <c r="X360" s="32"/>
      <c r="Y360" s="32"/>
      <c r="Z360" s="310">
        <v>0.0</v>
      </c>
      <c r="AA360" s="310">
        <v>0.0</v>
      </c>
      <c r="AB360" s="310">
        <v>0.0</v>
      </c>
      <c r="AC360" s="32"/>
      <c r="AD360" s="32"/>
      <c r="AE360" s="32"/>
      <c r="AF360" s="310">
        <v>0.0</v>
      </c>
      <c r="AG360" s="310">
        <v>0.0</v>
      </c>
      <c r="AH360" s="310">
        <v>0.0</v>
      </c>
      <c r="AI360" s="32"/>
      <c r="AJ360" s="32"/>
      <c r="AK360" s="32"/>
      <c r="AL360" s="310">
        <v>0.0</v>
      </c>
      <c r="AM360" s="310">
        <v>0.0</v>
      </c>
      <c r="AN360" s="310">
        <v>0.0</v>
      </c>
      <c r="AO360" s="32"/>
      <c r="AP360" s="32"/>
      <c r="AQ360" s="32"/>
      <c r="AR360" s="310">
        <v>0.0</v>
      </c>
      <c r="AS360" s="310">
        <v>0.0</v>
      </c>
      <c r="AT360" s="310">
        <v>0.0</v>
      </c>
      <c r="AU360" s="32"/>
      <c r="AV360" s="32"/>
      <c r="AW360" s="32"/>
      <c r="AX360" s="310">
        <v>0.0</v>
      </c>
      <c r="AY360" s="310">
        <v>0.0</v>
      </c>
      <c r="AZ360" s="310">
        <v>0.0</v>
      </c>
      <c r="BA360" s="32"/>
      <c r="BB360" s="32"/>
      <c r="BC360" s="32"/>
      <c r="BD360" s="310">
        <v>0.0</v>
      </c>
      <c r="BE360" s="310">
        <v>0.0</v>
      </c>
      <c r="BF360" s="310">
        <v>0.0</v>
      </c>
      <c r="BG360" s="32"/>
      <c r="BH360" s="32"/>
      <c r="BI360" s="32"/>
      <c r="BJ360" s="310">
        <v>0.0</v>
      </c>
      <c r="BK360" s="310">
        <v>0.0</v>
      </c>
      <c r="BL360" s="310">
        <v>0.0</v>
      </c>
      <c r="BM360" s="32"/>
      <c r="BN360" s="32"/>
      <c r="BO360" s="32"/>
      <c r="BP360" s="310">
        <v>0.0</v>
      </c>
      <c r="BQ360" s="310">
        <v>0.0</v>
      </c>
      <c r="BR360" s="310">
        <v>0.0</v>
      </c>
      <c r="BS360" s="32"/>
      <c r="BT360" s="32"/>
      <c r="BU360" s="32"/>
      <c r="BV360" s="310">
        <v>0.0</v>
      </c>
      <c r="BW360" s="310">
        <v>0.0</v>
      </c>
      <c r="BX360" s="310">
        <v>0.0</v>
      </c>
      <c r="BY360" s="32"/>
      <c r="BZ360" s="32"/>
      <c r="CA360" s="32"/>
      <c r="CB360" s="310">
        <v>0.0</v>
      </c>
      <c r="CC360" s="310">
        <v>0.0</v>
      </c>
      <c r="CD360" s="310">
        <v>0.0</v>
      </c>
      <c r="CE360" s="32"/>
      <c r="CF360" s="32"/>
      <c r="CG360" s="32"/>
      <c r="CH360" s="310">
        <v>0.0</v>
      </c>
      <c r="CI360" s="310">
        <v>0.0</v>
      </c>
      <c r="CJ360" s="310">
        <v>0.0</v>
      </c>
      <c r="CK360" s="31"/>
      <c r="CL360" s="31"/>
      <c r="CM360" s="31"/>
      <c r="CN360" s="304">
        <v>0.0</v>
      </c>
      <c r="CO360" s="304">
        <v>0.0</v>
      </c>
      <c r="CP360" s="304">
        <v>0.0</v>
      </c>
      <c r="CQ360" s="31"/>
      <c r="CR360" s="31"/>
      <c r="CS360" s="31"/>
      <c r="CT360" s="304">
        <v>0.0</v>
      </c>
      <c r="CU360" s="304">
        <v>0.0</v>
      </c>
      <c r="CV360" s="304">
        <v>0.0</v>
      </c>
      <c r="CW360" s="31"/>
      <c r="CX360" s="31"/>
      <c r="CY360" s="31"/>
      <c r="CZ360" s="304">
        <v>0.0</v>
      </c>
      <c r="DA360" s="304">
        <v>0.0</v>
      </c>
      <c r="DB360" s="304">
        <v>0.0</v>
      </c>
    </row>
    <row r="361">
      <c r="B361" s="313"/>
      <c r="C361" s="314"/>
      <c r="D361" s="314"/>
      <c r="E361" s="287">
        <v>0.0</v>
      </c>
      <c r="F361" s="287">
        <v>0.0</v>
      </c>
      <c r="G361" s="287">
        <v>0.0</v>
      </c>
      <c r="H361" s="287">
        <f>IF(ISBLANK(E361), "", COUNTA(CCD!K361, CCD!Q361, CCD!W361, CCD!AC361, CCD!AI361, CCD!AO361, CCD!AU361, CCD!BA361, CCD!BG361, CCD!BM361, CCD!BS361, CCD!BY361, CCD!CE361, CCD!CK361, CCD!CQ361, CCD!CW361))</f>
        <v>0</v>
      </c>
      <c r="I361" s="287">
        <f>IF(ISBLANK(F361), "", COUNTA(CCD!L361, CCD!R361, CCD!X361, CCD!AD361, CCD!AJ361, CCD!AP361, CCD!AV361, CCD!BB361, CCD!BH361, CCD!BN361, CCD!BT361, CCD!BZ361, CCD!CF361, CCD!CL361, CCD!CR361, CCD!CX361))</f>
        <v>0</v>
      </c>
      <c r="J361" s="287">
        <f>IF(ISBLANK(G361), "", COUNTA(CCD!M361, CCD!S361, CCD!Y361, CCD!AE361, CCD!AK361, CCD!AQ361, CCD!AW361, CCD!BC361, CCD!BI361, CCD!BO361, CCD!BU361, CCD!CA361, CCD!CG361, CCD!CM361, CCD!CS361, CCD!CY361))</f>
        <v>0</v>
      </c>
      <c r="K361" s="32"/>
      <c r="L361" s="32"/>
      <c r="M361" s="32"/>
      <c r="N361" s="310">
        <v>0.0</v>
      </c>
      <c r="O361" s="310">
        <v>0.0</v>
      </c>
      <c r="P361" s="310">
        <v>0.0</v>
      </c>
      <c r="Q361" s="32"/>
      <c r="R361" s="88"/>
      <c r="S361" s="32"/>
      <c r="T361" s="310">
        <v>0.0</v>
      </c>
      <c r="U361" s="310">
        <v>0.0</v>
      </c>
      <c r="V361" s="310">
        <v>0.0</v>
      </c>
      <c r="W361" s="32"/>
      <c r="X361" s="32"/>
      <c r="Y361" s="32"/>
      <c r="Z361" s="310">
        <v>0.0</v>
      </c>
      <c r="AA361" s="310">
        <v>0.0</v>
      </c>
      <c r="AB361" s="310">
        <v>0.0</v>
      </c>
      <c r="AC361" s="32"/>
      <c r="AD361" s="32"/>
      <c r="AE361" s="32"/>
      <c r="AF361" s="310">
        <v>0.0</v>
      </c>
      <c r="AG361" s="310">
        <v>0.0</v>
      </c>
      <c r="AH361" s="310">
        <v>0.0</v>
      </c>
      <c r="AI361" s="32"/>
      <c r="AJ361" s="32"/>
      <c r="AK361" s="32"/>
      <c r="AL361" s="310">
        <v>0.0</v>
      </c>
      <c r="AM361" s="310">
        <v>0.0</v>
      </c>
      <c r="AN361" s="310">
        <v>0.0</v>
      </c>
      <c r="AO361" s="32"/>
      <c r="AP361" s="32"/>
      <c r="AQ361" s="32"/>
      <c r="AR361" s="310">
        <v>0.0</v>
      </c>
      <c r="AS361" s="310">
        <v>0.0</v>
      </c>
      <c r="AT361" s="310">
        <v>0.0</v>
      </c>
      <c r="AU361" s="32"/>
      <c r="AV361" s="32"/>
      <c r="AW361" s="32"/>
      <c r="AX361" s="310">
        <v>0.0</v>
      </c>
      <c r="AY361" s="310">
        <v>0.0</v>
      </c>
      <c r="AZ361" s="310">
        <v>0.0</v>
      </c>
      <c r="BA361" s="32"/>
      <c r="BB361" s="32"/>
      <c r="BC361" s="32"/>
      <c r="BD361" s="310">
        <v>0.0</v>
      </c>
      <c r="BE361" s="310">
        <v>0.0</v>
      </c>
      <c r="BF361" s="310">
        <v>0.0</v>
      </c>
      <c r="BG361" s="32"/>
      <c r="BH361" s="32"/>
      <c r="BI361" s="32"/>
      <c r="BJ361" s="310">
        <v>0.0</v>
      </c>
      <c r="BK361" s="310">
        <v>0.0</v>
      </c>
      <c r="BL361" s="310">
        <v>0.0</v>
      </c>
      <c r="BM361" s="32"/>
      <c r="BN361" s="32"/>
      <c r="BO361" s="32"/>
      <c r="BP361" s="310">
        <v>0.0</v>
      </c>
      <c r="BQ361" s="310">
        <v>0.0</v>
      </c>
      <c r="BR361" s="310">
        <v>0.0</v>
      </c>
      <c r="BS361" s="32"/>
      <c r="BT361" s="32"/>
      <c r="BU361" s="32"/>
      <c r="BV361" s="310">
        <v>0.0</v>
      </c>
      <c r="BW361" s="310">
        <v>0.0</v>
      </c>
      <c r="BX361" s="310">
        <v>0.0</v>
      </c>
      <c r="BY361" s="32"/>
      <c r="BZ361" s="32"/>
      <c r="CA361" s="32"/>
      <c r="CB361" s="310">
        <v>0.0</v>
      </c>
      <c r="CC361" s="310">
        <v>0.0</v>
      </c>
      <c r="CD361" s="310">
        <v>0.0</v>
      </c>
      <c r="CE361" s="32"/>
      <c r="CF361" s="32"/>
      <c r="CG361" s="32"/>
      <c r="CH361" s="310">
        <v>0.0</v>
      </c>
      <c r="CI361" s="310">
        <v>0.0</v>
      </c>
      <c r="CJ361" s="310">
        <v>0.0</v>
      </c>
      <c r="CK361" s="31"/>
      <c r="CL361" s="31"/>
      <c r="CM361" s="31"/>
      <c r="CN361" s="304">
        <v>0.0</v>
      </c>
      <c r="CO361" s="304">
        <v>0.0</v>
      </c>
      <c r="CP361" s="304">
        <v>0.0</v>
      </c>
      <c r="CQ361" s="31"/>
      <c r="CR361" s="31"/>
      <c r="CS361" s="31"/>
      <c r="CT361" s="304">
        <v>0.0</v>
      </c>
      <c r="CU361" s="304">
        <v>0.0</v>
      </c>
      <c r="CV361" s="304">
        <v>0.0</v>
      </c>
      <c r="CW361" s="31"/>
      <c r="CX361" s="31"/>
      <c r="CY361" s="31"/>
      <c r="CZ361" s="304">
        <v>0.0</v>
      </c>
      <c r="DA361" s="304">
        <v>0.0</v>
      </c>
      <c r="DB361" s="304">
        <v>0.0</v>
      </c>
    </row>
    <row r="362">
      <c r="B362" s="313"/>
      <c r="C362" s="314"/>
      <c r="D362" s="314"/>
      <c r="E362" s="287">
        <v>0.0</v>
      </c>
      <c r="F362" s="287">
        <v>0.0</v>
      </c>
      <c r="G362" s="287">
        <v>0.0</v>
      </c>
      <c r="H362" s="287">
        <f>IF(ISBLANK(E362), "", COUNTA(CCD!K362, CCD!Q362, CCD!W362, CCD!AC362, CCD!AI362, CCD!AO362, CCD!AU362, CCD!BA362, CCD!BG362, CCD!BM362, CCD!BS362, CCD!BY362, CCD!CE362, CCD!CK362, CCD!CQ362, CCD!CW362))</f>
        <v>0</v>
      </c>
      <c r="I362" s="287">
        <f>IF(ISBLANK(F362), "", COUNTA(CCD!L362, CCD!R362, CCD!X362, CCD!AD362, CCD!AJ362, CCD!AP362, CCD!AV362, CCD!BB362, CCD!BH362, CCD!BN362, CCD!BT362, CCD!BZ362, CCD!CF362, CCD!CL362, CCD!CR362, CCD!CX362))</f>
        <v>0</v>
      </c>
      <c r="J362" s="287">
        <f>IF(ISBLANK(G362), "", COUNTA(CCD!M362, CCD!S362, CCD!Y362, CCD!AE362, CCD!AK362, CCD!AQ362, CCD!AW362, CCD!BC362, CCD!BI362, CCD!BO362, CCD!BU362, CCD!CA362, CCD!CG362, CCD!CM362, CCD!CS362, CCD!CY362))</f>
        <v>0</v>
      </c>
      <c r="K362" s="32"/>
      <c r="L362" s="32"/>
      <c r="M362" s="32"/>
      <c r="N362" s="310">
        <v>0.0</v>
      </c>
      <c r="O362" s="310">
        <v>0.0</v>
      </c>
      <c r="P362" s="310">
        <v>0.0</v>
      </c>
      <c r="Q362" s="32"/>
      <c r="R362" s="88"/>
      <c r="S362" s="32"/>
      <c r="T362" s="310">
        <v>0.0</v>
      </c>
      <c r="U362" s="310">
        <v>0.0</v>
      </c>
      <c r="V362" s="310">
        <v>0.0</v>
      </c>
      <c r="W362" s="32"/>
      <c r="X362" s="32"/>
      <c r="Y362" s="32"/>
      <c r="Z362" s="310">
        <v>0.0</v>
      </c>
      <c r="AA362" s="310">
        <v>0.0</v>
      </c>
      <c r="AB362" s="310">
        <v>0.0</v>
      </c>
      <c r="AC362" s="32"/>
      <c r="AD362" s="32"/>
      <c r="AE362" s="32"/>
      <c r="AF362" s="310">
        <v>0.0</v>
      </c>
      <c r="AG362" s="310">
        <v>0.0</v>
      </c>
      <c r="AH362" s="310">
        <v>0.0</v>
      </c>
      <c r="AI362" s="32"/>
      <c r="AJ362" s="32"/>
      <c r="AK362" s="32"/>
      <c r="AL362" s="310">
        <v>0.0</v>
      </c>
      <c r="AM362" s="310">
        <v>0.0</v>
      </c>
      <c r="AN362" s="310">
        <v>0.0</v>
      </c>
      <c r="AO362" s="32"/>
      <c r="AP362" s="32"/>
      <c r="AQ362" s="32"/>
      <c r="AR362" s="310">
        <v>0.0</v>
      </c>
      <c r="AS362" s="310">
        <v>0.0</v>
      </c>
      <c r="AT362" s="310">
        <v>0.0</v>
      </c>
      <c r="AU362" s="32"/>
      <c r="AV362" s="32"/>
      <c r="AW362" s="32"/>
      <c r="AX362" s="310">
        <v>0.0</v>
      </c>
      <c r="AY362" s="310">
        <v>0.0</v>
      </c>
      <c r="AZ362" s="310">
        <v>0.0</v>
      </c>
      <c r="BA362" s="32"/>
      <c r="BB362" s="32"/>
      <c r="BC362" s="32"/>
      <c r="BD362" s="310">
        <v>0.0</v>
      </c>
      <c r="BE362" s="310">
        <v>0.0</v>
      </c>
      <c r="BF362" s="310">
        <v>0.0</v>
      </c>
      <c r="BG362" s="32"/>
      <c r="BH362" s="32"/>
      <c r="BI362" s="32"/>
      <c r="BJ362" s="310">
        <v>0.0</v>
      </c>
      <c r="BK362" s="310">
        <v>0.0</v>
      </c>
      <c r="BL362" s="310">
        <v>0.0</v>
      </c>
      <c r="BM362" s="32"/>
      <c r="BN362" s="32"/>
      <c r="BO362" s="32"/>
      <c r="BP362" s="310">
        <v>0.0</v>
      </c>
      <c r="BQ362" s="310">
        <v>0.0</v>
      </c>
      <c r="BR362" s="310">
        <v>0.0</v>
      </c>
      <c r="BS362" s="32"/>
      <c r="BT362" s="32"/>
      <c r="BU362" s="32"/>
      <c r="BV362" s="310">
        <v>0.0</v>
      </c>
      <c r="BW362" s="310">
        <v>0.0</v>
      </c>
      <c r="BX362" s="310">
        <v>0.0</v>
      </c>
      <c r="BY362" s="32"/>
      <c r="BZ362" s="32"/>
      <c r="CA362" s="32"/>
      <c r="CB362" s="310">
        <v>0.0</v>
      </c>
      <c r="CC362" s="310">
        <v>0.0</v>
      </c>
      <c r="CD362" s="310">
        <v>0.0</v>
      </c>
      <c r="CE362" s="32"/>
      <c r="CF362" s="32"/>
      <c r="CG362" s="32"/>
      <c r="CH362" s="310">
        <v>0.0</v>
      </c>
      <c r="CI362" s="310">
        <v>0.0</v>
      </c>
      <c r="CJ362" s="310">
        <v>0.0</v>
      </c>
      <c r="CK362" s="31"/>
      <c r="CL362" s="31"/>
      <c r="CM362" s="31"/>
      <c r="CN362" s="304">
        <v>0.0</v>
      </c>
      <c r="CO362" s="304">
        <v>0.0</v>
      </c>
      <c r="CP362" s="304">
        <v>0.0</v>
      </c>
      <c r="CQ362" s="31"/>
      <c r="CR362" s="31"/>
      <c r="CS362" s="31"/>
      <c r="CT362" s="304">
        <v>0.0</v>
      </c>
      <c r="CU362" s="304">
        <v>0.0</v>
      </c>
      <c r="CV362" s="304">
        <v>0.0</v>
      </c>
      <c r="CW362" s="31"/>
      <c r="CX362" s="31"/>
      <c r="CY362" s="31"/>
      <c r="CZ362" s="304">
        <v>0.0</v>
      </c>
      <c r="DA362" s="304">
        <v>0.0</v>
      </c>
      <c r="DB362" s="304">
        <v>0.0</v>
      </c>
    </row>
    <row r="363">
      <c r="B363" s="313"/>
      <c r="C363" s="314"/>
      <c r="D363" s="314"/>
      <c r="E363" s="287">
        <v>0.0</v>
      </c>
      <c r="F363" s="287">
        <v>0.0</v>
      </c>
      <c r="G363" s="287">
        <v>0.0</v>
      </c>
      <c r="H363" s="287">
        <f>IF(ISBLANK(E363), "", COUNTA(CCD!K363, CCD!Q363, CCD!W363, CCD!AC363, CCD!AI363, CCD!AO363, CCD!AU363, CCD!BA363, CCD!BG363, CCD!BM363, CCD!BS363, CCD!BY363, CCD!CE363, CCD!CK363, CCD!CQ363, CCD!CW363))</f>
        <v>0</v>
      </c>
      <c r="I363" s="287">
        <f>IF(ISBLANK(F363), "", COUNTA(CCD!L363, CCD!R363, CCD!X363, CCD!AD363, CCD!AJ363, CCD!AP363, CCD!AV363, CCD!BB363, CCD!BH363, CCD!BN363, CCD!BT363, CCD!BZ363, CCD!CF363, CCD!CL363, CCD!CR363, CCD!CX363))</f>
        <v>0</v>
      </c>
      <c r="J363" s="287">
        <f>IF(ISBLANK(G363), "", COUNTA(CCD!M363, CCD!S363, CCD!Y363, CCD!AE363, CCD!AK363, CCD!AQ363, CCD!AW363, CCD!BC363, CCD!BI363, CCD!BO363, CCD!BU363, CCD!CA363, CCD!CG363, CCD!CM363, CCD!CS363, CCD!CY363))</f>
        <v>0</v>
      </c>
      <c r="K363" s="32"/>
      <c r="L363" s="32"/>
      <c r="M363" s="32"/>
      <c r="N363" s="310">
        <v>0.0</v>
      </c>
      <c r="O363" s="310">
        <v>0.0</v>
      </c>
      <c r="P363" s="310">
        <v>0.0</v>
      </c>
      <c r="Q363" s="32"/>
      <c r="R363" s="88"/>
      <c r="S363" s="32"/>
      <c r="T363" s="310">
        <v>0.0</v>
      </c>
      <c r="U363" s="310">
        <v>0.0</v>
      </c>
      <c r="V363" s="310">
        <v>0.0</v>
      </c>
      <c r="W363" s="32"/>
      <c r="X363" s="32"/>
      <c r="Y363" s="32"/>
      <c r="Z363" s="310">
        <v>0.0</v>
      </c>
      <c r="AA363" s="310">
        <v>0.0</v>
      </c>
      <c r="AB363" s="310">
        <v>0.0</v>
      </c>
      <c r="AC363" s="32"/>
      <c r="AD363" s="32"/>
      <c r="AE363" s="32"/>
      <c r="AF363" s="310">
        <v>0.0</v>
      </c>
      <c r="AG363" s="310">
        <v>0.0</v>
      </c>
      <c r="AH363" s="310">
        <v>0.0</v>
      </c>
      <c r="AI363" s="32"/>
      <c r="AJ363" s="32"/>
      <c r="AK363" s="32"/>
      <c r="AL363" s="310">
        <v>0.0</v>
      </c>
      <c r="AM363" s="310">
        <v>0.0</v>
      </c>
      <c r="AN363" s="310">
        <v>0.0</v>
      </c>
      <c r="AO363" s="32"/>
      <c r="AP363" s="32"/>
      <c r="AQ363" s="32"/>
      <c r="AR363" s="310">
        <v>0.0</v>
      </c>
      <c r="AS363" s="310">
        <v>0.0</v>
      </c>
      <c r="AT363" s="310">
        <v>0.0</v>
      </c>
      <c r="AU363" s="32"/>
      <c r="AV363" s="32"/>
      <c r="AW363" s="32"/>
      <c r="AX363" s="310">
        <v>0.0</v>
      </c>
      <c r="AY363" s="310">
        <v>0.0</v>
      </c>
      <c r="AZ363" s="310">
        <v>0.0</v>
      </c>
      <c r="BA363" s="32"/>
      <c r="BB363" s="32"/>
      <c r="BC363" s="32"/>
      <c r="BD363" s="310">
        <v>0.0</v>
      </c>
      <c r="BE363" s="310">
        <v>0.0</v>
      </c>
      <c r="BF363" s="310">
        <v>0.0</v>
      </c>
      <c r="BG363" s="32"/>
      <c r="BH363" s="32"/>
      <c r="BI363" s="32"/>
      <c r="BJ363" s="310">
        <v>0.0</v>
      </c>
      <c r="BK363" s="310">
        <v>0.0</v>
      </c>
      <c r="BL363" s="310">
        <v>0.0</v>
      </c>
      <c r="BM363" s="32"/>
      <c r="BN363" s="32"/>
      <c r="BO363" s="32"/>
      <c r="BP363" s="310">
        <v>0.0</v>
      </c>
      <c r="BQ363" s="310">
        <v>0.0</v>
      </c>
      <c r="BR363" s="310">
        <v>0.0</v>
      </c>
      <c r="BS363" s="32"/>
      <c r="BT363" s="32"/>
      <c r="BU363" s="32"/>
      <c r="BV363" s="310">
        <v>0.0</v>
      </c>
      <c r="BW363" s="310">
        <v>0.0</v>
      </c>
      <c r="BX363" s="310">
        <v>0.0</v>
      </c>
      <c r="BY363" s="32"/>
      <c r="BZ363" s="32"/>
      <c r="CA363" s="32"/>
      <c r="CB363" s="310">
        <v>0.0</v>
      </c>
      <c r="CC363" s="310">
        <v>0.0</v>
      </c>
      <c r="CD363" s="310">
        <v>0.0</v>
      </c>
      <c r="CE363" s="32"/>
      <c r="CF363" s="32"/>
      <c r="CG363" s="32"/>
      <c r="CH363" s="310">
        <v>0.0</v>
      </c>
      <c r="CI363" s="310">
        <v>0.0</v>
      </c>
      <c r="CJ363" s="310">
        <v>0.0</v>
      </c>
      <c r="CK363" s="31"/>
      <c r="CL363" s="31"/>
      <c r="CM363" s="31"/>
      <c r="CN363" s="304">
        <v>0.0</v>
      </c>
      <c r="CO363" s="304">
        <v>0.0</v>
      </c>
      <c r="CP363" s="304">
        <v>0.0</v>
      </c>
      <c r="CQ363" s="31"/>
      <c r="CR363" s="31"/>
      <c r="CS363" s="31"/>
      <c r="CT363" s="304">
        <v>0.0</v>
      </c>
      <c r="CU363" s="304">
        <v>0.0</v>
      </c>
      <c r="CV363" s="304">
        <v>0.0</v>
      </c>
      <c r="CW363" s="31"/>
      <c r="CX363" s="31"/>
      <c r="CY363" s="31"/>
      <c r="CZ363" s="304">
        <v>0.0</v>
      </c>
      <c r="DA363" s="304">
        <v>0.0</v>
      </c>
      <c r="DB363" s="304">
        <v>0.0</v>
      </c>
    </row>
    <row r="364">
      <c r="B364" s="313"/>
      <c r="C364" s="314"/>
      <c r="D364" s="314"/>
      <c r="E364" s="287">
        <v>0.0</v>
      </c>
      <c r="F364" s="287">
        <v>0.0</v>
      </c>
      <c r="G364" s="287">
        <v>0.0</v>
      </c>
      <c r="H364" s="287">
        <f>IF(ISBLANK(E364), "", COUNTA(CCD!K364, CCD!Q364, CCD!W364, CCD!AC364, CCD!AI364, CCD!AO364, CCD!AU364, CCD!BA364, CCD!BG364, CCD!BM364, CCD!BS364, CCD!BY364, CCD!CE364, CCD!CK364, CCD!CQ364, CCD!CW364))</f>
        <v>0</v>
      </c>
      <c r="I364" s="287">
        <f>IF(ISBLANK(F364), "", COUNTA(CCD!L364, CCD!R364, CCD!X364, CCD!AD364, CCD!AJ364, CCD!AP364, CCD!AV364, CCD!BB364, CCD!BH364, CCD!BN364, CCD!BT364, CCD!BZ364, CCD!CF364, CCD!CL364, CCD!CR364, CCD!CX364))</f>
        <v>0</v>
      </c>
      <c r="J364" s="287">
        <f>IF(ISBLANK(G364), "", COUNTA(CCD!M364, CCD!S364, CCD!Y364, CCD!AE364, CCD!AK364, CCD!AQ364, CCD!AW364, CCD!BC364, CCD!BI364, CCD!BO364, CCD!BU364, CCD!CA364, CCD!CG364, CCD!CM364, CCD!CS364, CCD!CY364))</f>
        <v>0</v>
      </c>
      <c r="K364" s="32"/>
      <c r="L364" s="32"/>
      <c r="M364" s="32"/>
      <c r="N364" s="310">
        <v>0.0</v>
      </c>
      <c r="O364" s="310">
        <v>0.0</v>
      </c>
      <c r="P364" s="310">
        <v>0.0</v>
      </c>
      <c r="Q364" s="32"/>
      <c r="R364" s="88"/>
      <c r="S364" s="32"/>
      <c r="T364" s="310">
        <v>0.0</v>
      </c>
      <c r="U364" s="310">
        <v>0.0</v>
      </c>
      <c r="V364" s="310">
        <v>0.0</v>
      </c>
      <c r="W364" s="32"/>
      <c r="X364" s="32"/>
      <c r="Y364" s="32"/>
      <c r="Z364" s="310">
        <v>0.0</v>
      </c>
      <c r="AA364" s="310">
        <v>0.0</v>
      </c>
      <c r="AB364" s="310">
        <v>0.0</v>
      </c>
      <c r="AC364" s="32"/>
      <c r="AD364" s="32"/>
      <c r="AE364" s="32"/>
      <c r="AF364" s="310">
        <v>0.0</v>
      </c>
      <c r="AG364" s="310">
        <v>0.0</v>
      </c>
      <c r="AH364" s="310">
        <v>0.0</v>
      </c>
      <c r="AI364" s="32"/>
      <c r="AJ364" s="32"/>
      <c r="AK364" s="32"/>
      <c r="AL364" s="310">
        <v>0.0</v>
      </c>
      <c r="AM364" s="310">
        <v>0.0</v>
      </c>
      <c r="AN364" s="310">
        <v>0.0</v>
      </c>
      <c r="AO364" s="32"/>
      <c r="AP364" s="32"/>
      <c r="AQ364" s="32"/>
      <c r="AR364" s="310">
        <v>0.0</v>
      </c>
      <c r="AS364" s="310">
        <v>0.0</v>
      </c>
      <c r="AT364" s="310">
        <v>0.0</v>
      </c>
      <c r="AU364" s="32"/>
      <c r="AV364" s="32"/>
      <c r="AW364" s="32"/>
      <c r="AX364" s="310">
        <v>0.0</v>
      </c>
      <c r="AY364" s="310">
        <v>0.0</v>
      </c>
      <c r="AZ364" s="310">
        <v>0.0</v>
      </c>
      <c r="BA364" s="32"/>
      <c r="BB364" s="32"/>
      <c r="BC364" s="32"/>
      <c r="BD364" s="310">
        <v>0.0</v>
      </c>
      <c r="BE364" s="310">
        <v>0.0</v>
      </c>
      <c r="BF364" s="310">
        <v>0.0</v>
      </c>
      <c r="BG364" s="32"/>
      <c r="BH364" s="32"/>
      <c r="BI364" s="32"/>
      <c r="BJ364" s="310">
        <v>0.0</v>
      </c>
      <c r="BK364" s="310">
        <v>0.0</v>
      </c>
      <c r="BL364" s="310">
        <v>0.0</v>
      </c>
      <c r="BM364" s="32"/>
      <c r="BN364" s="32"/>
      <c r="BO364" s="32"/>
      <c r="BP364" s="310">
        <v>0.0</v>
      </c>
      <c r="BQ364" s="310">
        <v>0.0</v>
      </c>
      <c r="BR364" s="310">
        <v>0.0</v>
      </c>
      <c r="BS364" s="32"/>
      <c r="BT364" s="32"/>
      <c r="BU364" s="32"/>
      <c r="BV364" s="310">
        <v>0.0</v>
      </c>
      <c r="BW364" s="310">
        <v>0.0</v>
      </c>
      <c r="BX364" s="310">
        <v>0.0</v>
      </c>
      <c r="BY364" s="32"/>
      <c r="BZ364" s="32"/>
      <c r="CA364" s="32"/>
      <c r="CB364" s="310">
        <v>0.0</v>
      </c>
      <c r="CC364" s="310">
        <v>0.0</v>
      </c>
      <c r="CD364" s="310">
        <v>0.0</v>
      </c>
      <c r="CE364" s="32"/>
      <c r="CF364" s="32"/>
      <c r="CG364" s="32"/>
      <c r="CH364" s="310">
        <v>0.0</v>
      </c>
      <c r="CI364" s="310">
        <v>0.0</v>
      </c>
      <c r="CJ364" s="310">
        <v>0.0</v>
      </c>
      <c r="CK364" s="31"/>
      <c r="CL364" s="31"/>
      <c r="CM364" s="31"/>
      <c r="CN364" s="304">
        <v>0.0</v>
      </c>
      <c r="CO364" s="304">
        <v>0.0</v>
      </c>
      <c r="CP364" s="304">
        <v>0.0</v>
      </c>
      <c r="CQ364" s="31"/>
      <c r="CR364" s="31"/>
      <c r="CS364" s="31"/>
      <c r="CT364" s="304">
        <v>0.0</v>
      </c>
      <c r="CU364" s="304">
        <v>0.0</v>
      </c>
      <c r="CV364" s="304">
        <v>0.0</v>
      </c>
      <c r="CW364" s="31"/>
      <c r="CX364" s="31"/>
      <c r="CY364" s="31"/>
      <c r="CZ364" s="304">
        <v>0.0</v>
      </c>
      <c r="DA364" s="304">
        <v>0.0</v>
      </c>
      <c r="DB364" s="304">
        <v>0.0</v>
      </c>
    </row>
    <row r="365">
      <c r="B365" s="313"/>
      <c r="C365" s="314"/>
      <c r="D365" s="314"/>
      <c r="E365" s="287">
        <v>0.0</v>
      </c>
      <c r="F365" s="287">
        <v>0.0</v>
      </c>
      <c r="G365" s="287">
        <v>0.0</v>
      </c>
      <c r="H365" s="287">
        <f>IF(ISBLANK(E365), "", COUNTA(CCD!K365, CCD!Q365, CCD!W365, CCD!AC365, CCD!AI365, CCD!AO365, CCD!AU365, CCD!BA365, CCD!BG365, CCD!BM365, CCD!BS365, CCD!BY365, CCD!CE365, CCD!CK365, CCD!CQ365, CCD!CW365))</f>
        <v>0</v>
      </c>
      <c r="I365" s="287">
        <f>IF(ISBLANK(F365), "", COUNTA(CCD!L365, CCD!R365, CCD!X365, CCD!AD365, CCD!AJ365, CCD!AP365, CCD!AV365, CCD!BB365, CCD!BH365, CCD!BN365, CCD!BT365, CCD!BZ365, CCD!CF365, CCD!CL365, CCD!CR365, CCD!CX365))</f>
        <v>0</v>
      </c>
      <c r="J365" s="287">
        <f>IF(ISBLANK(G365), "", COUNTA(CCD!M365, CCD!S365, CCD!Y365, CCD!AE365, CCD!AK365, CCD!AQ365, CCD!AW365, CCD!BC365, CCD!BI365, CCD!BO365, CCD!BU365, CCD!CA365, CCD!CG365, CCD!CM365, CCD!CS365, CCD!CY365))</f>
        <v>0</v>
      </c>
      <c r="K365" s="32"/>
      <c r="L365" s="32"/>
      <c r="M365" s="32"/>
      <c r="N365" s="310">
        <v>0.0</v>
      </c>
      <c r="O365" s="310">
        <v>0.0</v>
      </c>
      <c r="P365" s="310">
        <v>0.0</v>
      </c>
      <c r="Q365" s="32"/>
      <c r="R365" s="88"/>
      <c r="S365" s="32"/>
      <c r="T365" s="310">
        <v>0.0</v>
      </c>
      <c r="U365" s="310">
        <v>0.0</v>
      </c>
      <c r="V365" s="310">
        <v>0.0</v>
      </c>
      <c r="W365" s="32"/>
      <c r="X365" s="32"/>
      <c r="Y365" s="32"/>
      <c r="Z365" s="310">
        <v>0.0</v>
      </c>
      <c r="AA365" s="310">
        <v>0.0</v>
      </c>
      <c r="AB365" s="310">
        <v>0.0</v>
      </c>
      <c r="AC365" s="32"/>
      <c r="AD365" s="32"/>
      <c r="AE365" s="32"/>
      <c r="AF365" s="310">
        <v>0.0</v>
      </c>
      <c r="AG365" s="310">
        <v>0.0</v>
      </c>
      <c r="AH365" s="310">
        <v>0.0</v>
      </c>
      <c r="AI365" s="32"/>
      <c r="AJ365" s="32"/>
      <c r="AK365" s="32"/>
      <c r="AL365" s="310">
        <v>0.0</v>
      </c>
      <c r="AM365" s="310">
        <v>0.0</v>
      </c>
      <c r="AN365" s="310">
        <v>0.0</v>
      </c>
      <c r="AO365" s="32"/>
      <c r="AP365" s="32"/>
      <c r="AQ365" s="32"/>
      <c r="AR365" s="310">
        <v>0.0</v>
      </c>
      <c r="AS365" s="310">
        <v>0.0</v>
      </c>
      <c r="AT365" s="310">
        <v>0.0</v>
      </c>
      <c r="AU365" s="32"/>
      <c r="AV365" s="32"/>
      <c r="AW365" s="32"/>
      <c r="AX365" s="310">
        <v>0.0</v>
      </c>
      <c r="AY365" s="310">
        <v>0.0</v>
      </c>
      <c r="AZ365" s="310">
        <v>0.0</v>
      </c>
      <c r="BA365" s="32"/>
      <c r="BB365" s="32"/>
      <c r="BC365" s="32"/>
      <c r="BD365" s="310">
        <v>0.0</v>
      </c>
      <c r="BE365" s="310">
        <v>0.0</v>
      </c>
      <c r="BF365" s="310">
        <v>0.0</v>
      </c>
      <c r="BG365" s="32"/>
      <c r="BH365" s="32"/>
      <c r="BI365" s="32"/>
      <c r="BJ365" s="310">
        <v>0.0</v>
      </c>
      <c r="BK365" s="310">
        <v>0.0</v>
      </c>
      <c r="BL365" s="310">
        <v>0.0</v>
      </c>
      <c r="BM365" s="32"/>
      <c r="BN365" s="32"/>
      <c r="BO365" s="32"/>
      <c r="BP365" s="310">
        <v>0.0</v>
      </c>
      <c r="BQ365" s="310">
        <v>0.0</v>
      </c>
      <c r="BR365" s="310">
        <v>0.0</v>
      </c>
      <c r="BS365" s="32"/>
      <c r="BT365" s="32"/>
      <c r="BU365" s="32"/>
      <c r="BV365" s="310">
        <v>0.0</v>
      </c>
      <c r="BW365" s="310">
        <v>0.0</v>
      </c>
      <c r="BX365" s="310">
        <v>0.0</v>
      </c>
      <c r="BY365" s="32"/>
      <c r="BZ365" s="32"/>
      <c r="CA365" s="32"/>
      <c r="CB365" s="310">
        <v>0.0</v>
      </c>
      <c r="CC365" s="310">
        <v>0.0</v>
      </c>
      <c r="CD365" s="310">
        <v>0.0</v>
      </c>
      <c r="CE365" s="32"/>
      <c r="CF365" s="32"/>
      <c r="CG365" s="32"/>
      <c r="CH365" s="310">
        <v>0.0</v>
      </c>
      <c r="CI365" s="310">
        <v>0.0</v>
      </c>
      <c r="CJ365" s="310">
        <v>0.0</v>
      </c>
      <c r="CK365" s="31"/>
      <c r="CL365" s="31"/>
      <c r="CM365" s="31"/>
      <c r="CN365" s="304">
        <v>0.0</v>
      </c>
      <c r="CO365" s="304">
        <v>0.0</v>
      </c>
      <c r="CP365" s="304">
        <v>0.0</v>
      </c>
      <c r="CQ365" s="31"/>
      <c r="CR365" s="31"/>
      <c r="CS365" s="31"/>
      <c r="CT365" s="304">
        <v>0.0</v>
      </c>
      <c r="CU365" s="304">
        <v>0.0</v>
      </c>
      <c r="CV365" s="304">
        <v>0.0</v>
      </c>
      <c r="CW365" s="31"/>
      <c r="CX365" s="31"/>
      <c r="CY365" s="31"/>
      <c r="CZ365" s="304">
        <v>0.0</v>
      </c>
      <c r="DA365" s="304">
        <v>0.0</v>
      </c>
      <c r="DB365" s="304">
        <v>0.0</v>
      </c>
    </row>
    <row r="366">
      <c r="B366" s="313"/>
      <c r="C366" s="314"/>
      <c r="D366" s="314"/>
      <c r="E366" s="287">
        <v>0.0</v>
      </c>
      <c r="F366" s="287">
        <v>0.0</v>
      </c>
      <c r="G366" s="287">
        <v>0.0</v>
      </c>
      <c r="H366" s="287">
        <f>IF(ISBLANK(E366), "", COUNTA(CCD!K366, CCD!Q366, CCD!W366, CCD!AC366, CCD!AI366, CCD!AO366, CCD!AU366, CCD!BA366, CCD!BG366, CCD!BM366, CCD!BS366, CCD!BY366, CCD!CE366, CCD!CK366, CCD!CQ366, CCD!CW366))</f>
        <v>0</v>
      </c>
      <c r="I366" s="287">
        <f>IF(ISBLANK(F366), "", COUNTA(CCD!L366, CCD!R366, CCD!X366, CCD!AD366, CCD!AJ366, CCD!AP366, CCD!AV366, CCD!BB366, CCD!BH366, CCD!BN366, CCD!BT366, CCD!BZ366, CCD!CF366, CCD!CL366, CCD!CR366, CCD!CX366))</f>
        <v>0</v>
      </c>
      <c r="J366" s="287">
        <f>IF(ISBLANK(G366), "", COUNTA(CCD!M366, CCD!S366, CCD!Y366, CCD!AE366, CCD!AK366, CCD!AQ366, CCD!AW366, CCD!BC366, CCD!BI366, CCD!BO366, CCD!BU366, CCD!CA366, CCD!CG366, CCD!CM366, CCD!CS366, CCD!CY366))</f>
        <v>0</v>
      </c>
      <c r="K366" s="32"/>
      <c r="L366" s="32"/>
      <c r="M366" s="32"/>
      <c r="N366" s="310">
        <v>0.0</v>
      </c>
      <c r="O366" s="310">
        <v>0.0</v>
      </c>
      <c r="P366" s="310">
        <v>0.0</v>
      </c>
      <c r="Q366" s="32"/>
      <c r="R366" s="88"/>
      <c r="S366" s="32"/>
      <c r="T366" s="310">
        <v>0.0</v>
      </c>
      <c r="U366" s="310">
        <v>0.0</v>
      </c>
      <c r="V366" s="310">
        <v>0.0</v>
      </c>
      <c r="W366" s="32"/>
      <c r="X366" s="32"/>
      <c r="Y366" s="32"/>
      <c r="Z366" s="310">
        <v>0.0</v>
      </c>
      <c r="AA366" s="310">
        <v>0.0</v>
      </c>
      <c r="AB366" s="310">
        <v>0.0</v>
      </c>
      <c r="AC366" s="32"/>
      <c r="AD366" s="32"/>
      <c r="AE366" s="32"/>
      <c r="AF366" s="310">
        <v>0.0</v>
      </c>
      <c r="AG366" s="310">
        <v>0.0</v>
      </c>
      <c r="AH366" s="310">
        <v>0.0</v>
      </c>
      <c r="AI366" s="32"/>
      <c r="AJ366" s="32"/>
      <c r="AK366" s="32"/>
      <c r="AL366" s="310">
        <v>0.0</v>
      </c>
      <c r="AM366" s="310">
        <v>0.0</v>
      </c>
      <c r="AN366" s="310">
        <v>0.0</v>
      </c>
      <c r="AO366" s="32"/>
      <c r="AP366" s="32"/>
      <c r="AQ366" s="32"/>
      <c r="AR366" s="310">
        <v>0.0</v>
      </c>
      <c r="AS366" s="310">
        <v>0.0</v>
      </c>
      <c r="AT366" s="310">
        <v>0.0</v>
      </c>
      <c r="AU366" s="32"/>
      <c r="AV366" s="32"/>
      <c r="AW366" s="32"/>
      <c r="AX366" s="310">
        <v>0.0</v>
      </c>
      <c r="AY366" s="310">
        <v>0.0</v>
      </c>
      <c r="AZ366" s="310">
        <v>0.0</v>
      </c>
      <c r="BA366" s="32"/>
      <c r="BB366" s="32"/>
      <c r="BC366" s="32"/>
      <c r="BD366" s="310">
        <v>0.0</v>
      </c>
      <c r="BE366" s="310">
        <v>0.0</v>
      </c>
      <c r="BF366" s="310">
        <v>0.0</v>
      </c>
      <c r="BG366" s="32"/>
      <c r="BH366" s="32"/>
      <c r="BI366" s="32"/>
      <c r="BJ366" s="310">
        <v>0.0</v>
      </c>
      <c r="BK366" s="310">
        <v>0.0</v>
      </c>
      <c r="BL366" s="310">
        <v>0.0</v>
      </c>
      <c r="BM366" s="32"/>
      <c r="BN366" s="32"/>
      <c r="BO366" s="32"/>
      <c r="BP366" s="310">
        <v>0.0</v>
      </c>
      <c r="BQ366" s="310">
        <v>0.0</v>
      </c>
      <c r="BR366" s="310">
        <v>0.0</v>
      </c>
      <c r="BS366" s="32"/>
      <c r="BT366" s="32"/>
      <c r="BU366" s="32"/>
      <c r="BV366" s="310">
        <v>0.0</v>
      </c>
      <c r="BW366" s="310">
        <v>0.0</v>
      </c>
      <c r="BX366" s="310">
        <v>0.0</v>
      </c>
      <c r="BY366" s="32"/>
      <c r="BZ366" s="32"/>
      <c r="CA366" s="32"/>
      <c r="CB366" s="310">
        <v>0.0</v>
      </c>
      <c r="CC366" s="310">
        <v>0.0</v>
      </c>
      <c r="CD366" s="310">
        <v>0.0</v>
      </c>
      <c r="CE366" s="32"/>
      <c r="CF366" s="32"/>
      <c r="CG366" s="32"/>
      <c r="CH366" s="310">
        <v>0.0</v>
      </c>
      <c r="CI366" s="310">
        <v>0.0</v>
      </c>
      <c r="CJ366" s="310">
        <v>0.0</v>
      </c>
      <c r="CK366" s="31"/>
      <c r="CL366" s="31"/>
      <c r="CM366" s="31"/>
      <c r="CN366" s="304">
        <v>0.0</v>
      </c>
      <c r="CO366" s="304">
        <v>0.0</v>
      </c>
      <c r="CP366" s="304">
        <v>0.0</v>
      </c>
      <c r="CQ366" s="31"/>
      <c r="CR366" s="31"/>
      <c r="CS366" s="31"/>
      <c r="CT366" s="304">
        <v>0.0</v>
      </c>
      <c r="CU366" s="304">
        <v>0.0</v>
      </c>
      <c r="CV366" s="304">
        <v>0.0</v>
      </c>
      <c r="CW366" s="31"/>
      <c r="CX366" s="31"/>
      <c r="CY366" s="31"/>
      <c r="CZ366" s="304">
        <v>0.0</v>
      </c>
      <c r="DA366" s="304">
        <v>0.0</v>
      </c>
      <c r="DB366" s="304">
        <v>0.0</v>
      </c>
    </row>
    <row r="367">
      <c r="B367" s="313"/>
      <c r="C367" s="314"/>
      <c r="D367" s="314"/>
      <c r="E367" s="287">
        <v>0.0</v>
      </c>
      <c r="F367" s="287">
        <v>0.0</v>
      </c>
      <c r="G367" s="287">
        <v>0.0</v>
      </c>
      <c r="H367" s="287">
        <f>IF(ISBLANK(E367), "", COUNTA(CCD!K367, CCD!Q367, CCD!W367, CCD!AC367, CCD!AI367, CCD!AO367, CCD!AU367, CCD!BA367, CCD!BG367, CCD!BM367, CCD!BS367, CCD!BY367, CCD!CE367, CCD!CK367, CCD!CQ367, CCD!CW367))</f>
        <v>0</v>
      </c>
      <c r="I367" s="287">
        <f>IF(ISBLANK(F367), "", COUNTA(CCD!L367, CCD!R367, CCD!X367, CCD!AD367, CCD!AJ367, CCD!AP367, CCD!AV367, CCD!BB367, CCD!BH367, CCD!BN367, CCD!BT367, CCD!BZ367, CCD!CF367, CCD!CL367, CCD!CR367, CCD!CX367))</f>
        <v>0</v>
      </c>
      <c r="J367" s="287">
        <f>IF(ISBLANK(G367), "", COUNTA(CCD!M367, CCD!S367, CCD!Y367, CCD!AE367, CCD!AK367, CCD!AQ367, CCD!AW367, CCD!BC367, CCD!BI367, CCD!BO367, CCD!BU367, CCD!CA367, CCD!CG367, CCD!CM367, CCD!CS367, CCD!CY367))</f>
        <v>0</v>
      </c>
      <c r="K367" s="32"/>
      <c r="L367" s="32"/>
      <c r="M367" s="32"/>
      <c r="N367" s="310">
        <v>0.0</v>
      </c>
      <c r="O367" s="310">
        <v>0.0</v>
      </c>
      <c r="P367" s="310">
        <v>0.0</v>
      </c>
      <c r="Q367" s="32"/>
      <c r="R367" s="88"/>
      <c r="S367" s="32"/>
      <c r="T367" s="310">
        <v>0.0</v>
      </c>
      <c r="U367" s="310">
        <v>0.0</v>
      </c>
      <c r="V367" s="310">
        <v>0.0</v>
      </c>
      <c r="W367" s="32"/>
      <c r="X367" s="32"/>
      <c r="Y367" s="32"/>
      <c r="Z367" s="310">
        <v>0.0</v>
      </c>
      <c r="AA367" s="310">
        <v>0.0</v>
      </c>
      <c r="AB367" s="310">
        <v>0.0</v>
      </c>
      <c r="AC367" s="32"/>
      <c r="AD367" s="32"/>
      <c r="AE367" s="32"/>
      <c r="AF367" s="310">
        <v>0.0</v>
      </c>
      <c r="AG367" s="310">
        <v>0.0</v>
      </c>
      <c r="AH367" s="310">
        <v>0.0</v>
      </c>
      <c r="AI367" s="32"/>
      <c r="AJ367" s="32"/>
      <c r="AK367" s="32"/>
      <c r="AL367" s="310">
        <v>0.0</v>
      </c>
      <c r="AM367" s="310">
        <v>0.0</v>
      </c>
      <c r="AN367" s="310">
        <v>0.0</v>
      </c>
      <c r="AO367" s="32"/>
      <c r="AP367" s="32"/>
      <c r="AQ367" s="32"/>
      <c r="AR367" s="310">
        <v>0.0</v>
      </c>
      <c r="AS367" s="310">
        <v>0.0</v>
      </c>
      <c r="AT367" s="310">
        <v>0.0</v>
      </c>
      <c r="AU367" s="32"/>
      <c r="AV367" s="32"/>
      <c r="AW367" s="32"/>
      <c r="AX367" s="310">
        <v>0.0</v>
      </c>
      <c r="AY367" s="310">
        <v>0.0</v>
      </c>
      <c r="AZ367" s="310">
        <v>0.0</v>
      </c>
      <c r="BA367" s="32"/>
      <c r="BB367" s="32"/>
      <c r="BC367" s="32"/>
      <c r="BD367" s="310">
        <v>0.0</v>
      </c>
      <c r="BE367" s="310">
        <v>0.0</v>
      </c>
      <c r="BF367" s="310">
        <v>0.0</v>
      </c>
      <c r="BG367" s="32"/>
      <c r="BH367" s="32"/>
      <c r="BI367" s="32"/>
      <c r="BJ367" s="310">
        <v>0.0</v>
      </c>
      <c r="BK367" s="310">
        <v>0.0</v>
      </c>
      <c r="BL367" s="310">
        <v>0.0</v>
      </c>
      <c r="BM367" s="32"/>
      <c r="BN367" s="32"/>
      <c r="BO367" s="32"/>
      <c r="BP367" s="310">
        <v>0.0</v>
      </c>
      <c r="BQ367" s="310">
        <v>0.0</v>
      </c>
      <c r="BR367" s="310">
        <v>0.0</v>
      </c>
      <c r="BS367" s="32"/>
      <c r="BT367" s="32"/>
      <c r="BU367" s="32"/>
      <c r="BV367" s="310">
        <v>0.0</v>
      </c>
      <c r="BW367" s="310">
        <v>0.0</v>
      </c>
      <c r="BX367" s="310">
        <v>0.0</v>
      </c>
      <c r="BY367" s="32"/>
      <c r="BZ367" s="32"/>
      <c r="CA367" s="32"/>
      <c r="CB367" s="310">
        <v>0.0</v>
      </c>
      <c r="CC367" s="310">
        <v>0.0</v>
      </c>
      <c r="CD367" s="310">
        <v>0.0</v>
      </c>
      <c r="CE367" s="32"/>
      <c r="CF367" s="32"/>
      <c r="CG367" s="32"/>
      <c r="CH367" s="310">
        <v>0.0</v>
      </c>
      <c r="CI367" s="310">
        <v>0.0</v>
      </c>
      <c r="CJ367" s="310">
        <v>0.0</v>
      </c>
      <c r="CK367" s="31"/>
      <c r="CL367" s="31"/>
      <c r="CM367" s="31"/>
      <c r="CN367" s="304">
        <v>0.0</v>
      </c>
      <c r="CO367" s="304">
        <v>0.0</v>
      </c>
      <c r="CP367" s="304">
        <v>0.0</v>
      </c>
      <c r="CQ367" s="31"/>
      <c r="CR367" s="31"/>
      <c r="CS367" s="31"/>
      <c r="CT367" s="304">
        <v>0.0</v>
      </c>
      <c r="CU367" s="304">
        <v>0.0</v>
      </c>
      <c r="CV367" s="304">
        <v>0.0</v>
      </c>
      <c r="CW367" s="31"/>
      <c r="CX367" s="31"/>
      <c r="CY367" s="31"/>
      <c r="CZ367" s="304">
        <v>0.0</v>
      </c>
      <c r="DA367" s="304">
        <v>0.0</v>
      </c>
      <c r="DB367" s="304">
        <v>0.0</v>
      </c>
    </row>
    <row r="368">
      <c r="B368" s="313"/>
      <c r="C368" s="314"/>
      <c r="D368" s="314"/>
      <c r="E368" s="287">
        <v>0.0</v>
      </c>
      <c r="F368" s="287">
        <v>0.0</v>
      </c>
      <c r="G368" s="287">
        <v>0.0</v>
      </c>
      <c r="H368" s="287">
        <f>IF(ISBLANK(E368), "", COUNTA(CCD!K368, CCD!Q368, CCD!W368, CCD!AC368, CCD!AI368, CCD!AO368, CCD!AU368, CCD!BA368, CCD!BG368, CCD!BM368, CCD!BS368, CCD!BY368, CCD!CE368, CCD!CK368, CCD!CQ368, CCD!CW368))</f>
        <v>0</v>
      </c>
      <c r="I368" s="287">
        <f>IF(ISBLANK(F368), "", COUNTA(CCD!L368, CCD!R368, CCD!X368, CCD!AD368, CCD!AJ368, CCD!AP368, CCD!AV368, CCD!BB368, CCD!BH368, CCD!BN368, CCD!BT368, CCD!BZ368, CCD!CF368, CCD!CL368, CCD!CR368, CCD!CX368))</f>
        <v>0</v>
      </c>
      <c r="J368" s="287">
        <f>IF(ISBLANK(G368), "", COUNTA(CCD!M368, CCD!S368, CCD!Y368, CCD!AE368, CCD!AK368, CCD!AQ368, CCD!AW368, CCD!BC368, CCD!BI368, CCD!BO368, CCD!BU368, CCD!CA368, CCD!CG368, CCD!CM368, CCD!CS368, CCD!CY368))</f>
        <v>0</v>
      </c>
      <c r="K368" s="32"/>
      <c r="L368" s="32"/>
      <c r="M368" s="32"/>
      <c r="N368" s="310">
        <v>0.0</v>
      </c>
      <c r="O368" s="310">
        <v>0.0</v>
      </c>
      <c r="P368" s="310">
        <v>0.0</v>
      </c>
      <c r="Q368" s="32"/>
      <c r="R368" s="88"/>
      <c r="S368" s="32"/>
      <c r="T368" s="310">
        <v>0.0</v>
      </c>
      <c r="U368" s="310">
        <v>0.0</v>
      </c>
      <c r="V368" s="310">
        <v>0.0</v>
      </c>
      <c r="W368" s="32"/>
      <c r="X368" s="32"/>
      <c r="Y368" s="32"/>
      <c r="Z368" s="310">
        <v>0.0</v>
      </c>
      <c r="AA368" s="310">
        <v>0.0</v>
      </c>
      <c r="AB368" s="310">
        <v>0.0</v>
      </c>
      <c r="AC368" s="32"/>
      <c r="AD368" s="32"/>
      <c r="AE368" s="32"/>
      <c r="AF368" s="310">
        <v>0.0</v>
      </c>
      <c r="AG368" s="310">
        <v>0.0</v>
      </c>
      <c r="AH368" s="310">
        <v>0.0</v>
      </c>
      <c r="AI368" s="32"/>
      <c r="AJ368" s="32"/>
      <c r="AK368" s="32"/>
      <c r="AL368" s="310">
        <v>0.0</v>
      </c>
      <c r="AM368" s="310">
        <v>0.0</v>
      </c>
      <c r="AN368" s="310">
        <v>0.0</v>
      </c>
      <c r="AO368" s="32"/>
      <c r="AP368" s="32"/>
      <c r="AQ368" s="32"/>
      <c r="AR368" s="310">
        <v>0.0</v>
      </c>
      <c r="AS368" s="310">
        <v>0.0</v>
      </c>
      <c r="AT368" s="310">
        <v>0.0</v>
      </c>
      <c r="AU368" s="32"/>
      <c r="AV368" s="32"/>
      <c r="AW368" s="32"/>
      <c r="AX368" s="310">
        <v>0.0</v>
      </c>
      <c r="AY368" s="310">
        <v>0.0</v>
      </c>
      <c r="AZ368" s="310">
        <v>0.0</v>
      </c>
      <c r="BA368" s="32"/>
      <c r="BB368" s="32"/>
      <c r="BC368" s="32"/>
      <c r="BD368" s="310">
        <v>0.0</v>
      </c>
      <c r="BE368" s="310">
        <v>0.0</v>
      </c>
      <c r="BF368" s="310">
        <v>0.0</v>
      </c>
      <c r="BG368" s="32"/>
      <c r="BH368" s="32"/>
      <c r="BI368" s="32"/>
      <c r="BJ368" s="310">
        <v>0.0</v>
      </c>
      <c r="BK368" s="310">
        <v>0.0</v>
      </c>
      <c r="BL368" s="310">
        <v>0.0</v>
      </c>
      <c r="BM368" s="32"/>
      <c r="BN368" s="32"/>
      <c r="BO368" s="32"/>
      <c r="BP368" s="310">
        <v>0.0</v>
      </c>
      <c r="BQ368" s="310">
        <v>0.0</v>
      </c>
      <c r="BR368" s="310">
        <v>0.0</v>
      </c>
      <c r="BS368" s="32"/>
      <c r="BT368" s="32"/>
      <c r="BU368" s="32"/>
      <c r="BV368" s="310">
        <v>0.0</v>
      </c>
      <c r="BW368" s="310">
        <v>0.0</v>
      </c>
      <c r="BX368" s="310">
        <v>0.0</v>
      </c>
      <c r="BY368" s="32"/>
      <c r="BZ368" s="32"/>
      <c r="CA368" s="32"/>
      <c r="CB368" s="310">
        <v>0.0</v>
      </c>
      <c r="CC368" s="310">
        <v>0.0</v>
      </c>
      <c r="CD368" s="310">
        <v>0.0</v>
      </c>
      <c r="CE368" s="32"/>
      <c r="CF368" s="32"/>
      <c r="CG368" s="32"/>
      <c r="CH368" s="310">
        <v>0.0</v>
      </c>
      <c r="CI368" s="310">
        <v>0.0</v>
      </c>
      <c r="CJ368" s="310">
        <v>0.0</v>
      </c>
      <c r="CK368" s="31"/>
      <c r="CL368" s="31"/>
      <c r="CM368" s="31"/>
      <c r="CN368" s="304">
        <v>0.0</v>
      </c>
      <c r="CO368" s="304">
        <v>0.0</v>
      </c>
      <c r="CP368" s="304">
        <v>0.0</v>
      </c>
      <c r="CQ368" s="31"/>
      <c r="CR368" s="31"/>
      <c r="CS368" s="31"/>
      <c r="CT368" s="304">
        <v>0.0</v>
      </c>
      <c r="CU368" s="304">
        <v>0.0</v>
      </c>
      <c r="CV368" s="304">
        <v>0.0</v>
      </c>
      <c r="CW368" s="31"/>
      <c r="CX368" s="31"/>
      <c r="CY368" s="31"/>
      <c r="CZ368" s="304">
        <v>0.0</v>
      </c>
      <c r="DA368" s="304">
        <v>0.0</v>
      </c>
      <c r="DB368" s="304">
        <v>0.0</v>
      </c>
    </row>
    <row r="369">
      <c r="B369" s="313"/>
      <c r="C369" s="314"/>
      <c r="D369" s="314"/>
      <c r="E369" s="287">
        <v>0.0</v>
      </c>
      <c r="F369" s="287">
        <v>0.0</v>
      </c>
      <c r="G369" s="287">
        <v>0.0</v>
      </c>
      <c r="H369" s="287">
        <f>IF(ISBLANK(E369), "", COUNTA(CCD!K369, CCD!Q369, CCD!W369, CCD!AC369, CCD!AI369, CCD!AO369, CCD!AU369, CCD!BA369, CCD!BG369, CCD!BM369, CCD!BS369, CCD!BY369, CCD!CE369, CCD!CK369, CCD!CQ369, CCD!CW369))</f>
        <v>0</v>
      </c>
      <c r="I369" s="287">
        <f>IF(ISBLANK(F369), "", COUNTA(CCD!L369, CCD!R369, CCD!X369, CCD!AD369, CCD!AJ369, CCD!AP369, CCD!AV369, CCD!BB369, CCD!BH369, CCD!BN369, CCD!BT369, CCD!BZ369, CCD!CF369, CCD!CL369, CCD!CR369, CCD!CX369))</f>
        <v>0</v>
      </c>
      <c r="J369" s="287">
        <f>IF(ISBLANK(G369), "", COUNTA(CCD!M369, CCD!S369, CCD!Y369, CCD!AE369, CCD!AK369, CCD!AQ369, CCD!AW369, CCD!BC369, CCD!BI369, CCD!BO369, CCD!BU369, CCD!CA369, CCD!CG369, CCD!CM369, CCD!CS369, CCD!CY369))</f>
        <v>0</v>
      </c>
      <c r="K369" s="32"/>
      <c r="L369" s="32"/>
      <c r="M369" s="32"/>
      <c r="N369" s="310">
        <v>0.0</v>
      </c>
      <c r="O369" s="310">
        <v>0.0</v>
      </c>
      <c r="P369" s="310">
        <v>0.0</v>
      </c>
      <c r="Q369" s="32"/>
      <c r="R369" s="88"/>
      <c r="S369" s="32"/>
      <c r="T369" s="310">
        <v>0.0</v>
      </c>
      <c r="U369" s="310">
        <v>0.0</v>
      </c>
      <c r="V369" s="310">
        <v>0.0</v>
      </c>
      <c r="W369" s="32"/>
      <c r="X369" s="32"/>
      <c r="Y369" s="32"/>
      <c r="Z369" s="310">
        <v>0.0</v>
      </c>
      <c r="AA369" s="310">
        <v>0.0</v>
      </c>
      <c r="AB369" s="310">
        <v>0.0</v>
      </c>
      <c r="AC369" s="32"/>
      <c r="AD369" s="32"/>
      <c r="AE369" s="32"/>
      <c r="AF369" s="310">
        <v>0.0</v>
      </c>
      <c r="AG369" s="310">
        <v>0.0</v>
      </c>
      <c r="AH369" s="310">
        <v>0.0</v>
      </c>
      <c r="AI369" s="32"/>
      <c r="AJ369" s="32"/>
      <c r="AK369" s="32"/>
      <c r="AL369" s="310">
        <v>0.0</v>
      </c>
      <c r="AM369" s="310">
        <v>0.0</v>
      </c>
      <c r="AN369" s="310">
        <v>0.0</v>
      </c>
      <c r="AO369" s="32"/>
      <c r="AP369" s="32"/>
      <c r="AQ369" s="32"/>
      <c r="AR369" s="310">
        <v>0.0</v>
      </c>
      <c r="AS369" s="310">
        <v>0.0</v>
      </c>
      <c r="AT369" s="310">
        <v>0.0</v>
      </c>
      <c r="AU369" s="32"/>
      <c r="AV369" s="32"/>
      <c r="AW369" s="32"/>
      <c r="AX369" s="310">
        <v>0.0</v>
      </c>
      <c r="AY369" s="310">
        <v>0.0</v>
      </c>
      <c r="AZ369" s="310">
        <v>0.0</v>
      </c>
      <c r="BA369" s="32"/>
      <c r="BB369" s="32"/>
      <c r="BC369" s="32"/>
      <c r="BD369" s="310">
        <v>0.0</v>
      </c>
      <c r="BE369" s="310">
        <v>0.0</v>
      </c>
      <c r="BF369" s="310">
        <v>0.0</v>
      </c>
      <c r="BG369" s="32"/>
      <c r="BH369" s="32"/>
      <c r="BI369" s="32"/>
      <c r="BJ369" s="310">
        <v>0.0</v>
      </c>
      <c r="BK369" s="310">
        <v>0.0</v>
      </c>
      <c r="BL369" s="310">
        <v>0.0</v>
      </c>
      <c r="BM369" s="32"/>
      <c r="BN369" s="32"/>
      <c r="BO369" s="32"/>
      <c r="BP369" s="310">
        <v>0.0</v>
      </c>
      <c r="BQ369" s="310">
        <v>0.0</v>
      </c>
      <c r="BR369" s="310">
        <v>0.0</v>
      </c>
      <c r="BS369" s="32"/>
      <c r="BT369" s="32"/>
      <c r="BU369" s="32"/>
      <c r="BV369" s="310">
        <v>0.0</v>
      </c>
      <c r="BW369" s="310">
        <v>0.0</v>
      </c>
      <c r="BX369" s="310">
        <v>0.0</v>
      </c>
      <c r="BY369" s="32"/>
      <c r="BZ369" s="32"/>
      <c r="CA369" s="32"/>
      <c r="CB369" s="310">
        <v>0.0</v>
      </c>
      <c r="CC369" s="310">
        <v>0.0</v>
      </c>
      <c r="CD369" s="310">
        <v>0.0</v>
      </c>
      <c r="CE369" s="32"/>
      <c r="CF369" s="32"/>
      <c r="CG369" s="32"/>
      <c r="CH369" s="310">
        <v>0.0</v>
      </c>
      <c r="CI369" s="310">
        <v>0.0</v>
      </c>
      <c r="CJ369" s="310">
        <v>0.0</v>
      </c>
      <c r="CK369" s="31"/>
      <c r="CL369" s="31"/>
      <c r="CM369" s="31"/>
      <c r="CN369" s="304">
        <v>0.0</v>
      </c>
      <c r="CO369" s="304">
        <v>0.0</v>
      </c>
      <c r="CP369" s="304">
        <v>0.0</v>
      </c>
      <c r="CQ369" s="31"/>
      <c r="CR369" s="31"/>
      <c r="CS369" s="31"/>
      <c r="CT369" s="304">
        <v>0.0</v>
      </c>
      <c r="CU369" s="304">
        <v>0.0</v>
      </c>
      <c r="CV369" s="304">
        <v>0.0</v>
      </c>
      <c r="CW369" s="31"/>
      <c r="CX369" s="31"/>
      <c r="CY369" s="31"/>
      <c r="CZ369" s="304">
        <v>0.0</v>
      </c>
      <c r="DA369" s="304">
        <v>0.0</v>
      </c>
      <c r="DB369" s="304">
        <v>0.0</v>
      </c>
    </row>
    <row r="370">
      <c r="B370" s="313"/>
      <c r="C370" s="314"/>
      <c r="D370" s="314"/>
      <c r="E370" s="287">
        <v>0.0</v>
      </c>
      <c r="F370" s="287">
        <v>0.0</v>
      </c>
      <c r="G370" s="287">
        <v>0.0</v>
      </c>
      <c r="H370" s="287">
        <f>IF(ISBLANK(E370), "", COUNTA(CCD!K370, CCD!Q370, CCD!W370, CCD!AC370, CCD!AI370, CCD!AO370, CCD!AU370, CCD!BA370, CCD!BG370, CCD!BM370, CCD!BS370, CCD!BY370, CCD!CE370, CCD!CK370, CCD!CQ370, CCD!CW370))</f>
        <v>0</v>
      </c>
      <c r="I370" s="287">
        <f>IF(ISBLANK(F370), "", COUNTA(CCD!L370, CCD!R370, CCD!X370, CCD!AD370, CCD!AJ370, CCD!AP370, CCD!AV370, CCD!BB370, CCD!BH370, CCD!BN370, CCD!BT370, CCD!BZ370, CCD!CF370, CCD!CL370, CCD!CR370, CCD!CX370))</f>
        <v>0</v>
      </c>
      <c r="J370" s="287">
        <f>IF(ISBLANK(G370), "", COUNTA(CCD!M370, CCD!S370, CCD!Y370, CCD!AE370, CCD!AK370, CCD!AQ370, CCD!AW370, CCD!BC370, CCD!BI370, CCD!BO370, CCD!BU370, CCD!CA370, CCD!CG370, CCD!CM370, CCD!CS370, CCD!CY370))</f>
        <v>0</v>
      </c>
      <c r="K370" s="32"/>
      <c r="L370" s="32"/>
      <c r="M370" s="32"/>
      <c r="N370" s="310">
        <v>0.0</v>
      </c>
      <c r="O370" s="310">
        <v>0.0</v>
      </c>
      <c r="P370" s="310">
        <v>0.0</v>
      </c>
      <c r="Q370" s="32"/>
      <c r="R370" s="88"/>
      <c r="S370" s="32"/>
      <c r="T370" s="310">
        <v>0.0</v>
      </c>
      <c r="U370" s="310">
        <v>0.0</v>
      </c>
      <c r="V370" s="310">
        <v>0.0</v>
      </c>
      <c r="W370" s="32"/>
      <c r="X370" s="32"/>
      <c r="Y370" s="32"/>
      <c r="Z370" s="310">
        <v>0.0</v>
      </c>
      <c r="AA370" s="310">
        <v>0.0</v>
      </c>
      <c r="AB370" s="310">
        <v>0.0</v>
      </c>
      <c r="AC370" s="32"/>
      <c r="AD370" s="32"/>
      <c r="AE370" s="32"/>
      <c r="AF370" s="310">
        <v>0.0</v>
      </c>
      <c r="AG370" s="310">
        <v>0.0</v>
      </c>
      <c r="AH370" s="310">
        <v>0.0</v>
      </c>
      <c r="AI370" s="32"/>
      <c r="AJ370" s="32"/>
      <c r="AK370" s="32"/>
      <c r="AL370" s="310">
        <v>0.0</v>
      </c>
      <c r="AM370" s="310">
        <v>0.0</v>
      </c>
      <c r="AN370" s="310">
        <v>0.0</v>
      </c>
      <c r="AO370" s="32"/>
      <c r="AP370" s="32"/>
      <c r="AQ370" s="32"/>
      <c r="AR370" s="310">
        <v>0.0</v>
      </c>
      <c r="AS370" s="310">
        <v>0.0</v>
      </c>
      <c r="AT370" s="310">
        <v>0.0</v>
      </c>
      <c r="AU370" s="32"/>
      <c r="AV370" s="32"/>
      <c r="AW370" s="32"/>
      <c r="AX370" s="310">
        <v>0.0</v>
      </c>
      <c r="AY370" s="310">
        <v>0.0</v>
      </c>
      <c r="AZ370" s="310">
        <v>0.0</v>
      </c>
      <c r="BA370" s="32"/>
      <c r="BB370" s="32"/>
      <c r="BC370" s="32"/>
      <c r="BD370" s="310">
        <v>0.0</v>
      </c>
      <c r="BE370" s="310">
        <v>0.0</v>
      </c>
      <c r="BF370" s="310">
        <v>0.0</v>
      </c>
      <c r="BG370" s="32"/>
      <c r="BH370" s="32"/>
      <c r="BI370" s="32"/>
      <c r="BJ370" s="310">
        <v>0.0</v>
      </c>
      <c r="BK370" s="310">
        <v>0.0</v>
      </c>
      <c r="BL370" s="310">
        <v>0.0</v>
      </c>
      <c r="BM370" s="32"/>
      <c r="BN370" s="32"/>
      <c r="BO370" s="32"/>
      <c r="BP370" s="310">
        <v>0.0</v>
      </c>
      <c r="BQ370" s="310">
        <v>0.0</v>
      </c>
      <c r="BR370" s="310">
        <v>0.0</v>
      </c>
      <c r="BS370" s="32"/>
      <c r="BT370" s="32"/>
      <c r="BU370" s="32"/>
      <c r="BV370" s="310">
        <v>0.0</v>
      </c>
      <c r="BW370" s="310">
        <v>0.0</v>
      </c>
      <c r="BX370" s="310">
        <v>0.0</v>
      </c>
      <c r="BY370" s="32"/>
      <c r="BZ370" s="32"/>
      <c r="CA370" s="32"/>
      <c r="CB370" s="310">
        <v>0.0</v>
      </c>
      <c r="CC370" s="310">
        <v>0.0</v>
      </c>
      <c r="CD370" s="310">
        <v>0.0</v>
      </c>
      <c r="CE370" s="32"/>
      <c r="CF370" s="32"/>
      <c r="CG370" s="32"/>
      <c r="CH370" s="310">
        <v>0.0</v>
      </c>
      <c r="CI370" s="310">
        <v>0.0</v>
      </c>
      <c r="CJ370" s="310">
        <v>0.0</v>
      </c>
      <c r="CK370" s="31"/>
      <c r="CL370" s="31"/>
      <c r="CM370" s="31"/>
      <c r="CN370" s="304">
        <v>0.0</v>
      </c>
      <c r="CO370" s="304">
        <v>0.0</v>
      </c>
      <c r="CP370" s="304">
        <v>0.0</v>
      </c>
      <c r="CQ370" s="31"/>
      <c r="CR370" s="31"/>
      <c r="CS370" s="31"/>
      <c r="CT370" s="304">
        <v>0.0</v>
      </c>
      <c r="CU370" s="304">
        <v>0.0</v>
      </c>
      <c r="CV370" s="304">
        <v>0.0</v>
      </c>
      <c r="CW370" s="31"/>
      <c r="CX370" s="31"/>
      <c r="CY370" s="31"/>
      <c r="CZ370" s="304">
        <v>0.0</v>
      </c>
      <c r="DA370" s="304">
        <v>0.0</v>
      </c>
      <c r="DB370" s="304">
        <v>0.0</v>
      </c>
    </row>
    <row r="371">
      <c r="B371" s="313"/>
      <c r="C371" s="314"/>
      <c r="D371" s="314"/>
      <c r="E371" s="287">
        <v>0.0</v>
      </c>
      <c r="F371" s="287">
        <v>0.0</v>
      </c>
      <c r="G371" s="287">
        <v>0.0</v>
      </c>
      <c r="H371" s="287">
        <f>IF(ISBLANK(E371), "", COUNTA(CCD!K371, CCD!Q371, CCD!W371, CCD!AC371, CCD!AI371, CCD!AO371, CCD!AU371, CCD!BA371, CCD!BG371, CCD!BM371, CCD!BS371, CCD!BY371, CCD!CE371, CCD!CK371, CCD!CQ371, CCD!CW371))</f>
        <v>0</v>
      </c>
      <c r="I371" s="287">
        <f>IF(ISBLANK(F371), "", COUNTA(CCD!L371, CCD!R371, CCD!X371, CCD!AD371, CCD!AJ371, CCD!AP371, CCD!AV371, CCD!BB371, CCD!BH371, CCD!BN371, CCD!BT371, CCD!BZ371, CCD!CF371, CCD!CL371, CCD!CR371, CCD!CX371))</f>
        <v>0</v>
      </c>
      <c r="J371" s="287">
        <f>IF(ISBLANK(G371), "", COUNTA(CCD!M371, CCD!S371, CCD!Y371, CCD!AE371, CCD!AK371, CCD!AQ371, CCD!AW371, CCD!BC371, CCD!BI371, CCD!BO371, CCD!BU371, CCD!CA371, CCD!CG371, CCD!CM371, CCD!CS371, CCD!CY371))</f>
        <v>0</v>
      </c>
      <c r="K371" s="32"/>
      <c r="L371" s="32"/>
      <c r="M371" s="32"/>
      <c r="N371" s="310">
        <v>0.0</v>
      </c>
      <c r="O371" s="310">
        <v>0.0</v>
      </c>
      <c r="P371" s="310">
        <v>0.0</v>
      </c>
      <c r="Q371" s="32"/>
      <c r="R371" s="88"/>
      <c r="S371" s="32"/>
      <c r="T371" s="310">
        <v>0.0</v>
      </c>
      <c r="U371" s="310">
        <v>0.0</v>
      </c>
      <c r="V371" s="310">
        <v>0.0</v>
      </c>
      <c r="W371" s="32"/>
      <c r="X371" s="32"/>
      <c r="Y371" s="32"/>
      <c r="Z371" s="310">
        <v>0.0</v>
      </c>
      <c r="AA371" s="310">
        <v>0.0</v>
      </c>
      <c r="AB371" s="310">
        <v>0.0</v>
      </c>
      <c r="AC371" s="32"/>
      <c r="AD371" s="32"/>
      <c r="AE371" s="32"/>
      <c r="AF371" s="310">
        <v>0.0</v>
      </c>
      <c r="AG371" s="310">
        <v>0.0</v>
      </c>
      <c r="AH371" s="310">
        <v>0.0</v>
      </c>
      <c r="AI371" s="32"/>
      <c r="AJ371" s="32"/>
      <c r="AK371" s="32"/>
      <c r="AL371" s="310">
        <v>0.0</v>
      </c>
      <c r="AM371" s="310">
        <v>0.0</v>
      </c>
      <c r="AN371" s="310">
        <v>0.0</v>
      </c>
      <c r="AO371" s="32"/>
      <c r="AP371" s="32"/>
      <c r="AQ371" s="32"/>
      <c r="AR371" s="310">
        <v>0.0</v>
      </c>
      <c r="AS371" s="310">
        <v>0.0</v>
      </c>
      <c r="AT371" s="310">
        <v>0.0</v>
      </c>
      <c r="AU371" s="32"/>
      <c r="AV371" s="32"/>
      <c r="AW371" s="32"/>
      <c r="AX371" s="310">
        <v>0.0</v>
      </c>
      <c r="AY371" s="310">
        <v>0.0</v>
      </c>
      <c r="AZ371" s="310">
        <v>0.0</v>
      </c>
      <c r="BA371" s="32"/>
      <c r="BB371" s="32"/>
      <c r="BC371" s="32"/>
      <c r="BD371" s="310">
        <v>0.0</v>
      </c>
      <c r="BE371" s="310">
        <v>0.0</v>
      </c>
      <c r="BF371" s="310">
        <v>0.0</v>
      </c>
      <c r="BG371" s="32"/>
      <c r="BH371" s="32"/>
      <c r="BI371" s="32"/>
      <c r="BJ371" s="310">
        <v>0.0</v>
      </c>
      <c r="BK371" s="310">
        <v>0.0</v>
      </c>
      <c r="BL371" s="310">
        <v>0.0</v>
      </c>
      <c r="BM371" s="32"/>
      <c r="BN371" s="32"/>
      <c r="BO371" s="32"/>
      <c r="BP371" s="310">
        <v>0.0</v>
      </c>
      <c r="BQ371" s="310">
        <v>0.0</v>
      </c>
      <c r="BR371" s="310">
        <v>0.0</v>
      </c>
      <c r="BS371" s="32"/>
      <c r="BT371" s="32"/>
      <c r="BU371" s="32"/>
      <c r="BV371" s="310">
        <v>0.0</v>
      </c>
      <c r="BW371" s="310">
        <v>0.0</v>
      </c>
      <c r="BX371" s="310">
        <v>0.0</v>
      </c>
      <c r="BY371" s="32"/>
      <c r="BZ371" s="32"/>
      <c r="CA371" s="32"/>
      <c r="CB371" s="310">
        <v>0.0</v>
      </c>
      <c r="CC371" s="310">
        <v>0.0</v>
      </c>
      <c r="CD371" s="310">
        <v>0.0</v>
      </c>
      <c r="CE371" s="32"/>
      <c r="CF371" s="32"/>
      <c r="CG371" s="32"/>
      <c r="CH371" s="310">
        <v>0.0</v>
      </c>
      <c r="CI371" s="310">
        <v>0.0</v>
      </c>
      <c r="CJ371" s="310">
        <v>0.0</v>
      </c>
      <c r="CK371" s="31"/>
      <c r="CL371" s="31"/>
      <c r="CM371" s="31"/>
      <c r="CN371" s="304">
        <v>0.0</v>
      </c>
      <c r="CO371" s="304">
        <v>0.0</v>
      </c>
      <c r="CP371" s="304">
        <v>0.0</v>
      </c>
      <c r="CQ371" s="31"/>
      <c r="CR371" s="31"/>
      <c r="CS371" s="31"/>
      <c r="CT371" s="304">
        <v>0.0</v>
      </c>
      <c r="CU371" s="304">
        <v>0.0</v>
      </c>
      <c r="CV371" s="304">
        <v>0.0</v>
      </c>
      <c r="CW371" s="31"/>
      <c r="CX371" s="31"/>
      <c r="CY371" s="31"/>
      <c r="CZ371" s="304">
        <v>0.0</v>
      </c>
      <c r="DA371" s="304">
        <v>0.0</v>
      </c>
      <c r="DB371" s="304">
        <v>0.0</v>
      </c>
    </row>
    <row r="372">
      <c r="B372" s="313"/>
      <c r="C372" s="314"/>
      <c r="D372" s="314"/>
      <c r="E372" s="287">
        <v>0.0</v>
      </c>
      <c r="F372" s="287">
        <v>0.0</v>
      </c>
      <c r="G372" s="287">
        <v>0.0</v>
      </c>
      <c r="H372" s="287">
        <f>IF(ISBLANK(E372), "", COUNTA(CCD!K372, CCD!Q372, CCD!W372, CCD!AC372, CCD!AI372, CCD!AO372, CCD!AU372, CCD!BA372, CCD!BG372, CCD!BM372, CCD!BS372, CCD!BY372, CCD!CE372, CCD!CK372, CCD!CQ372, CCD!CW372))</f>
        <v>0</v>
      </c>
      <c r="I372" s="287">
        <f>IF(ISBLANK(F372), "", COUNTA(CCD!L372, CCD!R372, CCD!X372, CCD!AD372, CCD!AJ372, CCD!AP372, CCD!AV372, CCD!BB372, CCD!BH372, CCD!BN372, CCD!BT372, CCD!BZ372, CCD!CF372, CCD!CL372, CCD!CR372, CCD!CX372))</f>
        <v>0</v>
      </c>
      <c r="J372" s="287">
        <f>IF(ISBLANK(G372), "", COUNTA(CCD!M372, CCD!S372, CCD!Y372, CCD!AE372, CCD!AK372, CCD!AQ372, CCD!AW372, CCD!BC372, CCD!BI372, CCD!BO372, CCD!BU372, CCD!CA372, CCD!CG372, CCD!CM372, CCD!CS372, CCD!CY372))</f>
        <v>0</v>
      </c>
      <c r="K372" s="32"/>
      <c r="L372" s="32"/>
      <c r="M372" s="32"/>
      <c r="N372" s="310">
        <v>0.0</v>
      </c>
      <c r="O372" s="310">
        <v>0.0</v>
      </c>
      <c r="P372" s="310">
        <v>0.0</v>
      </c>
      <c r="Q372" s="32"/>
      <c r="R372" s="88"/>
      <c r="S372" s="32"/>
      <c r="T372" s="310">
        <v>0.0</v>
      </c>
      <c r="U372" s="310">
        <v>0.0</v>
      </c>
      <c r="V372" s="310">
        <v>0.0</v>
      </c>
      <c r="W372" s="32"/>
      <c r="X372" s="32"/>
      <c r="Y372" s="32"/>
      <c r="Z372" s="310">
        <v>0.0</v>
      </c>
      <c r="AA372" s="310">
        <v>0.0</v>
      </c>
      <c r="AB372" s="310">
        <v>0.0</v>
      </c>
      <c r="AC372" s="32"/>
      <c r="AD372" s="32"/>
      <c r="AE372" s="32"/>
      <c r="AF372" s="310">
        <v>0.0</v>
      </c>
      <c r="AG372" s="310">
        <v>0.0</v>
      </c>
      <c r="AH372" s="310">
        <v>0.0</v>
      </c>
      <c r="AI372" s="32"/>
      <c r="AJ372" s="32"/>
      <c r="AK372" s="32"/>
      <c r="AL372" s="310">
        <v>0.0</v>
      </c>
      <c r="AM372" s="310">
        <v>0.0</v>
      </c>
      <c r="AN372" s="310">
        <v>0.0</v>
      </c>
      <c r="AO372" s="32"/>
      <c r="AP372" s="32"/>
      <c r="AQ372" s="32"/>
      <c r="AR372" s="310">
        <v>0.0</v>
      </c>
      <c r="AS372" s="310">
        <v>0.0</v>
      </c>
      <c r="AT372" s="310">
        <v>0.0</v>
      </c>
      <c r="AU372" s="32"/>
      <c r="AV372" s="32"/>
      <c r="AW372" s="32"/>
      <c r="AX372" s="310">
        <v>0.0</v>
      </c>
      <c r="AY372" s="310">
        <v>0.0</v>
      </c>
      <c r="AZ372" s="310">
        <v>0.0</v>
      </c>
      <c r="BA372" s="32"/>
      <c r="BB372" s="32"/>
      <c r="BC372" s="32"/>
      <c r="BD372" s="310">
        <v>0.0</v>
      </c>
      <c r="BE372" s="310">
        <v>0.0</v>
      </c>
      <c r="BF372" s="310">
        <v>0.0</v>
      </c>
      <c r="BG372" s="32"/>
      <c r="BH372" s="32"/>
      <c r="BI372" s="32"/>
      <c r="BJ372" s="310">
        <v>0.0</v>
      </c>
      <c r="BK372" s="310">
        <v>0.0</v>
      </c>
      <c r="BL372" s="310">
        <v>0.0</v>
      </c>
      <c r="BM372" s="32"/>
      <c r="BN372" s="32"/>
      <c r="BO372" s="32"/>
      <c r="BP372" s="310">
        <v>0.0</v>
      </c>
      <c r="BQ372" s="310">
        <v>0.0</v>
      </c>
      <c r="BR372" s="310">
        <v>0.0</v>
      </c>
      <c r="BS372" s="32"/>
      <c r="BT372" s="32"/>
      <c r="BU372" s="32"/>
      <c r="BV372" s="310">
        <v>0.0</v>
      </c>
      <c r="BW372" s="310">
        <v>0.0</v>
      </c>
      <c r="BX372" s="310">
        <v>0.0</v>
      </c>
      <c r="BY372" s="32"/>
      <c r="BZ372" s="32"/>
      <c r="CA372" s="32"/>
      <c r="CB372" s="310">
        <v>0.0</v>
      </c>
      <c r="CC372" s="310">
        <v>0.0</v>
      </c>
      <c r="CD372" s="310">
        <v>0.0</v>
      </c>
      <c r="CE372" s="32"/>
      <c r="CF372" s="32"/>
      <c r="CG372" s="32"/>
      <c r="CH372" s="310">
        <v>0.0</v>
      </c>
      <c r="CI372" s="310">
        <v>0.0</v>
      </c>
      <c r="CJ372" s="310">
        <v>0.0</v>
      </c>
      <c r="CK372" s="31"/>
      <c r="CL372" s="31"/>
      <c r="CM372" s="31"/>
      <c r="CN372" s="304">
        <v>0.0</v>
      </c>
      <c r="CO372" s="304">
        <v>0.0</v>
      </c>
      <c r="CP372" s="304">
        <v>0.0</v>
      </c>
      <c r="CQ372" s="31"/>
      <c r="CR372" s="31"/>
      <c r="CS372" s="31"/>
      <c r="CT372" s="304">
        <v>0.0</v>
      </c>
      <c r="CU372" s="304">
        <v>0.0</v>
      </c>
      <c r="CV372" s="304">
        <v>0.0</v>
      </c>
      <c r="CW372" s="31"/>
      <c r="CX372" s="31"/>
      <c r="CY372" s="31"/>
      <c r="CZ372" s="304">
        <v>0.0</v>
      </c>
      <c r="DA372" s="304">
        <v>0.0</v>
      </c>
      <c r="DB372" s="304">
        <v>0.0</v>
      </c>
    </row>
    <row r="373">
      <c r="B373" s="313"/>
      <c r="C373" s="314"/>
      <c r="D373" s="314"/>
      <c r="E373" s="287">
        <v>0.0</v>
      </c>
      <c r="F373" s="287">
        <v>0.0</v>
      </c>
      <c r="G373" s="287">
        <v>0.0</v>
      </c>
      <c r="H373" s="287">
        <f>IF(ISBLANK(E373), "", COUNTA(CCD!K373, CCD!Q373, CCD!W373, CCD!AC373, CCD!AI373, CCD!AO373, CCD!AU373, CCD!BA373, CCD!BG373, CCD!BM373, CCD!BS373, CCD!BY373, CCD!CE373, CCD!CK373, CCD!CQ373, CCD!CW373))</f>
        <v>0</v>
      </c>
      <c r="I373" s="287">
        <f>IF(ISBLANK(F373), "", COUNTA(CCD!L373, CCD!R373, CCD!X373, CCD!AD373, CCD!AJ373, CCD!AP373, CCD!AV373, CCD!BB373, CCD!BH373, CCD!BN373, CCD!BT373, CCD!BZ373, CCD!CF373, CCD!CL373, CCD!CR373, CCD!CX373))</f>
        <v>0</v>
      </c>
      <c r="J373" s="287">
        <f>IF(ISBLANK(G373), "", COUNTA(CCD!M373, CCD!S373, CCD!Y373, CCD!AE373, CCD!AK373, CCD!AQ373, CCD!AW373, CCD!BC373, CCD!BI373, CCD!BO373, CCD!BU373, CCD!CA373, CCD!CG373, CCD!CM373, CCD!CS373, CCD!CY373))</f>
        <v>0</v>
      </c>
      <c r="K373" s="32"/>
      <c r="L373" s="32"/>
      <c r="M373" s="32"/>
      <c r="N373" s="310">
        <v>0.0</v>
      </c>
      <c r="O373" s="310">
        <v>0.0</v>
      </c>
      <c r="P373" s="310">
        <v>0.0</v>
      </c>
      <c r="Q373" s="32"/>
      <c r="R373" s="88"/>
      <c r="S373" s="32"/>
      <c r="T373" s="310">
        <v>0.0</v>
      </c>
      <c r="U373" s="310">
        <v>0.0</v>
      </c>
      <c r="V373" s="310">
        <v>0.0</v>
      </c>
      <c r="W373" s="32"/>
      <c r="X373" s="32"/>
      <c r="Y373" s="32"/>
      <c r="Z373" s="310">
        <v>0.0</v>
      </c>
      <c r="AA373" s="310">
        <v>0.0</v>
      </c>
      <c r="AB373" s="310">
        <v>0.0</v>
      </c>
      <c r="AC373" s="32"/>
      <c r="AD373" s="32"/>
      <c r="AE373" s="32"/>
      <c r="AF373" s="310">
        <v>0.0</v>
      </c>
      <c r="AG373" s="310">
        <v>0.0</v>
      </c>
      <c r="AH373" s="310">
        <v>0.0</v>
      </c>
      <c r="AI373" s="32"/>
      <c r="AJ373" s="32"/>
      <c r="AK373" s="32"/>
      <c r="AL373" s="310">
        <v>0.0</v>
      </c>
      <c r="AM373" s="310">
        <v>0.0</v>
      </c>
      <c r="AN373" s="310">
        <v>0.0</v>
      </c>
      <c r="AO373" s="32"/>
      <c r="AP373" s="32"/>
      <c r="AQ373" s="32"/>
      <c r="AR373" s="310">
        <v>0.0</v>
      </c>
      <c r="AS373" s="310">
        <v>0.0</v>
      </c>
      <c r="AT373" s="310">
        <v>0.0</v>
      </c>
      <c r="AU373" s="32"/>
      <c r="AV373" s="32"/>
      <c r="AW373" s="32"/>
      <c r="AX373" s="310">
        <v>0.0</v>
      </c>
      <c r="AY373" s="310">
        <v>0.0</v>
      </c>
      <c r="AZ373" s="310">
        <v>0.0</v>
      </c>
      <c r="BA373" s="32"/>
      <c r="BB373" s="32"/>
      <c r="BC373" s="32"/>
      <c r="BD373" s="310">
        <v>0.0</v>
      </c>
      <c r="BE373" s="310">
        <v>0.0</v>
      </c>
      <c r="BF373" s="310">
        <v>0.0</v>
      </c>
      <c r="BG373" s="32"/>
      <c r="BH373" s="32"/>
      <c r="BI373" s="32"/>
      <c r="BJ373" s="310">
        <v>0.0</v>
      </c>
      <c r="BK373" s="310">
        <v>0.0</v>
      </c>
      <c r="BL373" s="310">
        <v>0.0</v>
      </c>
      <c r="BM373" s="32"/>
      <c r="BN373" s="32"/>
      <c r="BO373" s="32"/>
      <c r="BP373" s="310">
        <v>0.0</v>
      </c>
      <c r="BQ373" s="310">
        <v>0.0</v>
      </c>
      <c r="BR373" s="310">
        <v>0.0</v>
      </c>
      <c r="BS373" s="32"/>
      <c r="BT373" s="32"/>
      <c r="BU373" s="32"/>
      <c r="BV373" s="310">
        <v>0.0</v>
      </c>
      <c r="BW373" s="310">
        <v>0.0</v>
      </c>
      <c r="BX373" s="310">
        <v>0.0</v>
      </c>
      <c r="BY373" s="32"/>
      <c r="BZ373" s="32"/>
      <c r="CA373" s="32"/>
      <c r="CB373" s="310">
        <v>0.0</v>
      </c>
      <c r="CC373" s="310">
        <v>0.0</v>
      </c>
      <c r="CD373" s="310">
        <v>0.0</v>
      </c>
      <c r="CE373" s="32"/>
      <c r="CF373" s="32"/>
      <c r="CG373" s="32"/>
      <c r="CH373" s="310">
        <v>0.0</v>
      </c>
      <c r="CI373" s="310">
        <v>0.0</v>
      </c>
      <c r="CJ373" s="310">
        <v>0.0</v>
      </c>
      <c r="CK373" s="31"/>
      <c r="CL373" s="31"/>
      <c r="CM373" s="31"/>
      <c r="CN373" s="304">
        <v>0.0</v>
      </c>
      <c r="CO373" s="304">
        <v>0.0</v>
      </c>
      <c r="CP373" s="304">
        <v>0.0</v>
      </c>
      <c r="CQ373" s="31"/>
      <c r="CR373" s="31"/>
      <c r="CS373" s="31"/>
      <c r="CT373" s="304">
        <v>0.0</v>
      </c>
      <c r="CU373" s="304">
        <v>0.0</v>
      </c>
      <c r="CV373" s="304">
        <v>0.0</v>
      </c>
      <c r="CW373" s="31"/>
      <c r="CX373" s="31"/>
      <c r="CY373" s="31"/>
      <c r="CZ373" s="304">
        <v>0.0</v>
      </c>
      <c r="DA373" s="304">
        <v>0.0</v>
      </c>
      <c r="DB373" s="304">
        <v>0.0</v>
      </c>
    </row>
    <row r="374">
      <c r="B374" s="313"/>
      <c r="C374" s="314"/>
      <c r="D374" s="314"/>
      <c r="E374" s="287">
        <v>0.0</v>
      </c>
      <c r="F374" s="287">
        <v>0.0</v>
      </c>
      <c r="G374" s="287">
        <v>0.0</v>
      </c>
      <c r="H374" s="287">
        <f>IF(ISBLANK(E374), "", COUNTA(CCD!K374, CCD!Q374, CCD!W374, CCD!AC374, CCD!AI374, CCD!AO374, CCD!AU374, CCD!BA374, CCD!BG374, CCD!BM374, CCD!BS374, CCD!BY374, CCD!CE374, CCD!CK374, CCD!CQ374, CCD!CW374))</f>
        <v>0</v>
      </c>
      <c r="I374" s="287">
        <f>IF(ISBLANK(F374), "", COUNTA(CCD!L374, CCD!R374, CCD!X374, CCD!AD374, CCD!AJ374, CCD!AP374, CCD!AV374, CCD!BB374, CCD!BH374, CCD!BN374, CCD!BT374, CCD!BZ374, CCD!CF374, CCD!CL374, CCD!CR374, CCD!CX374))</f>
        <v>0</v>
      </c>
      <c r="J374" s="287">
        <f>IF(ISBLANK(G374), "", COUNTA(CCD!M374, CCD!S374, CCD!Y374, CCD!AE374, CCD!AK374, CCD!AQ374, CCD!AW374, CCD!BC374, CCD!BI374, CCD!BO374, CCD!BU374, CCD!CA374, CCD!CG374, CCD!CM374, CCD!CS374, CCD!CY374))</f>
        <v>0</v>
      </c>
      <c r="K374" s="32"/>
      <c r="L374" s="32"/>
      <c r="M374" s="32"/>
      <c r="N374" s="310">
        <v>0.0</v>
      </c>
      <c r="O374" s="310">
        <v>0.0</v>
      </c>
      <c r="P374" s="310">
        <v>0.0</v>
      </c>
      <c r="Q374" s="32"/>
      <c r="R374" s="88"/>
      <c r="S374" s="32"/>
      <c r="T374" s="310">
        <v>0.0</v>
      </c>
      <c r="U374" s="310">
        <v>0.0</v>
      </c>
      <c r="V374" s="310">
        <v>0.0</v>
      </c>
      <c r="W374" s="32"/>
      <c r="X374" s="32"/>
      <c r="Y374" s="32"/>
      <c r="Z374" s="310">
        <v>0.0</v>
      </c>
      <c r="AA374" s="310">
        <v>0.0</v>
      </c>
      <c r="AB374" s="310">
        <v>0.0</v>
      </c>
      <c r="AC374" s="32"/>
      <c r="AD374" s="32"/>
      <c r="AE374" s="32"/>
      <c r="AF374" s="310">
        <v>0.0</v>
      </c>
      <c r="AG374" s="310">
        <v>0.0</v>
      </c>
      <c r="AH374" s="310">
        <v>0.0</v>
      </c>
      <c r="AI374" s="32"/>
      <c r="AJ374" s="32"/>
      <c r="AK374" s="32"/>
      <c r="AL374" s="310">
        <v>0.0</v>
      </c>
      <c r="AM374" s="310">
        <v>0.0</v>
      </c>
      <c r="AN374" s="310">
        <v>0.0</v>
      </c>
      <c r="AO374" s="32"/>
      <c r="AP374" s="32"/>
      <c r="AQ374" s="32"/>
      <c r="AR374" s="310">
        <v>0.0</v>
      </c>
      <c r="AS374" s="310">
        <v>0.0</v>
      </c>
      <c r="AT374" s="310">
        <v>0.0</v>
      </c>
      <c r="AU374" s="32"/>
      <c r="AV374" s="32"/>
      <c r="AW374" s="32"/>
      <c r="AX374" s="310">
        <v>0.0</v>
      </c>
      <c r="AY374" s="310">
        <v>0.0</v>
      </c>
      <c r="AZ374" s="310">
        <v>0.0</v>
      </c>
      <c r="BA374" s="32"/>
      <c r="BB374" s="32"/>
      <c r="BC374" s="32"/>
      <c r="BD374" s="310">
        <v>0.0</v>
      </c>
      <c r="BE374" s="310">
        <v>0.0</v>
      </c>
      <c r="BF374" s="310">
        <v>0.0</v>
      </c>
      <c r="BG374" s="32"/>
      <c r="BH374" s="32"/>
      <c r="BI374" s="32"/>
      <c r="BJ374" s="310">
        <v>0.0</v>
      </c>
      <c r="BK374" s="310">
        <v>0.0</v>
      </c>
      <c r="BL374" s="310">
        <v>0.0</v>
      </c>
      <c r="BM374" s="32"/>
      <c r="BN374" s="32"/>
      <c r="BO374" s="32"/>
      <c r="BP374" s="310">
        <v>0.0</v>
      </c>
      <c r="BQ374" s="310">
        <v>0.0</v>
      </c>
      <c r="BR374" s="310">
        <v>0.0</v>
      </c>
      <c r="BS374" s="32"/>
      <c r="BT374" s="32"/>
      <c r="BU374" s="32"/>
      <c r="BV374" s="310">
        <v>0.0</v>
      </c>
      <c r="BW374" s="310">
        <v>0.0</v>
      </c>
      <c r="BX374" s="310">
        <v>0.0</v>
      </c>
      <c r="BY374" s="32"/>
      <c r="BZ374" s="32"/>
      <c r="CA374" s="32"/>
      <c r="CB374" s="310">
        <v>0.0</v>
      </c>
      <c r="CC374" s="310">
        <v>0.0</v>
      </c>
      <c r="CD374" s="310">
        <v>0.0</v>
      </c>
      <c r="CE374" s="32"/>
      <c r="CF374" s="32"/>
      <c r="CG374" s="32"/>
      <c r="CH374" s="310">
        <v>0.0</v>
      </c>
      <c r="CI374" s="310">
        <v>0.0</v>
      </c>
      <c r="CJ374" s="310">
        <v>0.0</v>
      </c>
      <c r="CK374" s="31"/>
      <c r="CL374" s="31"/>
      <c r="CM374" s="31"/>
      <c r="CN374" s="304">
        <v>0.0</v>
      </c>
      <c r="CO374" s="304">
        <v>0.0</v>
      </c>
      <c r="CP374" s="304">
        <v>0.0</v>
      </c>
      <c r="CQ374" s="31"/>
      <c r="CR374" s="31"/>
      <c r="CS374" s="31"/>
      <c r="CT374" s="304">
        <v>0.0</v>
      </c>
      <c r="CU374" s="304">
        <v>0.0</v>
      </c>
      <c r="CV374" s="304">
        <v>0.0</v>
      </c>
      <c r="CW374" s="31"/>
      <c r="CX374" s="31"/>
      <c r="CY374" s="31"/>
      <c r="CZ374" s="304">
        <v>0.0</v>
      </c>
      <c r="DA374" s="304">
        <v>0.0</v>
      </c>
      <c r="DB374" s="304">
        <v>0.0</v>
      </c>
    </row>
    <row r="375">
      <c r="B375" s="313"/>
      <c r="C375" s="314"/>
      <c r="D375" s="314"/>
      <c r="E375" s="287">
        <v>0.0</v>
      </c>
      <c r="F375" s="287">
        <v>0.0</v>
      </c>
      <c r="G375" s="287">
        <v>0.0</v>
      </c>
      <c r="H375" s="287">
        <f>IF(ISBLANK(E375), "", COUNTA(CCD!K375, CCD!Q375, CCD!W375, CCD!AC375, CCD!AI375, CCD!AO375, CCD!AU375, CCD!BA375, CCD!BG375, CCD!BM375, CCD!BS375, CCD!BY375, CCD!CE375, CCD!CK375, CCD!CQ375, CCD!CW375))</f>
        <v>0</v>
      </c>
      <c r="I375" s="287">
        <f>IF(ISBLANK(F375), "", COUNTA(CCD!L375, CCD!R375, CCD!X375, CCD!AD375, CCD!AJ375, CCD!AP375, CCD!AV375, CCD!BB375, CCD!BH375, CCD!BN375, CCD!BT375, CCD!BZ375, CCD!CF375, CCD!CL375, CCD!CR375, CCD!CX375))</f>
        <v>0</v>
      </c>
      <c r="J375" s="287">
        <f>IF(ISBLANK(G375), "", COUNTA(CCD!M375, CCD!S375, CCD!Y375, CCD!AE375, CCD!AK375, CCD!AQ375, CCD!AW375, CCD!BC375, CCD!BI375, CCD!BO375, CCD!BU375, CCD!CA375, CCD!CG375, CCD!CM375, CCD!CS375, CCD!CY375))</f>
        <v>0</v>
      </c>
      <c r="K375" s="32"/>
      <c r="L375" s="32"/>
      <c r="M375" s="32"/>
      <c r="N375" s="310">
        <v>0.0</v>
      </c>
      <c r="O375" s="310">
        <v>0.0</v>
      </c>
      <c r="P375" s="310">
        <v>0.0</v>
      </c>
      <c r="Q375" s="32"/>
      <c r="R375" s="88"/>
      <c r="S375" s="32"/>
      <c r="T375" s="310">
        <v>0.0</v>
      </c>
      <c r="U375" s="310">
        <v>0.0</v>
      </c>
      <c r="V375" s="310">
        <v>0.0</v>
      </c>
      <c r="W375" s="32"/>
      <c r="X375" s="32"/>
      <c r="Y375" s="32"/>
      <c r="Z375" s="310">
        <v>0.0</v>
      </c>
      <c r="AA375" s="310">
        <v>0.0</v>
      </c>
      <c r="AB375" s="310">
        <v>0.0</v>
      </c>
      <c r="AC375" s="32"/>
      <c r="AD375" s="32"/>
      <c r="AE375" s="32"/>
      <c r="AF375" s="310">
        <v>0.0</v>
      </c>
      <c r="AG375" s="310">
        <v>0.0</v>
      </c>
      <c r="AH375" s="310">
        <v>0.0</v>
      </c>
      <c r="AI375" s="32"/>
      <c r="AJ375" s="32"/>
      <c r="AK375" s="32"/>
      <c r="AL375" s="310">
        <v>0.0</v>
      </c>
      <c r="AM375" s="310">
        <v>0.0</v>
      </c>
      <c r="AN375" s="310">
        <v>0.0</v>
      </c>
      <c r="AO375" s="32"/>
      <c r="AP375" s="32"/>
      <c r="AQ375" s="32"/>
      <c r="AR375" s="310">
        <v>0.0</v>
      </c>
      <c r="AS375" s="310">
        <v>0.0</v>
      </c>
      <c r="AT375" s="310">
        <v>0.0</v>
      </c>
      <c r="AU375" s="32"/>
      <c r="AV375" s="32"/>
      <c r="AW375" s="32"/>
      <c r="AX375" s="310">
        <v>0.0</v>
      </c>
      <c r="AY375" s="310">
        <v>0.0</v>
      </c>
      <c r="AZ375" s="310">
        <v>0.0</v>
      </c>
      <c r="BA375" s="32"/>
      <c r="BB375" s="32"/>
      <c r="BC375" s="32"/>
      <c r="BD375" s="310">
        <v>0.0</v>
      </c>
      <c r="BE375" s="310">
        <v>0.0</v>
      </c>
      <c r="BF375" s="310">
        <v>0.0</v>
      </c>
      <c r="BG375" s="32"/>
      <c r="BH375" s="32"/>
      <c r="BI375" s="32"/>
      <c r="BJ375" s="310">
        <v>0.0</v>
      </c>
      <c r="BK375" s="310">
        <v>0.0</v>
      </c>
      <c r="BL375" s="310">
        <v>0.0</v>
      </c>
      <c r="BM375" s="32"/>
      <c r="BN375" s="32"/>
      <c r="BO375" s="32"/>
      <c r="BP375" s="310">
        <v>0.0</v>
      </c>
      <c r="BQ375" s="310">
        <v>0.0</v>
      </c>
      <c r="BR375" s="310">
        <v>0.0</v>
      </c>
      <c r="BS375" s="32"/>
      <c r="BT375" s="32"/>
      <c r="BU375" s="32"/>
      <c r="BV375" s="310">
        <v>0.0</v>
      </c>
      <c r="BW375" s="310">
        <v>0.0</v>
      </c>
      <c r="BX375" s="310">
        <v>0.0</v>
      </c>
      <c r="BY375" s="32"/>
      <c r="BZ375" s="32"/>
      <c r="CA375" s="32"/>
      <c r="CB375" s="310">
        <v>0.0</v>
      </c>
      <c r="CC375" s="310">
        <v>0.0</v>
      </c>
      <c r="CD375" s="310">
        <v>0.0</v>
      </c>
      <c r="CE375" s="32"/>
      <c r="CF375" s="32"/>
      <c r="CG375" s="32"/>
      <c r="CH375" s="310">
        <v>0.0</v>
      </c>
      <c r="CI375" s="310">
        <v>0.0</v>
      </c>
      <c r="CJ375" s="310">
        <v>0.0</v>
      </c>
      <c r="CK375" s="31"/>
      <c r="CL375" s="31"/>
      <c r="CM375" s="31"/>
      <c r="CN375" s="304">
        <v>0.0</v>
      </c>
      <c r="CO375" s="304">
        <v>0.0</v>
      </c>
      <c r="CP375" s="304">
        <v>0.0</v>
      </c>
      <c r="CQ375" s="31"/>
      <c r="CR375" s="31"/>
      <c r="CS375" s="31"/>
      <c r="CT375" s="304">
        <v>0.0</v>
      </c>
      <c r="CU375" s="304">
        <v>0.0</v>
      </c>
      <c r="CV375" s="304">
        <v>0.0</v>
      </c>
      <c r="CW375" s="31"/>
      <c r="CX375" s="31"/>
      <c r="CY375" s="31"/>
      <c r="CZ375" s="304">
        <v>0.0</v>
      </c>
      <c r="DA375" s="304">
        <v>0.0</v>
      </c>
      <c r="DB375" s="304">
        <v>0.0</v>
      </c>
    </row>
    <row r="376">
      <c r="B376" s="313"/>
      <c r="C376" s="314"/>
      <c r="D376" s="314"/>
      <c r="E376" s="287">
        <v>0.0</v>
      </c>
      <c r="F376" s="287">
        <v>0.0</v>
      </c>
      <c r="G376" s="287">
        <v>0.0</v>
      </c>
      <c r="H376" s="287">
        <f>IF(ISBLANK(E376), "", COUNTA(CCD!K376, CCD!Q376, CCD!W376, CCD!AC376, CCD!AI376, CCD!AO376, CCD!AU376, CCD!BA376, CCD!BG376, CCD!BM376, CCD!BS376, CCD!BY376, CCD!CE376, CCD!CK376, CCD!CQ376, CCD!CW376))</f>
        <v>0</v>
      </c>
      <c r="I376" s="287">
        <f>IF(ISBLANK(F376), "", COUNTA(CCD!L376, CCD!R376, CCD!X376, CCD!AD376, CCD!AJ376, CCD!AP376, CCD!AV376, CCD!BB376, CCD!BH376, CCD!BN376, CCD!BT376, CCD!BZ376, CCD!CF376, CCD!CL376, CCD!CR376, CCD!CX376))</f>
        <v>0</v>
      </c>
      <c r="J376" s="287">
        <f>IF(ISBLANK(G376), "", COUNTA(CCD!M376, CCD!S376, CCD!Y376, CCD!AE376, CCD!AK376, CCD!AQ376, CCD!AW376, CCD!BC376, CCD!BI376, CCD!BO376, CCD!BU376, CCD!CA376, CCD!CG376, CCD!CM376, CCD!CS376, CCD!CY376))</f>
        <v>0</v>
      </c>
      <c r="K376" s="32"/>
      <c r="L376" s="32"/>
      <c r="M376" s="32"/>
      <c r="N376" s="310">
        <v>0.0</v>
      </c>
      <c r="O376" s="310">
        <v>0.0</v>
      </c>
      <c r="P376" s="310">
        <v>0.0</v>
      </c>
      <c r="Q376" s="32"/>
      <c r="R376" s="88"/>
      <c r="S376" s="32"/>
      <c r="T376" s="310">
        <v>0.0</v>
      </c>
      <c r="U376" s="310">
        <v>0.0</v>
      </c>
      <c r="V376" s="310">
        <v>0.0</v>
      </c>
      <c r="W376" s="32"/>
      <c r="X376" s="32"/>
      <c r="Y376" s="32"/>
      <c r="Z376" s="310">
        <v>0.0</v>
      </c>
      <c r="AA376" s="310">
        <v>0.0</v>
      </c>
      <c r="AB376" s="310">
        <v>0.0</v>
      </c>
      <c r="AC376" s="32"/>
      <c r="AD376" s="32"/>
      <c r="AE376" s="32"/>
      <c r="AF376" s="310">
        <v>0.0</v>
      </c>
      <c r="AG376" s="310">
        <v>0.0</v>
      </c>
      <c r="AH376" s="310">
        <v>0.0</v>
      </c>
      <c r="AI376" s="32"/>
      <c r="AJ376" s="32"/>
      <c r="AK376" s="32"/>
      <c r="AL376" s="310">
        <v>0.0</v>
      </c>
      <c r="AM376" s="310">
        <v>0.0</v>
      </c>
      <c r="AN376" s="310">
        <v>0.0</v>
      </c>
      <c r="AO376" s="32"/>
      <c r="AP376" s="32"/>
      <c r="AQ376" s="32"/>
      <c r="AR376" s="310">
        <v>0.0</v>
      </c>
      <c r="AS376" s="310">
        <v>0.0</v>
      </c>
      <c r="AT376" s="310">
        <v>0.0</v>
      </c>
      <c r="AU376" s="32"/>
      <c r="AV376" s="32"/>
      <c r="AW376" s="32"/>
      <c r="AX376" s="310">
        <v>0.0</v>
      </c>
      <c r="AY376" s="310">
        <v>0.0</v>
      </c>
      <c r="AZ376" s="310">
        <v>0.0</v>
      </c>
      <c r="BA376" s="32"/>
      <c r="BB376" s="32"/>
      <c r="BC376" s="32"/>
      <c r="BD376" s="310">
        <v>0.0</v>
      </c>
      <c r="BE376" s="310">
        <v>0.0</v>
      </c>
      <c r="BF376" s="310">
        <v>0.0</v>
      </c>
      <c r="BG376" s="32"/>
      <c r="BH376" s="32"/>
      <c r="BI376" s="32"/>
      <c r="BJ376" s="310">
        <v>0.0</v>
      </c>
      <c r="BK376" s="310">
        <v>0.0</v>
      </c>
      <c r="BL376" s="310">
        <v>0.0</v>
      </c>
      <c r="BM376" s="32"/>
      <c r="BN376" s="32"/>
      <c r="BO376" s="32"/>
      <c r="BP376" s="310">
        <v>0.0</v>
      </c>
      <c r="BQ376" s="310">
        <v>0.0</v>
      </c>
      <c r="BR376" s="310">
        <v>0.0</v>
      </c>
      <c r="BS376" s="32"/>
      <c r="BT376" s="32"/>
      <c r="BU376" s="32"/>
      <c r="BV376" s="310">
        <v>0.0</v>
      </c>
      <c r="BW376" s="310">
        <v>0.0</v>
      </c>
      <c r="BX376" s="310">
        <v>0.0</v>
      </c>
      <c r="BY376" s="32"/>
      <c r="BZ376" s="32"/>
      <c r="CA376" s="32"/>
      <c r="CB376" s="310">
        <v>0.0</v>
      </c>
      <c r="CC376" s="310">
        <v>0.0</v>
      </c>
      <c r="CD376" s="310">
        <v>0.0</v>
      </c>
      <c r="CE376" s="32"/>
      <c r="CF376" s="32"/>
      <c r="CG376" s="32"/>
      <c r="CH376" s="310">
        <v>0.0</v>
      </c>
      <c r="CI376" s="310">
        <v>0.0</v>
      </c>
      <c r="CJ376" s="310">
        <v>0.0</v>
      </c>
      <c r="CK376" s="31"/>
      <c r="CL376" s="31"/>
      <c r="CM376" s="31"/>
      <c r="CN376" s="304">
        <v>0.0</v>
      </c>
      <c r="CO376" s="304">
        <v>0.0</v>
      </c>
      <c r="CP376" s="304">
        <v>0.0</v>
      </c>
      <c r="CQ376" s="31"/>
      <c r="CR376" s="31"/>
      <c r="CS376" s="31"/>
      <c r="CT376" s="304">
        <v>0.0</v>
      </c>
      <c r="CU376" s="304">
        <v>0.0</v>
      </c>
      <c r="CV376" s="304">
        <v>0.0</v>
      </c>
      <c r="CW376" s="31"/>
      <c r="CX376" s="31"/>
      <c r="CY376" s="31"/>
      <c r="CZ376" s="304">
        <v>0.0</v>
      </c>
      <c r="DA376" s="304">
        <v>0.0</v>
      </c>
      <c r="DB376" s="304">
        <v>0.0</v>
      </c>
    </row>
    <row r="377">
      <c r="B377" s="313"/>
      <c r="C377" s="314"/>
      <c r="D377" s="314"/>
      <c r="E377" s="287">
        <v>0.0</v>
      </c>
      <c r="F377" s="287">
        <v>0.0</v>
      </c>
      <c r="G377" s="287">
        <v>0.0</v>
      </c>
      <c r="H377" s="287">
        <f>IF(ISBLANK(E377), "", COUNTA(CCD!K377, CCD!Q377, CCD!W377, CCD!AC377, CCD!AI377, CCD!AO377, CCD!AU377, CCD!BA377, CCD!BG377, CCD!BM377, CCD!BS377, CCD!BY377, CCD!CE377, CCD!CK377, CCD!CQ377, CCD!CW377))</f>
        <v>0</v>
      </c>
      <c r="I377" s="287">
        <f>IF(ISBLANK(F377), "", COUNTA(CCD!L377, CCD!R377, CCD!X377, CCD!AD377, CCD!AJ377, CCD!AP377, CCD!AV377, CCD!BB377, CCD!BH377, CCD!BN377, CCD!BT377, CCD!BZ377, CCD!CF377, CCD!CL377, CCD!CR377, CCD!CX377))</f>
        <v>0</v>
      </c>
      <c r="J377" s="287">
        <f>IF(ISBLANK(G377), "", COUNTA(CCD!M377, CCD!S377, CCD!Y377, CCD!AE377, CCD!AK377, CCD!AQ377, CCD!AW377, CCD!BC377, CCD!BI377, CCD!BO377, CCD!BU377, CCD!CA377, CCD!CG377, CCD!CM377, CCD!CS377, CCD!CY377))</f>
        <v>0</v>
      </c>
      <c r="K377" s="32"/>
      <c r="L377" s="32"/>
      <c r="M377" s="32"/>
      <c r="N377" s="310">
        <v>0.0</v>
      </c>
      <c r="O377" s="310">
        <v>0.0</v>
      </c>
      <c r="P377" s="310">
        <v>0.0</v>
      </c>
      <c r="Q377" s="32"/>
      <c r="R377" s="88"/>
      <c r="S377" s="32"/>
      <c r="T377" s="310">
        <v>0.0</v>
      </c>
      <c r="U377" s="310">
        <v>0.0</v>
      </c>
      <c r="V377" s="310">
        <v>0.0</v>
      </c>
      <c r="W377" s="32"/>
      <c r="X377" s="32"/>
      <c r="Y377" s="32"/>
      <c r="Z377" s="310">
        <v>0.0</v>
      </c>
      <c r="AA377" s="310">
        <v>0.0</v>
      </c>
      <c r="AB377" s="310">
        <v>0.0</v>
      </c>
      <c r="AC377" s="32"/>
      <c r="AD377" s="32"/>
      <c r="AE377" s="32"/>
      <c r="AF377" s="310">
        <v>0.0</v>
      </c>
      <c r="AG377" s="310">
        <v>0.0</v>
      </c>
      <c r="AH377" s="310">
        <v>0.0</v>
      </c>
      <c r="AI377" s="32"/>
      <c r="AJ377" s="32"/>
      <c r="AK377" s="32"/>
      <c r="AL377" s="310">
        <v>0.0</v>
      </c>
      <c r="AM377" s="310">
        <v>0.0</v>
      </c>
      <c r="AN377" s="310">
        <v>0.0</v>
      </c>
      <c r="AO377" s="32"/>
      <c r="AP377" s="32"/>
      <c r="AQ377" s="32"/>
      <c r="AR377" s="310">
        <v>0.0</v>
      </c>
      <c r="AS377" s="310">
        <v>0.0</v>
      </c>
      <c r="AT377" s="310">
        <v>0.0</v>
      </c>
      <c r="AU377" s="32"/>
      <c r="AV377" s="32"/>
      <c r="AW377" s="32"/>
      <c r="AX377" s="310">
        <v>0.0</v>
      </c>
      <c r="AY377" s="310">
        <v>0.0</v>
      </c>
      <c r="AZ377" s="310">
        <v>0.0</v>
      </c>
      <c r="BA377" s="32"/>
      <c r="BB377" s="32"/>
      <c r="BC377" s="32"/>
      <c r="BD377" s="310">
        <v>0.0</v>
      </c>
      <c r="BE377" s="310">
        <v>0.0</v>
      </c>
      <c r="BF377" s="310">
        <v>0.0</v>
      </c>
      <c r="BG377" s="32"/>
      <c r="BH377" s="32"/>
      <c r="BI377" s="32"/>
      <c r="BJ377" s="310">
        <v>0.0</v>
      </c>
      <c r="BK377" s="310">
        <v>0.0</v>
      </c>
      <c r="BL377" s="310">
        <v>0.0</v>
      </c>
      <c r="BM377" s="32"/>
      <c r="BN377" s="32"/>
      <c r="BO377" s="32"/>
      <c r="BP377" s="310">
        <v>0.0</v>
      </c>
      <c r="BQ377" s="310">
        <v>0.0</v>
      </c>
      <c r="BR377" s="310">
        <v>0.0</v>
      </c>
      <c r="BS377" s="32"/>
      <c r="BT377" s="32"/>
      <c r="BU377" s="32"/>
      <c r="BV377" s="310">
        <v>0.0</v>
      </c>
      <c r="BW377" s="310">
        <v>0.0</v>
      </c>
      <c r="BX377" s="310">
        <v>0.0</v>
      </c>
      <c r="BY377" s="32"/>
      <c r="BZ377" s="32"/>
      <c r="CA377" s="32"/>
      <c r="CB377" s="310">
        <v>0.0</v>
      </c>
      <c r="CC377" s="310">
        <v>0.0</v>
      </c>
      <c r="CD377" s="310">
        <v>0.0</v>
      </c>
      <c r="CE377" s="32"/>
      <c r="CF377" s="32"/>
      <c r="CG377" s="32"/>
      <c r="CH377" s="310">
        <v>0.0</v>
      </c>
      <c r="CI377" s="310">
        <v>0.0</v>
      </c>
      <c r="CJ377" s="310">
        <v>0.0</v>
      </c>
      <c r="CK377" s="31"/>
      <c r="CL377" s="31"/>
      <c r="CM377" s="31"/>
      <c r="CN377" s="304">
        <v>0.0</v>
      </c>
      <c r="CO377" s="304">
        <v>0.0</v>
      </c>
      <c r="CP377" s="304">
        <v>0.0</v>
      </c>
      <c r="CQ377" s="31"/>
      <c r="CR377" s="31"/>
      <c r="CS377" s="31"/>
      <c r="CT377" s="304">
        <v>0.0</v>
      </c>
      <c r="CU377" s="304">
        <v>0.0</v>
      </c>
      <c r="CV377" s="304">
        <v>0.0</v>
      </c>
      <c r="CW377" s="31"/>
      <c r="CX377" s="31"/>
      <c r="CY377" s="31"/>
      <c r="CZ377" s="304">
        <v>0.0</v>
      </c>
      <c r="DA377" s="304">
        <v>0.0</v>
      </c>
      <c r="DB377" s="304">
        <v>0.0</v>
      </c>
    </row>
    <row r="378">
      <c r="B378" s="313"/>
      <c r="C378" s="314"/>
      <c r="D378" s="314"/>
      <c r="E378" s="287">
        <v>0.0</v>
      </c>
      <c r="F378" s="287">
        <v>0.0</v>
      </c>
      <c r="G378" s="287">
        <v>0.0</v>
      </c>
      <c r="H378" s="287">
        <f>IF(ISBLANK(E378), "", COUNTA(CCD!K378, CCD!Q378, CCD!W378, CCD!AC378, CCD!AI378, CCD!AO378, CCD!AU378, CCD!BA378, CCD!BG378, CCD!BM378, CCD!BS378, CCD!BY378, CCD!CE378, CCD!CK378, CCD!CQ378, CCD!CW378))</f>
        <v>0</v>
      </c>
      <c r="I378" s="287">
        <f>IF(ISBLANK(F378), "", COUNTA(CCD!L378, CCD!R378, CCD!X378, CCD!AD378, CCD!AJ378, CCD!AP378, CCD!AV378, CCD!BB378, CCD!BH378, CCD!BN378, CCD!BT378, CCD!BZ378, CCD!CF378, CCD!CL378, CCD!CR378, CCD!CX378))</f>
        <v>0</v>
      </c>
      <c r="J378" s="287">
        <f>IF(ISBLANK(G378), "", COUNTA(CCD!M378, CCD!S378, CCD!Y378, CCD!AE378, CCD!AK378, CCD!AQ378, CCD!AW378, CCD!BC378, CCD!BI378, CCD!BO378, CCD!BU378, CCD!CA378, CCD!CG378, CCD!CM378, CCD!CS378, CCD!CY378))</f>
        <v>0</v>
      </c>
      <c r="K378" s="32"/>
      <c r="L378" s="32"/>
      <c r="M378" s="32"/>
      <c r="N378" s="310">
        <v>0.0</v>
      </c>
      <c r="O378" s="310">
        <v>0.0</v>
      </c>
      <c r="P378" s="310">
        <v>0.0</v>
      </c>
      <c r="Q378" s="32"/>
      <c r="R378" s="88"/>
      <c r="S378" s="32"/>
      <c r="T378" s="310">
        <v>0.0</v>
      </c>
      <c r="U378" s="310">
        <v>0.0</v>
      </c>
      <c r="V378" s="310">
        <v>0.0</v>
      </c>
      <c r="W378" s="32"/>
      <c r="X378" s="32"/>
      <c r="Y378" s="32"/>
      <c r="Z378" s="310">
        <v>0.0</v>
      </c>
      <c r="AA378" s="310">
        <v>0.0</v>
      </c>
      <c r="AB378" s="310">
        <v>0.0</v>
      </c>
      <c r="AC378" s="32"/>
      <c r="AD378" s="32"/>
      <c r="AE378" s="32"/>
      <c r="AF378" s="310">
        <v>0.0</v>
      </c>
      <c r="AG378" s="310">
        <v>0.0</v>
      </c>
      <c r="AH378" s="310">
        <v>0.0</v>
      </c>
      <c r="AI378" s="32"/>
      <c r="AJ378" s="32"/>
      <c r="AK378" s="32"/>
      <c r="AL378" s="310">
        <v>0.0</v>
      </c>
      <c r="AM378" s="310">
        <v>0.0</v>
      </c>
      <c r="AN378" s="310">
        <v>0.0</v>
      </c>
      <c r="AO378" s="32"/>
      <c r="AP378" s="32"/>
      <c r="AQ378" s="32"/>
      <c r="AR378" s="310">
        <v>0.0</v>
      </c>
      <c r="AS378" s="310">
        <v>0.0</v>
      </c>
      <c r="AT378" s="310">
        <v>0.0</v>
      </c>
      <c r="AU378" s="32"/>
      <c r="AV378" s="32"/>
      <c r="AW378" s="32"/>
      <c r="AX378" s="310">
        <v>0.0</v>
      </c>
      <c r="AY378" s="310">
        <v>0.0</v>
      </c>
      <c r="AZ378" s="310">
        <v>0.0</v>
      </c>
      <c r="BA378" s="32"/>
      <c r="BB378" s="32"/>
      <c r="BC378" s="32"/>
      <c r="BD378" s="310">
        <v>0.0</v>
      </c>
      <c r="BE378" s="310">
        <v>0.0</v>
      </c>
      <c r="BF378" s="310">
        <v>0.0</v>
      </c>
      <c r="BG378" s="32"/>
      <c r="BH378" s="32"/>
      <c r="BI378" s="32"/>
      <c r="BJ378" s="310">
        <v>0.0</v>
      </c>
      <c r="BK378" s="310">
        <v>0.0</v>
      </c>
      <c r="BL378" s="310">
        <v>0.0</v>
      </c>
      <c r="BM378" s="32"/>
      <c r="BN378" s="32"/>
      <c r="BO378" s="32"/>
      <c r="BP378" s="310">
        <v>0.0</v>
      </c>
      <c r="BQ378" s="310">
        <v>0.0</v>
      </c>
      <c r="BR378" s="310">
        <v>0.0</v>
      </c>
      <c r="BS378" s="32"/>
      <c r="BT378" s="32"/>
      <c r="BU378" s="32"/>
      <c r="BV378" s="310">
        <v>0.0</v>
      </c>
      <c r="BW378" s="310">
        <v>0.0</v>
      </c>
      <c r="BX378" s="310">
        <v>0.0</v>
      </c>
      <c r="BY378" s="32"/>
      <c r="BZ378" s="32"/>
      <c r="CA378" s="32"/>
      <c r="CB378" s="310">
        <v>0.0</v>
      </c>
      <c r="CC378" s="310">
        <v>0.0</v>
      </c>
      <c r="CD378" s="310">
        <v>0.0</v>
      </c>
      <c r="CE378" s="32"/>
      <c r="CF378" s="32"/>
      <c r="CG378" s="32"/>
      <c r="CH378" s="310">
        <v>0.0</v>
      </c>
      <c r="CI378" s="310">
        <v>0.0</v>
      </c>
      <c r="CJ378" s="310">
        <v>0.0</v>
      </c>
      <c r="CK378" s="31"/>
      <c r="CL378" s="31"/>
      <c r="CM378" s="31"/>
      <c r="CN378" s="304">
        <v>0.0</v>
      </c>
      <c r="CO378" s="304">
        <v>0.0</v>
      </c>
      <c r="CP378" s="304">
        <v>0.0</v>
      </c>
      <c r="CQ378" s="31"/>
      <c r="CR378" s="31"/>
      <c r="CS378" s="31"/>
      <c r="CT378" s="304">
        <v>0.0</v>
      </c>
      <c r="CU378" s="304">
        <v>0.0</v>
      </c>
      <c r="CV378" s="304">
        <v>0.0</v>
      </c>
      <c r="CW378" s="31"/>
      <c r="CX378" s="31"/>
      <c r="CY378" s="31"/>
      <c r="CZ378" s="304">
        <v>0.0</v>
      </c>
      <c r="DA378" s="304">
        <v>0.0</v>
      </c>
      <c r="DB378" s="304">
        <v>0.0</v>
      </c>
    </row>
    <row r="379">
      <c r="B379" s="313"/>
      <c r="C379" s="314"/>
      <c r="D379" s="314"/>
      <c r="E379" s="287">
        <v>0.0</v>
      </c>
      <c r="F379" s="287">
        <v>0.0</v>
      </c>
      <c r="G379" s="287">
        <v>0.0</v>
      </c>
      <c r="H379" s="287">
        <f>IF(ISBLANK(E379), "", COUNTA(CCD!K379, CCD!Q379, CCD!W379, CCD!AC379, CCD!AI379, CCD!AO379, CCD!AU379, CCD!BA379, CCD!BG379, CCD!BM379, CCD!BS379, CCD!BY379, CCD!CE379, CCD!CK379, CCD!CQ379, CCD!CW379))</f>
        <v>0</v>
      </c>
      <c r="I379" s="287">
        <f>IF(ISBLANK(F379), "", COUNTA(CCD!L379, CCD!R379, CCD!X379, CCD!AD379, CCD!AJ379, CCD!AP379, CCD!AV379, CCD!BB379, CCD!BH379, CCD!BN379, CCD!BT379, CCD!BZ379, CCD!CF379, CCD!CL379, CCD!CR379, CCD!CX379))</f>
        <v>0</v>
      </c>
      <c r="J379" s="287">
        <f>IF(ISBLANK(G379), "", COUNTA(CCD!M379, CCD!S379, CCD!Y379, CCD!AE379, CCD!AK379, CCD!AQ379, CCD!AW379, CCD!BC379, CCD!BI379, CCD!BO379, CCD!BU379, CCD!CA379, CCD!CG379, CCD!CM379, CCD!CS379, CCD!CY379))</f>
        <v>0</v>
      </c>
      <c r="K379" s="32"/>
      <c r="L379" s="32"/>
      <c r="M379" s="32"/>
      <c r="N379" s="310">
        <v>0.0</v>
      </c>
      <c r="O379" s="310">
        <v>0.0</v>
      </c>
      <c r="P379" s="310">
        <v>0.0</v>
      </c>
      <c r="Q379" s="32"/>
      <c r="R379" s="88"/>
      <c r="S379" s="32"/>
      <c r="T379" s="310">
        <v>0.0</v>
      </c>
      <c r="U379" s="310">
        <v>0.0</v>
      </c>
      <c r="V379" s="310">
        <v>0.0</v>
      </c>
      <c r="W379" s="32"/>
      <c r="X379" s="32"/>
      <c r="Y379" s="32"/>
      <c r="Z379" s="310">
        <v>0.0</v>
      </c>
      <c r="AA379" s="310">
        <v>0.0</v>
      </c>
      <c r="AB379" s="310">
        <v>0.0</v>
      </c>
      <c r="AC379" s="32"/>
      <c r="AD379" s="32"/>
      <c r="AE379" s="32"/>
      <c r="AF379" s="310">
        <v>0.0</v>
      </c>
      <c r="AG379" s="310">
        <v>0.0</v>
      </c>
      <c r="AH379" s="310">
        <v>0.0</v>
      </c>
      <c r="AI379" s="32"/>
      <c r="AJ379" s="32"/>
      <c r="AK379" s="32"/>
      <c r="AL379" s="310">
        <v>0.0</v>
      </c>
      <c r="AM379" s="310">
        <v>0.0</v>
      </c>
      <c r="AN379" s="310">
        <v>0.0</v>
      </c>
      <c r="AO379" s="32"/>
      <c r="AP379" s="32"/>
      <c r="AQ379" s="32"/>
      <c r="AR379" s="310">
        <v>0.0</v>
      </c>
      <c r="AS379" s="310">
        <v>0.0</v>
      </c>
      <c r="AT379" s="310">
        <v>0.0</v>
      </c>
      <c r="AU379" s="32"/>
      <c r="AV379" s="32"/>
      <c r="AW379" s="32"/>
      <c r="AX379" s="310">
        <v>0.0</v>
      </c>
      <c r="AY379" s="310">
        <v>0.0</v>
      </c>
      <c r="AZ379" s="310">
        <v>0.0</v>
      </c>
      <c r="BA379" s="32"/>
      <c r="BB379" s="32"/>
      <c r="BC379" s="32"/>
      <c r="BD379" s="310">
        <v>0.0</v>
      </c>
      <c r="BE379" s="310">
        <v>0.0</v>
      </c>
      <c r="BF379" s="310">
        <v>0.0</v>
      </c>
      <c r="BG379" s="32"/>
      <c r="BH379" s="32"/>
      <c r="BI379" s="32"/>
      <c r="BJ379" s="310">
        <v>0.0</v>
      </c>
      <c r="BK379" s="310">
        <v>0.0</v>
      </c>
      <c r="BL379" s="310">
        <v>0.0</v>
      </c>
      <c r="BM379" s="32"/>
      <c r="BN379" s="32"/>
      <c r="BO379" s="32"/>
      <c r="BP379" s="310">
        <v>0.0</v>
      </c>
      <c r="BQ379" s="310">
        <v>0.0</v>
      </c>
      <c r="BR379" s="310">
        <v>0.0</v>
      </c>
      <c r="BS379" s="32"/>
      <c r="BT379" s="32"/>
      <c r="BU379" s="32"/>
      <c r="BV379" s="310">
        <v>0.0</v>
      </c>
      <c r="BW379" s="310">
        <v>0.0</v>
      </c>
      <c r="BX379" s="310">
        <v>0.0</v>
      </c>
      <c r="BY379" s="32"/>
      <c r="BZ379" s="32"/>
      <c r="CA379" s="32"/>
      <c r="CB379" s="310">
        <v>0.0</v>
      </c>
      <c r="CC379" s="310">
        <v>0.0</v>
      </c>
      <c r="CD379" s="310">
        <v>0.0</v>
      </c>
      <c r="CE379" s="32"/>
      <c r="CF379" s="32"/>
      <c r="CG379" s="32"/>
      <c r="CH379" s="310">
        <v>0.0</v>
      </c>
      <c r="CI379" s="310">
        <v>0.0</v>
      </c>
      <c r="CJ379" s="310">
        <v>0.0</v>
      </c>
      <c r="CK379" s="31"/>
      <c r="CL379" s="31"/>
      <c r="CM379" s="31"/>
      <c r="CN379" s="304">
        <v>0.0</v>
      </c>
      <c r="CO379" s="304">
        <v>0.0</v>
      </c>
      <c r="CP379" s="304">
        <v>0.0</v>
      </c>
      <c r="CQ379" s="31"/>
      <c r="CR379" s="31"/>
      <c r="CS379" s="31"/>
      <c r="CT379" s="304">
        <v>0.0</v>
      </c>
      <c r="CU379" s="304">
        <v>0.0</v>
      </c>
      <c r="CV379" s="304">
        <v>0.0</v>
      </c>
      <c r="CW379" s="31"/>
      <c r="CX379" s="31"/>
      <c r="CY379" s="31"/>
      <c r="CZ379" s="304">
        <v>0.0</v>
      </c>
      <c r="DA379" s="304">
        <v>0.0</v>
      </c>
      <c r="DB379" s="304">
        <v>0.0</v>
      </c>
    </row>
    <row r="380">
      <c r="B380" s="313"/>
      <c r="C380" s="314"/>
      <c r="D380" s="314"/>
      <c r="E380" s="287">
        <v>0.0</v>
      </c>
      <c r="F380" s="287">
        <v>0.0</v>
      </c>
      <c r="G380" s="287">
        <v>0.0</v>
      </c>
      <c r="H380" s="287">
        <f>IF(ISBLANK(E380), "", COUNTA(CCD!K380, CCD!Q380, CCD!W380, CCD!AC380, CCD!AI380, CCD!AO380, CCD!AU380, CCD!BA380, CCD!BG380, CCD!BM380, CCD!BS380, CCD!BY380, CCD!CE380, CCD!CK380, CCD!CQ380, CCD!CW380))</f>
        <v>0</v>
      </c>
      <c r="I380" s="287">
        <f>IF(ISBLANK(F380), "", COUNTA(CCD!L380, CCD!R380, CCD!X380, CCD!AD380, CCD!AJ380, CCD!AP380, CCD!AV380, CCD!BB380, CCD!BH380, CCD!BN380, CCD!BT380, CCD!BZ380, CCD!CF380, CCD!CL380, CCD!CR380, CCD!CX380))</f>
        <v>0</v>
      </c>
      <c r="J380" s="287">
        <f>IF(ISBLANK(G380), "", COUNTA(CCD!M380, CCD!S380, CCD!Y380, CCD!AE380, CCD!AK380, CCD!AQ380, CCD!AW380, CCD!BC380, CCD!BI380, CCD!BO380, CCD!BU380, CCD!CA380, CCD!CG380, CCD!CM380, CCD!CS380, CCD!CY380))</f>
        <v>0</v>
      </c>
      <c r="K380" s="32"/>
      <c r="L380" s="32"/>
      <c r="M380" s="32"/>
      <c r="N380" s="310">
        <v>0.0</v>
      </c>
      <c r="O380" s="310">
        <v>0.0</v>
      </c>
      <c r="P380" s="310">
        <v>0.0</v>
      </c>
      <c r="Q380" s="32"/>
      <c r="R380" s="88"/>
      <c r="S380" s="32"/>
      <c r="T380" s="310">
        <v>0.0</v>
      </c>
      <c r="U380" s="310">
        <v>0.0</v>
      </c>
      <c r="V380" s="310">
        <v>0.0</v>
      </c>
      <c r="W380" s="32"/>
      <c r="X380" s="32"/>
      <c r="Y380" s="32"/>
      <c r="Z380" s="310">
        <v>0.0</v>
      </c>
      <c r="AA380" s="310">
        <v>0.0</v>
      </c>
      <c r="AB380" s="310">
        <v>0.0</v>
      </c>
      <c r="AC380" s="32"/>
      <c r="AD380" s="32"/>
      <c r="AE380" s="32"/>
      <c r="AF380" s="310">
        <v>0.0</v>
      </c>
      <c r="AG380" s="310">
        <v>0.0</v>
      </c>
      <c r="AH380" s="310">
        <v>0.0</v>
      </c>
      <c r="AI380" s="32"/>
      <c r="AJ380" s="32"/>
      <c r="AK380" s="32"/>
      <c r="AL380" s="310">
        <v>0.0</v>
      </c>
      <c r="AM380" s="310">
        <v>0.0</v>
      </c>
      <c r="AN380" s="310">
        <v>0.0</v>
      </c>
      <c r="AO380" s="32"/>
      <c r="AP380" s="32"/>
      <c r="AQ380" s="32"/>
      <c r="AR380" s="310">
        <v>0.0</v>
      </c>
      <c r="AS380" s="310">
        <v>0.0</v>
      </c>
      <c r="AT380" s="310">
        <v>0.0</v>
      </c>
      <c r="AU380" s="32"/>
      <c r="AV380" s="32"/>
      <c r="AW380" s="32"/>
      <c r="AX380" s="310">
        <v>0.0</v>
      </c>
      <c r="AY380" s="310">
        <v>0.0</v>
      </c>
      <c r="AZ380" s="310">
        <v>0.0</v>
      </c>
      <c r="BA380" s="32"/>
      <c r="BB380" s="32"/>
      <c r="BC380" s="32"/>
      <c r="BD380" s="310">
        <v>0.0</v>
      </c>
      <c r="BE380" s="310">
        <v>0.0</v>
      </c>
      <c r="BF380" s="310">
        <v>0.0</v>
      </c>
      <c r="BG380" s="32"/>
      <c r="BH380" s="32"/>
      <c r="BI380" s="32"/>
      <c r="BJ380" s="310">
        <v>0.0</v>
      </c>
      <c r="BK380" s="310">
        <v>0.0</v>
      </c>
      <c r="BL380" s="310">
        <v>0.0</v>
      </c>
      <c r="BM380" s="32"/>
      <c r="BN380" s="32"/>
      <c r="BO380" s="32"/>
      <c r="BP380" s="310">
        <v>0.0</v>
      </c>
      <c r="BQ380" s="310">
        <v>0.0</v>
      </c>
      <c r="BR380" s="310">
        <v>0.0</v>
      </c>
      <c r="BS380" s="32"/>
      <c r="BT380" s="32"/>
      <c r="BU380" s="32"/>
      <c r="BV380" s="310">
        <v>0.0</v>
      </c>
      <c r="BW380" s="310">
        <v>0.0</v>
      </c>
      <c r="BX380" s="310">
        <v>0.0</v>
      </c>
      <c r="BY380" s="32"/>
      <c r="BZ380" s="32"/>
      <c r="CA380" s="32"/>
      <c r="CB380" s="310">
        <v>0.0</v>
      </c>
      <c r="CC380" s="310">
        <v>0.0</v>
      </c>
      <c r="CD380" s="310">
        <v>0.0</v>
      </c>
      <c r="CE380" s="32"/>
      <c r="CF380" s="32"/>
      <c r="CG380" s="32"/>
      <c r="CH380" s="310">
        <v>0.0</v>
      </c>
      <c r="CI380" s="310">
        <v>0.0</v>
      </c>
      <c r="CJ380" s="310">
        <v>0.0</v>
      </c>
      <c r="CK380" s="31"/>
      <c r="CL380" s="31"/>
      <c r="CM380" s="31"/>
      <c r="CN380" s="304">
        <v>0.0</v>
      </c>
      <c r="CO380" s="304">
        <v>0.0</v>
      </c>
      <c r="CP380" s="304">
        <v>0.0</v>
      </c>
      <c r="CQ380" s="31"/>
      <c r="CR380" s="31"/>
      <c r="CS380" s="31"/>
      <c r="CT380" s="304">
        <v>0.0</v>
      </c>
      <c r="CU380" s="304">
        <v>0.0</v>
      </c>
      <c r="CV380" s="304">
        <v>0.0</v>
      </c>
      <c r="CW380" s="31"/>
      <c r="CX380" s="31"/>
      <c r="CY380" s="31"/>
      <c r="CZ380" s="304">
        <v>0.0</v>
      </c>
      <c r="DA380" s="304">
        <v>0.0</v>
      </c>
      <c r="DB380" s="304">
        <v>0.0</v>
      </c>
    </row>
    <row r="381">
      <c r="B381" s="313"/>
      <c r="C381" s="314"/>
      <c r="D381" s="314"/>
      <c r="E381" s="287">
        <v>0.0</v>
      </c>
      <c r="F381" s="287">
        <v>0.0</v>
      </c>
      <c r="G381" s="287">
        <v>0.0</v>
      </c>
      <c r="H381" s="287">
        <f>IF(ISBLANK(E381), "", COUNTA(CCD!K381, CCD!Q381, CCD!W381, CCD!AC381, CCD!AI381, CCD!AO381, CCD!AU381, CCD!BA381, CCD!BG381, CCD!BM381, CCD!BS381, CCD!BY381, CCD!CE381, CCD!CK381, CCD!CQ381, CCD!CW381))</f>
        <v>0</v>
      </c>
      <c r="I381" s="287">
        <f>IF(ISBLANK(F381), "", COUNTA(CCD!L381, CCD!R381, CCD!X381, CCD!AD381, CCD!AJ381, CCD!AP381, CCD!AV381, CCD!BB381, CCD!BH381, CCD!BN381, CCD!BT381, CCD!BZ381, CCD!CF381, CCD!CL381, CCD!CR381, CCD!CX381))</f>
        <v>0</v>
      </c>
      <c r="J381" s="287">
        <f>IF(ISBLANK(G381), "", COUNTA(CCD!M381, CCD!S381, CCD!Y381, CCD!AE381, CCD!AK381, CCD!AQ381, CCD!AW381, CCD!BC381, CCD!BI381, CCD!BO381, CCD!BU381, CCD!CA381, CCD!CG381, CCD!CM381, CCD!CS381, CCD!CY381))</f>
        <v>0</v>
      </c>
      <c r="K381" s="32"/>
      <c r="L381" s="32"/>
      <c r="M381" s="32"/>
      <c r="N381" s="310">
        <v>0.0</v>
      </c>
      <c r="O381" s="310">
        <v>0.0</v>
      </c>
      <c r="P381" s="310">
        <v>0.0</v>
      </c>
      <c r="Q381" s="32"/>
      <c r="R381" s="88"/>
      <c r="S381" s="32"/>
      <c r="T381" s="310">
        <v>0.0</v>
      </c>
      <c r="U381" s="310">
        <v>0.0</v>
      </c>
      <c r="V381" s="310">
        <v>0.0</v>
      </c>
      <c r="W381" s="32"/>
      <c r="X381" s="32"/>
      <c r="Y381" s="32"/>
      <c r="Z381" s="310">
        <v>0.0</v>
      </c>
      <c r="AA381" s="310">
        <v>0.0</v>
      </c>
      <c r="AB381" s="310">
        <v>0.0</v>
      </c>
      <c r="AC381" s="32"/>
      <c r="AD381" s="32"/>
      <c r="AE381" s="32"/>
      <c r="AF381" s="310">
        <v>0.0</v>
      </c>
      <c r="AG381" s="310">
        <v>0.0</v>
      </c>
      <c r="AH381" s="310">
        <v>0.0</v>
      </c>
      <c r="AI381" s="32"/>
      <c r="AJ381" s="32"/>
      <c r="AK381" s="32"/>
      <c r="AL381" s="310">
        <v>0.0</v>
      </c>
      <c r="AM381" s="310">
        <v>0.0</v>
      </c>
      <c r="AN381" s="310">
        <v>0.0</v>
      </c>
      <c r="AO381" s="32"/>
      <c r="AP381" s="32"/>
      <c r="AQ381" s="32"/>
      <c r="AR381" s="310">
        <v>0.0</v>
      </c>
      <c r="AS381" s="310">
        <v>0.0</v>
      </c>
      <c r="AT381" s="310">
        <v>0.0</v>
      </c>
      <c r="AU381" s="32"/>
      <c r="AV381" s="32"/>
      <c r="AW381" s="32"/>
      <c r="AX381" s="310">
        <v>0.0</v>
      </c>
      <c r="AY381" s="310">
        <v>0.0</v>
      </c>
      <c r="AZ381" s="310">
        <v>0.0</v>
      </c>
      <c r="BA381" s="32"/>
      <c r="BB381" s="32"/>
      <c r="BC381" s="32"/>
      <c r="BD381" s="310">
        <v>0.0</v>
      </c>
      <c r="BE381" s="310">
        <v>0.0</v>
      </c>
      <c r="BF381" s="310">
        <v>0.0</v>
      </c>
      <c r="BG381" s="32"/>
      <c r="BH381" s="32"/>
      <c r="BI381" s="32"/>
      <c r="BJ381" s="310">
        <v>0.0</v>
      </c>
      <c r="BK381" s="310">
        <v>0.0</v>
      </c>
      <c r="BL381" s="310">
        <v>0.0</v>
      </c>
      <c r="BM381" s="32"/>
      <c r="BN381" s="32"/>
      <c r="BO381" s="32"/>
      <c r="BP381" s="310">
        <v>0.0</v>
      </c>
      <c r="BQ381" s="310">
        <v>0.0</v>
      </c>
      <c r="BR381" s="310">
        <v>0.0</v>
      </c>
      <c r="BS381" s="32"/>
      <c r="BT381" s="32"/>
      <c r="BU381" s="32"/>
      <c r="BV381" s="310">
        <v>0.0</v>
      </c>
      <c r="BW381" s="310">
        <v>0.0</v>
      </c>
      <c r="BX381" s="310">
        <v>0.0</v>
      </c>
      <c r="BY381" s="32"/>
      <c r="BZ381" s="32"/>
      <c r="CA381" s="32"/>
      <c r="CB381" s="310">
        <v>0.0</v>
      </c>
      <c r="CC381" s="310">
        <v>0.0</v>
      </c>
      <c r="CD381" s="310">
        <v>0.0</v>
      </c>
      <c r="CE381" s="32"/>
      <c r="CF381" s="32"/>
      <c r="CG381" s="32"/>
      <c r="CH381" s="310">
        <v>0.0</v>
      </c>
      <c r="CI381" s="310">
        <v>0.0</v>
      </c>
      <c r="CJ381" s="310">
        <v>0.0</v>
      </c>
      <c r="CK381" s="31"/>
      <c r="CL381" s="31"/>
      <c r="CM381" s="31"/>
      <c r="CN381" s="304">
        <v>0.0</v>
      </c>
      <c r="CO381" s="304">
        <v>0.0</v>
      </c>
      <c r="CP381" s="304">
        <v>0.0</v>
      </c>
      <c r="CQ381" s="31"/>
      <c r="CR381" s="31"/>
      <c r="CS381" s="31"/>
      <c r="CT381" s="304">
        <v>0.0</v>
      </c>
      <c r="CU381" s="304">
        <v>0.0</v>
      </c>
      <c r="CV381" s="304">
        <v>0.0</v>
      </c>
      <c r="CW381" s="31"/>
      <c r="CX381" s="31"/>
      <c r="CY381" s="31"/>
      <c r="CZ381" s="304">
        <v>0.0</v>
      </c>
      <c r="DA381" s="304">
        <v>0.0</v>
      </c>
      <c r="DB381" s="304">
        <v>0.0</v>
      </c>
    </row>
    <row r="382">
      <c r="B382" s="313"/>
      <c r="C382" s="314"/>
      <c r="D382" s="314"/>
      <c r="E382" s="287">
        <v>0.0</v>
      </c>
      <c r="F382" s="287">
        <v>0.0</v>
      </c>
      <c r="G382" s="287">
        <v>0.0</v>
      </c>
      <c r="H382" s="287">
        <f>IF(ISBLANK(E382), "", COUNTA(CCD!K382, CCD!Q382, CCD!W382, CCD!AC382, CCD!AI382, CCD!AO382, CCD!AU382, CCD!BA382, CCD!BG382, CCD!BM382, CCD!BS382, CCD!BY382, CCD!CE382, CCD!CK382, CCD!CQ382, CCD!CW382))</f>
        <v>0</v>
      </c>
      <c r="I382" s="287">
        <f>IF(ISBLANK(F382), "", COUNTA(CCD!L382, CCD!R382, CCD!X382, CCD!AD382, CCD!AJ382, CCD!AP382, CCD!AV382, CCD!BB382, CCD!BH382, CCD!BN382, CCD!BT382, CCD!BZ382, CCD!CF382, CCD!CL382, CCD!CR382, CCD!CX382))</f>
        <v>0</v>
      </c>
      <c r="J382" s="287">
        <f>IF(ISBLANK(G382), "", COUNTA(CCD!M382, CCD!S382, CCD!Y382, CCD!AE382, CCD!AK382, CCD!AQ382, CCD!AW382, CCD!BC382, CCD!BI382, CCD!BO382, CCD!BU382, CCD!CA382, CCD!CG382, CCD!CM382, CCD!CS382, CCD!CY382))</f>
        <v>0</v>
      </c>
      <c r="K382" s="32"/>
      <c r="L382" s="32"/>
      <c r="M382" s="32"/>
      <c r="N382" s="310">
        <v>0.0</v>
      </c>
      <c r="O382" s="310">
        <v>0.0</v>
      </c>
      <c r="P382" s="310">
        <v>0.0</v>
      </c>
      <c r="Q382" s="32"/>
      <c r="R382" s="88"/>
      <c r="S382" s="32"/>
      <c r="T382" s="310">
        <v>0.0</v>
      </c>
      <c r="U382" s="310">
        <v>0.0</v>
      </c>
      <c r="V382" s="310">
        <v>0.0</v>
      </c>
      <c r="W382" s="32"/>
      <c r="X382" s="32"/>
      <c r="Y382" s="32"/>
      <c r="Z382" s="310">
        <v>0.0</v>
      </c>
      <c r="AA382" s="310">
        <v>0.0</v>
      </c>
      <c r="AB382" s="310">
        <v>0.0</v>
      </c>
      <c r="AC382" s="32"/>
      <c r="AD382" s="32"/>
      <c r="AE382" s="32"/>
      <c r="AF382" s="310">
        <v>0.0</v>
      </c>
      <c r="AG382" s="310">
        <v>0.0</v>
      </c>
      <c r="AH382" s="310">
        <v>0.0</v>
      </c>
      <c r="AI382" s="32"/>
      <c r="AJ382" s="32"/>
      <c r="AK382" s="32"/>
      <c r="AL382" s="310">
        <v>0.0</v>
      </c>
      <c r="AM382" s="310">
        <v>0.0</v>
      </c>
      <c r="AN382" s="310">
        <v>0.0</v>
      </c>
      <c r="AO382" s="32"/>
      <c r="AP382" s="32"/>
      <c r="AQ382" s="32"/>
      <c r="AR382" s="310">
        <v>0.0</v>
      </c>
      <c r="AS382" s="310">
        <v>0.0</v>
      </c>
      <c r="AT382" s="310">
        <v>0.0</v>
      </c>
      <c r="AU382" s="32"/>
      <c r="AV382" s="32"/>
      <c r="AW382" s="32"/>
      <c r="AX382" s="310">
        <v>0.0</v>
      </c>
      <c r="AY382" s="310">
        <v>0.0</v>
      </c>
      <c r="AZ382" s="310">
        <v>0.0</v>
      </c>
      <c r="BA382" s="32"/>
      <c r="BB382" s="32"/>
      <c r="BC382" s="32"/>
      <c r="BD382" s="310">
        <v>0.0</v>
      </c>
      <c r="BE382" s="310">
        <v>0.0</v>
      </c>
      <c r="BF382" s="310">
        <v>0.0</v>
      </c>
      <c r="BG382" s="32"/>
      <c r="BH382" s="32"/>
      <c r="BI382" s="32"/>
      <c r="BJ382" s="310">
        <v>0.0</v>
      </c>
      <c r="BK382" s="310">
        <v>0.0</v>
      </c>
      <c r="BL382" s="310">
        <v>0.0</v>
      </c>
      <c r="BM382" s="32"/>
      <c r="BN382" s="32"/>
      <c r="BO382" s="32"/>
      <c r="BP382" s="310">
        <v>0.0</v>
      </c>
      <c r="BQ382" s="310">
        <v>0.0</v>
      </c>
      <c r="BR382" s="310">
        <v>0.0</v>
      </c>
      <c r="BS382" s="32"/>
      <c r="BT382" s="32"/>
      <c r="BU382" s="32"/>
      <c r="BV382" s="310">
        <v>0.0</v>
      </c>
      <c r="BW382" s="310">
        <v>0.0</v>
      </c>
      <c r="BX382" s="310">
        <v>0.0</v>
      </c>
      <c r="BY382" s="32"/>
      <c r="BZ382" s="32"/>
      <c r="CA382" s="32"/>
      <c r="CB382" s="310">
        <v>0.0</v>
      </c>
      <c r="CC382" s="310">
        <v>0.0</v>
      </c>
      <c r="CD382" s="310">
        <v>0.0</v>
      </c>
      <c r="CE382" s="32"/>
      <c r="CF382" s="32"/>
      <c r="CG382" s="32"/>
      <c r="CH382" s="310">
        <v>0.0</v>
      </c>
      <c r="CI382" s="310">
        <v>0.0</v>
      </c>
      <c r="CJ382" s="310">
        <v>0.0</v>
      </c>
      <c r="CK382" s="31"/>
      <c r="CL382" s="31"/>
      <c r="CM382" s="31"/>
      <c r="CN382" s="304">
        <v>0.0</v>
      </c>
      <c r="CO382" s="304">
        <v>0.0</v>
      </c>
      <c r="CP382" s="304">
        <v>0.0</v>
      </c>
      <c r="CQ382" s="31"/>
      <c r="CR382" s="31"/>
      <c r="CS382" s="31"/>
      <c r="CT382" s="304">
        <v>0.0</v>
      </c>
      <c r="CU382" s="304">
        <v>0.0</v>
      </c>
      <c r="CV382" s="304">
        <v>0.0</v>
      </c>
      <c r="CW382" s="31"/>
      <c r="CX382" s="31"/>
      <c r="CY382" s="31"/>
      <c r="CZ382" s="304">
        <v>0.0</v>
      </c>
      <c r="DA382" s="304">
        <v>0.0</v>
      </c>
      <c r="DB382" s="304">
        <v>0.0</v>
      </c>
    </row>
    <row r="383">
      <c r="B383" s="313"/>
      <c r="C383" s="314"/>
      <c r="D383" s="314"/>
      <c r="E383" s="287">
        <v>0.0</v>
      </c>
      <c r="F383" s="287">
        <v>0.0</v>
      </c>
      <c r="G383" s="287">
        <v>0.0</v>
      </c>
      <c r="H383" s="287">
        <f>IF(ISBLANK(E383), "", COUNTA(CCD!K383, CCD!Q383, CCD!W383, CCD!AC383, CCD!AI383, CCD!AO383, CCD!AU383, CCD!BA383, CCD!BG383, CCD!BM383, CCD!BS383, CCD!BY383, CCD!CE383, CCD!CK383, CCD!CQ383, CCD!CW383))</f>
        <v>0</v>
      </c>
      <c r="I383" s="287">
        <f>IF(ISBLANK(F383), "", COUNTA(CCD!L383, CCD!R383, CCD!X383, CCD!AD383, CCD!AJ383, CCD!AP383, CCD!AV383, CCD!BB383, CCD!BH383, CCD!BN383, CCD!BT383, CCD!BZ383, CCD!CF383, CCD!CL383, CCD!CR383, CCD!CX383))</f>
        <v>0</v>
      </c>
      <c r="J383" s="287">
        <f>IF(ISBLANK(G383), "", COUNTA(CCD!M383, CCD!S383, CCD!Y383, CCD!AE383, CCD!AK383, CCD!AQ383, CCD!AW383, CCD!BC383, CCD!BI383, CCD!BO383, CCD!BU383, CCD!CA383, CCD!CG383, CCD!CM383, CCD!CS383, CCD!CY383))</f>
        <v>0</v>
      </c>
      <c r="K383" s="32"/>
      <c r="L383" s="32"/>
      <c r="M383" s="32"/>
      <c r="N383" s="310">
        <v>0.0</v>
      </c>
      <c r="O383" s="310">
        <v>0.0</v>
      </c>
      <c r="P383" s="310">
        <v>0.0</v>
      </c>
      <c r="Q383" s="32"/>
      <c r="R383" s="88"/>
      <c r="S383" s="32"/>
      <c r="T383" s="310">
        <v>0.0</v>
      </c>
      <c r="U383" s="310">
        <v>0.0</v>
      </c>
      <c r="V383" s="310">
        <v>0.0</v>
      </c>
      <c r="W383" s="32"/>
      <c r="X383" s="32"/>
      <c r="Y383" s="32"/>
      <c r="Z383" s="310">
        <v>0.0</v>
      </c>
      <c r="AA383" s="310">
        <v>0.0</v>
      </c>
      <c r="AB383" s="310">
        <v>0.0</v>
      </c>
      <c r="AC383" s="32"/>
      <c r="AD383" s="32"/>
      <c r="AE383" s="32"/>
      <c r="AF383" s="310">
        <v>0.0</v>
      </c>
      <c r="AG383" s="310">
        <v>0.0</v>
      </c>
      <c r="AH383" s="310">
        <v>0.0</v>
      </c>
      <c r="AI383" s="32"/>
      <c r="AJ383" s="32"/>
      <c r="AK383" s="32"/>
      <c r="AL383" s="310">
        <v>0.0</v>
      </c>
      <c r="AM383" s="310">
        <v>0.0</v>
      </c>
      <c r="AN383" s="310">
        <v>0.0</v>
      </c>
      <c r="AO383" s="32"/>
      <c r="AP383" s="32"/>
      <c r="AQ383" s="32"/>
      <c r="AR383" s="310">
        <v>0.0</v>
      </c>
      <c r="AS383" s="310">
        <v>0.0</v>
      </c>
      <c r="AT383" s="310">
        <v>0.0</v>
      </c>
      <c r="AU383" s="32"/>
      <c r="AV383" s="32"/>
      <c r="AW383" s="32"/>
      <c r="AX383" s="310">
        <v>0.0</v>
      </c>
      <c r="AY383" s="310">
        <v>0.0</v>
      </c>
      <c r="AZ383" s="310">
        <v>0.0</v>
      </c>
      <c r="BA383" s="32"/>
      <c r="BB383" s="32"/>
      <c r="BC383" s="32"/>
      <c r="BD383" s="310">
        <v>0.0</v>
      </c>
      <c r="BE383" s="310">
        <v>0.0</v>
      </c>
      <c r="BF383" s="310">
        <v>0.0</v>
      </c>
      <c r="BG383" s="32"/>
      <c r="BH383" s="32"/>
      <c r="BI383" s="32"/>
      <c r="BJ383" s="310">
        <v>0.0</v>
      </c>
      <c r="BK383" s="310">
        <v>0.0</v>
      </c>
      <c r="BL383" s="310">
        <v>0.0</v>
      </c>
      <c r="BM383" s="32"/>
      <c r="BN383" s="32"/>
      <c r="BO383" s="32"/>
      <c r="BP383" s="310">
        <v>0.0</v>
      </c>
      <c r="BQ383" s="310">
        <v>0.0</v>
      </c>
      <c r="BR383" s="310">
        <v>0.0</v>
      </c>
      <c r="BS383" s="32"/>
      <c r="BT383" s="32"/>
      <c r="BU383" s="32"/>
      <c r="BV383" s="310">
        <v>0.0</v>
      </c>
      <c r="BW383" s="310">
        <v>0.0</v>
      </c>
      <c r="BX383" s="310">
        <v>0.0</v>
      </c>
      <c r="BY383" s="32"/>
      <c r="BZ383" s="32"/>
      <c r="CA383" s="32"/>
      <c r="CB383" s="310">
        <v>0.0</v>
      </c>
      <c r="CC383" s="310">
        <v>0.0</v>
      </c>
      <c r="CD383" s="310">
        <v>0.0</v>
      </c>
      <c r="CE383" s="32"/>
      <c r="CF383" s="32"/>
      <c r="CG383" s="32"/>
      <c r="CH383" s="310">
        <v>0.0</v>
      </c>
      <c r="CI383" s="310">
        <v>0.0</v>
      </c>
      <c r="CJ383" s="310">
        <v>0.0</v>
      </c>
      <c r="CK383" s="31"/>
      <c r="CL383" s="31"/>
      <c r="CM383" s="31"/>
      <c r="CN383" s="304">
        <v>0.0</v>
      </c>
      <c r="CO383" s="304">
        <v>0.0</v>
      </c>
      <c r="CP383" s="304">
        <v>0.0</v>
      </c>
      <c r="CQ383" s="31"/>
      <c r="CR383" s="31"/>
      <c r="CS383" s="31"/>
      <c r="CT383" s="304">
        <v>0.0</v>
      </c>
      <c r="CU383" s="304">
        <v>0.0</v>
      </c>
      <c r="CV383" s="304">
        <v>0.0</v>
      </c>
      <c r="CW383" s="31"/>
      <c r="CX383" s="31"/>
      <c r="CY383" s="31"/>
      <c r="CZ383" s="304">
        <v>0.0</v>
      </c>
      <c r="DA383" s="304">
        <v>0.0</v>
      </c>
      <c r="DB383" s="304">
        <v>0.0</v>
      </c>
    </row>
    <row r="384">
      <c r="B384" s="313"/>
      <c r="C384" s="314"/>
      <c r="D384" s="314"/>
      <c r="E384" s="287">
        <v>0.0</v>
      </c>
      <c r="F384" s="287">
        <v>0.0</v>
      </c>
      <c r="G384" s="287">
        <v>0.0</v>
      </c>
      <c r="H384" s="287">
        <f>IF(ISBLANK(E384), "", COUNTA(CCD!K384, CCD!Q384, CCD!W384, CCD!AC384, CCD!AI384, CCD!AO384, CCD!AU384, CCD!BA384, CCD!BG384, CCD!BM384, CCD!BS384, CCD!BY384, CCD!CE384, CCD!CK384, CCD!CQ384, CCD!CW384))</f>
        <v>0</v>
      </c>
      <c r="I384" s="287">
        <f>IF(ISBLANK(F384), "", COUNTA(CCD!L384, CCD!R384, CCD!X384, CCD!AD384, CCD!AJ384, CCD!AP384, CCD!AV384, CCD!BB384, CCD!BH384, CCD!BN384, CCD!BT384, CCD!BZ384, CCD!CF384, CCD!CL384, CCD!CR384, CCD!CX384))</f>
        <v>0</v>
      </c>
      <c r="J384" s="287">
        <f>IF(ISBLANK(G384), "", COUNTA(CCD!M384, CCD!S384, CCD!Y384, CCD!AE384, CCD!AK384, CCD!AQ384, CCD!AW384, CCD!BC384, CCD!BI384, CCD!BO384, CCD!BU384, CCD!CA384, CCD!CG384, CCD!CM384, CCD!CS384, CCD!CY384))</f>
        <v>0</v>
      </c>
      <c r="K384" s="32"/>
      <c r="L384" s="32"/>
      <c r="M384" s="32"/>
      <c r="N384" s="310">
        <v>0.0</v>
      </c>
      <c r="O384" s="310">
        <v>0.0</v>
      </c>
      <c r="P384" s="310">
        <v>0.0</v>
      </c>
      <c r="Q384" s="32"/>
      <c r="R384" s="88"/>
      <c r="S384" s="32"/>
      <c r="T384" s="310">
        <v>0.0</v>
      </c>
      <c r="U384" s="310">
        <v>0.0</v>
      </c>
      <c r="V384" s="310">
        <v>0.0</v>
      </c>
      <c r="W384" s="32"/>
      <c r="X384" s="32"/>
      <c r="Y384" s="32"/>
      <c r="Z384" s="310">
        <v>0.0</v>
      </c>
      <c r="AA384" s="310">
        <v>0.0</v>
      </c>
      <c r="AB384" s="310">
        <v>0.0</v>
      </c>
      <c r="AC384" s="32"/>
      <c r="AD384" s="32"/>
      <c r="AE384" s="32"/>
      <c r="AF384" s="310">
        <v>0.0</v>
      </c>
      <c r="AG384" s="310">
        <v>0.0</v>
      </c>
      <c r="AH384" s="310">
        <v>0.0</v>
      </c>
      <c r="AI384" s="32"/>
      <c r="AJ384" s="32"/>
      <c r="AK384" s="32"/>
      <c r="AL384" s="310">
        <v>0.0</v>
      </c>
      <c r="AM384" s="310">
        <v>0.0</v>
      </c>
      <c r="AN384" s="310">
        <v>0.0</v>
      </c>
      <c r="AO384" s="32"/>
      <c r="AP384" s="32"/>
      <c r="AQ384" s="32"/>
      <c r="AR384" s="310">
        <v>0.0</v>
      </c>
      <c r="AS384" s="310">
        <v>0.0</v>
      </c>
      <c r="AT384" s="310">
        <v>0.0</v>
      </c>
      <c r="AU384" s="32"/>
      <c r="AV384" s="32"/>
      <c r="AW384" s="32"/>
      <c r="AX384" s="310">
        <v>0.0</v>
      </c>
      <c r="AY384" s="310">
        <v>0.0</v>
      </c>
      <c r="AZ384" s="310">
        <v>0.0</v>
      </c>
      <c r="BA384" s="32"/>
      <c r="BB384" s="32"/>
      <c r="BC384" s="32"/>
      <c r="BD384" s="310">
        <v>0.0</v>
      </c>
      <c r="BE384" s="310">
        <v>0.0</v>
      </c>
      <c r="BF384" s="310">
        <v>0.0</v>
      </c>
      <c r="BG384" s="32"/>
      <c r="BH384" s="32"/>
      <c r="BI384" s="32"/>
      <c r="BJ384" s="310">
        <v>0.0</v>
      </c>
      <c r="BK384" s="310">
        <v>0.0</v>
      </c>
      <c r="BL384" s="310">
        <v>0.0</v>
      </c>
      <c r="BM384" s="32"/>
      <c r="BN384" s="32"/>
      <c r="BO384" s="32"/>
      <c r="BP384" s="310">
        <v>0.0</v>
      </c>
      <c r="BQ384" s="310">
        <v>0.0</v>
      </c>
      <c r="BR384" s="310">
        <v>0.0</v>
      </c>
      <c r="BS384" s="32"/>
      <c r="BT384" s="32"/>
      <c r="BU384" s="32"/>
      <c r="BV384" s="310">
        <v>0.0</v>
      </c>
      <c r="BW384" s="310">
        <v>0.0</v>
      </c>
      <c r="BX384" s="310">
        <v>0.0</v>
      </c>
      <c r="BY384" s="32"/>
      <c r="BZ384" s="32"/>
      <c r="CA384" s="32"/>
      <c r="CB384" s="310">
        <v>0.0</v>
      </c>
      <c r="CC384" s="310">
        <v>0.0</v>
      </c>
      <c r="CD384" s="310">
        <v>0.0</v>
      </c>
      <c r="CE384" s="32"/>
      <c r="CF384" s="32"/>
      <c r="CG384" s="32"/>
      <c r="CH384" s="310">
        <v>0.0</v>
      </c>
      <c r="CI384" s="310">
        <v>0.0</v>
      </c>
      <c r="CJ384" s="310">
        <v>0.0</v>
      </c>
      <c r="CK384" s="31"/>
      <c r="CL384" s="31"/>
      <c r="CM384" s="31"/>
      <c r="CN384" s="304">
        <v>0.0</v>
      </c>
      <c r="CO384" s="304">
        <v>0.0</v>
      </c>
      <c r="CP384" s="304">
        <v>0.0</v>
      </c>
      <c r="CQ384" s="31"/>
      <c r="CR384" s="31"/>
      <c r="CS384" s="31"/>
      <c r="CT384" s="304">
        <v>0.0</v>
      </c>
      <c r="CU384" s="304">
        <v>0.0</v>
      </c>
      <c r="CV384" s="304">
        <v>0.0</v>
      </c>
      <c r="CW384" s="31"/>
      <c r="CX384" s="31"/>
      <c r="CY384" s="31"/>
      <c r="CZ384" s="304">
        <v>0.0</v>
      </c>
      <c r="DA384" s="304">
        <v>0.0</v>
      </c>
      <c r="DB384" s="304">
        <v>0.0</v>
      </c>
    </row>
    <row r="385">
      <c r="B385" s="313"/>
      <c r="C385" s="314"/>
      <c r="D385" s="314"/>
      <c r="E385" s="287">
        <v>0.0</v>
      </c>
      <c r="F385" s="287">
        <v>0.0</v>
      </c>
      <c r="G385" s="287">
        <v>0.0</v>
      </c>
      <c r="H385" s="287">
        <f>IF(ISBLANK(E385), "", COUNTA(CCD!K385, CCD!Q385, CCD!W385, CCD!AC385, CCD!AI385, CCD!AO385, CCD!AU385, CCD!BA385, CCD!BG385, CCD!BM385, CCD!BS385, CCD!BY385, CCD!CE385, CCD!CK385, CCD!CQ385, CCD!CW385))</f>
        <v>0</v>
      </c>
      <c r="I385" s="287">
        <f>IF(ISBLANK(F385), "", COUNTA(CCD!L385, CCD!R385, CCD!X385, CCD!AD385, CCD!AJ385, CCD!AP385, CCD!AV385, CCD!BB385, CCD!BH385, CCD!BN385, CCD!BT385, CCD!BZ385, CCD!CF385, CCD!CL385, CCD!CR385, CCD!CX385))</f>
        <v>0</v>
      </c>
      <c r="J385" s="287">
        <f>IF(ISBLANK(G385), "", COUNTA(CCD!M385, CCD!S385, CCD!Y385, CCD!AE385, CCD!AK385, CCD!AQ385, CCD!AW385, CCD!BC385, CCD!BI385, CCD!BO385, CCD!BU385, CCD!CA385, CCD!CG385, CCD!CM385, CCD!CS385, CCD!CY385))</f>
        <v>0</v>
      </c>
      <c r="K385" s="32"/>
      <c r="L385" s="32"/>
      <c r="M385" s="32"/>
      <c r="N385" s="310">
        <v>0.0</v>
      </c>
      <c r="O385" s="310">
        <v>0.0</v>
      </c>
      <c r="P385" s="310">
        <v>0.0</v>
      </c>
      <c r="Q385" s="32"/>
      <c r="R385" s="88"/>
      <c r="S385" s="32"/>
      <c r="T385" s="310">
        <v>0.0</v>
      </c>
      <c r="U385" s="310">
        <v>0.0</v>
      </c>
      <c r="V385" s="310">
        <v>0.0</v>
      </c>
      <c r="W385" s="32"/>
      <c r="X385" s="32"/>
      <c r="Y385" s="32"/>
      <c r="Z385" s="310">
        <v>0.0</v>
      </c>
      <c r="AA385" s="310">
        <v>0.0</v>
      </c>
      <c r="AB385" s="310">
        <v>0.0</v>
      </c>
      <c r="AC385" s="32"/>
      <c r="AD385" s="32"/>
      <c r="AE385" s="32"/>
      <c r="AF385" s="310">
        <v>0.0</v>
      </c>
      <c r="AG385" s="310">
        <v>0.0</v>
      </c>
      <c r="AH385" s="310">
        <v>0.0</v>
      </c>
      <c r="AI385" s="32"/>
      <c r="AJ385" s="32"/>
      <c r="AK385" s="32"/>
      <c r="AL385" s="310">
        <v>0.0</v>
      </c>
      <c r="AM385" s="310">
        <v>0.0</v>
      </c>
      <c r="AN385" s="310">
        <v>0.0</v>
      </c>
      <c r="AO385" s="32"/>
      <c r="AP385" s="32"/>
      <c r="AQ385" s="32"/>
      <c r="AR385" s="310">
        <v>0.0</v>
      </c>
      <c r="AS385" s="310">
        <v>0.0</v>
      </c>
      <c r="AT385" s="310">
        <v>0.0</v>
      </c>
      <c r="AU385" s="32"/>
      <c r="AV385" s="32"/>
      <c r="AW385" s="32"/>
      <c r="AX385" s="310">
        <v>0.0</v>
      </c>
      <c r="AY385" s="310">
        <v>0.0</v>
      </c>
      <c r="AZ385" s="310">
        <v>0.0</v>
      </c>
      <c r="BA385" s="32"/>
      <c r="BB385" s="32"/>
      <c r="BC385" s="32"/>
      <c r="BD385" s="310">
        <v>0.0</v>
      </c>
      <c r="BE385" s="310">
        <v>0.0</v>
      </c>
      <c r="BF385" s="310">
        <v>0.0</v>
      </c>
      <c r="BG385" s="32"/>
      <c r="BH385" s="32"/>
      <c r="BI385" s="32"/>
      <c r="BJ385" s="310">
        <v>0.0</v>
      </c>
      <c r="BK385" s="310">
        <v>0.0</v>
      </c>
      <c r="BL385" s="310">
        <v>0.0</v>
      </c>
      <c r="BM385" s="32"/>
      <c r="BN385" s="32"/>
      <c r="BO385" s="32"/>
      <c r="BP385" s="310">
        <v>0.0</v>
      </c>
      <c r="BQ385" s="310">
        <v>0.0</v>
      </c>
      <c r="BR385" s="310">
        <v>0.0</v>
      </c>
      <c r="BS385" s="32"/>
      <c r="BT385" s="32"/>
      <c r="BU385" s="32"/>
      <c r="BV385" s="310">
        <v>0.0</v>
      </c>
      <c r="BW385" s="310">
        <v>0.0</v>
      </c>
      <c r="BX385" s="310">
        <v>0.0</v>
      </c>
      <c r="BY385" s="32"/>
      <c r="BZ385" s="32"/>
      <c r="CA385" s="32"/>
      <c r="CB385" s="310">
        <v>0.0</v>
      </c>
      <c r="CC385" s="310">
        <v>0.0</v>
      </c>
      <c r="CD385" s="310">
        <v>0.0</v>
      </c>
      <c r="CE385" s="32"/>
      <c r="CF385" s="32"/>
      <c r="CG385" s="32"/>
      <c r="CH385" s="310">
        <v>0.0</v>
      </c>
      <c r="CI385" s="310">
        <v>0.0</v>
      </c>
      <c r="CJ385" s="310">
        <v>0.0</v>
      </c>
      <c r="CK385" s="31"/>
      <c r="CL385" s="31"/>
      <c r="CM385" s="31"/>
      <c r="CN385" s="304">
        <v>0.0</v>
      </c>
      <c r="CO385" s="304">
        <v>0.0</v>
      </c>
      <c r="CP385" s="304">
        <v>0.0</v>
      </c>
      <c r="CQ385" s="31"/>
      <c r="CR385" s="31"/>
      <c r="CS385" s="31"/>
      <c r="CT385" s="304">
        <v>0.0</v>
      </c>
      <c r="CU385" s="304">
        <v>0.0</v>
      </c>
      <c r="CV385" s="304">
        <v>0.0</v>
      </c>
      <c r="CW385" s="31"/>
      <c r="CX385" s="31"/>
      <c r="CY385" s="31"/>
      <c r="CZ385" s="304">
        <v>0.0</v>
      </c>
      <c r="DA385" s="304">
        <v>0.0</v>
      </c>
      <c r="DB385" s="304">
        <v>0.0</v>
      </c>
    </row>
    <row r="386">
      <c r="B386" s="313"/>
      <c r="C386" s="314"/>
      <c r="D386" s="314"/>
      <c r="E386" s="287">
        <v>0.0</v>
      </c>
      <c r="F386" s="287">
        <v>0.0</v>
      </c>
      <c r="G386" s="287">
        <v>0.0</v>
      </c>
      <c r="H386" s="287">
        <f>IF(ISBLANK(E386), "", COUNTA(CCD!K386, CCD!Q386, CCD!W386, CCD!AC386, CCD!AI386, CCD!AO386, CCD!AU386, CCD!BA386, CCD!BG386, CCD!BM386, CCD!BS386, CCD!BY386, CCD!CE386, CCD!CK386, CCD!CQ386, CCD!CW386))</f>
        <v>0</v>
      </c>
      <c r="I386" s="287">
        <f>IF(ISBLANK(F386), "", COUNTA(CCD!L386, CCD!R386, CCD!X386, CCD!AD386, CCD!AJ386, CCD!AP386, CCD!AV386, CCD!BB386, CCD!BH386, CCD!BN386, CCD!BT386, CCD!BZ386, CCD!CF386, CCD!CL386, CCD!CR386, CCD!CX386))</f>
        <v>0</v>
      </c>
      <c r="J386" s="287">
        <f>IF(ISBLANK(G386), "", COUNTA(CCD!M386, CCD!S386, CCD!Y386, CCD!AE386, CCD!AK386, CCD!AQ386, CCD!AW386, CCD!BC386, CCD!BI386, CCD!BO386, CCD!BU386, CCD!CA386, CCD!CG386, CCD!CM386, CCD!CS386, CCD!CY386))</f>
        <v>0</v>
      </c>
      <c r="K386" s="32"/>
      <c r="L386" s="32"/>
      <c r="M386" s="32"/>
      <c r="N386" s="310">
        <v>0.0</v>
      </c>
      <c r="O386" s="310">
        <v>0.0</v>
      </c>
      <c r="P386" s="310">
        <v>0.0</v>
      </c>
      <c r="Q386" s="32"/>
      <c r="R386" s="88"/>
      <c r="S386" s="32"/>
      <c r="T386" s="310">
        <v>0.0</v>
      </c>
      <c r="U386" s="310">
        <v>0.0</v>
      </c>
      <c r="V386" s="310">
        <v>0.0</v>
      </c>
      <c r="W386" s="32"/>
      <c r="X386" s="32"/>
      <c r="Y386" s="32"/>
      <c r="Z386" s="310">
        <v>0.0</v>
      </c>
      <c r="AA386" s="310">
        <v>0.0</v>
      </c>
      <c r="AB386" s="310">
        <v>0.0</v>
      </c>
      <c r="AC386" s="32"/>
      <c r="AD386" s="32"/>
      <c r="AE386" s="32"/>
      <c r="AF386" s="310">
        <v>0.0</v>
      </c>
      <c r="AG386" s="310">
        <v>0.0</v>
      </c>
      <c r="AH386" s="310">
        <v>0.0</v>
      </c>
      <c r="AI386" s="32"/>
      <c r="AJ386" s="32"/>
      <c r="AK386" s="32"/>
      <c r="AL386" s="310">
        <v>0.0</v>
      </c>
      <c r="AM386" s="310">
        <v>0.0</v>
      </c>
      <c r="AN386" s="310">
        <v>0.0</v>
      </c>
      <c r="AO386" s="32"/>
      <c r="AP386" s="32"/>
      <c r="AQ386" s="32"/>
      <c r="AR386" s="310">
        <v>0.0</v>
      </c>
      <c r="AS386" s="310">
        <v>0.0</v>
      </c>
      <c r="AT386" s="310">
        <v>0.0</v>
      </c>
      <c r="AU386" s="32"/>
      <c r="AV386" s="32"/>
      <c r="AW386" s="32"/>
      <c r="AX386" s="310">
        <v>0.0</v>
      </c>
      <c r="AY386" s="310">
        <v>0.0</v>
      </c>
      <c r="AZ386" s="310">
        <v>0.0</v>
      </c>
      <c r="BA386" s="32"/>
      <c r="BB386" s="32"/>
      <c r="BC386" s="32"/>
      <c r="BD386" s="310">
        <v>0.0</v>
      </c>
      <c r="BE386" s="310">
        <v>0.0</v>
      </c>
      <c r="BF386" s="310">
        <v>0.0</v>
      </c>
      <c r="BG386" s="32"/>
      <c r="BH386" s="32"/>
      <c r="BI386" s="32"/>
      <c r="BJ386" s="310">
        <v>0.0</v>
      </c>
      <c r="BK386" s="310">
        <v>0.0</v>
      </c>
      <c r="BL386" s="310">
        <v>0.0</v>
      </c>
      <c r="BM386" s="32"/>
      <c r="BN386" s="32"/>
      <c r="BO386" s="32"/>
      <c r="BP386" s="310">
        <v>0.0</v>
      </c>
      <c r="BQ386" s="310">
        <v>0.0</v>
      </c>
      <c r="BR386" s="310">
        <v>0.0</v>
      </c>
      <c r="BS386" s="32"/>
      <c r="BT386" s="32"/>
      <c r="BU386" s="32"/>
      <c r="BV386" s="310">
        <v>0.0</v>
      </c>
      <c r="BW386" s="310">
        <v>0.0</v>
      </c>
      <c r="BX386" s="310">
        <v>0.0</v>
      </c>
      <c r="BY386" s="32"/>
      <c r="BZ386" s="32"/>
      <c r="CA386" s="32"/>
      <c r="CB386" s="310">
        <v>0.0</v>
      </c>
      <c r="CC386" s="310">
        <v>0.0</v>
      </c>
      <c r="CD386" s="310">
        <v>0.0</v>
      </c>
      <c r="CE386" s="32"/>
      <c r="CF386" s="32"/>
      <c r="CG386" s="32"/>
      <c r="CH386" s="310">
        <v>0.0</v>
      </c>
      <c r="CI386" s="310">
        <v>0.0</v>
      </c>
      <c r="CJ386" s="310">
        <v>0.0</v>
      </c>
      <c r="CK386" s="31"/>
      <c r="CL386" s="31"/>
      <c r="CM386" s="31"/>
      <c r="CN386" s="304">
        <v>0.0</v>
      </c>
      <c r="CO386" s="304">
        <v>0.0</v>
      </c>
      <c r="CP386" s="304">
        <v>0.0</v>
      </c>
      <c r="CQ386" s="31"/>
      <c r="CR386" s="31"/>
      <c r="CS386" s="31"/>
      <c r="CT386" s="304">
        <v>0.0</v>
      </c>
      <c r="CU386" s="304">
        <v>0.0</v>
      </c>
      <c r="CV386" s="304">
        <v>0.0</v>
      </c>
      <c r="CW386" s="31"/>
      <c r="CX386" s="31"/>
      <c r="CY386" s="31"/>
      <c r="CZ386" s="304">
        <v>0.0</v>
      </c>
      <c r="DA386" s="304">
        <v>0.0</v>
      </c>
      <c r="DB386" s="304">
        <v>0.0</v>
      </c>
    </row>
    <row r="387">
      <c r="B387" s="313"/>
      <c r="C387" s="314"/>
      <c r="D387" s="314"/>
      <c r="E387" s="287">
        <v>0.0</v>
      </c>
      <c r="F387" s="287">
        <v>0.0</v>
      </c>
      <c r="G387" s="287">
        <v>0.0</v>
      </c>
      <c r="H387" s="287">
        <f>IF(ISBLANK(E387), "", COUNTA(CCD!K387, CCD!Q387, CCD!W387, CCD!AC387, CCD!AI387, CCD!AO387, CCD!AU387, CCD!BA387, CCD!BG387, CCD!BM387, CCD!BS387, CCD!BY387, CCD!CE387, CCD!CK387, CCD!CQ387, CCD!CW387))</f>
        <v>0</v>
      </c>
      <c r="I387" s="287">
        <f>IF(ISBLANK(F387), "", COUNTA(CCD!L387, CCD!R387, CCD!X387, CCD!AD387, CCD!AJ387, CCD!AP387, CCD!AV387, CCD!BB387, CCD!BH387, CCD!BN387, CCD!BT387, CCD!BZ387, CCD!CF387, CCD!CL387, CCD!CR387, CCD!CX387))</f>
        <v>0</v>
      </c>
      <c r="J387" s="287">
        <f>IF(ISBLANK(G387), "", COUNTA(CCD!M387, CCD!S387, CCD!Y387, CCD!AE387, CCD!AK387, CCD!AQ387, CCD!AW387, CCD!BC387, CCD!BI387, CCD!BO387, CCD!BU387, CCD!CA387, CCD!CG387, CCD!CM387, CCD!CS387, CCD!CY387))</f>
        <v>0</v>
      </c>
      <c r="K387" s="32"/>
      <c r="L387" s="32"/>
      <c r="M387" s="32"/>
      <c r="N387" s="310">
        <v>0.0</v>
      </c>
      <c r="O387" s="310">
        <v>0.0</v>
      </c>
      <c r="P387" s="310">
        <v>0.0</v>
      </c>
      <c r="Q387" s="32"/>
      <c r="R387" s="88"/>
      <c r="S387" s="32"/>
      <c r="T387" s="310">
        <v>0.0</v>
      </c>
      <c r="U387" s="310">
        <v>0.0</v>
      </c>
      <c r="V387" s="310">
        <v>0.0</v>
      </c>
      <c r="W387" s="32"/>
      <c r="X387" s="32"/>
      <c r="Y387" s="32"/>
      <c r="Z387" s="310">
        <v>0.0</v>
      </c>
      <c r="AA387" s="310">
        <v>0.0</v>
      </c>
      <c r="AB387" s="310">
        <v>0.0</v>
      </c>
      <c r="AC387" s="32"/>
      <c r="AD387" s="32"/>
      <c r="AE387" s="32"/>
      <c r="AF387" s="310">
        <v>0.0</v>
      </c>
      <c r="AG387" s="310">
        <v>0.0</v>
      </c>
      <c r="AH387" s="310">
        <v>0.0</v>
      </c>
      <c r="AI387" s="32"/>
      <c r="AJ387" s="32"/>
      <c r="AK387" s="32"/>
      <c r="AL387" s="310">
        <v>0.0</v>
      </c>
      <c r="AM387" s="310">
        <v>0.0</v>
      </c>
      <c r="AN387" s="310">
        <v>0.0</v>
      </c>
      <c r="AO387" s="32"/>
      <c r="AP387" s="32"/>
      <c r="AQ387" s="32"/>
      <c r="AR387" s="310">
        <v>0.0</v>
      </c>
      <c r="AS387" s="310">
        <v>0.0</v>
      </c>
      <c r="AT387" s="310">
        <v>0.0</v>
      </c>
      <c r="AU387" s="32"/>
      <c r="AV387" s="32"/>
      <c r="AW387" s="32"/>
      <c r="AX387" s="310">
        <v>0.0</v>
      </c>
      <c r="AY387" s="310">
        <v>0.0</v>
      </c>
      <c r="AZ387" s="310">
        <v>0.0</v>
      </c>
      <c r="BA387" s="32"/>
      <c r="BB387" s="32"/>
      <c r="BC387" s="32"/>
      <c r="BD387" s="310">
        <v>0.0</v>
      </c>
      <c r="BE387" s="310">
        <v>0.0</v>
      </c>
      <c r="BF387" s="310">
        <v>0.0</v>
      </c>
      <c r="BG387" s="32"/>
      <c r="BH387" s="32"/>
      <c r="BI387" s="32"/>
      <c r="BJ387" s="310">
        <v>0.0</v>
      </c>
      <c r="BK387" s="310">
        <v>0.0</v>
      </c>
      <c r="BL387" s="310">
        <v>0.0</v>
      </c>
      <c r="BM387" s="32"/>
      <c r="BN387" s="32"/>
      <c r="BO387" s="32"/>
      <c r="BP387" s="310">
        <v>0.0</v>
      </c>
      <c r="BQ387" s="310">
        <v>0.0</v>
      </c>
      <c r="BR387" s="310">
        <v>0.0</v>
      </c>
      <c r="BS387" s="32"/>
      <c r="BT387" s="32"/>
      <c r="BU387" s="32"/>
      <c r="BV387" s="310">
        <v>0.0</v>
      </c>
      <c r="BW387" s="310">
        <v>0.0</v>
      </c>
      <c r="BX387" s="310">
        <v>0.0</v>
      </c>
      <c r="BY387" s="32"/>
      <c r="BZ387" s="32"/>
      <c r="CA387" s="32"/>
      <c r="CB387" s="310">
        <v>0.0</v>
      </c>
      <c r="CC387" s="310">
        <v>0.0</v>
      </c>
      <c r="CD387" s="310">
        <v>0.0</v>
      </c>
      <c r="CE387" s="32"/>
      <c r="CF387" s="32"/>
      <c r="CG387" s="32"/>
      <c r="CH387" s="310">
        <v>0.0</v>
      </c>
      <c r="CI387" s="310">
        <v>0.0</v>
      </c>
      <c r="CJ387" s="310">
        <v>0.0</v>
      </c>
      <c r="CK387" s="31"/>
      <c r="CL387" s="31"/>
      <c r="CM387" s="31"/>
      <c r="CN387" s="304">
        <v>0.0</v>
      </c>
      <c r="CO387" s="304">
        <v>0.0</v>
      </c>
      <c r="CP387" s="304">
        <v>0.0</v>
      </c>
      <c r="CQ387" s="31"/>
      <c r="CR387" s="31"/>
      <c r="CS387" s="31"/>
      <c r="CT387" s="304">
        <v>0.0</v>
      </c>
      <c r="CU387" s="304">
        <v>0.0</v>
      </c>
      <c r="CV387" s="304">
        <v>0.0</v>
      </c>
      <c r="CW387" s="31"/>
      <c r="CX387" s="31"/>
      <c r="CY387" s="31"/>
      <c r="CZ387" s="304">
        <v>0.0</v>
      </c>
      <c r="DA387" s="304">
        <v>0.0</v>
      </c>
      <c r="DB387" s="304">
        <v>0.0</v>
      </c>
    </row>
    <row r="388">
      <c r="B388" s="313"/>
      <c r="C388" s="314"/>
      <c r="D388" s="314"/>
      <c r="E388" s="287">
        <v>0.0</v>
      </c>
      <c r="F388" s="287">
        <v>0.0</v>
      </c>
      <c r="G388" s="287">
        <v>0.0</v>
      </c>
      <c r="H388" s="287">
        <f>IF(ISBLANK(E388), "", COUNTA(CCD!K388, CCD!Q388, CCD!W388, CCD!AC388, CCD!AI388, CCD!AO388, CCD!AU388, CCD!BA388, CCD!BG388, CCD!BM388, CCD!BS388, CCD!BY388, CCD!CE388, CCD!CK388, CCD!CQ388, CCD!CW388))</f>
        <v>0</v>
      </c>
      <c r="I388" s="287">
        <f>IF(ISBLANK(F388), "", COUNTA(CCD!L388, CCD!R388, CCD!X388, CCD!AD388, CCD!AJ388, CCD!AP388, CCD!AV388, CCD!BB388, CCD!BH388, CCD!BN388, CCD!BT388, CCD!BZ388, CCD!CF388, CCD!CL388, CCD!CR388, CCD!CX388))</f>
        <v>0</v>
      </c>
      <c r="J388" s="287">
        <f>IF(ISBLANK(G388), "", COUNTA(CCD!M388, CCD!S388, CCD!Y388, CCD!AE388, CCD!AK388, CCD!AQ388, CCD!AW388, CCD!BC388, CCD!BI388, CCD!BO388, CCD!BU388, CCD!CA388, CCD!CG388, CCD!CM388, CCD!CS388, CCD!CY388))</f>
        <v>0</v>
      </c>
      <c r="K388" s="32"/>
      <c r="L388" s="32"/>
      <c r="M388" s="32"/>
      <c r="N388" s="310">
        <v>0.0</v>
      </c>
      <c r="O388" s="310">
        <v>0.0</v>
      </c>
      <c r="P388" s="310">
        <v>0.0</v>
      </c>
      <c r="Q388" s="32"/>
      <c r="R388" s="88"/>
      <c r="S388" s="32"/>
      <c r="T388" s="310">
        <v>0.0</v>
      </c>
      <c r="U388" s="310">
        <v>0.0</v>
      </c>
      <c r="V388" s="310">
        <v>0.0</v>
      </c>
      <c r="W388" s="32"/>
      <c r="X388" s="32"/>
      <c r="Y388" s="32"/>
      <c r="Z388" s="310">
        <v>0.0</v>
      </c>
      <c r="AA388" s="310">
        <v>0.0</v>
      </c>
      <c r="AB388" s="310">
        <v>0.0</v>
      </c>
      <c r="AC388" s="32"/>
      <c r="AD388" s="32"/>
      <c r="AE388" s="32"/>
      <c r="AF388" s="310">
        <v>0.0</v>
      </c>
      <c r="AG388" s="310">
        <v>0.0</v>
      </c>
      <c r="AH388" s="310">
        <v>0.0</v>
      </c>
      <c r="AI388" s="32"/>
      <c r="AJ388" s="32"/>
      <c r="AK388" s="32"/>
      <c r="AL388" s="310">
        <v>0.0</v>
      </c>
      <c r="AM388" s="310">
        <v>0.0</v>
      </c>
      <c r="AN388" s="310">
        <v>0.0</v>
      </c>
      <c r="AO388" s="32"/>
      <c r="AP388" s="32"/>
      <c r="AQ388" s="32"/>
      <c r="AR388" s="310">
        <v>0.0</v>
      </c>
      <c r="AS388" s="310">
        <v>0.0</v>
      </c>
      <c r="AT388" s="310">
        <v>0.0</v>
      </c>
      <c r="AU388" s="32"/>
      <c r="AV388" s="32"/>
      <c r="AW388" s="32"/>
      <c r="AX388" s="310">
        <v>0.0</v>
      </c>
      <c r="AY388" s="310">
        <v>0.0</v>
      </c>
      <c r="AZ388" s="310">
        <v>0.0</v>
      </c>
      <c r="BA388" s="32"/>
      <c r="BB388" s="32"/>
      <c r="BC388" s="32"/>
      <c r="BD388" s="310">
        <v>0.0</v>
      </c>
      <c r="BE388" s="310">
        <v>0.0</v>
      </c>
      <c r="BF388" s="310">
        <v>0.0</v>
      </c>
      <c r="BG388" s="32"/>
      <c r="BH388" s="32"/>
      <c r="BI388" s="32"/>
      <c r="BJ388" s="310">
        <v>0.0</v>
      </c>
      <c r="BK388" s="310">
        <v>0.0</v>
      </c>
      <c r="BL388" s="310">
        <v>0.0</v>
      </c>
      <c r="BM388" s="32"/>
      <c r="BN388" s="32"/>
      <c r="BO388" s="32"/>
      <c r="BP388" s="310">
        <v>0.0</v>
      </c>
      <c r="BQ388" s="310">
        <v>0.0</v>
      </c>
      <c r="BR388" s="310">
        <v>0.0</v>
      </c>
      <c r="BS388" s="32"/>
      <c r="BT388" s="32"/>
      <c r="BU388" s="32"/>
      <c r="BV388" s="310">
        <v>0.0</v>
      </c>
      <c r="BW388" s="310">
        <v>0.0</v>
      </c>
      <c r="BX388" s="310">
        <v>0.0</v>
      </c>
      <c r="BY388" s="32"/>
      <c r="BZ388" s="32"/>
      <c r="CA388" s="32"/>
      <c r="CB388" s="310">
        <v>0.0</v>
      </c>
      <c r="CC388" s="310">
        <v>0.0</v>
      </c>
      <c r="CD388" s="310">
        <v>0.0</v>
      </c>
      <c r="CE388" s="32"/>
      <c r="CF388" s="32"/>
      <c r="CG388" s="32"/>
      <c r="CH388" s="310">
        <v>0.0</v>
      </c>
      <c r="CI388" s="310">
        <v>0.0</v>
      </c>
      <c r="CJ388" s="310">
        <v>0.0</v>
      </c>
      <c r="CK388" s="31"/>
      <c r="CL388" s="31"/>
      <c r="CM388" s="31"/>
      <c r="CN388" s="304">
        <v>0.0</v>
      </c>
      <c r="CO388" s="304">
        <v>0.0</v>
      </c>
      <c r="CP388" s="304">
        <v>0.0</v>
      </c>
      <c r="CQ388" s="31"/>
      <c r="CR388" s="31"/>
      <c r="CS388" s="31"/>
      <c r="CT388" s="304">
        <v>0.0</v>
      </c>
      <c r="CU388" s="304">
        <v>0.0</v>
      </c>
      <c r="CV388" s="304">
        <v>0.0</v>
      </c>
      <c r="CW388" s="31"/>
      <c r="CX388" s="31"/>
      <c r="CY388" s="31"/>
      <c r="CZ388" s="304">
        <v>0.0</v>
      </c>
      <c r="DA388" s="304">
        <v>0.0</v>
      </c>
      <c r="DB388" s="304">
        <v>0.0</v>
      </c>
    </row>
    <row r="389">
      <c r="B389" s="313"/>
      <c r="C389" s="314"/>
      <c r="D389" s="314"/>
      <c r="E389" s="287">
        <v>0.0</v>
      </c>
      <c r="F389" s="287">
        <v>0.0</v>
      </c>
      <c r="G389" s="287">
        <v>0.0</v>
      </c>
      <c r="H389" s="287">
        <f>IF(ISBLANK(E389), "", COUNTA(CCD!K389, CCD!Q389, CCD!W389, CCD!AC389, CCD!AI389, CCD!AO389, CCD!AU389, CCD!BA389, CCD!BG389, CCD!BM389, CCD!BS389, CCD!BY389, CCD!CE389, CCD!CK389, CCD!CQ389, CCD!CW389))</f>
        <v>0</v>
      </c>
      <c r="I389" s="287">
        <f>IF(ISBLANK(F389), "", COUNTA(CCD!L389, CCD!R389, CCD!X389, CCD!AD389, CCD!AJ389, CCD!AP389, CCD!AV389, CCD!BB389, CCD!BH389, CCD!BN389, CCD!BT389, CCD!BZ389, CCD!CF389, CCD!CL389, CCD!CR389, CCD!CX389))</f>
        <v>0</v>
      </c>
      <c r="J389" s="287">
        <f>IF(ISBLANK(G389), "", COUNTA(CCD!M389, CCD!S389, CCD!Y389, CCD!AE389, CCD!AK389, CCD!AQ389, CCD!AW389, CCD!BC389, CCD!BI389, CCD!BO389, CCD!BU389, CCD!CA389, CCD!CG389, CCD!CM389, CCD!CS389, CCD!CY389))</f>
        <v>0</v>
      </c>
      <c r="K389" s="32"/>
      <c r="L389" s="32"/>
      <c r="M389" s="32"/>
      <c r="N389" s="310">
        <v>0.0</v>
      </c>
      <c r="O389" s="310">
        <v>0.0</v>
      </c>
      <c r="P389" s="310">
        <v>0.0</v>
      </c>
      <c r="Q389" s="32"/>
      <c r="R389" s="88"/>
      <c r="S389" s="32"/>
      <c r="T389" s="310">
        <v>0.0</v>
      </c>
      <c r="U389" s="310">
        <v>0.0</v>
      </c>
      <c r="V389" s="310">
        <v>0.0</v>
      </c>
      <c r="W389" s="32"/>
      <c r="X389" s="32"/>
      <c r="Y389" s="32"/>
      <c r="Z389" s="310">
        <v>0.0</v>
      </c>
      <c r="AA389" s="310">
        <v>0.0</v>
      </c>
      <c r="AB389" s="310">
        <v>0.0</v>
      </c>
      <c r="AC389" s="32"/>
      <c r="AD389" s="32"/>
      <c r="AE389" s="32"/>
      <c r="AF389" s="310">
        <v>0.0</v>
      </c>
      <c r="AG389" s="310">
        <v>0.0</v>
      </c>
      <c r="AH389" s="310">
        <v>0.0</v>
      </c>
      <c r="AI389" s="32"/>
      <c r="AJ389" s="32"/>
      <c r="AK389" s="32"/>
      <c r="AL389" s="310">
        <v>0.0</v>
      </c>
      <c r="AM389" s="310">
        <v>0.0</v>
      </c>
      <c r="AN389" s="310">
        <v>0.0</v>
      </c>
      <c r="AO389" s="32"/>
      <c r="AP389" s="32"/>
      <c r="AQ389" s="32"/>
      <c r="AR389" s="310">
        <v>0.0</v>
      </c>
      <c r="AS389" s="310">
        <v>0.0</v>
      </c>
      <c r="AT389" s="310">
        <v>0.0</v>
      </c>
      <c r="AU389" s="32"/>
      <c r="AV389" s="32"/>
      <c r="AW389" s="32"/>
      <c r="AX389" s="310">
        <v>0.0</v>
      </c>
      <c r="AY389" s="310">
        <v>0.0</v>
      </c>
      <c r="AZ389" s="310">
        <v>0.0</v>
      </c>
      <c r="BA389" s="32"/>
      <c r="BB389" s="32"/>
      <c r="BC389" s="32"/>
      <c r="BD389" s="310">
        <v>0.0</v>
      </c>
      <c r="BE389" s="310">
        <v>0.0</v>
      </c>
      <c r="BF389" s="310">
        <v>0.0</v>
      </c>
      <c r="BG389" s="32"/>
      <c r="BH389" s="32"/>
      <c r="BI389" s="32"/>
      <c r="BJ389" s="310">
        <v>0.0</v>
      </c>
      <c r="BK389" s="310">
        <v>0.0</v>
      </c>
      <c r="BL389" s="310">
        <v>0.0</v>
      </c>
      <c r="BM389" s="32"/>
      <c r="BN389" s="32"/>
      <c r="BO389" s="32"/>
      <c r="BP389" s="310">
        <v>0.0</v>
      </c>
      <c r="BQ389" s="310">
        <v>0.0</v>
      </c>
      <c r="BR389" s="310">
        <v>0.0</v>
      </c>
      <c r="BS389" s="32"/>
      <c r="BT389" s="32"/>
      <c r="BU389" s="32"/>
      <c r="BV389" s="310">
        <v>0.0</v>
      </c>
      <c r="BW389" s="310">
        <v>0.0</v>
      </c>
      <c r="BX389" s="310">
        <v>0.0</v>
      </c>
      <c r="BY389" s="32"/>
      <c r="BZ389" s="32"/>
      <c r="CA389" s="32"/>
      <c r="CB389" s="310">
        <v>0.0</v>
      </c>
      <c r="CC389" s="310">
        <v>0.0</v>
      </c>
      <c r="CD389" s="310">
        <v>0.0</v>
      </c>
      <c r="CE389" s="32"/>
      <c r="CF389" s="32"/>
      <c r="CG389" s="32"/>
      <c r="CH389" s="310">
        <v>0.0</v>
      </c>
      <c r="CI389" s="310">
        <v>0.0</v>
      </c>
      <c r="CJ389" s="310">
        <v>0.0</v>
      </c>
      <c r="CK389" s="31"/>
      <c r="CL389" s="31"/>
      <c r="CM389" s="31"/>
      <c r="CN389" s="304">
        <v>0.0</v>
      </c>
      <c r="CO389" s="304">
        <v>0.0</v>
      </c>
      <c r="CP389" s="304">
        <v>0.0</v>
      </c>
      <c r="CQ389" s="31"/>
      <c r="CR389" s="31"/>
      <c r="CS389" s="31"/>
      <c r="CT389" s="304">
        <v>0.0</v>
      </c>
      <c r="CU389" s="304">
        <v>0.0</v>
      </c>
      <c r="CV389" s="304">
        <v>0.0</v>
      </c>
      <c r="CW389" s="31"/>
      <c r="CX389" s="31"/>
      <c r="CY389" s="31"/>
      <c r="CZ389" s="304">
        <v>0.0</v>
      </c>
      <c r="DA389" s="304">
        <v>0.0</v>
      </c>
      <c r="DB389" s="304">
        <v>0.0</v>
      </c>
    </row>
    <row r="390">
      <c r="B390" s="313"/>
      <c r="C390" s="314"/>
      <c r="D390" s="314"/>
      <c r="E390" s="287">
        <v>0.0</v>
      </c>
      <c r="F390" s="287">
        <v>0.0</v>
      </c>
      <c r="G390" s="287">
        <v>0.0</v>
      </c>
      <c r="H390" s="287">
        <f>IF(ISBLANK(E390), "", COUNTA(CCD!K390, CCD!Q390, CCD!W390, CCD!AC390, CCD!AI390, CCD!AO390, CCD!AU390, CCD!BA390, CCD!BG390, CCD!BM390, CCD!BS390, CCD!BY390, CCD!CE390, CCD!CK390, CCD!CQ390, CCD!CW390))</f>
        <v>0</v>
      </c>
      <c r="I390" s="287">
        <f>IF(ISBLANK(F390), "", COUNTA(CCD!L390, CCD!R390, CCD!X390, CCD!AD390, CCD!AJ390, CCD!AP390, CCD!AV390, CCD!BB390, CCD!BH390, CCD!BN390, CCD!BT390, CCD!BZ390, CCD!CF390, CCD!CL390, CCD!CR390, CCD!CX390))</f>
        <v>0</v>
      </c>
      <c r="J390" s="287">
        <f>IF(ISBLANK(G390), "", COUNTA(CCD!M390, CCD!S390, CCD!Y390, CCD!AE390, CCD!AK390, CCD!AQ390, CCD!AW390, CCD!BC390, CCD!BI390, CCD!BO390, CCD!BU390, CCD!CA390, CCD!CG390, CCD!CM390, CCD!CS390, CCD!CY390))</f>
        <v>0</v>
      </c>
      <c r="K390" s="32"/>
      <c r="L390" s="32"/>
      <c r="M390" s="32"/>
      <c r="N390" s="310">
        <v>0.0</v>
      </c>
      <c r="O390" s="310">
        <v>0.0</v>
      </c>
      <c r="P390" s="310">
        <v>0.0</v>
      </c>
      <c r="Q390" s="32"/>
      <c r="R390" s="88"/>
      <c r="S390" s="32"/>
      <c r="T390" s="310">
        <v>0.0</v>
      </c>
      <c r="U390" s="310">
        <v>0.0</v>
      </c>
      <c r="V390" s="310">
        <v>0.0</v>
      </c>
      <c r="W390" s="32"/>
      <c r="X390" s="32"/>
      <c r="Y390" s="32"/>
      <c r="Z390" s="310">
        <v>0.0</v>
      </c>
      <c r="AA390" s="310">
        <v>0.0</v>
      </c>
      <c r="AB390" s="310">
        <v>0.0</v>
      </c>
      <c r="AC390" s="32"/>
      <c r="AD390" s="32"/>
      <c r="AE390" s="32"/>
      <c r="AF390" s="310">
        <v>0.0</v>
      </c>
      <c r="AG390" s="310">
        <v>0.0</v>
      </c>
      <c r="AH390" s="310">
        <v>0.0</v>
      </c>
      <c r="AI390" s="32"/>
      <c r="AJ390" s="32"/>
      <c r="AK390" s="32"/>
      <c r="AL390" s="310">
        <v>0.0</v>
      </c>
      <c r="AM390" s="310">
        <v>0.0</v>
      </c>
      <c r="AN390" s="310">
        <v>0.0</v>
      </c>
      <c r="AO390" s="32"/>
      <c r="AP390" s="32"/>
      <c r="AQ390" s="32"/>
      <c r="AR390" s="310">
        <v>0.0</v>
      </c>
      <c r="AS390" s="310">
        <v>0.0</v>
      </c>
      <c r="AT390" s="310">
        <v>0.0</v>
      </c>
      <c r="AU390" s="32"/>
      <c r="AV390" s="32"/>
      <c r="AW390" s="32"/>
      <c r="AX390" s="310">
        <v>0.0</v>
      </c>
      <c r="AY390" s="310">
        <v>0.0</v>
      </c>
      <c r="AZ390" s="310">
        <v>0.0</v>
      </c>
      <c r="BA390" s="32"/>
      <c r="BB390" s="32"/>
      <c r="BC390" s="32"/>
      <c r="BD390" s="310">
        <v>0.0</v>
      </c>
      <c r="BE390" s="310">
        <v>0.0</v>
      </c>
      <c r="BF390" s="310">
        <v>0.0</v>
      </c>
      <c r="BG390" s="32"/>
      <c r="BH390" s="32"/>
      <c r="BI390" s="32"/>
      <c r="BJ390" s="310">
        <v>0.0</v>
      </c>
      <c r="BK390" s="310">
        <v>0.0</v>
      </c>
      <c r="BL390" s="310">
        <v>0.0</v>
      </c>
      <c r="BM390" s="32"/>
      <c r="BN390" s="32"/>
      <c r="BO390" s="32"/>
      <c r="BP390" s="310">
        <v>0.0</v>
      </c>
      <c r="BQ390" s="310">
        <v>0.0</v>
      </c>
      <c r="BR390" s="310">
        <v>0.0</v>
      </c>
      <c r="BS390" s="32"/>
      <c r="BT390" s="32"/>
      <c r="BU390" s="32"/>
      <c r="BV390" s="310">
        <v>0.0</v>
      </c>
      <c r="BW390" s="310">
        <v>0.0</v>
      </c>
      <c r="BX390" s="310">
        <v>0.0</v>
      </c>
      <c r="BY390" s="32"/>
      <c r="BZ390" s="32"/>
      <c r="CA390" s="32"/>
      <c r="CB390" s="310">
        <v>0.0</v>
      </c>
      <c r="CC390" s="310">
        <v>0.0</v>
      </c>
      <c r="CD390" s="310">
        <v>0.0</v>
      </c>
      <c r="CE390" s="32"/>
      <c r="CF390" s="32"/>
      <c r="CG390" s="32"/>
      <c r="CH390" s="310">
        <v>0.0</v>
      </c>
      <c r="CI390" s="310">
        <v>0.0</v>
      </c>
      <c r="CJ390" s="310">
        <v>0.0</v>
      </c>
      <c r="CK390" s="31"/>
      <c r="CL390" s="31"/>
      <c r="CM390" s="31"/>
      <c r="CN390" s="304">
        <v>0.0</v>
      </c>
      <c r="CO390" s="304">
        <v>0.0</v>
      </c>
      <c r="CP390" s="304">
        <v>0.0</v>
      </c>
      <c r="CQ390" s="31"/>
      <c r="CR390" s="31"/>
      <c r="CS390" s="31"/>
      <c r="CT390" s="304">
        <v>0.0</v>
      </c>
      <c r="CU390" s="304">
        <v>0.0</v>
      </c>
      <c r="CV390" s="304">
        <v>0.0</v>
      </c>
      <c r="CW390" s="31"/>
      <c r="CX390" s="31"/>
      <c r="CY390" s="31"/>
      <c r="CZ390" s="304">
        <v>0.0</v>
      </c>
      <c r="DA390" s="304">
        <v>0.0</v>
      </c>
      <c r="DB390" s="304">
        <v>0.0</v>
      </c>
    </row>
    <row r="391">
      <c r="B391" s="313"/>
      <c r="C391" s="314"/>
      <c r="D391" s="314"/>
      <c r="E391" s="287">
        <v>0.0</v>
      </c>
      <c r="F391" s="287">
        <v>0.0</v>
      </c>
      <c r="G391" s="287">
        <v>0.0</v>
      </c>
      <c r="H391" s="287">
        <f>IF(ISBLANK(E391), "", COUNTA(CCD!K391, CCD!Q391, CCD!W391, CCD!AC391, CCD!AI391, CCD!AO391, CCD!AU391, CCD!BA391, CCD!BG391, CCD!BM391, CCD!BS391, CCD!BY391, CCD!CE391, CCD!CK391, CCD!CQ391, CCD!CW391))</f>
        <v>0</v>
      </c>
      <c r="I391" s="287">
        <f>IF(ISBLANK(F391), "", COUNTA(CCD!L391, CCD!R391, CCD!X391, CCD!AD391, CCD!AJ391, CCD!AP391, CCD!AV391, CCD!BB391, CCD!BH391, CCD!BN391, CCD!BT391, CCD!BZ391, CCD!CF391, CCD!CL391, CCD!CR391, CCD!CX391))</f>
        <v>0</v>
      </c>
      <c r="J391" s="287">
        <f>IF(ISBLANK(G391), "", COUNTA(CCD!M391, CCD!S391, CCD!Y391, CCD!AE391, CCD!AK391, CCD!AQ391, CCD!AW391, CCD!BC391, CCD!BI391, CCD!BO391, CCD!BU391, CCD!CA391, CCD!CG391, CCD!CM391, CCD!CS391, CCD!CY391))</f>
        <v>0</v>
      </c>
      <c r="K391" s="32"/>
      <c r="L391" s="32"/>
      <c r="M391" s="32"/>
      <c r="N391" s="310">
        <v>0.0</v>
      </c>
      <c r="O391" s="310">
        <v>0.0</v>
      </c>
      <c r="P391" s="310">
        <v>0.0</v>
      </c>
      <c r="Q391" s="32"/>
      <c r="R391" s="88"/>
      <c r="S391" s="32"/>
      <c r="T391" s="310">
        <v>0.0</v>
      </c>
      <c r="U391" s="310">
        <v>0.0</v>
      </c>
      <c r="V391" s="310">
        <v>0.0</v>
      </c>
      <c r="W391" s="32"/>
      <c r="X391" s="32"/>
      <c r="Y391" s="32"/>
      <c r="Z391" s="310">
        <v>0.0</v>
      </c>
      <c r="AA391" s="310">
        <v>0.0</v>
      </c>
      <c r="AB391" s="310">
        <v>0.0</v>
      </c>
      <c r="AC391" s="32"/>
      <c r="AD391" s="32"/>
      <c r="AE391" s="32"/>
      <c r="AF391" s="310">
        <v>0.0</v>
      </c>
      <c r="AG391" s="310">
        <v>0.0</v>
      </c>
      <c r="AH391" s="310">
        <v>0.0</v>
      </c>
      <c r="AI391" s="32"/>
      <c r="AJ391" s="32"/>
      <c r="AK391" s="32"/>
      <c r="AL391" s="310">
        <v>0.0</v>
      </c>
      <c r="AM391" s="310">
        <v>0.0</v>
      </c>
      <c r="AN391" s="310">
        <v>0.0</v>
      </c>
      <c r="AO391" s="32"/>
      <c r="AP391" s="32"/>
      <c r="AQ391" s="32"/>
      <c r="AR391" s="310">
        <v>0.0</v>
      </c>
      <c r="AS391" s="310">
        <v>0.0</v>
      </c>
      <c r="AT391" s="310">
        <v>0.0</v>
      </c>
      <c r="AU391" s="32"/>
      <c r="AV391" s="32"/>
      <c r="AW391" s="32"/>
      <c r="AX391" s="310">
        <v>0.0</v>
      </c>
      <c r="AY391" s="310">
        <v>0.0</v>
      </c>
      <c r="AZ391" s="310">
        <v>0.0</v>
      </c>
      <c r="BA391" s="32"/>
      <c r="BB391" s="32"/>
      <c r="BC391" s="32"/>
      <c r="BD391" s="310">
        <v>0.0</v>
      </c>
      <c r="BE391" s="310">
        <v>0.0</v>
      </c>
      <c r="BF391" s="310">
        <v>0.0</v>
      </c>
      <c r="BG391" s="32"/>
      <c r="BH391" s="32"/>
      <c r="BI391" s="32"/>
      <c r="BJ391" s="310">
        <v>0.0</v>
      </c>
      <c r="BK391" s="310">
        <v>0.0</v>
      </c>
      <c r="BL391" s="310">
        <v>0.0</v>
      </c>
      <c r="BM391" s="32"/>
      <c r="BN391" s="32"/>
      <c r="BO391" s="32"/>
      <c r="BP391" s="310">
        <v>0.0</v>
      </c>
      <c r="BQ391" s="310">
        <v>0.0</v>
      </c>
      <c r="BR391" s="310">
        <v>0.0</v>
      </c>
      <c r="BS391" s="32"/>
      <c r="BT391" s="32"/>
      <c r="BU391" s="32"/>
      <c r="BV391" s="310">
        <v>0.0</v>
      </c>
      <c r="BW391" s="310">
        <v>0.0</v>
      </c>
      <c r="BX391" s="310">
        <v>0.0</v>
      </c>
      <c r="BY391" s="32"/>
      <c r="BZ391" s="32"/>
      <c r="CA391" s="32"/>
      <c r="CB391" s="310">
        <v>0.0</v>
      </c>
      <c r="CC391" s="310">
        <v>0.0</v>
      </c>
      <c r="CD391" s="310">
        <v>0.0</v>
      </c>
      <c r="CE391" s="32"/>
      <c r="CF391" s="32"/>
      <c r="CG391" s="32"/>
      <c r="CH391" s="310">
        <v>0.0</v>
      </c>
      <c r="CI391" s="310">
        <v>0.0</v>
      </c>
      <c r="CJ391" s="310">
        <v>0.0</v>
      </c>
      <c r="CK391" s="31"/>
      <c r="CL391" s="31"/>
      <c r="CM391" s="31"/>
      <c r="CN391" s="304">
        <v>0.0</v>
      </c>
      <c r="CO391" s="304">
        <v>0.0</v>
      </c>
      <c r="CP391" s="304">
        <v>0.0</v>
      </c>
      <c r="CQ391" s="31"/>
      <c r="CR391" s="31"/>
      <c r="CS391" s="31"/>
      <c r="CT391" s="304">
        <v>0.0</v>
      </c>
      <c r="CU391" s="304">
        <v>0.0</v>
      </c>
      <c r="CV391" s="304">
        <v>0.0</v>
      </c>
      <c r="CW391" s="31"/>
      <c r="CX391" s="31"/>
      <c r="CY391" s="31"/>
      <c r="CZ391" s="304">
        <v>0.0</v>
      </c>
      <c r="DA391" s="304">
        <v>0.0</v>
      </c>
      <c r="DB391" s="304">
        <v>0.0</v>
      </c>
    </row>
    <row r="392">
      <c r="B392" s="313"/>
      <c r="C392" s="314"/>
      <c r="D392" s="314"/>
      <c r="E392" s="287">
        <v>0.0</v>
      </c>
      <c r="F392" s="287">
        <v>0.0</v>
      </c>
      <c r="G392" s="287">
        <v>0.0</v>
      </c>
      <c r="H392" s="287">
        <f>IF(ISBLANK(E392), "", COUNTA(CCD!K392, CCD!Q392, CCD!W392, CCD!AC392, CCD!AI392, CCD!AO392, CCD!AU392, CCD!BA392, CCD!BG392, CCD!BM392, CCD!BS392, CCD!BY392, CCD!CE392, CCD!CK392, CCD!CQ392, CCD!CW392))</f>
        <v>0</v>
      </c>
      <c r="I392" s="287">
        <f>IF(ISBLANK(F392), "", COUNTA(CCD!L392, CCD!R392, CCD!X392, CCD!AD392, CCD!AJ392, CCD!AP392, CCD!AV392, CCD!BB392, CCD!BH392, CCD!BN392, CCD!BT392, CCD!BZ392, CCD!CF392, CCD!CL392, CCD!CR392, CCD!CX392))</f>
        <v>0</v>
      </c>
      <c r="J392" s="287">
        <f>IF(ISBLANK(G392), "", COUNTA(CCD!M392, CCD!S392, CCD!Y392, CCD!AE392, CCD!AK392, CCD!AQ392, CCD!AW392, CCD!BC392, CCD!BI392, CCD!BO392, CCD!BU392, CCD!CA392, CCD!CG392, CCD!CM392, CCD!CS392, CCD!CY392))</f>
        <v>0</v>
      </c>
      <c r="K392" s="32"/>
      <c r="L392" s="32"/>
      <c r="M392" s="32"/>
      <c r="N392" s="310">
        <v>0.0</v>
      </c>
      <c r="O392" s="310">
        <v>0.0</v>
      </c>
      <c r="P392" s="310">
        <v>0.0</v>
      </c>
      <c r="Q392" s="32"/>
      <c r="R392" s="88"/>
      <c r="S392" s="32"/>
      <c r="T392" s="310">
        <v>0.0</v>
      </c>
      <c r="U392" s="310">
        <v>0.0</v>
      </c>
      <c r="V392" s="310">
        <v>0.0</v>
      </c>
      <c r="W392" s="32"/>
      <c r="X392" s="32"/>
      <c r="Y392" s="32"/>
      <c r="Z392" s="310">
        <v>0.0</v>
      </c>
      <c r="AA392" s="310">
        <v>0.0</v>
      </c>
      <c r="AB392" s="310">
        <v>0.0</v>
      </c>
      <c r="AC392" s="32"/>
      <c r="AD392" s="32"/>
      <c r="AE392" s="32"/>
      <c r="AF392" s="310">
        <v>0.0</v>
      </c>
      <c r="AG392" s="310">
        <v>0.0</v>
      </c>
      <c r="AH392" s="310">
        <v>0.0</v>
      </c>
      <c r="AI392" s="32"/>
      <c r="AJ392" s="32"/>
      <c r="AK392" s="32"/>
      <c r="AL392" s="310">
        <v>0.0</v>
      </c>
      <c r="AM392" s="310">
        <v>0.0</v>
      </c>
      <c r="AN392" s="310">
        <v>0.0</v>
      </c>
      <c r="AO392" s="32"/>
      <c r="AP392" s="32"/>
      <c r="AQ392" s="32"/>
      <c r="AR392" s="310">
        <v>0.0</v>
      </c>
      <c r="AS392" s="310">
        <v>0.0</v>
      </c>
      <c r="AT392" s="310">
        <v>0.0</v>
      </c>
      <c r="AU392" s="32"/>
      <c r="AV392" s="32"/>
      <c r="AW392" s="32"/>
      <c r="AX392" s="310">
        <v>0.0</v>
      </c>
      <c r="AY392" s="310">
        <v>0.0</v>
      </c>
      <c r="AZ392" s="310">
        <v>0.0</v>
      </c>
      <c r="BA392" s="32"/>
      <c r="BB392" s="32"/>
      <c r="BC392" s="32"/>
      <c r="BD392" s="310">
        <v>0.0</v>
      </c>
      <c r="BE392" s="310">
        <v>0.0</v>
      </c>
      <c r="BF392" s="310">
        <v>0.0</v>
      </c>
      <c r="BG392" s="32"/>
      <c r="BH392" s="32"/>
      <c r="BI392" s="32"/>
      <c r="BJ392" s="310">
        <v>0.0</v>
      </c>
      <c r="BK392" s="310">
        <v>0.0</v>
      </c>
      <c r="BL392" s="310">
        <v>0.0</v>
      </c>
      <c r="BM392" s="32"/>
      <c r="BN392" s="32"/>
      <c r="BO392" s="32"/>
      <c r="BP392" s="310">
        <v>0.0</v>
      </c>
      <c r="BQ392" s="310">
        <v>0.0</v>
      </c>
      <c r="BR392" s="310">
        <v>0.0</v>
      </c>
      <c r="BS392" s="32"/>
      <c r="BT392" s="32"/>
      <c r="BU392" s="32"/>
      <c r="BV392" s="310">
        <v>0.0</v>
      </c>
      <c r="BW392" s="310">
        <v>0.0</v>
      </c>
      <c r="BX392" s="310">
        <v>0.0</v>
      </c>
      <c r="BY392" s="32"/>
      <c r="BZ392" s="32"/>
      <c r="CA392" s="32"/>
      <c r="CB392" s="310">
        <v>0.0</v>
      </c>
      <c r="CC392" s="310">
        <v>0.0</v>
      </c>
      <c r="CD392" s="310">
        <v>0.0</v>
      </c>
      <c r="CE392" s="32"/>
      <c r="CF392" s="32"/>
      <c r="CG392" s="32"/>
      <c r="CH392" s="310">
        <v>0.0</v>
      </c>
      <c r="CI392" s="310">
        <v>0.0</v>
      </c>
      <c r="CJ392" s="310">
        <v>0.0</v>
      </c>
      <c r="CK392" s="31"/>
      <c r="CL392" s="31"/>
      <c r="CM392" s="31"/>
      <c r="CN392" s="304">
        <v>0.0</v>
      </c>
      <c r="CO392" s="304">
        <v>0.0</v>
      </c>
      <c r="CP392" s="304">
        <v>0.0</v>
      </c>
      <c r="CQ392" s="31"/>
      <c r="CR392" s="31"/>
      <c r="CS392" s="31"/>
      <c r="CT392" s="304">
        <v>0.0</v>
      </c>
      <c r="CU392" s="304">
        <v>0.0</v>
      </c>
      <c r="CV392" s="304">
        <v>0.0</v>
      </c>
      <c r="CW392" s="31"/>
      <c r="CX392" s="31"/>
      <c r="CY392" s="31"/>
      <c r="CZ392" s="304">
        <v>0.0</v>
      </c>
      <c r="DA392" s="304">
        <v>0.0</v>
      </c>
      <c r="DB392" s="304">
        <v>0.0</v>
      </c>
    </row>
    <row r="393">
      <c r="B393" s="313"/>
      <c r="C393" s="314"/>
      <c r="D393" s="314"/>
      <c r="E393" s="287">
        <v>0.0</v>
      </c>
      <c r="F393" s="287">
        <v>0.0</v>
      </c>
      <c r="G393" s="287">
        <v>0.0</v>
      </c>
      <c r="H393" s="287">
        <f>IF(ISBLANK(E393), "", COUNTA(CCD!K393, CCD!Q393, CCD!W393, CCD!AC393, CCD!AI393, CCD!AO393, CCD!AU393, CCD!BA393, CCD!BG393, CCD!BM393, CCD!BS393, CCD!BY393, CCD!CE393, CCD!CK393, CCD!CQ393, CCD!CW393))</f>
        <v>0</v>
      </c>
      <c r="I393" s="287">
        <f>IF(ISBLANK(F393), "", COUNTA(CCD!L393, CCD!R393, CCD!X393, CCD!AD393, CCD!AJ393, CCD!AP393, CCD!AV393, CCD!BB393, CCD!BH393, CCD!BN393, CCD!BT393, CCD!BZ393, CCD!CF393, CCD!CL393, CCD!CR393, CCD!CX393))</f>
        <v>0</v>
      </c>
      <c r="J393" s="287">
        <f>IF(ISBLANK(G393), "", COUNTA(CCD!M393, CCD!S393, CCD!Y393, CCD!AE393, CCD!AK393, CCD!AQ393, CCD!AW393, CCD!BC393, CCD!BI393, CCD!BO393, CCD!BU393, CCD!CA393, CCD!CG393, CCD!CM393, CCD!CS393, CCD!CY393))</f>
        <v>0</v>
      </c>
      <c r="K393" s="32"/>
      <c r="L393" s="32"/>
      <c r="M393" s="32"/>
      <c r="N393" s="310">
        <v>0.0</v>
      </c>
      <c r="O393" s="310">
        <v>0.0</v>
      </c>
      <c r="P393" s="310">
        <v>0.0</v>
      </c>
      <c r="Q393" s="32"/>
      <c r="R393" s="88"/>
      <c r="S393" s="32"/>
      <c r="T393" s="310">
        <v>0.0</v>
      </c>
      <c r="U393" s="310">
        <v>0.0</v>
      </c>
      <c r="V393" s="310">
        <v>0.0</v>
      </c>
      <c r="W393" s="32"/>
      <c r="X393" s="32"/>
      <c r="Y393" s="32"/>
      <c r="Z393" s="310">
        <v>0.0</v>
      </c>
      <c r="AA393" s="310">
        <v>0.0</v>
      </c>
      <c r="AB393" s="310">
        <v>0.0</v>
      </c>
      <c r="AC393" s="32"/>
      <c r="AD393" s="32"/>
      <c r="AE393" s="32"/>
      <c r="AF393" s="310">
        <v>0.0</v>
      </c>
      <c r="AG393" s="310">
        <v>0.0</v>
      </c>
      <c r="AH393" s="310">
        <v>0.0</v>
      </c>
      <c r="AI393" s="32"/>
      <c r="AJ393" s="32"/>
      <c r="AK393" s="32"/>
      <c r="AL393" s="310">
        <v>0.0</v>
      </c>
      <c r="AM393" s="310">
        <v>0.0</v>
      </c>
      <c r="AN393" s="310">
        <v>0.0</v>
      </c>
      <c r="AO393" s="32"/>
      <c r="AP393" s="32"/>
      <c r="AQ393" s="32"/>
      <c r="AR393" s="310">
        <v>0.0</v>
      </c>
      <c r="AS393" s="310">
        <v>0.0</v>
      </c>
      <c r="AT393" s="310">
        <v>0.0</v>
      </c>
      <c r="AU393" s="32"/>
      <c r="AV393" s="32"/>
      <c r="AW393" s="32"/>
      <c r="AX393" s="310">
        <v>0.0</v>
      </c>
      <c r="AY393" s="310">
        <v>0.0</v>
      </c>
      <c r="AZ393" s="310">
        <v>0.0</v>
      </c>
      <c r="BA393" s="32"/>
      <c r="BB393" s="32"/>
      <c r="BC393" s="32"/>
      <c r="BD393" s="310">
        <v>0.0</v>
      </c>
      <c r="BE393" s="310">
        <v>0.0</v>
      </c>
      <c r="BF393" s="310">
        <v>0.0</v>
      </c>
      <c r="BG393" s="32"/>
      <c r="BH393" s="32"/>
      <c r="BI393" s="32"/>
      <c r="BJ393" s="310">
        <v>0.0</v>
      </c>
      <c r="BK393" s="310">
        <v>0.0</v>
      </c>
      <c r="BL393" s="310">
        <v>0.0</v>
      </c>
      <c r="BM393" s="32"/>
      <c r="BN393" s="32"/>
      <c r="BO393" s="32"/>
      <c r="BP393" s="310">
        <v>0.0</v>
      </c>
      <c r="BQ393" s="310">
        <v>0.0</v>
      </c>
      <c r="BR393" s="310">
        <v>0.0</v>
      </c>
      <c r="BS393" s="32"/>
      <c r="BT393" s="32"/>
      <c r="BU393" s="32"/>
      <c r="BV393" s="310">
        <v>0.0</v>
      </c>
      <c r="BW393" s="310">
        <v>0.0</v>
      </c>
      <c r="BX393" s="310">
        <v>0.0</v>
      </c>
      <c r="BY393" s="32"/>
      <c r="BZ393" s="32"/>
      <c r="CA393" s="32"/>
      <c r="CB393" s="310">
        <v>0.0</v>
      </c>
      <c r="CC393" s="310">
        <v>0.0</v>
      </c>
      <c r="CD393" s="310">
        <v>0.0</v>
      </c>
      <c r="CE393" s="32"/>
      <c r="CF393" s="32"/>
      <c r="CG393" s="32"/>
      <c r="CH393" s="310">
        <v>0.0</v>
      </c>
      <c r="CI393" s="310">
        <v>0.0</v>
      </c>
      <c r="CJ393" s="310">
        <v>0.0</v>
      </c>
      <c r="CK393" s="31"/>
      <c r="CL393" s="31"/>
      <c r="CM393" s="31"/>
      <c r="CN393" s="304">
        <v>0.0</v>
      </c>
      <c r="CO393" s="304">
        <v>0.0</v>
      </c>
      <c r="CP393" s="304">
        <v>0.0</v>
      </c>
      <c r="CQ393" s="31"/>
      <c r="CR393" s="31"/>
      <c r="CS393" s="31"/>
      <c r="CT393" s="304">
        <v>0.0</v>
      </c>
      <c r="CU393" s="304">
        <v>0.0</v>
      </c>
      <c r="CV393" s="304">
        <v>0.0</v>
      </c>
      <c r="CW393" s="31"/>
      <c r="CX393" s="31"/>
      <c r="CY393" s="31"/>
      <c r="CZ393" s="304">
        <v>0.0</v>
      </c>
      <c r="DA393" s="304">
        <v>0.0</v>
      </c>
      <c r="DB393" s="304">
        <v>0.0</v>
      </c>
    </row>
    <row r="394">
      <c r="B394" s="313"/>
      <c r="C394" s="314"/>
      <c r="D394" s="314"/>
      <c r="E394" s="287">
        <v>0.0</v>
      </c>
      <c r="F394" s="287">
        <v>0.0</v>
      </c>
      <c r="G394" s="287">
        <v>0.0</v>
      </c>
      <c r="H394" s="287">
        <f>IF(ISBLANK(E394), "", COUNTA(CCD!K394, CCD!Q394, CCD!W394, CCD!AC394, CCD!AI394, CCD!AO394, CCD!AU394, CCD!BA394, CCD!BG394, CCD!BM394, CCD!BS394, CCD!BY394, CCD!CE394, CCD!CK394, CCD!CQ394, CCD!CW394))</f>
        <v>0</v>
      </c>
      <c r="I394" s="287">
        <f>IF(ISBLANK(F394), "", COUNTA(CCD!L394, CCD!R394, CCD!X394, CCD!AD394, CCD!AJ394, CCD!AP394, CCD!AV394, CCD!BB394, CCD!BH394, CCD!BN394, CCD!BT394, CCD!BZ394, CCD!CF394, CCD!CL394, CCD!CR394, CCD!CX394))</f>
        <v>0</v>
      </c>
      <c r="J394" s="287">
        <f>IF(ISBLANK(G394), "", COUNTA(CCD!M394, CCD!S394, CCD!Y394, CCD!AE394, CCD!AK394, CCD!AQ394, CCD!AW394, CCD!BC394, CCD!BI394, CCD!BO394, CCD!BU394, CCD!CA394, CCD!CG394, CCD!CM394, CCD!CS394, CCD!CY394))</f>
        <v>0</v>
      </c>
      <c r="K394" s="32"/>
      <c r="L394" s="32"/>
      <c r="M394" s="32"/>
      <c r="N394" s="310">
        <v>0.0</v>
      </c>
      <c r="O394" s="310">
        <v>0.0</v>
      </c>
      <c r="P394" s="310">
        <v>0.0</v>
      </c>
      <c r="Q394" s="32"/>
      <c r="R394" s="88"/>
      <c r="S394" s="32"/>
      <c r="T394" s="310">
        <v>0.0</v>
      </c>
      <c r="U394" s="310">
        <v>0.0</v>
      </c>
      <c r="V394" s="310">
        <v>0.0</v>
      </c>
      <c r="W394" s="32"/>
      <c r="X394" s="32"/>
      <c r="Y394" s="32"/>
      <c r="Z394" s="310">
        <v>0.0</v>
      </c>
      <c r="AA394" s="310">
        <v>0.0</v>
      </c>
      <c r="AB394" s="310">
        <v>0.0</v>
      </c>
      <c r="AC394" s="32"/>
      <c r="AD394" s="32"/>
      <c r="AE394" s="32"/>
      <c r="AF394" s="310">
        <v>0.0</v>
      </c>
      <c r="AG394" s="310">
        <v>0.0</v>
      </c>
      <c r="AH394" s="310">
        <v>0.0</v>
      </c>
      <c r="AI394" s="32"/>
      <c r="AJ394" s="32"/>
      <c r="AK394" s="32"/>
      <c r="AL394" s="310">
        <v>0.0</v>
      </c>
      <c r="AM394" s="310">
        <v>0.0</v>
      </c>
      <c r="AN394" s="310">
        <v>0.0</v>
      </c>
      <c r="AO394" s="32"/>
      <c r="AP394" s="32"/>
      <c r="AQ394" s="32"/>
      <c r="AR394" s="310">
        <v>0.0</v>
      </c>
      <c r="AS394" s="310">
        <v>0.0</v>
      </c>
      <c r="AT394" s="310">
        <v>0.0</v>
      </c>
      <c r="AU394" s="32"/>
      <c r="AV394" s="32"/>
      <c r="AW394" s="32"/>
      <c r="AX394" s="310">
        <v>0.0</v>
      </c>
      <c r="AY394" s="310">
        <v>0.0</v>
      </c>
      <c r="AZ394" s="310">
        <v>0.0</v>
      </c>
      <c r="BA394" s="32"/>
      <c r="BB394" s="32"/>
      <c r="BC394" s="32"/>
      <c r="BD394" s="310">
        <v>0.0</v>
      </c>
      <c r="BE394" s="310">
        <v>0.0</v>
      </c>
      <c r="BF394" s="310">
        <v>0.0</v>
      </c>
      <c r="BG394" s="32"/>
      <c r="BH394" s="32"/>
      <c r="BI394" s="32"/>
      <c r="BJ394" s="310">
        <v>0.0</v>
      </c>
      <c r="BK394" s="310">
        <v>0.0</v>
      </c>
      <c r="BL394" s="310">
        <v>0.0</v>
      </c>
      <c r="BM394" s="32"/>
      <c r="BN394" s="32"/>
      <c r="BO394" s="32"/>
      <c r="BP394" s="310">
        <v>0.0</v>
      </c>
      <c r="BQ394" s="310">
        <v>0.0</v>
      </c>
      <c r="BR394" s="310">
        <v>0.0</v>
      </c>
      <c r="BS394" s="32"/>
      <c r="BT394" s="32"/>
      <c r="BU394" s="32"/>
      <c r="BV394" s="310">
        <v>0.0</v>
      </c>
      <c r="BW394" s="310">
        <v>0.0</v>
      </c>
      <c r="BX394" s="310">
        <v>0.0</v>
      </c>
      <c r="BY394" s="32"/>
      <c r="BZ394" s="32"/>
      <c r="CA394" s="32"/>
      <c r="CB394" s="310">
        <v>0.0</v>
      </c>
      <c r="CC394" s="310">
        <v>0.0</v>
      </c>
      <c r="CD394" s="310">
        <v>0.0</v>
      </c>
      <c r="CE394" s="32"/>
      <c r="CF394" s="32"/>
      <c r="CG394" s="32"/>
      <c r="CH394" s="310">
        <v>0.0</v>
      </c>
      <c r="CI394" s="310">
        <v>0.0</v>
      </c>
      <c r="CJ394" s="310">
        <v>0.0</v>
      </c>
      <c r="CK394" s="31"/>
      <c r="CL394" s="31"/>
      <c r="CM394" s="31"/>
      <c r="CN394" s="304">
        <v>0.0</v>
      </c>
      <c r="CO394" s="304">
        <v>0.0</v>
      </c>
      <c r="CP394" s="304">
        <v>0.0</v>
      </c>
      <c r="CQ394" s="31"/>
      <c r="CR394" s="31"/>
      <c r="CS394" s="31"/>
      <c r="CT394" s="304">
        <v>0.0</v>
      </c>
      <c r="CU394" s="304">
        <v>0.0</v>
      </c>
      <c r="CV394" s="304">
        <v>0.0</v>
      </c>
      <c r="CW394" s="31"/>
      <c r="CX394" s="31"/>
      <c r="CY394" s="31"/>
      <c r="CZ394" s="304">
        <v>0.0</v>
      </c>
      <c r="DA394" s="304">
        <v>0.0</v>
      </c>
      <c r="DB394" s="304">
        <v>0.0</v>
      </c>
    </row>
    <row r="395">
      <c r="B395" s="313"/>
      <c r="C395" s="314"/>
      <c r="D395" s="314"/>
      <c r="E395" s="287">
        <v>0.0</v>
      </c>
      <c r="F395" s="287">
        <v>0.0</v>
      </c>
      <c r="G395" s="287">
        <v>0.0</v>
      </c>
      <c r="H395" s="287">
        <f>IF(ISBLANK(E395), "", COUNTA(CCD!K395, CCD!Q395, CCD!W395, CCD!AC395, CCD!AI395, CCD!AO395, CCD!AU395, CCD!BA395, CCD!BG395, CCD!BM395, CCD!BS395, CCD!BY395, CCD!CE395, CCD!CK395, CCD!CQ395, CCD!CW395))</f>
        <v>0</v>
      </c>
      <c r="I395" s="287">
        <f>IF(ISBLANK(F395), "", COUNTA(CCD!L395, CCD!R395, CCD!X395, CCD!AD395, CCD!AJ395, CCD!AP395, CCD!AV395, CCD!BB395, CCD!BH395, CCD!BN395, CCD!BT395, CCD!BZ395, CCD!CF395, CCD!CL395, CCD!CR395, CCD!CX395))</f>
        <v>0</v>
      </c>
      <c r="J395" s="287">
        <f>IF(ISBLANK(G395), "", COUNTA(CCD!M395, CCD!S395, CCD!Y395, CCD!AE395, CCD!AK395, CCD!AQ395, CCD!AW395, CCD!BC395, CCD!BI395, CCD!BO395, CCD!BU395, CCD!CA395, CCD!CG395, CCD!CM395, CCD!CS395, CCD!CY395))</f>
        <v>0</v>
      </c>
      <c r="K395" s="32"/>
      <c r="L395" s="32"/>
      <c r="M395" s="32"/>
      <c r="N395" s="310">
        <v>0.0</v>
      </c>
      <c r="O395" s="310">
        <v>0.0</v>
      </c>
      <c r="P395" s="310">
        <v>0.0</v>
      </c>
      <c r="Q395" s="32"/>
      <c r="R395" s="88"/>
      <c r="S395" s="32"/>
      <c r="T395" s="310">
        <v>0.0</v>
      </c>
      <c r="U395" s="310">
        <v>0.0</v>
      </c>
      <c r="V395" s="310">
        <v>0.0</v>
      </c>
      <c r="W395" s="32"/>
      <c r="X395" s="32"/>
      <c r="Y395" s="32"/>
      <c r="Z395" s="310">
        <v>0.0</v>
      </c>
      <c r="AA395" s="310">
        <v>0.0</v>
      </c>
      <c r="AB395" s="310">
        <v>0.0</v>
      </c>
      <c r="AC395" s="32"/>
      <c r="AD395" s="32"/>
      <c r="AE395" s="32"/>
      <c r="AF395" s="310">
        <v>0.0</v>
      </c>
      <c r="AG395" s="310">
        <v>0.0</v>
      </c>
      <c r="AH395" s="310">
        <v>0.0</v>
      </c>
      <c r="AI395" s="32"/>
      <c r="AJ395" s="32"/>
      <c r="AK395" s="32"/>
      <c r="AL395" s="310">
        <v>0.0</v>
      </c>
      <c r="AM395" s="310">
        <v>0.0</v>
      </c>
      <c r="AN395" s="310">
        <v>0.0</v>
      </c>
      <c r="AO395" s="32"/>
      <c r="AP395" s="32"/>
      <c r="AQ395" s="32"/>
      <c r="AR395" s="310">
        <v>0.0</v>
      </c>
      <c r="AS395" s="310">
        <v>0.0</v>
      </c>
      <c r="AT395" s="310">
        <v>0.0</v>
      </c>
      <c r="AU395" s="32"/>
      <c r="AV395" s="32"/>
      <c r="AW395" s="32"/>
      <c r="AX395" s="310">
        <v>0.0</v>
      </c>
      <c r="AY395" s="310">
        <v>0.0</v>
      </c>
      <c r="AZ395" s="310">
        <v>0.0</v>
      </c>
      <c r="BA395" s="32"/>
      <c r="BB395" s="32"/>
      <c r="BC395" s="32"/>
      <c r="BD395" s="310">
        <v>0.0</v>
      </c>
      <c r="BE395" s="310">
        <v>0.0</v>
      </c>
      <c r="BF395" s="310">
        <v>0.0</v>
      </c>
      <c r="BG395" s="32"/>
      <c r="BH395" s="32"/>
      <c r="BI395" s="32"/>
      <c r="BJ395" s="310">
        <v>0.0</v>
      </c>
      <c r="BK395" s="310">
        <v>0.0</v>
      </c>
      <c r="BL395" s="310">
        <v>0.0</v>
      </c>
      <c r="BM395" s="32"/>
      <c r="BN395" s="32"/>
      <c r="BO395" s="32"/>
      <c r="BP395" s="310">
        <v>0.0</v>
      </c>
      <c r="BQ395" s="310">
        <v>0.0</v>
      </c>
      <c r="BR395" s="310">
        <v>0.0</v>
      </c>
      <c r="BS395" s="32"/>
      <c r="BT395" s="32"/>
      <c r="BU395" s="32"/>
      <c r="BV395" s="310">
        <v>0.0</v>
      </c>
      <c r="BW395" s="310">
        <v>0.0</v>
      </c>
      <c r="BX395" s="310">
        <v>0.0</v>
      </c>
      <c r="BY395" s="32"/>
      <c r="BZ395" s="32"/>
      <c r="CA395" s="32"/>
      <c r="CB395" s="310">
        <v>0.0</v>
      </c>
      <c r="CC395" s="310">
        <v>0.0</v>
      </c>
      <c r="CD395" s="310">
        <v>0.0</v>
      </c>
      <c r="CE395" s="32"/>
      <c r="CF395" s="32"/>
      <c r="CG395" s="32"/>
      <c r="CH395" s="310">
        <v>0.0</v>
      </c>
      <c r="CI395" s="310">
        <v>0.0</v>
      </c>
      <c r="CJ395" s="310">
        <v>0.0</v>
      </c>
      <c r="CK395" s="31"/>
      <c r="CL395" s="31"/>
      <c r="CM395" s="31"/>
      <c r="CN395" s="304">
        <v>0.0</v>
      </c>
      <c r="CO395" s="304">
        <v>0.0</v>
      </c>
      <c r="CP395" s="304">
        <v>0.0</v>
      </c>
      <c r="CQ395" s="31"/>
      <c r="CR395" s="31"/>
      <c r="CS395" s="31"/>
      <c r="CT395" s="304">
        <v>0.0</v>
      </c>
      <c r="CU395" s="304">
        <v>0.0</v>
      </c>
      <c r="CV395" s="304">
        <v>0.0</v>
      </c>
      <c r="CW395" s="31"/>
      <c r="CX395" s="31"/>
      <c r="CY395" s="31"/>
      <c r="CZ395" s="304">
        <v>0.0</v>
      </c>
      <c r="DA395" s="304">
        <v>0.0</v>
      </c>
      <c r="DB395" s="304">
        <v>0.0</v>
      </c>
    </row>
    <row r="396">
      <c r="B396" s="313"/>
      <c r="C396" s="314"/>
      <c r="D396" s="314"/>
      <c r="E396" s="287">
        <v>0.0</v>
      </c>
      <c r="F396" s="287">
        <v>0.0</v>
      </c>
      <c r="G396" s="287">
        <v>0.0</v>
      </c>
      <c r="H396" s="287">
        <f>IF(ISBLANK(E396), "", COUNTA(CCD!K396, CCD!Q396, CCD!W396, CCD!AC396, CCD!AI396, CCD!AO396, CCD!AU396, CCD!BA396, CCD!BG396, CCD!BM396, CCD!BS396, CCD!BY396, CCD!CE396, CCD!CK396, CCD!CQ396, CCD!CW396))</f>
        <v>0</v>
      </c>
      <c r="I396" s="287">
        <f>IF(ISBLANK(F396), "", COUNTA(CCD!L396, CCD!R396, CCD!X396, CCD!AD396, CCD!AJ396, CCD!AP396, CCD!AV396, CCD!BB396, CCD!BH396, CCD!BN396, CCD!BT396, CCD!BZ396, CCD!CF396, CCD!CL396, CCD!CR396, CCD!CX396))</f>
        <v>0</v>
      </c>
      <c r="J396" s="287">
        <f>IF(ISBLANK(G396), "", COUNTA(CCD!M396, CCD!S396, CCD!Y396, CCD!AE396, CCD!AK396, CCD!AQ396, CCD!AW396, CCD!BC396, CCD!BI396, CCD!BO396, CCD!BU396, CCD!CA396, CCD!CG396, CCD!CM396, CCD!CS396, CCD!CY396))</f>
        <v>0</v>
      </c>
      <c r="K396" s="32"/>
      <c r="L396" s="32"/>
      <c r="M396" s="32"/>
      <c r="N396" s="310">
        <v>0.0</v>
      </c>
      <c r="O396" s="310">
        <v>0.0</v>
      </c>
      <c r="P396" s="310">
        <v>0.0</v>
      </c>
      <c r="Q396" s="32"/>
      <c r="R396" s="88"/>
      <c r="S396" s="32"/>
      <c r="T396" s="310">
        <v>0.0</v>
      </c>
      <c r="U396" s="310">
        <v>0.0</v>
      </c>
      <c r="V396" s="310">
        <v>0.0</v>
      </c>
      <c r="W396" s="32"/>
      <c r="X396" s="32"/>
      <c r="Y396" s="32"/>
      <c r="Z396" s="310">
        <v>0.0</v>
      </c>
      <c r="AA396" s="310">
        <v>0.0</v>
      </c>
      <c r="AB396" s="310">
        <v>0.0</v>
      </c>
      <c r="AC396" s="32"/>
      <c r="AD396" s="32"/>
      <c r="AE396" s="32"/>
      <c r="AF396" s="310">
        <v>0.0</v>
      </c>
      <c r="AG396" s="310">
        <v>0.0</v>
      </c>
      <c r="AH396" s="310">
        <v>0.0</v>
      </c>
      <c r="AI396" s="32"/>
      <c r="AJ396" s="32"/>
      <c r="AK396" s="32"/>
      <c r="AL396" s="310">
        <v>0.0</v>
      </c>
      <c r="AM396" s="310">
        <v>0.0</v>
      </c>
      <c r="AN396" s="310">
        <v>0.0</v>
      </c>
      <c r="AO396" s="32"/>
      <c r="AP396" s="32"/>
      <c r="AQ396" s="32"/>
      <c r="AR396" s="310">
        <v>0.0</v>
      </c>
      <c r="AS396" s="310">
        <v>0.0</v>
      </c>
      <c r="AT396" s="310">
        <v>0.0</v>
      </c>
      <c r="AU396" s="32"/>
      <c r="AV396" s="32"/>
      <c r="AW396" s="32"/>
      <c r="AX396" s="310">
        <v>0.0</v>
      </c>
      <c r="AY396" s="310">
        <v>0.0</v>
      </c>
      <c r="AZ396" s="310">
        <v>0.0</v>
      </c>
      <c r="BA396" s="32"/>
      <c r="BB396" s="32"/>
      <c r="BC396" s="32"/>
      <c r="BD396" s="310">
        <v>0.0</v>
      </c>
      <c r="BE396" s="310">
        <v>0.0</v>
      </c>
      <c r="BF396" s="310">
        <v>0.0</v>
      </c>
      <c r="BG396" s="32"/>
      <c r="BH396" s="32"/>
      <c r="BI396" s="32"/>
      <c r="BJ396" s="310">
        <v>0.0</v>
      </c>
      <c r="BK396" s="310">
        <v>0.0</v>
      </c>
      <c r="BL396" s="310">
        <v>0.0</v>
      </c>
      <c r="BM396" s="32"/>
      <c r="BN396" s="32"/>
      <c r="BO396" s="32"/>
      <c r="BP396" s="310">
        <v>0.0</v>
      </c>
      <c r="BQ396" s="310">
        <v>0.0</v>
      </c>
      <c r="BR396" s="310">
        <v>0.0</v>
      </c>
      <c r="BS396" s="32"/>
      <c r="BT396" s="32"/>
      <c r="BU396" s="32"/>
      <c r="BV396" s="310">
        <v>0.0</v>
      </c>
      <c r="BW396" s="310">
        <v>0.0</v>
      </c>
      <c r="BX396" s="310">
        <v>0.0</v>
      </c>
      <c r="BY396" s="32"/>
      <c r="BZ396" s="32"/>
      <c r="CA396" s="32"/>
      <c r="CB396" s="310">
        <v>0.0</v>
      </c>
      <c r="CC396" s="310">
        <v>0.0</v>
      </c>
      <c r="CD396" s="310">
        <v>0.0</v>
      </c>
      <c r="CE396" s="32"/>
      <c r="CF396" s="32"/>
      <c r="CG396" s="32"/>
      <c r="CH396" s="310">
        <v>0.0</v>
      </c>
      <c r="CI396" s="310">
        <v>0.0</v>
      </c>
      <c r="CJ396" s="310">
        <v>0.0</v>
      </c>
      <c r="CK396" s="31"/>
      <c r="CL396" s="31"/>
      <c r="CM396" s="31"/>
      <c r="CN396" s="304">
        <v>0.0</v>
      </c>
      <c r="CO396" s="304">
        <v>0.0</v>
      </c>
      <c r="CP396" s="304">
        <v>0.0</v>
      </c>
      <c r="CQ396" s="31"/>
      <c r="CR396" s="31"/>
      <c r="CS396" s="31"/>
      <c r="CT396" s="304">
        <v>0.0</v>
      </c>
      <c r="CU396" s="304">
        <v>0.0</v>
      </c>
      <c r="CV396" s="304">
        <v>0.0</v>
      </c>
      <c r="CW396" s="31"/>
      <c r="CX396" s="31"/>
      <c r="CY396" s="31"/>
      <c r="CZ396" s="304">
        <v>0.0</v>
      </c>
      <c r="DA396" s="304">
        <v>0.0</v>
      </c>
      <c r="DB396" s="304">
        <v>0.0</v>
      </c>
    </row>
    <row r="397">
      <c r="B397" s="313"/>
      <c r="C397" s="314"/>
      <c r="D397" s="314"/>
      <c r="E397" s="287">
        <v>0.0</v>
      </c>
      <c r="F397" s="287">
        <v>0.0</v>
      </c>
      <c r="G397" s="287">
        <v>0.0</v>
      </c>
      <c r="H397" s="287">
        <f>IF(ISBLANK(E397), "", COUNTA(CCD!K397, CCD!Q397, CCD!W397, CCD!AC397, CCD!AI397, CCD!AO397, CCD!AU397, CCD!BA397, CCD!BG397, CCD!BM397, CCD!BS397, CCD!BY397, CCD!CE397, CCD!CK397, CCD!CQ397, CCD!CW397))</f>
        <v>0</v>
      </c>
      <c r="I397" s="287">
        <f>IF(ISBLANK(F397), "", COUNTA(CCD!L397, CCD!R397, CCD!X397, CCD!AD397, CCD!AJ397, CCD!AP397, CCD!AV397, CCD!BB397, CCD!BH397, CCD!BN397, CCD!BT397, CCD!BZ397, CCD!CF397, CCD!CL397, CCD!CR397, CCD!CX397))</f>
        <v>0</v>
      </c>
      <c r="J397" s="287">
        <f>IF(ISBLANK(G397), "", COUNTA(CCD!M397, CCD!S397, CCD!Y397, CCD!AE397, CCD!AK397, CCD!AQ397, CCD!AW397, CCD!BC397, CCD!BI397, CCD!BO397, CCD!BU397, CCD!CA397, CCD!CG397, CCD!CM397, CCD!CS397, CCD!CY397))</f>
        <v>0</v>
      </c>
      <c r="K397" s="32"/>
      <c r="L397" s="32"/>
      <c r="M397" s="32"/>
      <c r="N397" s="310">
        <v>0.0</v>
      </c>
      <c r="O397" s="310">
        <v>0.0</v>
      </c>
      <c r="P397" s="310">
        <v>0.0</v>
      </c>
      <c r="Q397" s="32"/>
      <c r="R397" s="88"/>
      <c r="S397" s="32"/>
      <c r="T397" s="310">
        <v>0.0</v>
      </c>
      <c r="U397" s="310">
        <v>0.0</v>
      </c>
      <c r="V397" s="310">
        <v>0.0</v>
      </c>
      <c r="W397" s="32"/>
      <c r="X397" s="32"/>
      <c r="Y397" s="32"/>
      <c r="Z397" s="310">
        <v>0.0</v>
      </c>
      <c r="AA397" s="310">
        <v>0.0</v>
      </c>
      <c r="AB397" s="310">
        <v>0.0</v>
      </c>
      <c r="AC397" s="32"/>
      <c r="AD397" s="32"/>
      <c r="AE397" s="32"/>
      <c r="AF397" s="310">
        <v>0.0</v>
      </c>
      <c r="AG397" s="310">
        <v>0.0</v>
      </c>
      <c r="AH397" s="310">
        <v>0.0</v>
      </c>
      <c r="AI397" s="32"/>
      <c r="AJ397" s="32"/>
      <c r="AK397" s="32"/>
      <c r="AL397" s="310">
        <v>0.0</v>
      </c>
      <c r="AM397" s="310">
        <v>0.0</v>
      </c>
      <c r="AN397" s="310">
        <v>0.0</v>
      </c>
      <c r="AO397" s="32"/>
      <c r="AP397" s="32"/>
      <c r="AQ397" s="32"/>
      <c r="AR397" s="310">
        <v>0.0</v>
      </c>
      <c r="AS397" s="310">
        <v>0.0</v>
      </c>
      <c r="AT397" s="310">
        <v>0.0</v>
      </c>
      <c r="AU397" s="32"/>
      <c r="AV397" s="32"/>
      <c r="AW397" s="32"/>
      <c r="AX397" s="310">
        <v>0.0</v>
      </c>
      <c r="AY397" s="310">
        <v>0.0</v>
      </c>
      <c r="AZ397" s="310">
        <v>0.0</v>
      </c>
      <c r="BA397" s="32"/>
      <c r="BB397" s="32"/>
      <c r="BC397" s="32"/>
      <c r="BD397" s="310">
        <v>0.0</v>
      </c>
      <c r="BE397" s="310">
        <v>0.0</v>
      </c>
      <c r="BF397" s="310">
        <v>0.0</v>
      </c>
      <c r="BG397" s="32"/>
      <c r="BH397" s="32"/>
      <c r="BI397" s="32"/>
      <c r="BJ397" s="310">
        <v>0.0</v>
      </c>
      <c r="BK397" s="310">
        <v>0.0</v>
      </c>
      <c r="BL397" s="310">
        <v>0.0</v>
      </c>
      <c r="BM397" s="32"/>
      <c r="BN397" s="32"/>
      <c r="BO397" s="32"/>
      <c r="BP397" s="310">
        <v>0.0</v>
      </c>
      <c r="BQ397" s="310">
        <v>0.0</v>
      </c>
      <c r="BR397" s="310">
        <v>0.0</v>
      </c>
      <c r="BS397" s="32"/>
      <c r="BT397" s="32"/>
      <c r="BU397" s="32"/>
      <c r="BV397" s="310">
        <v>0.0</v>
      </c>
      <c r="BW397" s="310">
        <v>0.0</v>
      </c>
      <c r="BX397" s="310">
        <v>0.0</v>
      </c>
      <c r="BY397" s="32"/>
      <c r="BZ397" s="32"/>
      <c r="CA397" s="32"/>
      <c r="CB397" s="310">
        <v>0.0</v>
      </c>
      <c r="CC397" s="310">
        <v>0.0</v>
      </c>
      <c r="CD397" s="310">
        <v>0.0</v>
      </c>
      <c r="CE397" s="32"/>
      <c r="CF397" s="32"/>
      <c r="CG397" s="32"/>
      <c r="CH397" s="310">
        <v>0.0</v>
      </c>
      <c r="CI397" s="310">
        <v>0.0</v>
      </c>
      <c r="CJ397" s="310">
        <v>0.0</v>
      </c>
      <c r="CK397" s="31"/>
      <c r="CL397" s="31"/>
      <c r="CM397" s="31"/>
      <c r="CN397" s="304">
        <v>0.0</v>
      </c>
      <c r="CO397" s="304">
        <v>0.0</v>
      </c>
      <c r="CP397" s="304">
        <v>0.0</v>
      </c>
      <c r="CQ397" s="31"/>
      <c r="CR397" s="31"/>
      <c r="CS397" s="31"/>
      <c r="CT397" s="304">
        <v>0.0</v>
      </c>
      <c r="CU397" s="304">
        <v>0.0</v>
      </c>
      <c r="CV397" s="304">
        <v>0.0</v>
      </c>
      <c r="CW397" s="31"/>
      <c r="CX397" s="31"/>
      <c r="CY397" s="31"/>
      <c r="CZ397" s="304">
        <v>0.0</v>
      </c>
      <c r="DA397" s="304">
        <v>0.0</v>
      </c>
      <c r="DB397" s="304">
        <v>0.0</v>
      </c>
    </row>
    <row r="398">
      <c r="B398" s="313"/>
      <c r="C398" s="314"/>
      <c r="D398" s="314"/>
      <c r="E398" s="287">
        <v>0.0</v>
      </c>
      <c r="F398" s="287">
        <v>0.0</v>
      </c>
      <c r="G398" s="287">
        <v>0.0</v>
      </c>
      <c r="H398" s="287">
        <f>IF(ISBLANK(E398), "", COUNTA(CCD!K398, CCD!Q398, CCD!W398, CCD!AC398, CCD!AI398, CCD!AO398, CCD!AU398, CCD!BA398, CCD!BG398, CCD!BM398, CCD!BS398, CCD!BY398, CCD!CE398, CCD!CK398, CCD!CQ398, CCD!CW398))</f>
        <v>0</v>
      </c>
      <c r="I398" s="287">
        <f>IF(ISBLANK(F398), "", COUNTA(CCD!L398, CCD!R398, CCD!X398, CCD!AD398, CCD!AJ398, CCD!AP398, CCD!AV398, CCD!BB398, CCD!BH398, CCD!BN398, CCD!BT398, CCD!BZ398, CCD!CF398, CCD!CL398, CCD!CR398, CCD!CX398))</f>
        <v>0</v>
      </c>
      <c r="J398" s="287">
        <f>IF(ISBLANK(G398), "", COUNTA(CCD!M398, CCD!S398, CCD!Y398, CCD!AE398, CCD!AK398, CCD!AQ398, CCD!AW398, CCD!BC398, CCD!BI398, CCD!BO398, CCD!BU398, CCD!CA398, CCD!CG398, CCD!CM398, CCD!CS398, CCD!CY398))</f>
        <v>0</v>
      </c>
      <c r="K398" s="32"/>
      <c r="L398" s="32"/>
      <c r="M398" s="32"/>
      <c r="N398" s="310">
        <v>0.0</v>
      </c>
      <c r="O398" s="310">
        <v>0.0</v>
      </c>
      <c r="P398" s="310">
        <v>0.0</v>
      </c>
      <c r="Q398" s="32"/>
      <c r="R398" s="88"/>
      <c r="S398" s="32"/>
      <c r="T398" s="310">
        <v>0.0</v>
      </c>
      <c r="U398" s="310">
        <v>0.0</v>
      </c>
      <c r="V398" s="310">
        <v>0.0</v>
      </c>
      <c r="W398" s="32"/>
      <c r="X398" s="32"/>
      <c r="Y398" s="32"/>
      <c r="Z398" s="310">
        <v>0.0</v>
      </c>
      <c r="AA398" s="310">
        <v>0.0</v>
      </c>
      <c r="AB398" s="310">
        <v>0.0</v>
      </c>
      <c r="AC398" s="32"/>
      <c r="AD398" s="32"/>
      <c r="AE398" s="32"/>
      <c r="AF398" s="310">
        <v>0.0</v>
      </c>
      <c r="AG398" s="310">
        <v>0.0</v>
      </c>
      <c r="AH398" s="310">
        <v>0.0</v>
      </c>
      <c r="AI398" s="32"/>
      <c r="AJ398" s="32"/>
      <c r="AK398" s="32"/>
      <c r="AL398" s="310">
        <v>0.0</v>
      </c>
      <c r="AM398" s="310">
        <v>0.0</v>
      </c>
      <c r="AN398" s="310">
        <v>0.0</v>
      </c>
      <c r="AO398" s="32"/>
      <c r="AP398" s="32"/>
      <c r="AQ398" s="32"/>
      <c r="AR398" s="310">
        <v>0.0</v>
      </c>
      <c r="AS398" s="310">
        <v>0.0</v>
      </c>
      <c r="AT398" s="310">
        <v>0.0</v>
      </c>
      <c r="AU398" s="32"/>
      <c r="AV398" s="32"/>
      <c r="AW398" s="32"/>
      <c r="AX398" s="310">
        <v>0.0</v>
      </c>
      <c r="AY398" s="310">
        <v>0.0</v>
      </c>
      <c r="AZ398" s="310">
        <v>0.0</v>
      </c>
      <c r="BA398" s="32"/>
      <c r="BB398" s="32"/>
      <c r="BC398" s="32"/>
      <c r="BD398" s="310">
        <v>0.0</v>
      </c>
      <c r="BE398" s="310">
        <v>0.0</v>
      </c>
      <c r="BF398" s="310">
        <v>0.0</v>
      </c>
      <c r="BG398" s="32"/>
      <c r="BH398" s="32"/>
      <c r="BI398" s="32"/>
      <c r="BJ398" s="310">
        <v>0.0</v>
      </c>
      <c r="BK398" s="310">
        <v>0.0</v>
      </c>
      <c r="BL398" s="310">
        <v>0.0</v>
      </c>
      <c r="BM398" s="32"/>
      <c r="BN398" s="32"/>
      <c r="BO398" s="32"/>
      <c r="BP398" s="310">
        <v>0.0</v>
      </c>
      <c r="BQ398" s="310">
        <v>0.0</v>
      </c>
      <c r="BR398" s="310">
        <v>0.0</v>
      </c>
      <c r="BS398" s="32"/>
      <c r="BT398" s="32"/>
      <c r="BU398" s="32"/>
      <c r="BV398" s="310">
        <v>0.0</v>
      </c>
      <c r="BW398" s="310">
        <v>0.0</v>
      </c>
      <c r="BX398" s="310">
        <v>0.0</v>
      </c>
      <c r="BY398" s="32"/>
      <c r="BZ398" s="32"/>
      <c r="CA398" s="32"/>
      <c r="CB398" s="310">
        <v>0.0</v>
      </c>
      <c r="CC398" s="310">
        <v>0.0</v>
      </c>
      <c r="CD398" s="310">
        <v>0.0</v>
      </c>
      <c r="CE398" s="32"/>
      <c r="CF398" s="32"/>
      <c r="CG398" s="32"/>
      <c r="CH398" s="310">
        <v>0.0</v>
      </c>
      <c r="CI398" s="310">
        <v>0.0</v>
      </c>
      <c r="CJ398" s="310">
        <v>0.0</v>
      </c>
      <c r="CK398" s="31"/>
      <c r="CL398" s="31"/>
      <c r="CM398" s="31"/>
      <c r="CN398" s="304">
        <v>0.0</v>
      </c>
      <c r="CO398" s="304">
        <v>0.0</v>
      </c>
      <c r="CP398" s="304">
        <v>0.0</v>
      </c>
      <c r="CQ398" s="31"/>
      <c r="CR398" s="31"/>
      <c r="CS398" s="31"/>
      <c r="CT398" s="304">
        <v>0.0</v>
      </c>
      <c r="CU398" s="304">
        <v>0.0</v>
      </c>
      <c r="CV398" s="304">
        <v>0.0</v>
      </c>
      <c r="CW398" s="31"/>
      <c r="CX398" s="31"/>
      <c r="CY398" s="31"/>
      <c r="CZ398" s="304">
        <v>0.0</v>
      </c>
      <c r="DA398" s="304">
        <v>0.0</v>
      </c>
      <c r="DB398" s="304">
        <v>0.0</v>
      </c>
    </row>
    <row r="399">
      <c r="B399" s="313"/>
      <c r="C399" s="314"/>
      <c r="D399" s="314"/>
      <c r="E399" s="287">
        <v>0.0</v>
      </c>
      <c r="F399" s="287">
        <v>0.0</v>
      </c>
      <c r="G399" s="287">
        <v>0.0</v>
      </c>
      <c r="H399" s="287">
        <f>IF(ISBLANK(E399), "", COUNTA(CCD!K399, CCD!Q399, CCD!W399, CCD!AC399, CCD!AI399, CCD!AO399, CCD!AU399, CCD!BA399, CCD!BG399, CCD!BM399, CCD!BS399, CCD!BY399, CCD!CE399, CCD!CK399, CCD!CQ399, CCD!CW399))</f>
        <v>0</v>
      </c>
      <c r="I399" s="287">
        <f>IF(ISBLANK(F399), "", COUNTA(CCD!L399, CCD!R399, CCD!X399, CCD!AD399, CCD!AJ399, CCD!AP399, CCD!AV399, CCD!BB399, CCD!BH399, CCD!BN399, CCD!BT399, CCD!BZ399, CCD!CF399, CCD!CL399, CCD!CR399, CCD!CX399))</f>
        <v>0</v>
      </c>
      <c r="J399" s="287">
        <f>IF(ISBLANK(G399), "", COUNTA(CCD!M399, CCD!S399, CCD!Y399, CCD!AE399, CCD!AK399, CCD!AQ399, CCD!AW399, CCD!BC399, CCD!BI399, CCD!BO399, CCD!BU399, CCD!CA399, CCD!CG399, CCD!CM399, CCD!CS399, CCD!CY399))</f>
        <v>0</v>
      </c>
      <c r="K399" s="32"/>
      <c r="L399" s="32"/>
      <c r="M399" s="32"/>
      <c r="N399" s="310">
        <v>0.0</v>
      </c>
      <c r="O399" s="310">
        <v>0.0</v>
      </c>
      <c r="P399" s="310">
        <v>0.0</v>
      </c>
      <c r="Q399" s="32"/>
      <c r="R399" s="88"/>
      <c r="S399" s="32"/>
      <c r="T399" s="310">
        <v>0.0</v>
      </c>
      <c r="U399" s="310">
        <v>0.0</v>
      </c>
      <c r="V399" s="310">
        <v>0.0</v>
      </c>
      <c r="W399" s="32"/>
      <c r="X399" s="32"/>
      <c r="Y399" s="32"/>
      <c r="Z399" s="310">
        <v>0.0</v>
      </c>
      <c r="AA399" s="310">
        <v>0.0</v>
      </c>
      <c r="AB399" s="310">
        <v>0.0</v>
      </c>
      <c r="AC399" s="32"/>
      <c r="AD399" s="32"/>
      <c r="AE399" s="32"/>
      <c r="AF399" s="310">
        <v>0.0</v>
      </c>
      <c r="AG399" s="310">
        <v>0.0</v>
      </c>
      <c r="AH399" s="310">
        <v>0.0</v>
      </c>
      <c r="AI399" s="32"/>
      <c r="AJ399" s="32"/>
      <c r="AK399" s="32"/>
      <c r="AL399" s="310">
        <v>0.0</v>
      </c>
      <c r="AM399" s="310">
        <v>0.0</v>
      </c>
      <c r="AN399" s="310">
        <v>0.0</v>
      </c>
      <c r="AO399" s="32"/>
      <c r="AP399" s="32"/>
      <c r="AQ399" s="32"/>
      <c r="AR399" s="310">
        <v>0.0</v>
      </c>
      <c r="AS399" s="310">
        <v>0.0</v>
      </c>
      <c r="AT399" s="310">
        <v>0.0</v>
      </c>
      <c r="AU399" s="32"/>
      <c r="AV399" s="32"/>
      <c r="AW399" s="32"/>
      <c r="AX399" s="310">
        <v>0.0</v>
      </c>
      <c r="AY399" s="310">
        <v>0.0</v>
      </c>
      <c r="AZ399" s="310">
        <v>0.0</v>
      </c>
      <c r="BA399" s="32"/>
      <c r="BB399" s="32"/>
      <c r="BC399" s="32"/>
      <c r="BD399" s="310">
        <v>0.0</v>
      </c>
      <c r="BE399" s="310">
        <v>0.0</v>
      </c>
      <c r="BF399" s="310">
        <v>0.0</v>
      </c>
      <c r="BG399" s="32"/>
      <c r="BH399" s="32"/>
      <c r="BI399" s="32"/>
      <c r="BJ399" s="310">
        <v>0.0</v>
      </c>
      <c r="BK399" s="310">
        <v>0.0</v>
      </c>
      <c r="BL399" s="310">
        <v>0.0</v>
      </c>
      <c r="BM399" s="32"/>
      <c r="BN399" s="32"/>
      <c r="BO399" s="32"/>
      <c r="BP399" s="310">
        <v>0.0</v>
      </c>
      <c r="BQ399" s="310">
        <v>0.0</v>
      </c>
      <c r="BR399" s="310">
        <v>0.0</v>
      </c>
      <c r="BS399" s="32"/>
      <c r="BT399" s="32"/>
      <c r="BU399" s="32"/>
      <c r="BV399" s="310">
        <v>0.0</v>
      </c>
      <c r="BW399" s="310">
        <v>0.0</v>
      </c>
      <c r="BX399" s="310">
        <v>0.0</v>
      </c>
      <c r="BY399" s="32"/>
      <c r="BZ399" s="32"/>
      <c r="CA399" s="32"/>
      <c r="CB399" s="310">
        <v>0.0</v>
      </c>
      <c r="CC399" s="310">
        <v>0.0</v>
      </c>
      <c r="CD399" s="310">
        <v>0.0</v>
      </c>
      <c r="CE399" s="32"/>
      <c r="CF399" s="32"/>
      <c r="CG399" s="32"/>
      <c r="CH399" s="310">
        <v>0.0</v>
      </c>
      <c r="CI399" s="310">
        <v>0.0</v>
      </c>
      <c r="CJ399" s="310">
        <v>0.0</v>
      </c>
      <c r="CK399" s="31"/>
      <c r="CL399" s="31"/>
      <c r="CM399" s="31"/>
      <c r="CN399" s="304">
        <v>0.0</v>
      </c>
      <c r="CO399" s="304">
        <v>0.0</v>
      </c>
      <c r="CP399" s="304">
        <v>0.0</v>
      </c>
      <c r="CQ399" s="31"/>
      <c r="CR399" s="31"/>
      <c r="CS399" s="31"/>
      <c r="CT399" s="304">
        <v>0.0</v>
      </c>
      <c r="CU399" s="304">
        <v>0.0</v>
      </c>
      <c r="CV399" s="304">
        <v>0.0</v>
      </c>
      <c r="CW399" s="31"/>
      <c r="CX399" s="31"/>
      <c r="CY399" s="31"/>
      <c r="CZ399" s="304">
        <v>0.0</v>
      </c>
      <c r="DA399" s="304">
        <v>0.0</v>
      </c>
      <c r="DB399" s="304">
        <v>0.0</v>
      </c>
    </row>
    <row r="400">
      <c r="B400" s="313"/>
      <c r="C400" s="314"/>
      <c r="D400" s="314"/>
      <c r="E400" s="287">
        <v>0.0</v>
      </c>
      <c r="F400" s="287">
        <v>0.0</v>
      </c>
      <c r="G400" s="287">
        <v>0.0</v>
      </c>
      <c r="H400" s="287">
        <f>IF(ISBLANK(E400), "", COUNTA(CCD!K400, CCD!Q400, CCD!W400, CCD!AC400, CCD!AI400, CCD!AO400, CCD!AU400, CCD!BA400, CCD!BG400, CCD!BM400, CCD!BS400, CCD!BY400, CCD!CE400, CCD!CK400, CCD!CQ400, CCD!CW400))</f>
        <v>0</v>
      </c>
      <c r="I400" s="287">
        <f>IF(ISBLANK(F400), "", COUNTA(CCD!L400, CCD!R400, CCD!X400, CCD!AD400, CCD!AJ400, CCD!AP400, CCD!AV400, CCD!BB400, CCD!BH400, CCD!BN400, CCD!BT400, CCD!BZ400, CCD!CF400, CCD!CL400, CCD!CR400, CCD!CX400))</f>
        <v>0</v>
      </c>
      <c r="J400" s="287">
        <f>IF(ISBLANK(G400), "", COUNTA(CCD!M400, CCD!S400, CCD!Y400, CCD!AE400, CCD!AK400, CCD!AQ400, CCD!AW400, CCD!BC400, CCD!BI400, CCD!BO400, CCD!BU400, CCD!CA400, CCD!CG400, CCD!CM400, CCD!CS400, CCD!CY400))</f>
        <v>0</v>
      </c>
      <c r="K400" s="32"/>
      <c r="L400" s="32"/>
      <c r="M400" s="32"/>
      <c r="N400" s="310">
        <v>0.0</v>
      </c>
      <c r="O400" s="310">
        <v>0.0</v>
      </c>
      <c r="P400" s="310">
        <v>0.0</v>
      </c>
      <c r="Q400" s="32"/>
      <c r="R400" s="88"/>
      <c r="S400" s="32"/>
      <c r="T400" s="310">
        <v>0.0</v>
      </c>
      <c r="U400" s="310">
        <v>0.0</v>
      </c>
      <c r="V400" s="310">
        <v>0.0</v>
      </c>
      <c r="W400" s="32"/>
      <c r="X400" s="32"/>
      <c r="Y400" s="32"/>
      <c r="Z400" s="310">
        <v>0.0</v>
      </c>
      <c r="AA400" s="310">
        <v>0.0</v>
      </c>
      <c r="AB400" s="310">
        <v>0.0</v>
      </c>
      <c r="AC400" s="32"/>
      <c r="AD400" s="32"/>
      <c r="AE400" s="32"/>
      <c r="AF400" s="310">
        <v>0.0</v>
      </c>
      <c r="AG400" s="310">
        <v>0.0</v>
      </c>
      <c r="AH400" s="310">
        <v>0.0</v>
      </c>
      <c r="AI400" s="32"/>
      <c r="AJ400" s="32"/>
      <c r="AK400" s="32"/>
      <c r="AL400" s="310">
        <v>0.0</v>
      </c>
      <c r="AM400" s="310">
        <v>0.0</v>
      </c>
      <c r="AN400" s="310">
        <v>0.0</v>
      </c>
      <c r="AO400" s="32"/>
      <c r="AP400" s="32"/>
      <c r="AQ400" s="32"/>
      <c r="AR400" s="310">
        <v>0.0</v>
      </c>
      <c r="AS400" s="310">
        <v>0.0</v>
      </c>
      <c r="AT400" s="310">
        <v>0.0</v>
      </c>
      <c r="AU400" s="32"/>
      <c r="AV400" s="32"/>
      <c r="AW400" s="32"/>
      <c r="AX400" s="310">
        <v>0.0</v>
      </c>
      <c r="AY400" s="310">
        <v>0.0</v>
      </c>
      <c r="AZ400" s="310">
        <v>0.0</v>
      </c>
      <c r="BA400" s="32"/>
      <c r="BB400" s="32"/>
      <c r="BC400" s="32"/>
      <c r="BD400" s="310">
        <v>0.0</v>
      </c>
      <c r="BE400" s="310">
        <v>0.0</v>
      </c>
      <c r="BF400" s="310">
        <v>0.0</v>
      </c>
      <c r="BG400" s="32"/>
      <c r="BH400" s="32"/>
      <c r="BI400" s="32"/>
      <c r="BJ400" s="310">
        <v>0.0</v>
      </c>
      <c r="BK400" s="310">
        <v>0.0</v>
      </c>
      <c r="BL400" s="310">
        <v>0.0</v>
      </c>
      <c r="BM400" s="32"/>
      <c r="BN400" s="32"/>
      <c r="BO400" s="32"/>
      <c r="BP400" s="310">
        <v>0.0</v>
      </c>
      <c r="BQ400" s="310">
        <v>0.0</v>
      </c>
      <c r="BR400" s="310">
        <v>0.0</v>
      </c>
      <c r="BS400" s="32"/>
      <c r="BT400" s="32"/>
      <c r="BU400" s="32"/>
      <c r="BV400" s="310">
        <v>0.0</v>
      </c>
      <c r="BW400" s="310">
        <v>0.0</v>
      </c>
      <c r="BX400" s="310">
        <v>0.0</v>
      </c>
      <c r="BY400" s="32"/>
      <c r="BZ400" s="32"/>
      <c r="CA400" s="32"/>
      <c r="CB400" s="310">
        <v>0.0</v>
      </c>
      <c r="CC400" s="310">
        <v>0.0</v>
      </c>
      <c r="CD400" s="310">
        <v>0.0</v>
      </c>
      <c r="CE400" s="32"/>
      <c r="CF400" s="32"/>
      <c r="CG400" s="32"/>
      <c r="CH400" s="310">
        <v>0.0</v>
      </c>
      <c r="CI400" s="310">
        <v>0.0</v>
      </c>
      <c r="CJ400" s="310">
        <v>0.0</v>
      </c>
      <c r="CK400" s="31"/>
      <c r="CL400" s="31"/>
      <c r="CM400" s="31"/>
      <c r="CN400" s="304">
        <v>0.0</v>
      </c>
      <c r="CO400" s="304">
        <v>0.0</v>
      </c>
      <c r="CP400" s="304">
        <v>0.0</v>
      </c>
      <c r="CQ400" s="31"/>
      <c r="CR400" s="31"/>
      <c r="CS400" s="31"/>
      <c r="CT400" s="304">
        <v>0.0</v>
      </c>
      <c r="CU400" s="304">
        <v>0.0</v>
      </c>
      <c r="CV400" s="304">
        <v>0.0</v>
      </c>
      <c r="CW400" s="31"/>
      <c r="CX400" s="31"/>
      <c r="CY400" s="31"/>
      <c r="CZ400" s="304">
        <v>0.0</v>
      </c>
      <c r="DA400" s="304">
        <v>0.0</v>
      </c>
      <c r="DB400" s="304">
        <v>0.0</v>
      </c>
    </row>
    <row r="401">
      <c r="B401" s="313"/>
      <c r="C401" s="314"/>
      <c r="D401" s="314"/>
      <c r="E401" s="287">
        <v>0.0</v>
      </c>
      <c r="F401" s="287">
        <v>0.0</v>
      </c>
      <c r="G401" s="287">
        <v>0.0</v>
      </c>
      <c r="H401" s="287">
        <f>IF(ISBLANK(E401), "", COUNTA(CCD!K401, CCD!Q401, CCD!W401, CCD!AC401, CCD!AI401, CCD!AO401, CCD!AU401, CCD!BA401, CCD!BG401, CCD!BM401, CCD!BS401, CCD!BY401, CCD!CE401, CCD!CK401, CCD!CQ401, CCD!CW401))</f>
        <v>0</v>
      </c>
      <c r="I401" s="287">
        <f>IF(ISBLANK(F401), "", COUNTA(CCD!L401, CCD!R401, CCD!X401, CCD!AD401, CCD!AJ401, CCD!AP401, CCD!AV401, CCD!BB401, CCD!BH401, CCD!BN401, CCD!BT401, CCD!BZ401, CCD!CF401, CCD!CL401, CCD!CR401, CCD!CX401))</f>
        <v>0</v>
      </c>
      <c r="J401" s="287">
        <f>IF(ISBLANK(G401), "", COUNTA(CCD!M401, CCD!S401, CCD!Y401, CCD!AE401, CCD!AK401, CCD!AQ401, CCD!AW401, CCD!BC401, CCD!BI401, CCD!BO401, CCD!BU401, CCD!CA401, CCD!CG401, CCD!CM401, CCD!CS401, CCD!CY401))</f>
        <v>0</v>
      </c>
      <c r="K401" s="32"/>
      <c r="L401" s="32"/>
      <c r="M401" s="32"/>
      <c r="N401" s="310">
        <v>0.0</v>
      </c>
      <c r="O401" s="310">
        <v>0.0</v>
      </c>
      <c r="P401" s="310">
        <v>0.0</v>
      </c>
      <c r="Q401" s="32"/>
      <c r="R401" s="88"/>
      <c r="S401" s="32"/>
      <c r="T401" s="310">
        <v>0.0</v>
      </c>
      <c r="U401" s="310">
        <v>0.0</v>
      </c>
      <c r="V401" s="310">
        <v>0.0</v>
      </c>
      <c r="W401" s="32"/>
      <c r="X401" s="32"/>
      <c r="Y401" s="32"/>
      <c r="Z401" s="310">
        <v>0.0</v>
      </c>
      <c r="AA401" s="310">
        <v>0.0</v>
      </c>
      <c r="AB401" s="310">
        <v>0.0</v>
      </c>
      <c r="AC401" s="32"/>
      <c r="AD401" s="32"/>
      <c r="AE401" s="32"/>
      <c r="AF401" s="310">
        <v>0.0</v>
      </c>
      <c r="AG401" s="310">
        <v>0.0</v>
      </c>
      <c r="AH401" s="310">
        <v>0.0</v>
      </c>
      <c r="AI401" s="32"/>
      <c r="AJ401" s="32"/>
      <c r="AK401" s="32"/>
      <c r="AL401" s="310">
        <v>0.0</v>
      </c>
      <c r="AM401" s="310">
        <v>0.0</v>
      </c>
      <c r="AN401" s="310">
        <v>0.0</v>
      </c>
      <c r="AO401" s="32"/>
      <c r="AP401" s="32"/>
      <c r="AQ401" s="32"/>
      <c r="AR401" s="310">
        <v>0.0</v>
      </c>
      <c r="AS401" s="310">
        <v>0.0</v>
      </c>
      <c r="AT401" s="310">
        <v>0.0</v>
      </c>
      <c r="AU401" s="32"/>
      <c r="AV401" s="32"/>
      <c r="AW401" s="32"/>
      <c r="AX401" s="310">
        <v>0.0</v>
      </c>
      <c r="AY401" s="310">
        <v>0.0</v>
      </c>
      <c r="AZ401" s="310">
        <v>0.0</v>
      </c>
      <c r="BA401" s="32"/>
      <c r="BB401" s="32"/>
      <c r="BC401" s="32"/>
      <c r="BD401" s="310">
        <v>0.0</v>
      </c>
      <c r="BE401" s="310">
        <v>0.0</v>
      </c>
      <c r="BF401" s="310">
        <v>0.0</v>
      </c>
      <c r="BG401" s="32"/>
      <c r="BH401" s="32"/>
      <c r="BI401" s="32"/>
      <c r="BJ401" s="310">
        <v>0.0</v>
      </c>
      <c r="BK401" s="310">
        <v>0.0</v>
      </c>
      <c r="BL401" s="310">
        <v>0.0</v>
      </c>
      <c r="BM401" s="32"/>
      <c r="BN401" s="32"/>
      <c r="BO401" s="32"/>
      <c r="BP401" s="310">
        <v>0.0</v>
      </c>
      <c r="BQ401" s="310">
        <v>0.0</v>
      </c>
      <c r="BR401" s="310">
        <v>0.0</v>
      </c>
      <c r="BS401" s="32"/>
      <c r="BT401" s="32"/>
      <c r="BU401" s="32"/>
      <c r="BV401" s="310">
        <v>0.0</v>
      </c>
      <c r="BW401" s="310">
        <v>0.0</v>
      </c>
      <c r="BX401" s="310">
        <v>0.0</v>
      </c>
      <c r="BY401" s="32"/>
      <c r="BZ401" s="32"/>
      <c r="CA401" s="32"/>
      <c r="CB401" s="310">
        <v>0.0</v>
      </c>
      <c r="CC401" s="310">
        <v>0.0</v>
      </c>
      <c r="CD401" s="310">
        <v>0.0</v>
      </c>
      <c r="CE401" s="32"/>
      <c r="CF401" s="32"/>
      <c r="CG401" s="32"/>
      <c r="CH401" s="310">
        <v>0.0</v>
      </c>
      <c r="CI401" s="310">
        <v>0.0</v>
      </c>
      <c r="CJ401" s="310">
        <v>0.0</v>
      </c>
      <c r="CK401" s="31"/>
      <c r="CL401" s="31"/>
      <c r="CM401" s="31"/>
      <c r="CN401" s="304">
        <v>0.0</v>
      </c>
      <c r="CO401" s="304">
        <v>0.0</v>
      </c>
      <c r="CP401" s="304">
        <v>0.0</v>
      </c>
      <c r="CQ401" s="31"/>
      <c r="CR401" s="31"/>
      <c r="CS401" s="31"/>
      <c r="CT401" s="304">
        <v>0.0</v>
      </c>
      <c r="CU401" s="304">
        <v>0.0</v>
      </c>
      <c r="CV401" s="304">
        <v>0.0</v>
      </c>
      <c r="CW401" s="31"/>
      <c r="CX401" s="31"/>
      <c r="CY401" s="31"/>
      <c r="CZ401" s="304">
        <v>0.0</v>
      </c>
      <c r="DA401" s="304">
        <v>0.0</v>
      </c>
      <c r="DB401" s="304">
        <v>0.0</v>
      </c>
    </row>
    <row r="402">
      <c r="B402" s="313"/>
      <c r="C402" s="314"/>
      <c r="D402" s="314"/>
      <c r="E402" s="287">
        <v>0.0</v>
      </c>
      <c r="F402" s="287">
        <v>0.0</v>
      </c>
      <c r="G402" s="287">
        <v>0.0</v>
      </c>
      <c r="H402" s="287">
        <f>IF(ISBLANK(E402), "", COUNTA(CCD!K402, CCD!Q402, CCD!W402, CCD!AC402, CCD!AI402, CCD!AO402, CCD!AU402, CCD!BA402, CCD!BG402, CCD!BM402, CCD!BS402, CCD!BY402, CCD!CE402, CCD!CK402, CCD!CQ402, CCD!CW402))</f>
        <v>0</v>
      </c>
      <c r="I402" s="287">
        <f>IF(ISBLANK(F402), "", COUNTA(CCD!L402, CCD!R402, CCD!X402, CCD!AD402, CCD!AJ402, CCD!AP402, CCD!AV402, CCD!BB402, CCD!BH402, CCD!BN402, CCD!BT402, CCD!BZ402, CCD!CF402, CCD!CL402, CCD!CR402, CCD!CX402))</f>
        <v>0</v>
      </c>
      <c r="J402" s="287">
        <f>IF(ISBLANK(G402), "", COUNTA(CCD!M402, CCD!S402, CCD!Y402, CCD!AE402, CCD!AK402, CCD!AQ402, CCD!AW402, CCD!BC402, CCD!BI402, CCD!BO402, CCD!BU402, CCD!CA402, CCD!CG402, CCD!CM402, CCD!CS402, CCD!CY402))</f>
        <v>0</v>
      </c>
      <c r="K402" s="32"/>
      <c r="L402" s="32"/>
      <c r="M402" s="32"/>
      <c r="N402" s="310">
        <v>0.0</v>
      </c>
      <c r="O402" s="310">
        <v>0.0</v>
      </c>
      <c r="P402" s="310">
        <v>0.0</v>
      </c>
      <c r="Q402" s="32"/>
      <c r="R402" s="88"/>
      <c r="S402" s="32"/>
      <c r="T402" s="310">
        <v>0.0</v>
      </c>
      <c r="U402" s="310">
        <v>0.0</v>
      </c>
      <c r="V402" s="310">
        <v>0.0</v>
      </c>
      <c r="W402" s="32"/>
      <c r="X402" s="32"/>
      <c r="Y402" s="32"/>
      <c r="Z402" s="310">
        <v>0.0</v>
      </c>
      <c r="AA402" s="310">
        <v>0.0</v>
      </c>
      <c r="AB402" s="310">
        <v>0.0</v>
      </c>
      <c r="AC402" s="32"/>
      <c r="AD402" s="32"/>
      <c r="AE402" s="32"/>
      <c r="AF402" s="310">
        <v>0.0</v>
      </c>
      <c r="AG402" s="310">
        <v>0.0</v>
      </c>
      <c r="AH402" s="310">
        <v>0.0</v>
      </c>
      <c r="AI402" s="32"/>
      <c r="AJ402" s="32"/>
      <c r="AK402" s="32"/>
      <c r="AL402" s="310">
        <v>0.0</v>
      </c>
      <c r="AM402" s="310">
        <v>0.0</v>
      </c>
      <c r="AN402" s="310">
        <v>0.0</v>
      </c>
      <c r="AO402" s="32"/>
      <c r="AP402" s="32"/>
      <c r="AQ402" s="32"/>
      <c r="AR402" s="310">
        <v>0.0</v>
      </c>
      <c r="AS402" s="310">
        <v>0.0</v>
      </c>
      <c r="AT402" s="310">
        <v>0.0</v>
      </c>
      <c r="AU402" s="32"/>
      <c r="AV402" s="32"/>
      <c r="AW402" s="32"/>
      <c r="AX402" s="310">
        <v>0.0</v>
      </c>
      <c r="AY402" s="310">
        <v>0.0</v>
      </c>
      <c r="AZ402" s="310">
        <v>0.0</v>
      </c>
      <c r="BA402" s="32"/>
      <c r="BB402" s="32"/>
      <c r="BC402" s="32"/>
      <c r="BD402" s="310">
        <v>0.0</v>
      </c>
      <c r="BE402" s="310">
        <v>0.0</v>
      </c>
      <c r="BF402" s="310">
        <v>0.0</v>
      </c>
      <c r="BG402" s="32"/>
      <c r="BH402" s="32"/>
      <c r="BI402" s="32"/>
      <c r="BJ402" s="310">
        <v>0.0</v>
      </c>
      <c r="BK402" s="310">
        <v>0.0</v>
      </c>
      <c r="BL402" s="310">
        <v>0.0</v>
      </c>
      <c r="BM402" s="32"/>
      <c r="BN402" s="32"/>
      <c r="BO402" s="32"/>
      <c r="BP402" s="310">
        <v>0.0</v>
      </c>
      <c r="BQ402" s="310">
        <v>0.0</v>
      </c>
      <c r="BR402" s="310">
        <v>0.0</v>
      </c>
      <c r="BS402" s="32"/>
      <c r="BT402" s="32"/>
      <c r="BU402" s="32"/>
      <c r="BV402" s="310">
        <v>0.0</v>
      </c>
      <c r="BW402" s="310">
        <v>0.0</v>
      </c>
      <c r="BX402" s="310">
        <v>0.0</v>
      </c>
      <c r="BY402" s="32"/>
      <c r="BZ402" s="32"/>
      <c r="CA402" s="32"/>
      <c r="CB402" s="310">
        <v>0.0</v>
      </c>
      <c r="CC402" s="310">
        <v>0.0</v>
      </c>
      <c r="CD402" s="310">
        <v>0.0</v>
      </c>
      <c r="CE402" s="32"/>
      <c r="CF402" s="32"/>
      <c r="CG402" s="32"/>
      <c r="CH402" s="310">
        <v>0.0</v>
      </c>
      <c r="CI402" s="310">
        <v>0.0</v>
      </c>
      <c r="CJ402" s="310">
        <v>0.0</v>
      </c>
      <c r="CK402" s="31"/>
      <c r="CL402" s="31"/>
      <c r="CM402" s="31"/>
      <c r="CN402" s="304">
        <v>0.0</v>
      </c>
      <c r="CO402" s="304">
        <v>0.0</v>
      </c>
      <c r="CP402" s="304">
        <v>0.0</v>
      </c>
      <c r="CQ402" s="31"/>
      <c r="CR402" s="31"/>
      <c r="CS402" s="31"/>
      <c r="CT402" s="304">
        <v>0.0</v>
      </c>
      <c r="CU402" s="304">
        <v>0.0</v>
      </c>
      <c r="CV402" s="304">
        <v>0.0</v>
      </c>
      <c r="CW402" s="31"/>
      <c r="CX402" s="31"/>
      <c r="CY402" s="31"/>
      <c r="CZ402" s="304">
        <v>0.0</v>
      </c>
      <c r="DA402" s="304">
        <v>0.0</v>
      </c>
      <c r="DB402" s="304">
        <v>0.0</v>
      </c>
    </row>
    <row r="403">
      <c r="B403" s="313"/>
      <c r="C403" s="314"/>
      <c r="D403" s="314"/>
      <c r="E403" s="287">
        <v>0.0</v>
      </c>
      <c r="F403" s="287">
        <v>0.0</v>
      </c>
      <c r="G403" s="287">
        <v>0.0</v>
      </c>
      <c r="H403" s="287">
        <f>IF(ISBLANK(E403), "", COUNTA(CCD!K403, CCD!Q403, CCD!W403, CCD!AC403, CCD!AI403, CCD!AO403, CCD!AU403, CCD!BA403, CCD!BG403, CCD!BM403, CCD!BS403, CCD!BY403, CCD!CE403, CCD!CK403, CCD!CQ403, CCD!CW403))</f>
        <v>0</v>
      </c>
      <c r="I403" s="287">
        <f>IF(ISBLANK(F403), "", COUNTA(CCD!L403, CCD!R403, CCD!X403, CCD!AD403, CCD!AJ403, CCD!AP403, CCD!AV403, CCD!BB403, CCD!BH403, CCD!BN403, CCD!BT403, CCD!BZ403, CCD!CF403, CCD!CL403, CCD!CR403, CCD!CX403))</f>
        <v>0</v>
      </c>
      <c r="J403" s="287">
        <f>IF(ISBLANK(G403), "", COUNTA(CCD!M403, CCD!S403, CCD!Y403, CCD!AE403, CCD!AK403, CCD!AQ403, CCD!AW403, CCD!BC403, CCD!BI403, CCD!BO403, CCD!BU403, CCD!CA403, CCD!CG403, CCD!CM403, CCD!CS403, CCD!CY403))</f>
        <v>0</v>
      </c>
      <c r="K403" s="32"/>
      <c r="L403" s="32"/>
      <c r="M403" s="32"/>
      <c r="N403" s="310">
        <v>0.0</v>
      </c>
      <c r="O403" s="310">
        <v>0.0</v>
      </c>
      <c r="P403" s="310">
        <v>0.0</v>
      </c>
      <c r="Q403" s="32"/>
      <c r="R403" s="88"/>
      <c r="S403" s="32"/>
      <c r="T403" s="310">
        <v>0.0</v>
      </c>
      <c r="U403" s="310">
        <v>0.0</v>
      </c>
      <c r="V403" s="310">
        <v>0.0</v>
      </c>
      <c r="W403" s="32"/>
      <c r="X403" s="32"/>
      <c r="Y403" s="32"/>
      <c r="Z403" s="310">
        <v>0.0</v>
      </c>
      <c r="AA403" s="310">
        <v>0.0</v>
      </c>
      <c r="AB403" s="310">
        <v>0.0</v>
      </c>
      <c r="AC403" s="32"/>
      <c r="AD403" s="32"/>
      <c r="AE403" s="32"/>
      <c r="AF403" s="310">
        <v>0.0</v>
      </c>
      <c r="AG403" s="310">
        <v>0.0</v>
      </c>
      <c r="AH403" s="310">
        <v>0.0</v>
      </c>
      <c r="AI403" s="32"/>
      <c r="AJ403" s="32"/>
      <c r="AK403" s="32"/>
      <c r="AL403" s="310">
        <v>0.0</v>
      </c>
      <c r="AM403" s="310">
        <v>0.0</v>
      </c>
      <c r="AN403" s="310">
        <v>0.0</v>
      </c>
      <c r="AO403" s="32"/>
      <c r="AP403" s="32"/>
      <c r="AQ403" s="32"/>
      <c r="AR403" s="310">
        <v>0.0</v>
      </c>
      <c r="AS403" s="310">
        <v>0.0</v>
      </c>
      <c r="AT403" s="310">
        <v>0.0</v>
      </c>
      <c r="AU403" s="32"/>
      <c r="AV403" s="32"/>
      <c r="AW403" s="32"/>
      <c r="AX403" s="310">
        <v>0.0</v>
      </c>
      <c r="AY403" s="310">
        <v>0.0</v>
      </c>
      <c r="AZ403" s="310">
        <v>0.0</v>
      </c>
      <c r="BA403" s="32"/>
      <c r="BB403" s="32"/>
      <c r="BC403" s="32"/>
      <c r="BD403" s="310">
        <v>0.0</v>
      </c>
      <c r="BE403" s="310">
        <v>0.0</v>
      </c>
      <c r="BF403" s="310">
        <v>0.0</v>
      </c>
      <c r="BG403" s="32"/>
      <c r="BH403" s="32"/>
      <c r="BI403" s="32"/>
      <c r="BJ403" s="310">
        <v>0.0</v>
      </c>
      <c r="BK403" s="310">
        <v>0.0</v>
      </c>
      <c r="BL403" s="310">
        <v>0.0</v>
      </c>
      <c r="BM403" s="32"/>
      <c r="BN403" s="32"/>
      <c r="BO403" s="32"/>
      <c r="BP403" s="310">
        <v>0.0</v>
      </c>
      <c r="BQ403" s="310">
        <v>0.0</v>
      </c>
      <c r="BR403" s="310">
        <v>0.0</v>
      </c>
      <c r="BS403" s="32"/>
      <c r="BT403" s="32"/>
      <c r="BU403" s="32"/>
      <c r="BV403" s="310">
        <v>0.0</v>
      </c>
      <c r="BW403" s="310">
        <v>0.0</v>
      </c>
      <c r="BX403" s="310">
        <v>0.0</v>
      </c>
      <c r="BY403" s="32"/>
      <c r="BZ403" s="32"/>
      <c r="CA403" s="32"/>
      <c r="CB403" s="310">
        <v>0.0</v>
      </c>
      <c r="CC403" s="310">
        <v>0.0</v>
      </c>
      <c r="CD403" s="310">
        <v>0.0</v>
      </c>
      <c r="CE403" s="32"/>
      <c r="CF403" s="32"/>
      <c r="CG403" s="32"/>
      <c r="CH403" s="310">
        <v>0.0</v>
      </c>
      <c r="CI403" s="310">
        <v>0.0</v>
      </c>
      <c r="CJ403" s="310">
        <v>0.0</v>
      </c>
      <c r="CK403" s="31"/>
      <c r="CL403" s="31"/>
      <c r="CM403" s="31"/>
      <c r="CN403" s="304">
        <v>0.0</v>
      </c>
      <c r="CO403" s="304">
        <v>0.0</v>
      </c>
      <c r="CP403" s="304">
        <v>0.0</v>
      </c>
      <c r="CQ403" s="31"/>
      <c r="CR403" s="31"/>
      <c r="CS403" s="31"/>
      <c r="CT403" s="304">
        <v>0.0</v>
      </c>
      <c r="CU403" s="304">
        <v>0.0</v>
      </c>
      <c r="CV403" s="304">
        <v>0.0</v>
      </c>
      <c r="CW403" s="31"/>
      <c r="CX403" s="31"/>
      <c r="CY403" s="31"/>
      <c r="CZ403" s="304">
        <v>0.0</v>
      </c>
      <c r="DA403" s="304">
        <v>0.0</v>
      </c>
      <c r="DB403" s="304">
        <v>0.0</v>
      </c>
    </row>
    <row r="404">
      <c r="B404" s="313"/>
      <c r="C404" s="314"/>
      <c r="D404" s="314"/>
      <c r="E404" s="287">
        <v>0.0</v>
      </c>
      <c r="F404" s="287">
        <v>0.0</v>
      </c>
      <c r="G404" s="287">
        <v>0.0</v>
      </c>
      <c r="H404" s="287">
        <f>IF(ISBLANK(E404), "", COUNTA(CCD!K404, CCD!Q404, CCD!W404, CCD!AC404, CCD!AI404, CCD!AO404, CCD!AU404, CCD!BA404, CCD!BG404, CCD!BM404, CCD!BS404, CCD!BY404, CCD!CE404, CCD!CK404, CCD!CQ404, CCD!CW404))</f>
        <v>0</v>
      </c>
      <c r="I404" s="287">
        <f>IF(ISBLANK(F404), "", COUNTA(CCD!L404, CCD!R404, CCD!X404, CCD!AD404, CCD!AJ404, CCD!AP404, CCD!AV404, CCD!BB404, CCD!BH404, CCD!BN404, CCD!BT404, CCD!BZ404, CCD!CF404, CCD!CL404, CCD!CR404, CCD!CX404))</f>
        <v>0</v>
      </c>
      <c r="J404" s="287">
        <f>IF(ISBLANK(G404), "", COUNTA(CCD!M404, CCD!S404, CCD!Y404, CCD!AE404, CCD!AK404, CCD!AQ404, CCD!AW404, CCD!BC404, CCD!BI404, CCD!BO404, CCD!BU404, CCD!CA404, CCD!CG404, CCD!CM404, CCD!CS404, CCD!CY404))</f>
        <v>0</v>
      </c>
      <c r="K404" s="32"/>
      <c r="L404" s="32"/>
      <c r="M404" s="32"/>
      <c r="N404" s="310">
        <v>0.0</v>
      </c>
      <c r="O404" s="310">
        <v>0.0</v>
      </c>
      <c r="P404" s="310">
        <v>0.0</v>
      </c>
      <c r="Q404" s="32"/>
      <c r="R404" s="88"/>
      <c r="S404" s="32"/>
      <c r="T404" s="310">
        <v>0.0</v>
      </c>
      <c r="U404" s="310">
        <v>0.0</v>
      </c>
      <c r="V404" s="310">
        <v>0.0</v>
      </c>
      <c r="W404" s="32"/>
      <c r="X404" s="32"/>
      <c r="Y404" s="32"/>
      <c r="Z404" s="310">
        <v>0.0</v>
      </c>
      <c r="AA404" s="310">
        <v>0.0</v>
      </c>
      <c r="AB404" s="310">
        <v>0.0</v>
      </c>
      <c r="AC404" s="32"/>
      <c r="AD404" s="32"/>
      <c r="AE404" s="32"/>
      <c r="AF404" s="310">
        <v>0.0</v>
      </c>
      <c r="AG404" s="310">
        <v>0.0</v>
      </c>
      <c r="AH404" s="310">
        <v>0.0</v>
      </c>
      <c r="AI404" s="32"/>
      <c r="AJ404" s="32"/>
      <c r="AK404" s="32"/>
      <c r="AL404" s="310">
        <v>0.0</v>
      </c>
      <c r="AM404" s="310">
        <v>0.0</v>
      </c>
      <c r="AN404" s="310">
        <v>0.0</v>
      </c>
      <c r="AO404" s="32"/>
      <c r="AP404" s="32"/>
      <c r="AQ404" s="32"/>
      <c r="AR404" s="310">
        <v>0.0</v>
      </c>
      <c r="AS404" s="310">
        <v>0.0</v>
      </c>
      <c r="AT404" s="310">
        <v>0.0</v>
      </c>
      <c r="AU404" s="32"/>
      <c r="AV404" s="32"/>
      <c r="AW404" s="32"/>
      <c r="AX404" s="310">
        <v>0.0</v>
      </c>
      <c r="AY404" s="310">
        <v>0.0</v>
      </c>
      <c r="AZ404" s="310">
        <v>0.0</v>
      </c>
      <c r="BA404" s="32"/>
      <c r="BB404" s="32"/>
      <c r="BC404" s="32"/>
      <c r="BD404" s="310">
        <v>0.0</v>
      </c>
      <c r="BE404" s="310">
        <v>0.0</v>
      </c>
      <c r="BF404" s="310">
        <v>0.0</v>
      </c>
      <c r="BG404" s="32"/>
      <c r="BH404" s="32"/>
      <c r="BI404" s="32"/>
      <c r="BJ404" s="310">
        <v>0.0</v>
      </c>
      <c r="BK404" s="310">
        <v>0.0</v>
      </c>
      <c r="BL404" s="310">
        <v>0.0</v>
      </c>
      <c r="BM404" s="32"/>
      <c r="BN404" s="32"/>
      <c r="BO404" s="32"/>
      <c r="BP404" s="310">
        <v>0.0</v>
      </c>
      <c r="BQ404" s="310">
        <v>0.0</v>
      </c>
      <c r="BR404" s="310">
        <v>0.0</v>
      </c>
      <c r="BS404" s="32"/>
      <c r="BT404" s="32"/>
      <c r="BU404" s="32"/>
      <c r="BV404" s="310">
        <v>0.0</v>
      </c>
      <c r="BW404" s="310">
        <v>0.0</v>
      </c>
      <c r="BX404" s="310">
        <v>0.0</v>
      </c>
      <c r="BY404" s="32"/>
      <c r="BZ404" s="32"/>
      <c r="CA404" s="32"/>
      <c r="CB404" s="310">
        <v>0.0</v>
      </c>
      <c r="CC404" s="310">
        <v>0.0</v>
      </c>
      <c r="CD404" s="310">
        <v>0.0</v>
      </c>
      <c r="CE404" s="32"/>
      <c r="CF404" s="32"/>
      <c r="CG404" s="32"/>
      <c r="CH404" s="310">
        <v>0.0</v>
      </c>
      <c r="CI404" s="310">
        <v>0.0</v>
      </c>
      <c r="CJ404" s="310">
        <v>0.0</v>
      </c>
      <c r="CK404" s="31"/>
      <c r="CL404" s="31"/>
      <c r="CM404" s="31"/>
      <c r="CN404" s="304">
        <v>0.0</v>
      </c>
      <c r="CO404" s="304">
        <v>0.0</v>
      </c>
      <c r="CP404" s="304">
        <v>0.0</v>
      </c>
      <c r="CQ404" s="31"/>
      <c r="CR404" s="31"/>
      <c r="CS404" s="31"/>
      <c r="CT404" s="304">
        <v>0.0</v>
      </c>
      <c r="CU404" s="304">
        <v>0.0</v>
      </c>
      <c r="CV404" s="304">
        <v>0.0</v>
      </c>
      <c r="CW404" s="31"/>
      <c r="CX404" s="31"/>
      <c r="CY404" s="31"/>
      <c r="CZ404" s="304">
        <v>0.0</v>
      </c>
      <c r="DA404" s="304">
        <v>0.0</v>
      </c>
      <c r="DB404" s="304">
        <v>0.0</v>
      </c>
    </row>
    <row r="405">
      <c r="B405" s="313"/>
      <c r="C405" s="314"/>
      <c r="D405" s="314"/>
      <c r="E405" s="287">
        <v>0.0</v>
      </c>
      <c r="F405" s="287">
        <v>0.0</v>
      </c>
      <c r="G405" s="287">
        <v>0.0</v>
      </c>
      <c r="H405" s="287">
        <f>IF(ISBLANK(E405), "", COUNTA(CCD!K405, CCD!Q405, CCD!W405, CCD!AC405, CCD!AI405, CCD!AO405, CCD!AU405, CCD!BA405, CCD!BG405, CCD!BM405, CCD!BS405, CCD!BY405, CCD!CE405, CCD!CK405, CCD!CQ405, CCD!CW405))</f>
        <v>0</v>
      </c>
      <c r="I405" s="287">
        <f>IF(ISBLANK(F405), "", COUNTA(CCD!L405, CCD!R405, CCD!X405, CCD!AD405, CCD!AJ405, CCD!AP405, CCD!AV405, CCD!BB405, CCD!BH405, CCD!BN405, CCD!BT405, CCD!BZ405, CCD!CF405, CCD!CL405, CCD!CR405, CCD!CX405))</f>
        <v>0</v>
      </c>
      <c r="J405" s="287">
        <f>IF(ISBLANK(G405), "", COUNTA(CCD!M405, CCD!S405, CCD!Y405, CCD!AE405, CCD!AK405, CCD!AQ405, CCD!AW405, CCD!BC405, CCD!BI405, CCD!BO405, CCD!BU405, CCD!CA405, CCD!CG405, CCD!CM405, CCD!CS405, CCD!CY405))</f>
        <v>0</v>
      </c>
      <c r="K405" s="32"/>
      <c r="L405" s="32"/>
      <c r="M405" s="32"/>
      <c r="N405" s="310">
        <v>0.0</v>
      </c>
      <c r="O405" s="310">
        <v>0.0</v>
      </c>
      <c r="P405" s="310">
        <v>0.0</v>
      </c>
      <c r="Q405" s="32"/>
      <c r="R405" s="88"/>
      <c r="S405" s="32"/>
      <c r="T405" s="310">
        <v>0.0</v>
      </c>
      <c r="U405" s="310">
        <v>0.0</v>
      </c>
      <c r="V405" s="310">
        <v>0.0</v>
      </c>
      <c r="W405" s="32"/>
      <c r="X405" s="32"/>
      <c r="Y405" s="32"/>
      <c r="Z405" s="310">
        <v>0.0</v>
      </c>
      <c r="AA405" s="310">
        <v>0.0</v>
      </c>
      <c r="AB405" s="310">
        <v>0.0</v>
      </c>
      <c r="AC405" s="32"/>
      <c r="AD405" s="32"/>
      <c r="AE405" s="32"/>
      <c r="AF405" s="310">
        <v>0.0</v>
      </c>
      <c r="AG405" s="310">
        <v>0.0</v>
      </c>
      <c r="AH405" s="310">
        <v>0.0</v>
      </c>
      <c r="AI405" s="32"/>
      <c r="AJ405" s="32"/>
      <c r="AK405" s="32"/>
      <c r="AL405" s="310">
        <v>0.0</v>
      </c>
      <c r="AM405" s="310">
        <v>0.0</v>
      </c>
      <c r="AN405" s="310">
        <v>0.0</v>
      </c>
      <c r="AO405" s="32"/>
      <c r="AP405" s="32"/>
      <c r="AQ405" s="32"/>
      <c r="AR405" s="310">
        <v>0.0</v>
      </c>
      <c r="AS405" s="310">
        <v>0.0</v>
      </c>
      <c r="AT405" s="310">
        <v>0.0</v>
      </c>
      <c r="AU405" s="32"/>
      <c r="AV405" s="32"/>
      <c r="AW405" s="32"/>
      <c r="AX405" s="310">
        <v>0.0</v>
      </c>
      <c r="AY405" s="310">
        <v>0.0</v>
      </c>
      <c r="AZ405" s="310">
        <v>0.0</v>
      </c>
      <c r="BA405" s="32"/>
      <c r="BB405" s="32"/>
      <c r="BC405" s="32"/>
      <c r="BD405" s="310">
        <v>0.0</v>
      </c>
      <c r="BE405" s="310">
        <v>0.0</v>
      </c>
      <c r="BF405" s="310">
        <v>0.0</v>
      </c>
      <c r="BG405" s="32"/>
      <c r="BH405" s="32"/>
      <c r="BI405" s="32"/>
      <c r="BJ405" s="310">
        <v>0.0</v>
      </c>
      <c r="BK405" s="310">
        <v>0.0</v>
      </c>
      <c r="BL405" s="310">
        <v>0.0</v>
      </c>
      <c r="BM405" s="32"/>
      <c r="BN405" s="32"/>
      <c r="BO405" s="32"/>
      <c r="BP405" s="310">
        <v>0.0</v>
      </c>
      <c r="BQ405" s="310">
        <v>0.0</v>
      </c>
      <c r="BR405" s="310">
        <v>0.0</v>
      </c>
      <c r="BS405" s="32"/>
      <c r="BT405" s="32"/>
      <c r="BU405" s="32"/>
      <c r="BV405" s="310">
        <v>0.0</v>
      </c>
      <c r="BW405" s="310">
        <v>0.0</v>
      </c>
      <c r="BX405" s="310">
        <v>0.0</v>
      </c>
      <c r="BY405" s="32"/>
      <c r="BZ405" s="32"/>
      <c r="CA405" s="32"/>
      <c r="CB405" s="310">
        <v>0.0</v>
      </c>
      <c r="CC405" s="310">
        <v>0.0</v>
      </c>
      <c r="CD405" s="310">
        <v>0.0</v>
      </c>
      <c r="CE405" s="32"/>
      <c r="CF405" s="32"/>
      <c r="CG405" s="32"/>
      <c r="CH405" s="310">
        <v>0.0</v>
      </c>
      <c r="CI405" s="310">
        <v>0.0</v>
      </c>
      <c r="CJ405" s="310">
        <v>0.0</v>
      </c>
      <c r="CK405" s="31"/>
      <c r="CL405" s="31"/>
      <c r="CM405" s="31"/>
      <c r="CN405" s="304">
        <v>0.0</v>
      </c>
      <c r="CO405" s="304">
        <v>0.0</v>
      </c>
      <c r="CP405" s="304">
        <v>0.0</v>
      </c>
      <c r="CQ405" s="31"/>
      <c r="CR405" s="31"/>
      <c r="CS405" s="31"/>
      <c r="CT405" s="304">
        <v>0.0</v>
      </c>
      <c r="CU405" s="304">
        <v>0.0</v>
      </c>
      <c r="CV405" s="304">
        <v>0.0</v>
      </c>
      <c r="CW405" s="31"/>
      <c r="CX405" s="31"/>
      <c r="CY405" s="31"/>
      <c r="CZ405" s="304">
        <v>0.0</v>
      </c>
      <c r="DA405" s="304">
        <v>0.0</v>
      </c>
      <c r="DB405" s="304">
        <v>0.0</v>
      </c>
    </row>
    <row r="406">
      <c r="B406" s="313"/>
      <c r="C406" s="314"/>
      <c r="D406" s="314"/>
      <c r="E406" s="287">
        <v>0.0</v>
      </c>
      <c r="F406" s="287">
        <v>0.0</v>
      </c>
      <c r="G406" s="287">
        <v>0.0</v>
      </c>
      <c r="H406" s="287">
        <f>IF(ISBLANK(E406), "", COUNTA(CCD!K406, CCD!Q406, CCD!W406, CCD!AC406, CCD!AI406, CCD!AO406, CCD!AU406, CCD!BA406, CCD!BG406, CCD!BM406, CCD!BS406, CCD!BY406, CCD!CE406, CCD!CK406, CCD!CQ406, CCD!CW406))</f>
        <v>0</v>
      </c>
      <c r="I406" s="287">
        <f>IF(ISBLANK(F406), "", COUNTA(CCD!L406, CCD!R406, CCD!X406, CCD!AD406, CCD!AJ406, CCD!AP406, CCD!AV406, CCD!BB406, CCD!BH406, CCD!BN406, CCD!BT406, CCD!BZ406, CCD!CF406, CCD!CL406, CCD!CR406, CCD!CX406))</f>
        <v>0</v>
      </c>
      <c r="J406" s="287">
        <f>IF(ISBLANK(G406), "", COUNTA(CCD!M406, CCD!S406, CCD!Y406, CCD!AE406, CCD!AK406, CCD!AQ406, CCD!AW406, CCD!BC406, CCD!BI406, CCD!BO406, CCD!BU406, CCD!CA406, CCD!CG406, CCD!CM406, CCD!CS406, CCD!CY406))</f>
        <v>0</v>
      </c>
      <c r="K406" s="32"/>
      <c r="L406" s="32"/>
      <c r="M406" s="32"/>
      <c r="N406" s="310">
        <v>0.0</v>
      </c>
      <c r="O406" s="310">
        <v>0.0</v>
      </c>
      <c r="P406" s="310">
        <v>0.0</v>
      </c>
      <c r="Q406" s="32"/>
      <c r="R406" s="88"/>
      <c r="S406" s="32"/>
      <c r="T406" s="310">
        <v>0.0</v>
      </c>
      <c r="U406" s="310">
        <v>0.0</v>
      </c>
      <c r="V406" s="310">
        <v>0.0</v>
      </c>
      <c r="W406" s="32"/>
      <c r="X406" s="32"/>
      <c r="Y406" s="32"/>
      <c r="Z406" s="310">
        <v>0.0</v>
      </c>
      <c r="AA406" s="310">
        <v>0.0</v>
      </c>
      <c r="AB406" s="310">
        <v>0.0</v>
      </c>
      <c r="AC406" s="32"/>
      <c r="AD406" s="32"/>
      <c r="AE406" s="32"/>
      <c r="AF406" s="310">
        <v>0.0</v>
      </c>
      <c r="AG406" s="310">
        <v>0.0</v>
      </c>
      <c r="AH406" s="310">
        <v>0.0</v>
      </c>
      <c r="AI406" s="32"/>
      <c r="AJ406" s="32"/>
      <c r="AK406" s="32"/>
      <c r="AL406" s="310">
        <v>0.0</v>
      </c>
      <c r="AM406" s="310">
        <v>0.0</v>
      </c>
      <c r="AN406" s="310">
        <v>0.0</v>
      </c>
      <c r="AO406" s="32"/>
      <c r="AP406" s="32"/>
      <c r="AQ406" s="32"/>
      <c r="AR406" s="310">
        <v>0.0</v>
      </c>
      <c r="AS406" s="310">
        <v>0.0</v>
      </c>
      <c r="AT406" s="310">
        <v>0.0</v>
      </c>
      <c r="AU406" s="32"/>
      <c r="AV406" s="32"/>
      <c r="AW406" s="32"/>
      <c r="AX406" s="310">
        <v>0.0</v>
      </c>
      <c r="AY406" s="310">
        <v>0.0</v>
      </c>
      <c r="AZ406" s="310">
        <v>0.0</v>
      </c>
      <c r="BA406" s="32"/>
      <c r="BB406" s="32"/>
      <c r="BC406" s="32"/>
      <c r="BD406" s="310">
        <v>0.0</v>
      </c>
      <c r="BE406" s="310">
        <v>0.0</v>
      </c>
      <c r="BF406" s="310">
        <v>0.0</v>
      </c>
      <c r="BG406" s="32"/>
      <c r="BH406" s="32"/>
      <c r="BI406" s="32"/>
      <c r="BJ406" s="310">
        <v>0.0</v>
      </c>
      <c r="BK406" s="310">
        <v>0.0</v>
      </c>
      <c r="BL406" s="310">
        <v>0.0</v>
      </c>
      <c r="BM406" s="32"/>
      <c r="BN406" s="32"/>
      <c r="BO406" s="32"/>
      <c r="BP406" s="310">
        <v>0.0</v>
      </c>
      <c r="BQ406" s="310">
        <v>0.0</v>
      </c>
      <c r="BR406" s="310">
        <v>0.0</v>
      </c>
      <c r="BS406" s="32"/>
      <c r="BT406" s="32"/>
      <c r="BU406" s="32"/>
      <c r="BV406" s="310">
        <v>0.0</v>
      </c>
      <c r="BW406" s="310">
        <v>0.0</v>
      </c>
      <c r="BX406" s="310">
        <v>0.0</v>
      </c>
      <c r="BY406" s="32"/>
      <c r="BZ406" s="32"/>
      <c r="CA406" s="32"/>
      <c r="CB406" s="310">
        <v>0.0</v>
      </c>
      <c r="CC406" s="310">
        <v>0.0</v>
      </c>
      <c r="CD406" s="310">
        <v>0.0</v>
      </c>
      <c r="CE406" s="32"/>
      <c r="CF406" s="32"/>
      <c r="CG406" s="32"/>
      <c r="CH406" s="310">
        <v>0.0</v>
      </c>
      <c r="CI406" s="310">
        <v>0.0</v>
      </c>
      <c r="CJ406" s="310">
        <v>0.0</v>
      </c>
      <c r="CK406" s="31"/>
      <c r="CL406" s="31"/>
      <c r="CM406" s="31"/>
      <c r="CN406" s="304">
        <v>0.0</v>
      </c>
      <c r="CO406" s="304">
        <v>0.0</v>
      </c>
      <c r="CP406" s="304">
        <v>0.0</v>
      </c>
      <c r="CQ406" s="31"/>
      <c r="CR406" s="31"/>
      <c r="CS406" s="31"/>
      <c r="CT406" s="304">
        <v>0.0</v>
      </c>
      <c r="CU406" s="304">
        <v>0.0</v>
      </c>
      <c r="CV406" s="304">
        <v>0.0</v>
      </c>
      <c r="CW406" s="31"/>
      <c r="CX406" s="31"/>
      <c r="CY406" s="31"/>
      <c r="CZ406" s="304">
        <v>0.0</v>
      </c>
      <c r="DA406" s="304">
        <v>0.0</v>
      </c>
      <c r="DB406" s="304">
        <v>0.0</v>
      </c>
    </row>
    <row r="407">
      <c r="B407" s="313"/>
      <c r="C407" s="314"/>
      <c r="D407" s="314"/>
      <c r="E407" s="287">
        <v>0.0</v>
      </c>
      <c r="F407" s="287">
        <v>0.0</v>
      </c>
      <c r="G407" s="287">
        <v>0.0</v>
      </c>
      <c r="H407" s="287">
        <f>IF(ISBLANK(E407), "", COUNTA(CCD!K407, CCD!Q407, CCD!W407, CCD!AC407, CCD!AI407, CCD!AO407, CCD!AU407, CCD!BA407, CCD!BG407, CCD!BM407, CCD!BS407, CCD!BY407, CCD!CE407, CCD!CK407, CCD!CQ407, CCD!CW407))</f>
        <v>0</v>
      </c>
      <c r="I407" s="287">
        <f>IF(ISBLANK(F407), "", COUNTA(CCD!L407, CCD!R407, CCD!X407, CCD!AD407, CCD!AJ407, CCD!AP407, CCD!AV407, CCD!BB407, CCD!BH407, CCD!BN407, CCD!BT407, CCD!BZ407, CCD!CF407, CCD!CL407, CCD!CR407, CCD!CX407))</f>
        <v>0</v>
      </c>
      <c r="J407" s="287">
        <f>IF(ISBLANK(G407), "", COUNTA(CCD!M407, CCD!S407, CCD!Y407, CCD!AE407, CCD!AK407, CCD!AQ407, CCD!AW407, CCD!BC407, CCD!BI407, CCD!BO407, CCD!BU407, CCD!CA407, CCD!CG407, CCD!CM407, CCD!CS407, CCD!CY407))</f>
        <v>0</v>
      </c>
      <c r="K407" s="32"/>
      <c r="L407" s="32"/>
      <c r="M407" s="32"/>
      <c r="N407" s="310">
        <v>0.0</v>
      </c>
      <c r="O407" s="310">
        <v>0.0</v>
      </c>
      <c r="P407" s="310">
        <v>0.0</v>
      </c>
      <c r="Q407" s="32"/>
      <c r="R407" s="88"/>
      <c r="S407" s="32"/>
      <c r="T407" s="310">
        <v>0.0</v>
      </c>
      <c r="U407" s="310">
        <v>0.0</v>
      </c>
      <c r="V407" s="310">
        <v>0.0</v>
      </c>
      <c r="W407" s="32"/>
      <c r="X407" s="32"/>
      <c r="Y407" s="32"/>
      <c r="Z407" s="310">
        <v>0.0</v>
      </c>
      <c r="AA407" s="310">
        <v>0.0</v>
      </c>
      <c r="AB407" s="310">
        <v>0.0</v>
      </c>
      <c r="AC407" s="32"/>
      <c r="AD407" s="32"/>
      <c r="AE407" s="32"/>
      <c r="AF407" s="310">
        <v>0.0</v>
      </c>
      <c r="AG407" s="310">
        <v>0.0</v>
      </c>
      <c r="AH407" s="310">
        <v>0.0</v>
      </c>
      <c r="AI407" s="32"/>
      <c r="AJ407" s="32"/>
      <c r="AK407" s="32"/>
      <c r="AL407" s="310">
        <v>0.0</v>
      </c>
      <c r="AM407" s="310">
        <v>0.0</v>
      </c>
      <c r="AN407" s="310">
        <v>0.0</v>
      </c>
      <c r="AO407" s="32"/>
      <c r="AP407" s="32"/>
      <c r="AQ407" s="32"/>
      <c r="AR407" s="310">
        <v>0.0</v>
      </c>
      <c r="AS407" s="310">
        <v>0.0</v>
      </c>
      <c r="AT407" s="310">
        <v>0.0</v>
      </c>
      <c r="AU407" s="32"/>
      <c r="AV407" s="32"/>
      <c r="AW407" s="32"/>
      <c r="AX407" s="310">
        <v>0.0</v>
      </c>
      <c r="AY407" s="310">
        <v>0.0</v>
      </c>
      <c r="AZ407" s="310">
        <v>0.0</v>
      </c>
      <c r="BA407" s="32"/>
      <c r="BB407" s="32"/>
      <c r="BC407" s="32"/>
      <c r="BD407" s="310">
        <v>0.0</v>
      </c>
      <c r="BE407" s="310">
        <v>0.0</v>
      </c>
      <c r="BF407" s="310">
        <v>0.0</v>
      </c>
      <c r="BG407" s="32"/>
      <c r="BH407" s="32"/>
      <c r="BI407" s="32"/>
      <c r="BJ407" s="310">
        <v>0.0</v>
      </c>
      <c r="BK407" s="310">
        <v>0.0</v>
      </c>
      <c r="BL407" s="310">
        <v>0.0</v>
      </c>
      <c r="BM407" s="32"/>
      <c r="BN407" s="32"/>
      <c r="BO407" s="32"/>
      <c r="BP407" s="310">
        <v>0.0</v>
      </c>
      <c r="BQ407" s="310">
        <v>0.0</v>
      </c>
      <c r="BR407" s="310">
        <v>0.0</v>
      </c>
      <c r="BS407" s="32"/>
      <c r="BT407" s="32"/>
      <c r="BU407" s="32"/>
      <c r="BV407" s="310">
        <v>0.0</v>
      </c>
      <c r="BW407" s="310">
        <v>0.0</v>
      </c>
      <c r="BX407" s="310">
        <v>0.0</v>
      </c>
      <c r="BY407" s="32"/>
      <c r="BZ407" s="32"/>
      <c r="CA407" s="32"/>
      <c r="CB407" s="310">
        <v>0.0</v>
      </c>
      <c r="CC407" s="310">
        <v>0.0</v>
      </c>
      <c r="CD407" s="310">
        <v>0.0</v>
      </c>
      <c r="CE407" s="32"/>
      <c r="CF407" s="32"/>
      <c r="CG407" s="32"/>
      <c r="CH407" s="310">
        <v>0.0</v>
      </c>
      <c r="CI407" s="310">
        <v>0.0</v>
      </c>
      <c r="CJ407" s="310">
        <v>0.0</v>
      </c>
      <c r="CK407" s="31"/>
      <c r="CL407" s="31"/>
      <c r="CM407" s="31"/>
      <c r="CN407" s="304">
        <v>0.0</v>
      </c>
      <c r="CO407" s="304">
        <v>0.0</v>
      </c>
      <c r="CP407" s="304">
        <v>0.0</v>
      </c>
      <c r="CQ407" s="31"/>
      <c r="CR407" s="31"/>
      <c r="CS407" s="31"/>
      <c r="CT407" s="304">
        <v>0.0</v>
      </c>
      <c r="CU407" s="304">
        <v>0.0</v>
      </c>
      <c r="CV407" s="304">
        <v>0.0</v>
      </c>
      <c r="CW407" s="31"/>
      <c r="CX407" s="31"/>
      <c r="CY407" s="31"/>
      <c r="CZ407" s="304">
        <v>0.0</v>
      </c>
      <c r="DA407" s="304">
        <v>0.0</v>
      </c>
      <c r="DB407" s="304">
        <v>0.0</v>
      </c>
    </row>
    <row r="408">
      <c r="B408" s="313"/>
      <c r="C408" s="314"/>
      <c r="D408" s="314"/>
      <c r="E408" s="287">
        <v>0.0</v>
      </c>
      <c r="F408" s="287">
        <v>0.0</v>
      </c>
      <c r="G408" s="287">
        <v>0.0</v>
      </c>
      <c r="H408" s="287">
        <f>IF(ISBLANK(E408), "", COUNTA(CCD!K408, CCD!Q408, CCD!W408, CCD!AC408, CCD!AI408, CCD!AO408, CCD!AU408, CCD!BA408, CCD!BG408, CCD!BM408, CCD!BS408, CCD!BY408, CCD!CE408, CCD!CK408, CCD!CQ408, CCD!CW408))</f>
        <v>0</v>
      </c>
      <c r="I408" s="287">
        <f>IF(ISBLANK(F408), "", COUNTA(CCD!L408, CCD!R408, CCD!X408, CCD!AD408, CCD!AJ408, CCD!AP408, CCD!AV408, CCD!BB408, CCD!BH408, CCD!BN408, CCD!BT408, CCD!BZ408, CCD!CF408, CCD!CL408, CCD!CR408, CCD!CX408))</f>
        <v>0</v>
      </c>
      <c r="J408" s="287">
        <f>IF(ISBLANK(G408), "", COUNTA(CCD!M408, CCD!S408, CCD!Y408, CCD!AE408, CCD!AK408, CCD!AQ408, CCD!AW408, CCD!BC408, CCD!BI408, CCD!BO408, CCD!BU408, CCD!CA408, CCD!CG408, CCD!CM408, CCD!CS408, CCD!CY408))</f>
        <v>0</v>
      </c>
      <c r="K408" s="32"/>
      <c r="L408" s="32"/>
      <c r="M408" s="32"/>
      <c r="N408" s="310">
        <v>0.0</v>
      </c>
      <c r="O408" s="310">
        <v>0.0</v>
      </c>
      <c r="P408" s="310">
        <v>0.0</v>
      </c>
      <c r="Q408" s="32"/>
      <c r="R408" s="88"/>
      <c r="S408" s="32"/>
      <c r="T408" s="310">
        <v>0.0</v>
      </c>
      <c r="U408" s="310">
        <v>0.0</v>
      </c>
      <c r="V408" s="310">
        <v>0.0</v>
      </c>
      <c r="W408" s="32"/>
      <c r="X408" s="32"/>
      <c r="Y408" s="32"/>
      <c r="Z408" s="310">
        <v>0.0</v>
      </c>
      <c r="AA408" s="310">
        <v>0.0</v>
      </c>
      <c r="AB408" s="310">
        <v>0.0</v>
      </c>
      <c r="AC408" s="32"/>
      <c r="AD408" s="32"/>
      <c r="AE408" s="32"/>
      <c r="AF408" s="310">
        <v>0.0</v>
      </c>
      <c r="AG408" s="310">
        <v>0.0</v>
      </c>
      <c r="AH408" s="310">
        <v>0.0</v>
      </c>
      <c r="AI408" s="32"/>
      <c r="AJ408" s="32"/>
      <c r="AK408" s="32"/>
      <c r="AL408" s="310">
        <v>0.0</v>
      </c>
      <c r="AM408" s="310">
        <v>0.0</v>
      </c>
      <c r="AN408" s="310">
        <v>0.0</v>
      </c>
      <c r="AO408" s="32"/>
      <c r="AP408" s="32"/>
      <c r="AQ408" s="32"/>
      <c r="AR408" s="310">
        <v>0.0</v>
      </c>
      <c r="AS408" s="310">
        <v>0.0</v>
      </c>
      <c r="AT408" s="310">
        <v>0.0</v>
      </c>
      <c r="AU408" s="32"/>
      <c r="AV408" s="32"/>
      <c r="AW408" s="32"/>
      <c r="AX408" s="310">
        <v>0.0</v>
      </c>
      <c r="AY408" s="310">
        <v>0.0</v>
      </c>
      <c r="AZ408" s="310">
        <v>0.0</v>
      </c>
      <c r="BA408" s="32"/>
      <c r="BB408" s="32"/>
      <c r="BC408" s="32"/>
      <c r="BD408" s="310">
        <v>0.0</v>
      </c>
      <c r="BE408" s="310">
        <v>0.0</v>
      </c>
      <c r="BF408" s="310">
        <v>0.0</v>
      </c>
      <c r="BG408" s="32"/>
      <c r="BH408" s="32"/>
      <c r="BI408" s="32"/>
      <c r="BJ408" s="310">
        <v>0.0</v>
      </c>
      <c r="BK408" s="310">
        <v>0.0</v>
      </c>
      <c r="BL408" s="310">
        <v>0.0</v>
      </c>
      <c r="BM408" s="32"/>
      <c r="BN408" s="32"/>
      <c r="BO408" s="32"/>
      <c r="BP408" s="310">
        <v>0.0</v>
      </c>
      <c r="BQ408" s="310">
        <v>0.0</v>
      </c>
      <c r="BR408" s="310">
        <v>0.0</v>
      </c>
      <c r="BS408" s="32"/>
      <c r="BT408" s="32"/>
      <c r="BU408" s="32"/>
      <c r="BV408" s="310">
        <v>0.0</v>
      </c>
      <c r="BW408" s="310">
        <v>0.0</v>
      </c>
      <c r="BX408" s="310">
        <v>0.0</v>
      </c>
      <c r="BY408" s="32"/>
      <c r="BZ408" s="32"/>
      <c r="CA408" s="32"/>
      <c r="CB408" s="310">
        <v>0.0</v>
      </c>
      <c r="CC408" s="310">
        <v>0.0</v>
      </c>
      <c r="CD408" s="310">
        <v>0.0</v>
      </c>
      <c r="CE408" s="32"/>
      <c r="CF408" s="32"/>
      <c r="CG408" s="32"/>
      <c r="CH408" s="310">
        <v>0.0</v>
      </c>
      <c r="CI408" s="310">
        <v>0.0</v>
      </c>
      <c r="CJ408" s="310">
        <v>0.0</v>
      </c>
      <c r="CK408" s="31"/>
      <c r="CL408" s="31"/>
      <c r="CM408" s="31"/>
      <c r="CN408" s="304">
        <v>0.0</v>
      </c>
      <c r="CO408" s="304">
        <v>0.0</v>
      </c>
      <c r="CP408" s="304">
        <v>0.0</v>
      </c>
      <c r="CQ408" s="31"/>
      <c r="CR408" s="31"/>
      <c r="CS408" s="31"/>
      <c r="CT408" s="304">
        <v>0.0</v>
      </c>
      <c r="CU408" s="304">
        <v>0.0</v>
      </c>
      <c r="CV408" s="304">
        <v>0.0</v>
      </c>
      <c r="CW408" s="31"/>
      <c r="CX408" s="31"/>
      <c r="CY408" s="31"/>
      <c r="CZ408" s="304">
        <v>0.0</v>
      </c>
      <c r="DA408" s="304">
        <v>0.0</v>
      </c>
      <c r="DB408" s="304">
        <v>0.0</v>
      </c>
    </row>
    <row r="409">
      <c r="B409" s="313"/>
      <c r="C409" s="314"/>
      <c r="D409" s="314"/>
      <c r="E409" s="287">
        <v>0.0</v>
      </c>
      <c r="F409" s="287">
        <v>0.0</v>
      </c>
      <c r="G409" s="287">
        <v>0.0</v>
      </c>
      <c r="H409" s="287">
        <f>IF(ISBLANK(E409), "", COUNTA(CCD!K409, CCD!Q409, CCD!W409, CCD!AC409, CCD!AI409, CCD!AO409, CCD!AU409, CCD!BA409, CCD!BG409, CCD!BM409, CCD!BS409, CCD!BY409, CCD!CE409, CCD!CK409, CCD!CQ409, CCD!CW409))</f>
        <v>0</v>
      </c>
      <c r="I409" s="287">
        <f>IF(ISBLANK(F409), "", COUNTA(CCD!L409, CCD!R409, CCD!X409, CCD!AD409, CCD!AJ409, CCD!AP409, CCD!AV409, CCD!BB409, CCD!BH409, CCD!BN409, CCD!BT409, CCD!BZ409, CCD!CF409, CCD!CL409, CCD!CR409, CCD!CX409))</f>
        <v>0</v>
      </c>
      <c r="J409" s="287">
        <f>IF(ISBLANK(G409), "", COUNTA(CCD!M409, CCD!S409, CCD!Y409, CCD!AE409, CCD!AK409, CCD!AQ409, CCD!AW409, CCD!BC409, CCD!BI409, CCD!BO409, CCD!BU409, CCD!CA409, CCD!CG409, CCD!CM409, CCD!CS409, CCD!CY409))</f>
        <v>0</v>
      </c>
      <c r="K409" s="32"/>
      <c r="L409" s="32"/>
      <c r="M409" s="32"/>
      <c r="N409" s="310">
        <v>0.0</v>
      </c>
      <c r="O409" s="310">
        <v>0.0</v>
      </c>
      <c r="P409" s="310">
        <v>0.0</v>
      </c>
      <c r="Q409" s="32"/>
      <c r="R409" s="88"/>
      <c r="S409" s="32"/>
      <c r="T409" s="310">
        <v>0.0</v>
      </c>
      <c r="U409" s="310">
        <v>0.0</v>
      </c>
      <c r="V409" s="310">
        <v>0.0</v>
      </c>
      <c r="W409" s="32"/>
      <c r="X409" s="32"/>
      <c r="Y409" s="32"/>
      <c r="Z409" s="310">
        <v>0.0</v>
      </c>
      <c r="AA409" s="310">
        <v>0.0</v>
      </c>
      <c r="AB409" s="310">
        <v>0.0</v>
      </c>
      <c r="AC409" s="32"/>
      <c r="AD409" s="32"/>
      <c r="AE409" s="32"/>
      <c r="AF409" s="310">
        <v>0.0</v>
      </c>
      <c r="AG409" s="310">
        <v>0.0</v>
      </c>
      <c r="AH409" s="310">
        <v>0.0</v>
      </c>
      <c r="AI409" s="32"/>
      <c r="AJ409" s="32"/>
      <c r="AK409" s="32"/>
      <c r="AL409" s="310">
        <v>0.0</v>
      </c>
      <c r="AM409" s="310">
        <v>0.0</v>
      </c>
      <c r="AN409" s="310">
        <v>0.0</v>
      </c>
      <c r="AO409" s="32"/>
      <c r="AP409" s="32"/>
      <c r="AQ409" s="32"/>
      <c r="AR409" s="310">
        <v>0.0</v>
      </c>
      <c r="AS409" s="310">
        <v>0.0</v>
      </c>
      <c r="AT409" s="310">
        <v>0.0</v>
      </c>
      <c r="AU409" s="32"/>
      <c r="AV409" s="32"/>
      <c r="AW409" s="32"/>
      <c r="AX409" s="310">
        <v>0.0</v>
      </c>
      <c r="AY409" s="310">
        <v>0.0</v>
      </c>
      <c r="AZ409" s="310">
        <v>0.0</v>
      </c>
      <c r="BA409" s="32"/>
      <c r="BB409" s="32"/>
      <c r="BC409" s="32"/>
      <c r="BD409" s="310">
        <v>0.0</v>
      </c>
      <c r="BE409" s="310">
        <v>0.0</v>
      </c>
      <c r="BF409" s="310">
        <v>0.0</v>
      </c>
      <c r="BG409" s="32"/>
      <c r="BH409" s="32"/>
      <c r="BI409" s="32"/>
      <c r="BJ409" s="310">
        <v>0.0</v>
      </c>
      <c r="BK409" s="310">
        <v>0.0</v>
      </c>
      <c r="BL409" s="310">
        <v>0.0</v>
      </c>
      <c r="BM409" s="32"/>
      <c r="BN409" s="32"/>
      <c r="BO409" s="32"/>
      <c r="BP409" s="310">
        <v>0.0</v>
      </c>
      <c r="BQ409" s="310">
        <v>0.0</v>
      </c>
      <c r="BR409" s="310">
        <v>0.0</v>
      </c>
      <c r="BS409" s="32"/>
      <c r="BT409" s="32"/>
      <c r="BU409" s="32"/>
      <c r="BV409" s="310">
        <v>0.0</v>
      </c>
      <c r="BW409" s="310">
        <v>0.0</v>
      </c>
      <c r="BX409" s="310">
        <v>0.0</v>
      </c>
      <c r="BY409" s="32"/>
      <c r="BZ409" s="32"/>
      <c r="CA409" s="32"/>
      <c r="CB409" s="310">
        <v>0.0</v>
      </c>
      <c r="CC409" s="310">
        <v>0.0</v>
      </c>
      <c r="CD409" s="310">
        <v>0.0</v>
      </c>
      <c r="CE409" s="32"/>
      <c r="CF409" s="32"/>
      <c r="CG409" s="32"/>
      <c r="CH409" s="310">
        <v>0.0</v>
      </c>
      <c r="CI409" s="310">
        <v>0.0</v>
      </c>
      <c r="CJ409" s="310">
        <v>0.0</v>
      </c>
      <c r="CK409" s="31"/>
      <c r="CL409" s="31"/>
      <c r="CM409" s="31"/>
      <c r="CN409" s="304">
        <v>0.0</v>
      </c>
      <c r="CO409" s="304">
        <v>0.0</v>
      </c>
      <c r="CP409" s="304">
        <v>0.0</v>
      </c>
      <c r="CQ409" s="31"/>
      <c r="CR409" s="31"/>
      <c r="CS409" s="31"/>
      <c r="CT409" s="304">
        <v>0.0</v>
      </c>
      <c r="CU409" s="304">
        <v>0.0</v>
      </c>
      <c r="CV409" s="304">
        <v>0.0</v>
      </c>
      <c r="CW409" s="31"/>
      <c r="CX409" s="31"/>
      <c r="CY409" s="31"/>
      <c r="CZ409" s="304">
        <v>0.0</v>
      </c>
      <c r="DA409" s="304">
        <v>0.0</v>
      </c>
      <c r="DB409" s="304">
        <v>0.0</v>
      </c>
    </row>
    <row r="410">
      <c r="B410" s="313"/>
      <c r="C410" s="314"/>
      <c r="D410" s="314"/>
      <c r="E410" s="287">
        <v>0.0</v>
      </c>
      <c r="F410" s="287">
        <v>0.0</v>
      </c>
      <c r="G410" s="287">
        <v>0.0</v>
      </c>
      <c r="H410" s="287">
        <f>IF(ISBLANK(E410), "", COUNTA(CCD!K410, CCD!Q410, CCD!W410, CCD!AC410, CCD!AI410, CCD!AO410, CCD!AU410, CCD!BA410, CCD!BG410, CCD!BM410, CCD!BS410, CCD!BY410, CCD!CE410, CCD!CK410, CCD!CQ410, CCD!CW410))</f>
        <v>0</v>
      </c>
      <c r="I410" s="287">
        <f>IF(ISBLANK(F410), "", COUNTA(CCD!L410, CCD!R410, CCD!X410, CCD!AD410, CCD!AJ410, CCD!AP410, CCD!AV410, CCD!BB410, CCD!BH410, CCD!BN410, CCD!BT410, CCD!BZ410, CCD!CF410, CCD!CL410, CCD!CR410, CCD!CX410))</f>
        <v>0</v>
      </c>
      <c r="J410" s="287">
        <f>IF(ISBLANK(G410), "", COUNTA(CCD!M410, CCD!S410, CCD!Y410, CCD!AE410, CCD!AK410, CCD!AQ410, CCD!AW410, CCD!BC410, CCD!BI410, CCD!BO410, CCD!BU410, CCD!CA410, CCD!CG410, CCD!CM410, CCD!CS410, CCD!CY410))</f>
        <v>0</v>
      </c>
      <c r="K410" s="32"/>
      <c r="L410" s="32"/>
      <c r="M410" s="32"/>
      <c r="N410" s="310">
        <v>0.0</v>
      </c>
      <c r="O410" s="310">
        <v>0.0</v>
      </c>
      <c r="P410" s="310">
        <v>0.0</v>
      </c>
      <c r="Q410" s="32"/>
      <c r="R410" s="88"/>
      <c r="S410" s="32"/>
      <c r="T410" s="310">
        <v>0.0</v>
      </c>
      <c r="U410" s="310">
        <v>0.0</v>
      </c>
      <c r="V410" s="310">
        <v>0.0</v>
      </c>
      <c r="W410" s="32"/>
      <c r="X410" s="32"/>
      <c r="Y410" s="32"/>
      <c r="Z410" s="310">
        <v>0.0</v>
      </c>
      <c r="AA410" s="310">
        <v>0.0</v>
      </c>
      <c r="AB410" s="310">
        <v>0.0</v>
      </c>
      <c r="AC410" s="32"/>
      <c r="AD410" s="32"/>
      <c r="AE410" s="32"/>
      <c r="AF410" s="310">
        <v>0.0</v>
      </c>
      <c r="AG410" s="310">
        <v>0.0</v>
      </c>
      <c r="AH410" s="310">
        <v>0.0</v>
      </c>
      <c r="AI410" s="32"/>
      <c r="AJ410" s="32"/>
      <c r="AK410" s="32"/>
      <c r="AL410" s="310">
        <v>0.0</v>
      </c>
      <c r="AM410" s="310">
        <v>0.0</v>
      </c>
      <c r="AN410" s="310">
        <v>0.0</v>
      </c>
      <c r="AO410" s="32"/>
      <c r="AP410" s="32"/>
      <c r="AQ410" s="32"/>
      <c r="AR410" s="310">
        <v>0.0</v>
      </c>
      <c r="AS410" s="310">
        <v>0.0</v>
      </c>
      <c r="AT410" s="310">
        <v>0.0</v>
      </c>
      <c r="AU410" s="32"/>
      <c r="AV410" s="32"/>
      <c r="AW410" s="32"/>
      <c r="AX410" s="310">
        <v>0.0</v>
      </c>
      <c r="AY410" s="310">
        <v>0.0</v>
      </c>
      <c r="AZ410" s="310">
        <v>0.0</v>
      </c>
      <c r="BA410" s="32"/>
      <c r="BB410" s="32"/>
      <c r="BC410" s="32"/>
      <c r="BD410" s="310">
        <v>0.0</v>
      </c>
      <c r="BE410" s="310">
        <v>0.0</v>
      </c>
      <c r="BF410" s="310">
        <v>0.0</v>
      </c>
      <c r="BG410" s="32"/>
      <c r="BH410" s="32"/>
      <c r="BI410" s="32"/>
      <c r="BJ410" s="310">
        <v>0.0</v>
      </c>
      <c r="BK410" s="310">
        <v>0.0</v>
      </c>
      <c r="BL410" s="310">
        <v>0.0</v>
      </c>
      <c r="BM410" s="32"/>
      <c r="BN410" s="32"/>
      <c r="BO410" s="32"/>
      <c r="BP410" s="310">
        <v>0.0</v>
      </c>
      <c r="BQ410" s="310">
        <v>0.0</v>
      </c>
      <c r="BR410" s="310">
        <v>0.0</v>
      </c>
      <c r="BS410" s="32"/>
      <c r="BT410" s="32"/>
      <c r="BU410" s="32"/>
      <c r="BV410" s="310">
        <v>0.0</v>
      </c>
      <c r="BW410" s="310">
        <v>0.0</v>
      </c>
      <c r="BX410" s="310">
        <v>0.0</v>
      </c>
      <c r="BY410" s="32"/>
      <c r="BZ410" s="32"/>
      <c r="CA410" s="32"/>
      <c r="CB410" s="310">
        <v>0.0</v>
      </c>
      <c r="CC410" s="310">
        <v>0.0</v>
      </c>
      <c r="CD410" s="310">
        <v>0.0</v>
      </c>
      <c r="CE410" s="32"/>
      <c r="CF410" s="32"/>
      <c r="CG410" s="32"/>
      <c r="CH410" s="310">
        <v>0.0</v>
      </c>
      <c r="CI410" s="310">
        <v>0.0</v>
      </c>
      <c r="CJ410" s="310">
        <v>0.0</v>
      </c>
      <c r="CK410" s="31"/>
      <c r="CL410" s="31"/>
      <c r="CM410" s="31"/>
      <c r="CN410" s="304">
        <v>0.0</v>
      </c>
      <c r="CO410" s="304">
        <v>0.0</v>
      </c>
      <c r="CP410" s="304">
        <v>0.0</v>
      </c>
      <c r="CQ410" s="31"/>
      <c r="CR410" s="31"/>
      <c r="CS410" s="31"/>
      <c r="CT410" s="304">
        <v>0.0</v>
      </c>
      <c r="CU410" s="304">
        <v>0.0</v>
      </c>
      <c r="CV410" s="304">
        <v>0.0</v>
      </c>
      <c r="CW410" s="31"/>
      <c r="CX410" s="31"/>
      <c r="CY410" s="31"/>
      <c r="CZ410" s="304">
        <v>0.0</v>
      </c>
      <c r="DA410" s="304">
        <v>0.0</v>
      </c>
      <c r="DB410" s="304">
        <v>0.0</v>
      </c>
    </row>
    <row r="411">
      <c r="B411" s="313"/>
      <c r="C411" s="314"/>
      <c r="D411" s="314"/>
      <c r="E411" s="287">
        <v>0.0</v>
      </c>
      <c r="F411" s="287">
        <v>0.0</v>
      </c>
      <c r="G411" s="287">
        <v>0.0</v>
      </c>
      <c r="H411" s="287">
        <f>IF(ISBLANK(E411), "", COUNTA(CCD!K411, CCD!Q411, CCD!W411, CCD!AC411, CCD!AI411, CCD!AO411, CCD!AU411, CCD!BA411, CCD!BG411, CCD!BM411, CCD!BS411, CCD!BY411, CCD!CE411, CCD!CK411, CCD!CQ411, CCD!CW411))</f>
        <v>0</v>
      </c>
      <c r="I411" s="287">
        <f>IF(ISBLANK(F411), "", COUNTA(CCD!L411, CCD!R411, CCD!X411, CCD!AD411, CCD!AJ411, CCD!AP411, CCD!AV411, CCD!BB411, CCD!BH411, CCD!BN411, CCD!BT411, CCD!BZ411, CCD!CF411, CCD!CL411, CCD!CR411, CCD!CX411))</f>
        <v>0</v>
      </c>
      <c r="J411" s="287">
        <f>IF(ISBLANK(G411), "", COUNTA(CCD!M411, CCD!S411, CCD!Y411, CCD!AE411, CCD!AK411, CCD!AQ411, CCD!AW411, CCD!BC411, CCD!BI411, CCD!BO411, CCD!BU411, CCD!CA411, CCD!CG411, CCD!CM411, CCD!CS411, CCD!CY411))</f>
        <v>0</v>
      </c>
      <c r="K411" s="32"/>
      <c r="L411" s="32"/>
      <c r="M411" s="32"/>
      <c r="N411" s="310">
        <v>0.0</v>
      </c>
      <c r="O411" s="310">
        <v>0.0</v>
      </c>
      <c r="P411" s="310">
        <v>0.0</v>
      </c>
      <c r="Q411" s="32"/>
      <c r="R411" s="88"/>
      <c r="S411" s="32"/>
      <c r="T411" s="310">
        <v>0.0</v>
      </c>
      <c r="U411" s="310">
        <v>0.0</v>
      </c>
      <c r="V411" s="310">
        <v>0.0</v>
      </c>
      <c r="W411" s="32"/>
      <c r="X411" s="32"/>
      <c r="Y411" s="32"/>
      <c r="Z411" s="310">
        <v>0.0</v>
      </c>
      <c r="AA411" s="310">
        <v>0.0</v>
      </c>
      <c r="AB411" s="310">
        <v>0.0</v>
      </c>
      <c r="AC411" s="32"/>
      <c r="AD411" s="32"/>
      <c r="AE411" s="32"/>
      <c r="AF411" s="310">
        <v>0.0</v>
      </c>
      <c r="AG411" s="310">
        <v>0.0</v>
      </c>
      <c r="AH411" s="310">
        <v>0.0</v>
      </c>
      <c r="AI411" s="32"/>
      <c r="AJ411" s="32"/>
      <c r="AK411" s="32"/>
      <c r="AL411" s="310">
        <v>0.0</v>
      </c>
      <c r="AM411" s="310">
        <v>0.0</v>
      </c>
      <c r="AN411" s="310">
        <v>0.0</v>
      </c>
      <c r="AO411" s="32"/>
      <c r="AP411" s="32"/>
      <c r="AQ411" s="32"/>
      <c r="AR411" s="310">
        <v>0.0</v>
      </c>
      <c r="AS411" s="310">
        <v>0.0</v>
      </c>
      <c r="AT411" s="310">
        <v>0.0</v>
      </c>
      <c r="AU411" s="32"/>
      <c r="AV411" s="32"/>
      <c r="AW411" s="32"/>
      <c r="AX411" s="310">
        <v>0.0</v>
      </c>
      <c r="AY411" s="310">
        <v>0.0</v>
      </c>
      <c r="AZ411" s="310">
        <v>0.0</v>
      </c>
      <c r="BA411" s="32"/>
      <c r="BB411" s="32"/>
      <c r="BC411" s="32"/>
      <c r="BD411" s="310">
        <v>0.0</v>
      </c>
      <c r="BE411" s="310">
        <v>0.0</v>
      </c>
      <c r="BF411" s="310">
        <v>0.0</v>
      </c>
      <c r="BG411" s="32"/>
      <c r="BH411" s="32"/>
      <c r="BI411" s="32"/>
      <c r="BJ411" s="310">
        <v>0.0</v>
      </c>
      <c r="BK411" s="310">
        <v>0.0</v>
      </c>
      <c r="BL411" s="310">
        <v>0.0</v>
      </c>
      <c r="BM411" s="32"/>
      <c r="BN411" s="32"/>
      <c r="BO411" s="32"/>
      <c r="BP411" s="310">
        <v>0.0</v>
      </c>
      <c r="BQ411" s="310">
        <v>0.0</v>
      </c>
      <c r="BR411" s="310">
        <v>0.0</v>
      </c>
      <c r="BS411" s="32"/>
      <c r="BT411" s="32"/>
      <c r="BU411" s="32"/>
      <c r="BV411" s="310">
        <v>0.0</v>
      </c>
      <c r="BW411" s="310">
        <v>0.0</v>
      </c>
      <c r="BX411" s="310">
        <v>0.0</v>
      </c>
      <c r="BY411" s="32"/>
      <c r="BZ411" s="32"/>
      <c r="CA411" s="32"/>
      <c r="CB411" s="310">
        <v>0.0</v>
      </c>
      <c r="CC411" s="310">
        <v>0.0</v>
      </c>
      <c r="CD411" s="310">
        <v>0.0</v>
      </c>
      <c r="CE411" s="32"/>
      <c r="CF411" s="32"/>
      <c r="CG411" s="32"/>
      <c r="CH411" s="310">
        <v>0.0</v>
      </c>
      <c r="CI411" s="310">
        <v>0.0</v>
      </c>
      <c r="CJ411" s="310">
        <v>0.0</v>
      </c>
      <c r="CK411" s="31"/>
      <c r="CL411" s="31"/>
      <c r="CM411" s="31"/>
      <c r="CN411" s="304">
        <v>0.0</v>
      </c>
      <c r="CO411" s="304">
        <v>0.0</v>
      </c>
      <c r="CP411" s="304">
        <v>0.0</v>
      </c>
      <c r="CQ411" s="31"/>
      <c r="CR411" s="31"/>
      <c r="CS411" s="31"/>
      <c r="CT411" s="304">
        <v>0.0</v>
      </c>
      <c r="CU411" s="304">
        <v>0.0</v>
      </c>
      <c r="CV411" s="304">
        <v>0.0</v>
      </c>
      <c r="CW411" s="31"/>
      <c r="CX411" s="31"/>
      <c r="CY411" s="31"/>
      <c r="CZ411" s="304">
        <v>0.0</v>
      </c>
      <c r="DA411" s="304">
        <v>0.0</v>
      </c>
      <c r="DB411" s="304">
        <v>0.0</v>
      </c>
    </row>
    <row r="412">
      <c r="B412" s="313"/>
      <c r="C412" s="314"/>
      <c r="D412" s="314"/>
      <c r="E412" s="287">
        <v>0.0</v>
      </c>
      <c r="F412" s="287">
        <v>0.0</v>
      </c>
      <c r="G412" s="287">
        <v>0.0</v>
      </c>
      <c r="H412" s="287">
        <f>IF(ISBLANK(E412), "", COUNTA(CCD!K412, CCD!Q412, CCD!W412, CCD!AC412, CCD!AI412, CCD!AO412, CCD!AU412, CCD!BA412, CCD!BG412, CCD!BM412, CCD!BS412, CCD!BY412, CCD!CE412, CCD!CK412, CCD!CQ412, CCD!CW412))</f>
        <v>0</v>
      </c>
      <c r="I412" s="287">
        <f>IF(ISBLANK(F412), "", COUNTA(CCD!L412, CCD!R412, CCD!X412, CCD!AD412, CCD!AJ412, CCD!AP412, CCD!AV412, CCD!BB412, CCD!BH412, CCD!BN412, CCD!BT412, CCD!BZ412, CCD!CF412, CCD!CL412, CCD!CR412, CCD!CX412))</f>
        <v>0</v>
      </c>
      <c r="J412" s="287">
        <f>IF(ISBLANK(G412), "", COUNTA(CCD!M412, CCD!S412, CCD!Y412, CCD!AE412, CCD!AK412, CCD!AQ412, CCD!AW412, CCD!BC412, CCD!BI412, CCD!BO412, CCD!BU412, CCD!CA412, CCD!CG412, CCD!CM412, CCD!CS412, CCD!CY412))</f>
        <v>0</v>
      </c>
      <c r="K412" s="32"/>
      <c r="L412" s="32"/>
      <c r="M412" s="32"/>
      <c r="N412" s="310">
        <v>0.0</v>
      </c>
      <c r="O412" s="310">
        <v>0.0</v>
      </c>
      <c r="P412" s="310">
        <v>0.0</v>
      </c>
      <c r="Q412" s="32"/>
      <c r="R412" s="88"/>
      <c r="S412" s="32"/>
      <c r="T412" s="310">
        <v>0.0</v>
      </c>
      <c r="U412" s="310">
        <v>0.0</v>
      </c>
      <c r="V412" s="310">
        <v>0.0</v>
      </c>
      <c r="W412" s="32"/>
      <c r="X412" s="32"/>
      <c r="Y412" s="32"/>
      <c r="Z412" s="310">
        <v>0.0</v>
      </c>
      <c r="AA412" s="310">
        <v>0.0</v>
      </c>
      <c r="AB412" s="310">
        <v>0.0</v>
      </c>
      <c r="AC412" s="32"/>
      <c r="AD412" s="32"/>
      <c r="AE412" s="32"/>
      <c r="AF412" s="310">
        <v>0.0</v>
      </c>
      <c r="AG412" s="310">
        <v>0.0</v>
      </c>
      <c r="AH412" s="310">
        <v>0.0</v>
      </c>
      <c r="AI412" s="32"/>
      <c r="AJ412" s="32"/>
      <c r="AK412" s="32"/>
      <c r="AL412" s="310">
        <v>0.0</v>
      </c>
      <c r="AM412" s="310">
        <v>0.0</v>
      </c>
      <c r="AN412" s="310">
        <v>0.0</v>
      </c>
      <c r="AO412" s="32"/>
      <c r="AP412" s="32"/>
      <c r="AQ412" s="32"/>
      <c r="AR412" s="310">
        <v>0.0</v>
      </c>
      <c r="AS412" s="310">
        <v>0.0</v>
      </c>
      <c r="AT412" s="310">
        <v>0.0</v>
      </c>
      <c r="AU412" s="32"/>
      <c r="AV412" s="32"/>
      <c r="AW412" s="32"/>
      <c r="AX412" s="310">
        <v>0.0</v>
      </c>
      <c r="AY412" s="310">
        <v>0.0</v>
      </c>
      <c r="AZ412" s="310">
        <v>0.0</v>
      </c>
      <c r="BA412" s="32"/>
      <c r="BB412" s="32"/>
      <c r="BC412" s="32"/>
      <c r="BD412" s="310">
        <v>0.0</v>
      </c>
      <c r="BE412" s="310">
        <v>0.0</v>
      </c>
      <c r="BF412" s="310">
        <v>0.0</v>
      </c>
      <c r="BG412" s="32"/>
      <c r="BH412" s="32"/>
      <c r="BI412" s="32"/>
      <c r="BJ412" s="310">
        <v>0.0</v>
      </c>
      <c r="BK412" s="310">
        <v>0.0</v>
      </c>
      <c r="BL412" s="310">
        <v>0.0</v>
      </c>
      <c r="BM412" s="32"/>
      <c r="BN412" s="32"/>
      <c r="BO412" s="32"/>
      <c r="BP412" s="310">
        <v>0.0</v>
      </c>
      <c r="BQ412" s="310">
        <v>0.0</v>
      </c>
      <c r="BR412" s="310">
        <v>0.0</v>
      </c>
      <c r="BS412" s="32"/>
      <c r="BT412" s="32"/>
      <c r="BU412" s="32"/>
      <c r="BV412" s="310">
        <v>0.0</v>
      </c>
      <c r="BW412" s="310">
        <v>0.0</v>
      </c>
      <c r="BX412" s="310">
        <v>0.0</v>
      </c>
      <c r="BY412" s="32"/>
      <c r="BZ412" s="32"/>
      <c r="CA412" s="32"/>
      <c r="CB412" s="310">
        <v>0.0</v>
      </c>
      <c r="CC412" s="310">
        <v>0.0</v>
      </c>
      <c r="CD412" s="310">
        <v>0.0</v>
      </c>
      <c r="CE412" s="32"/>
      <c r="CF412" s="32"/>
      <c r="CG412" s="32"/>
      <c r="CH412" s="310">
        <v>0.0</v>
      </c>
      <c r="CI412" s="310">
        <v>0.0</v>
      </c>
      <c r="CJ412" s="310">
        <v>0.0</v>
      </c>
      <c r="CK412" s="31"/>
      <c r="CL412" s="31"/>
      <c r="CM412" s="31"/>
      <c r="CN412" s="304">
        <v>0.0</v>
      </c>
      <c r="CO412" s="304">
        <v>0.0</v>
      </c>
      <c r="CP412" s="304">
        <v>0.0</v>
      </c>
      <c r="CQ412" s="31"/>
      <c r="CR412" s="31"/>
      <c r="CS412" s="31"/>
      <c r="CT412" s="304">
        <v>0.0</v>
      </c>
      <c r="CU412" s="304">
        <v>0.0</v>
      </c>
      <c r="CV412" s="304">
        <v>0.0</v>
      </c>
      <c r="CW412" s="31"/>
      <c r="CX412" s="31"/>
      <c r="CY412" s="31"/>
      <c r="CZ412" s="304">
        <v>0.0</v>
      </c>
      <c r="DA412" s="304">
        <v>0.0</v>
      </c>
      <c r="DB412" s="304">
        <v>0.0</v>
      </c>
    </row>
    <row r="413">
      <c r="B413" s="313"/>
      <c r="C413" s="314"/>
      <c r="D413" s="314"/>
      <c r="E413" s="287">
        <v>0.0</v>
      </c>
      <c r="F413" s="287">
        <v>0.0</v>
      </c>
      <c r="G413" s="287">
        <v>0.0</v>
      </c>
      <c r="H413" s="287">
        <f>IF(ISBLANK(E413), "", COUNTA(CCD!K413, CCD!Q413, CCD!W413, CCD!AC413, CCD!AI413, CCD!AO413, CCD!AU413, CCD!BA413, CCD!BG413, CCD!BM413, CCD!BS413, CCD!BY413, CCD!CE413, CCD!CK413, CCD!CQ413, CCD!CW413))</f>
        <v>0</v>
      </c>
      <c r="I413" s="287">
        <f>IF(ISBLANK(F413), "", COUNTA(CCD!L413, CCD!R413, CCD!X413, CCD!AD413, CCD!AJ413, CCD!AP413, CCD!AV413, CCD!BB413, CCD!BH413, CCD!BN413, CCD!BT413, CCD!BZ413, CCD!CF413, CCD!CL413, CCD!CR413, CCD!CX413))</f>
        <v>0</v>
      </c>
      <c r="J413" s="287">
        <f>IF(ISBLANK(G413), "", COUNTA(CCD!M413, CCD!S413, CCD!Y413, CCD!AE413, CCD!AK413, CCD!AQ413, CCD!AW413, CCD!BC413, CCD!BI413, CCD!BO413, CCD!BU413, CCD!CA413, CCD!CG413, CCD!CM413, CCD!CS413, CCD!CY413))</f>
        <v>0</v>
      </c>
      <c r="K413" s="32"/>
      <c r="L413" s="32"/>
      <c r="M413" s="32"/>
      <c r="N413" s="310">
        <v>0.0</v>
      </c>
      <c r="O413" s="310">
        <v>0.0</v>
      </c>
      <c r="P413" s="310">
        <v>0.0</v>
      </c>
      <c r="Q413" s="32"/>
      <c r="R413" s="88"/>
      <c r="S413" s="32"/>
      <c r="T413" s="310">
        <v>0.0</v>
      </c>
      <c r="U413" s="310">
        <v>0.0</v>
      </c>
      <c r="V413" s="310">
        <v>0.0</v>
      </c>
      <c r="W413" s="32"/>
      <c r="X413" s="32"/>
      <c r="Y413" s="32"/>
      <c r="Z413" s="310">
        <v>0.0</v>
      </c>
      <c r="AA413" s="310">
        <v>0.0</v>
      </c>
      <c r="AB413" s="310">
        <v>0.0</v>
      </c>
      <c r="AC413" s="32"/>
      <c r="AD413" s="32"/>
      <c r="AE413" s="32"/>
      <c r="AF413" s="310">
        <v>0.0</v>
      </c>
      <c r="AG413" s="310">
        <v>0.0</v>
      </c>
      <c r="AH413" s="310">
        <v>0.0</v>
      </c>
      <c r="AI413" s="32"/>
      <c r="AJ413" s="32"/>
      <c r="AK413" s="32"/>
      <c r="AL413" s="310">
        <v>0.0</v>
      </c>
      <c r="AM413" s="310">
        <v>0.0</v>
      </c>
      <c r="AN413" s="310">
        <v>0.0</v>
      </c>
      <c r="AO413" s="32"/>
      <c r="AP413" s="32"/>
      <c r="AQ413" s="32"/>
      <c r="AR413" s="310">
        <v>0.0</v>
      </c>
      <c r="AS413" s="310">
        <v>0.0</v>
      </c>
      <c r="AT413" s="310">
        <v>0.0</v>
      </c>
      <c r="AU413" s="32"/>
      <c r="AV413" s="32"/>
      <c r="AW413" s="32"/>
      <c r="AX413" s="310">
        <v>0.0</v>
      </c>
      <c r="AY413" s="310">
        <v>0.0</v>
      </c>
      <c r="AZ413" s="310">
        <v>0.0</v>
      </c>
      <c r="BA413" s="32"/>
      <c r="BB413" s="32"/>
      <c r="BC413" s="32"/>
      <c r="BD413" s="310">
        <v>0.0</v>
      </c>
      <c r="BE413" s="310">
        <v>0.0</v>
      </c>
      <c r="BF413" s="310">
        <v>0.0</v>
      </c>
      <c r="BG413" s="32"/>
      <c r="BH413" s="32"/>
      <c r="BI413" s="32"/>
      <c r="BJ413" s="310">
        <v>0.0</v>
      </c>
      <c r="BK413" s="310">
        <v>0.0</v>
      </c>
      <c r="BL413" s="310">
        <v>0.0</v>
      </c>
      <c r="BM413" s="32"/>
      <c r="BN413" s="32"/>
      <c r="BO413" s="32"/>
      <c r="BP413" s="310">
        <v>0.0</v>
      </c>
      <c r="BQ413" s="310">
        <v>0.0</v>
      </c>
      <c r="BR413" s="310">
        <v>0.0</v>
      </c>
      <c r="BS413" s="32"/>
      <c r="BT413" s="32"/>
      <c r="BU413" s="32"/>
      <c r="BV413" s="310">
        <v>0.0</v>
      </c>
      <c r="BW413" s="310">
        <v>0.0</v>
      </c>
      <c r="BX413" s="310">
        <v>0.0</v>
      </c>
      <c r="BY413" s="32"/>
      <c r="BZ413" s="32"/>
      <c r="CA413" s="32"/>
      <c r="CB413" s="310">
        <v>0.0</v>
      </c>
      <c r="CC413" s="310">
        <v>0.0</v>
      </c>
      <c r="CD413" s="310">
        <v>0.0</v>
      </c>
      <c r="CE413" s="32"/>
      <c r="CF413" s="32"/>
      <c r="CG413" s="32"/>
      <c r="CH413" s="310">
        <v>0.0</v>
      </c>
      <c r="CI413" s="310">
        <v>0.0</v>
      </c>
      <c r="CJ413" s="310">
        <v>0.0</v>
      </c>
      <c r="CK413" s="31"/>
      <c r="CL413" s="31"/>
      <c r="CM413" s="31"/>
      <c r="CN413" s="304">
        <v>0.0</v>
      </c>
      <c r="CO413" s="304">
        <v>0.0</v>
      </c>
      <c r="CP413" s="304">
        <v>0.0</v>
      </c>
      <c r="CQ413" s="31"/>
      <c r="CR413" s="31"/>
      <c r="CS413" s="31"/>
      <c r="CT413" s="304">
        <v>0.0</v>
      </c>
      <c r="CU413" s="304">
        <v>0.0</v>
      </c>
      <c r="CV413" s="304">
        <v>0.0</v>
      </c>
      <c r="CW413" s="31"/>
      <c r="CX413" s="31"/>
      <c r="CY413" s="31"/>
      <c r="CZ413" s="304">
        <v>0.0</v>
      </c>
      <c r="DA413" s="304">
        <v>0.0</v>
      </c>
      <c r="DB413" s="304">
        <v>0.0</v>
      </c>
    </row>
    <row r="414">
      <c r="B414" s="313"/>
      <c r="C414" s="314"/>
      <c r="D414" s="314"/>
      <c r="E414" s="287">
        <v>0.0</v>
      </c>
      <c r="F414" s="287">
        <v>0.0</v>
      </c>
      <c r="G414" s="287">
        <v>0.0</v>
      </c>
      <c r="H414" s="287">
        <f>IF(ISBLANK(E414), "", COUNTA(CCD!K414, CCD!Q414, CCD!W414, CCD!AC414, CCD!AI414, CCD!AO414, CCD!AU414, CCD!BA414, CCD!BG414, CCD!BM414, CCD!BS414, CCD!BY414, CCD!CE414, CCD!CK414, CCD!CQ414, CCD!CW414))</f>
        <v>0</v>
      </c>
      <c r="I414" s="287">
        <f>IF(ISBLANK(F414), "", COUNTA(CCD!L414, CCD!R414, CCD!X414, CCD!AD414, CCD!AJ414, CCD!AP414, CCD!AV414, CCD!BB414, CCD!BH414, CCD!BN414, CCD!BT414, CCD!BZ414, CCD!CF414, CCD!CL414, CCD!CR414, CCD!CX414))</f>
        <v>0</v>
      </c>
      <c r="J414" s="287">
        <f>IF(ISBLANK(G414), "", COUNTA(CCD!M414, CCD!S414, CCD!Y414, CCD!AE414, CCD!AK414, CCD!AQ414, CCD!AW414, CCD!BC414, CCD!BI414, CCD!BO414, CCD!BU414, CCD!CA414, CCD!CG414, CCD!CM414, CCD!CS414, CCD!CY414))</f>
        <v>0</v>
      </c>
      <c r="K414" s="32"/>
      <c r="L414" s="32"/>
      <c r="M414" s="32"/>
      <c r="N414" s="310">
        <v>0.0</v>
      </c>
      <c r="O414" s="310">
        <v>0.0</v>
      </c>
      <c r="P414" s="310">
        <v>0.0</v>
      </c>
      <c r="Q414" s="32"/>
      <c r="R414" s="88"/>
      <c r="S414" s="32"/>
      <c r="T414" s="310">
        <v>0.0</v>
      </c>
      <c r="U414" s="310">
        <v>0.0</v>
      </c>
      <c r="V414" s="310">
        <v>0.0</v>
      </c>
      <c r="W414" s="32"/>
      <c r="X414" s="32"/>
      <c r="Y414" s="32"/>
      <c r="Z414" s="310">
        <v>0.0</v>
      </c>
      <c r="AA414" s="310">
        <v>0.0</v>
      </c>
      <c r="AB414" s="310">
        <v>0.0</v>
      </c>
      <c r="AC414" s="32"/>
      <c r="AD414" s="32"/>
      <c r="AE414" s="32"/>
      <c r="AF414" s="310">
        <v>0.0</v>
      </c>
      <c r="AG414" s="310">
        <v>0.0</v>
      </c>
      <c r="AH414" s="310">
        <v>0.0</v>
      </c>
      <c r="AI414" s="32"/>
      <c r="AJ414" s="32"/>
      <c r="AK414" s="32"/>
      <c r="AL414" s="310">
        <v>0.0</v>
      </c>
      <c r="AM414" s="310">
        <v>0.0</v>
      </c>
      <c r="AN414" s="310">
        <v>0.0</v>
      </c>
      <c r="AO414" s="32"/>
      <c r="AP414" s="32"/>
      <c r="AQ414" s="32"/>
      <c r="AR414" s="310">
        <v>0.0</v>
      </c>
      <c r="AS414" s="310">
        <v>0.0</v>
      </c>
      <c r="AT414" s="310">
        <v>0.0</v>
      </c>
      <c r="AU414" s="32"/>
      <c r="AV414" s="32"/>
      <c r="AW414" s="32"/>
      <c r="AX414" s="310">
        <v>0.0</v>
      </c>
      <c r="AY414" s="310">
        <v>0.0</v>
      </c>
      <c r="AZ414" s="310">
        <v>0.0</v>
      </c>
      <c r="BA414" s="32"/>
      <c r="BB414" s="32"/>
      <c r="BC414" s="32"/>
      <c r="BD414" s="310">
        <v>0.0</v>
      </c>
      <c r="BE414" s="310">
        <v>0.0</v>
      </c>
      <c r="BF414" s="310">
        <v>0.0</v>
      </c>
      <c r="BG414" s="32"/>
      <c r="BH414" s="32"/>
      <c r="BI414" s="32"/>
      <c r="BJ414" s="310">
        <v>0.0</v>
      </c>
      <c r="BK414" s="310">
        <v>0.0</v>
      </c>
      <c r="BL414" s="310">
        <v>0.0</v>
      </c>
      <c r="BM414" s="32"/>
      <c r="BN414" s="32"/>
      <c r="BO414" s="32"/>
      <c r="BP414" s="310">
        <v>0.0</v>
      </c>
      <c r="BQ414" s="310">
        <v>0.0</v>
      </c>
      <c r="BR414" s="310">
        <v>0.0</v>
      </c>
      <c r="BS414" s="32"/>
      <c r="BT414" s="32"/>
      <c r="BU414" s="32"/>
      <c r="BV414" s="310">
        <v>0.0</v>
      </c>
      <c r="BW414" s="310">
        <v>0.0</v>
      </c>
      <c r="BX414" s="310">
        <v>0.0</v>
      </c>
      <c r="BY414" s="32"/>
      <c r="BZ414" s="32"/>
      <c r="CA414" s="32"/>
      <c r="CB414" s="310">
        <v>0.0</v>
      </c>
      <c r="CC414" s="310">
        <v>0.0</v>
      </c>
      <c r="CD414" s="310">
        <v>0.0</v>
      </c>
      <c r="CE414" s="32"/>
      <c r="CF414" s="32"/>
      <c r="CG414" s="32"/>
      <c r="CH414" s="310">
        <v>0.0</v>
      </c>
      <c r="CI414" s="310">
        <v>0.0</v>
      </c>
      <c r="CJ414" s="310">
        <v>0.0</v>
      </c>
      <c r="CK414" s="31"/>
      <c r="CL414" s="31"/>
      <c r="CM414" s="31"/>
      <c r="CN414" s="304">
        <v>0.0</v>
      </c>
      <c r="CO414" s="304">
        <v>0.0</v>
      </c>
      <c r="CP414" s="304">
        <v>0.0</v>
      </c>
      <c r="CQ414" s="31"/>
      <c r="CR414" s="31"/>
      <c r="CS414" s="31"/>
      <c r="CT414" s="304">
        <v>0.0</v>
      </c>
      <c r="CU414" s="304">
        <v>0.0</v>
      </c>
      <c r="CV414" s="304">
        <v>0.0</v>
      </c>
      <c r="CW414" s="31"/>
      <c r="CX414" s="31"/>
      <c r="CY414" s="31"/>
      <c r="CZ414" s="304">
        <v>0.0</v>
      </c>
      <c r="DA414" s="304">
        <v>0.0</v>
      </c>
      <c r="DB414" s="304">
        <v>0.0</v>
      </c>
    </row>
    <row r="415">
      <c r="B415" s="313"/>
      <c r="C415" s="314"/>
      <c r="D415" s="314"/>
      <c r="E415" s="287">
        <v>0.0</v>
      </c>
      <c r="F415" s="287">
        <v>0.0</v>
      </c>
      <c r="G415" s="287">
        <v>0.0</v>
      </c>
      <c r="H415" s="287">
        <f>IF(ISBLANK(E415), "", COUNTA(CCD!K415, CCD!Q415, CCD!W415, CCD!AC415, CCD!AI415, CCD!AO415, CCD!AU415, CCD!BA415, CCD!BG415, CCD!BM415, CCD!BS415, CCD!BY415, CCD!CE415, CCD!CK415, CCD!CQ415, CCD!CW415))</f>
        <v>0</v>
      </c>
      <c r="I415" s="287">
        <f>IF(ISBLANK(F415), "", COUNTA(CCD!L415, CCD!R415, CCD!X415, CCD!AD415, CCD!AJ415, CCD!AP415, CCD!AV415, CCD!BB415, CCD!BH415, CCD!BN415, CCD!BT415, CCD!BZ415, CCD!CF415, CCD!CL415, CCD!CR415, CCD!CX415))</f>
        <v>0</v>
      </c>
      <c r="J415" s="287">
        <f>IF(ISBLANK(G415), "", COUNTA(CCD!M415, CCD!S415, CCD!Y415, CCD!AE415, CCD!AK415, CCD!AQ415, CCD!AW415, CCD!BC415, CCD!BI415, CCD!BO415, CCD!BU415, CCD!CA415, CCD!CG415, CCD!CM415, CCD!CS415, CCD!CY415))</f>
        <v>0</v>
      </c>
      <c r="K415" s="32"/>
      <c r="L415" s="32"/>
      <c r="M415" s="32"/>
      <c r="N415" s="310">
        <v>0.0</v>
      </c>
      <c r="O415" s="310">
        <v>0.0</v>
      </c>
      <c r="P415" s="310">
        <v>0.0</v>
      </c>
      <c r="Q415" s="32"/>
      <c r="R415" s="88"/>
      <c r="S415" s="32"/>
      <c r="T415" s="310">
        <v>0.0</v>
      </c>
      <c r="U415" s="310">
        <v>0.0</v>
      </c>
      <c r="V415" s="310">
        <v>0.0</v>
      </c>
      <c r="W415" s="32"/>
      <c r="X415" s="32"/>
      <c r="Y415" s="32"/>
      <c r="Z415" s="310">
        <v>0.0</v>
      </c>
      <c r="AA415" s="310">
        <v>0.0</v>
      </c>
      <c r="AB415" s="310">
        <v>0.0</v>
      </c>
      <c r="AC415" s="32"/>
      <c r="AD415" s="32"/>
      <c r="AE415" s="32"/>
      <c r="AF415" s="310">
        <v>0.0</v>
      </c>
      <c r="AG415" s="310">
        <v>0.0</v>
      </c>
      <c r="AH415" s="310">
        <v>0.0</v>
      </c>
      <c r="AI415" s="32"/>
      <c r="AJ415" s="32"/>
      <c r="AK415" s="32"/>
      <c r="AL415" s="310">
        <v>0.0</v>
      </c>
      <c r="AM415" s="310">
        <v>0.0</v>
      </c>
      <c r="AN415" s="310">
        <v>0.0</v>
      </c>
      <c r="AO415" s="32"/>
      <c r="AP415" s="32"/>
      <c r="AQ415" s="32"/>
      <c r="AR415" s="310">
        <v>0.0</v>
      </c>
      <c r="AS415" s="310">
        <v>0.0</v>
      </c>
      <c r="AT415" s="310">
        <v>0.0</v>
      </c>
      <c r="AU415" s="32"/>
      <c r="AV415" s="32"/>
      <c r="AW415" s="32"/>
      <c r="AX415" s="310">
        <v>0.0</v>
      </c>
      <c r="AY415" s="310">
        <v>0.0</v>
      </c>
      <c r="AZ415" s="310">
        <v>0.0</v>
      </c>
      <c r="BA415" s="32"/>
      <c r="BB415" s="32"/>
      <c r="BC415" s="32"/>
      <c r="BD415" s="310">
        <v>0.0</v>
      </c>
      <c r="BE415" s="310">
        <v>0.0</v>
      </c>
      <c r="BF415" s="310">
        <v>0.0</v>
      </c>
      <c r="BG415" s="32"/>
      <c r="BH415" s="32"/>
      <c r="BI415" s="32"/>
      <c r="BJ415" s="310">
        <v>0.0</v>
      </c>
      <c r="BK415" s="310">
        <v>0.0</v>
      </c>
      <c r="BL415" s="310">
        <v>0.0</v>
      </c>
      <c r="BM415" s="32"/>
      <c r="BN415" s="32"/>
      <c r="BO415" s="32"/>
      <c r="BP415" s="310">
        <v>0.0</v>
      </c>
      <c r="BQ415" s="310">
        <v>0.0</v>
      </c>
      <c r="BR415" s="310">
        <v>0.0</v>
      </c>
      <c r="BS415" s="32"/>
      <c r="BT415" s="32"/>
      <c r="BU415" s="32"/>
      <c r="BV415" s="310">
        <v>0.0</v>
      </c>
      <c r="BW415" s="310">
        <v>0.0</v>
      </c>
      <c r="BX415" s="310">
        <v>0.0</v>
      </c>
      <c r="BY415" s="32"/>
      <c r="BZ415" s="32"/>
      <c r="CA415" s="32"/>
      <c r="CB415" s="310">
        <v>0.0</v>
      </c>
      <c r="CC415" s="310">
        <v>0.0</v>
      </c>
      <c r="CD415" s="310">
        <v>0.0</v>
      </c>
      <c r="CE415" s="32"/>
      <c r="CF415" s="32"/>
      <c r="CG415" s="32"/>
      <c r="CH415" s="310">
        <v>0.0</v>
      </c>
      <c r="CI415" s="310">
        <v>0.0</v>
      </c>
      <c r="CJ415" s="310">
        <v>0.0</v>
      </c>
      <c r="CK415" s="31"/>
      <c r="CL415" s="31"/>
      <c r="CM415" s="31"/>
      <c r="CN415" s="304">
        <v>0.0</v>
      </c>
      <c r="CO415" s="304">
        <v>0.0</v>
      </c>
      <c r="CP415" s="304">
        <v>0.0</v>
      </c>
      <c r="CQ415" s="31"/>
      <c r="CR415" s="31"/>
      <c r="CS415" s="31"/>
      <c r="CT415" s="304">
        <v>0.0</v>
      </c>
      <c r="CU415" s="304">
        <v>0.0</v>
      </c>
      <c r="CV415" s="304">
        <v>0.0</v>
      </c>
      <c r="CW415" s="31"/>
      <c r="CX415" s="31"/>
      <c r="CY415" s="31"/>
      <c r="CZ415" s="304">
        <v>0.0</v>
      </c>
      <c r="DA415" s="304">
        <v>0.0</v>
      </c>
      <c r="DB415" s="304">
        <v>0.0</v>
      </c>
    </row>
    <row r="416">
      <c r="B416" s="313"/>
      <c r="C416" s="314"/>
      <c r="D416" s="314"/>
      <c r="E416" s="287">
        <v>0.0</v>
      </c>
      <c r="F416" s="287">
        <v>0.0</v>
      </c>
      <c r="G416" s="287">
        <v>0.0</v>
      </c>
      <c r="H416" s="287">
        <f>IF(ISBLANK(E416), "", COUNTA(CCD!K416, CCD!Q416, CCD!W416, CCD!AC416, CCD!AI416, CCD!AO416, CCD!AU416, CCD!BA416, CCD!BG416, CCD!BM416, CCD!BS416, CCD!BY416, CCD!CE416, CCD!CK416, CCD!CQ416, CCD!CW416))</f>
        <v>0</v>
      </c>
      <c r="I416" s="287">
        <f>IF(ISBLANK(F416), "", COUNTA(CCD!L416, CCD!R416, CCD!X416, CCD!AD416, CCD!AJ416, CCD!AP416, CCD!AV416, CCD!BB416, CCD!BH416, CCD!BN416, CCD!BT416, CCD!BZ416, CCD!CF416, CCD!CL416, CCD!CR416, CCD!CX416))</f>
        <v>0</v>
      </c>
      <c r="J416" s="287">
        <f>IF(ISBLANK(G416), "", COUNTA(CCD!M416, CCD!S416, CCD!Y416, CCD!AE416, CCD!AK416, CCD!AQ416, CCD!AW416, CCD!BC416, CCD!BI416, CCD!BO416, CCD!BU416, CCD!CA416, CCD!CG416, CCD!CM416, CCD!CS416, CCD!CY416))</f>
        <v>0</v>
      </c>
      <c r="K416" s="32"/>
      <c r="L416" s="32"/>
      <c r="M416" s="32"/>
      <c r="N416" s="310">
        <v>0.0</v>
      </c>
      <c r="O416" s="310">
        <v>0.0</v>
      </c>
      <c r="P416" s="310">
        <v>0.0</v>
      </c>
      <c r="Q416" s="32"/>
      <c r="R416" s="88"/>
      <c r="S416" s="32"/>
      <c r="T416" s="310">
        <v>0.0</v>
      </c>
      <c r="U416" s="310">
        <v>0.0</v>
      </c>
      <c r="V416" s="310">
        <v>0.0</v>
      </c>
      <c r="W416" s="32"/>
      <c r="X416" s="32"/>
      <c r="Y416" s="32"/>
      <c r="Z416" s="310">
        <v>0.0</v>
      </c>
      <c r="AA416" s="310">
        <v>0.0</v>
      </c>
      <c r="AB416" s="310">
        <v>0.0</v>
      </c>
      <c r="AC416" s="32"/>
      <c r="AD416" s="32"/>
      <c r="AE416" s="32"/>
      <c r="AF416" s="310">
        <v>0.0</v>
      </c>
      <c r="AG416" s="310">
        <v>0.0</v>
      </c>
      <c r="AH416" s="310">
        <v>0.0</v>
      </c>
      <c r="AI416" s="32"/>
      <c r="AJ416" s="32"/>
      <c r="AK416" s="32"/>
      <c r="AL416" s="310">
        <v>0.0</v>
      </c>
      <c r="AM416" s="310">
        <v>0.0</v>
      </c>
      <c r="AN416" s="310">
        <v>0.0</v>
      </c>
      <c r="AO416" s="32"/>
      <c r="AP416" s="32"/>
      <c r="AQ416" s="32"/>
      <c r="AR416" s="310">
        <v>0.0</v>
      </c>
      <c r="AS416" s="310">
        <v>0.0</v>
      </c>
      <c r="AT416" s="310">
        <v>0.0</v>
      </c>
      <c r="AU416" s="32"/>
      <c r="AV416" s="32"/>
      <c r="AW416" s="32"/>
      <c r="AX416" s="310">
        <v>0.0</v>
      </c>
      <c r="AY416" s="310">
        <v>0.0</v>
      </c>
      <c r="AZ416" s="310">
        <v>0.0</v>
      </c>
      <c r="BA416" s="32"/>
      <c r="BB416" s="32"/>
      <c r="BC416" s="32"/>
      <c r="BD416" s="310">
        <v>0.0</v>
      </c>
      <c r="BE416" s="310">
        <v>0.0</v>
      </c>
      <c r="BF416" s="310">
        <v>0.0</v>
      </c>
      <c r="BG416" s="32"/>
      <c r="BH416" s="32"/>
      <c r="BI416" s="32"/>
      <c r="BJ416" s="310">
        <v>0.0</v>
      </c>
      <c r="BK416" s="310">
        <v>0.0</v>
      </c>
      <c r="BL416" s="310">
        <v>0.0</v>
      </c>
      <c r="BM416" s="32"/>
      <c r="BN416" s="32"/>
      <c r="BO416" s="32"/>
      <c r="BP416" s="310">
        <v>0.0</v>
      </c>
      <c r="BQ416" s="310">
        <v>0.0</v>
      </c>
      <c r="BR416" s="310">
        <v>0.0</v>
      </c>
      <c r="BS416" s="32"/>
      <c r="BT416" s="32"/>
      <c r="BU416" s="32"/>
      <c r="BV416" s="310">
        <v>0.0</v>
      </c>
      <c r="BW416" s="310">
        <v>0.0</v>
      </c>
      <c r="BX416" s="310">
        <v>0.0</v>
      </c>
      <c r="BY416" s="32"/>
      <c r="BZ416" s="32"/>
      <c r="CA416" s="32"/>
      <c r="CB416" s="310">
        <v>0.0</v>
      </c>
      <c r="CC416" s="310">
        <v>0.0</v>
      </c>
      <c r="CD416" s="310">
        <v>0.0</v>
      </c>
      <c r="CE416" s="32"/>
      <c r="CF416" s="32"/>
      <c r="CG416" s="32"/>
      <c r="CH416" s="310">
        <v>0.0</v>
      </c>
      <c r="CI416" s="310">
        <v>0.0</v>
      </c>
      <c r="CJ416" s="310">
        <v>0.0</v>
      </c>
      <c r="CK416" s="31"/>
      <c r="CL416" s="31"/>
      <c r="CM416" s="31"/>
      <c r="CN416" s="304">
        <v>0.0</v>
      </c>
      <c r="CO416" s="304">
        <v>0.0</v>
      </c>
      <c r="CP416" s="304">
        <v>0.0</v>
      </c>
      <c r="CQ416" s="31"/>
      <c r="CR416" s="31"/>
      <c r="CS416" s="31"/>
      <c r="CT416" s="304">
        <v>0.0</v>
      </c>
      <c r="CU416" s="304">
        <v>0.0</v>
      </c>
      <c r="CV416" s="304">
        <v>0.0</v>
      </c>
      <c r="CW416" s="31"/>
      <c r="CX416" s="31"/>
      <c r="CY416" s="31"/>
      <c r="CZ416" s="304">
        <v>0.0</v>
      </c>
      <c r="DA416" s="304">
        <v>0.0</v>
      </c>
      <c r="DB416" s="304">
        <v>0.0</v>
      </c>
    </row>
    <row r="417">
      <c r="B417" s="313"/>
      <c r="C417" s="314"/>
      <c r="D417" s="314"/>
      <c r="E417" s="287">
        <v>0.0</v>
      </c>
      <c r="F417" s="287">
        <v>0.0</v>
      </c>
      <c r="G417" s="287">
        <v>0.0</v>
      </c>
      <c r="H417" s="287">
        <f>IF(ISBLANK(E417), "", COUNTA(CCD!K417, CCD!Q417, CCD!W417, CCD!AC417, CCD!AI417, CCD!AO417, CCD!AU417, CCD!BA417, CCD!BG417, CCD!BM417, CCD!BS417, CCD!BY417, CCD!CE417, CCD!CK417, CCD!CQ417, CCD!CW417))</f>
        <v>0</v>
      </c>
      <c r="I417" s="287">
        <f>IF(ISBLANK(F417), "", COUNTA(CCD!L417, CCD!R417, CCD!X417, CCD!AD417, CCD!AJ417, CCD!AP417, CCD!AV417, CCD!BB417, CCD!BH417, CCD!BN417, CCD!BT417, CCD!BZ417, CCD!CF417, CCD!CL417, CCD!CR417, CCD!CX417))</f>
        <v>0</v>
      </c>
      <c r="J417" s="287">
        <f>IF(ISBLANK(G417), "", COUNTA(CCD!M417, CCD!S417, CCD!Y417, CCD!AE417, CCD!AK417, CCD!AQ417, CCD!AW417, CCD!BC417, CCD!BI417, CCD!BO417, CCD!BU417, CCD!CA417, CCD!CG417, CCD!CM417, CCD!CS417, CCD!CY417))</f>
        <v>0</v>
      </c>
      <c r="K417" s="32"/>
      <c r="L417" s="32"/>
      <c r="M417" s="32"/>
      <c r="N417" s="310">
        <v>0.0</v>
      </c>
      <c r="O417" s="310">
        <v>0.0</v>
      </c>
      <c r="P417" s="310">
        <v>0.0</v>
      </c>
      <c r="Q417" s="32"/>
      <c r="R417" s="88"/>
      <c r="S417" s="32"/>
      <c r="T417" s="310">
        <v>0.0</v>
      </c>
      <c r="U417" s="310">
        <v>0.0</v>
      </c>
      <c r="V417" s="310">
        <v>0.0</v>
      </c>
      <c r="W417" s="32"/>
      <c r="X417" s="32"/>
      <c r="Y417" s="32"/>
      <c r="Z417" s="310">
        <v>0.0</v>
      </c>
      <c r="AA417" s="310">
        <v>0.0</v>
      </c>
      <c r="AB417" s="310">
        <v>0.0</v>
      </c>
      <c r="AC417" s="32"/>
      <c r="AD417" s="32"/>
      <c r="AE417" s="32"/>
      <c r="AF417" s="310">
        <v>0.0</v>
      </c>
      <c r="AG417" s="310">
        <v>0.0</v>
      </c>
      <c r="AH417" s="310">
        <v>0.0</v>
      </c>
      <c r="AI417" s="32"/>
      <c r="AJ417" s="32"/>
      <c r="AK417" s="32"/>
      <c r="AL417" s="310">
        <v>0.0</v>
      </c>
      <c r="AM417" s="310">
        <v>0.0</v>
      </c>
      <c r="AN417" s="310">
        <v>0.0</v>
      </c>
      <c r="AO417" s="32"/>
      <c r="AP417" s="32"/>
      <c r="AQ417" s="32"/>
      <c r="AR417" s="310">
        <v>0.0</v>
      </c>
      <c r="AS417" s="310">
        <v>0.0</v>
      </c>
      <c r="AT417" s="310">
        <v>0.0</v>
      </c>
      <c r="AU417" s="32"/>
      <c r="AV417" s="32"/>
      <c r="AW417" s="32"/>
      <c r="AX417" s="310">
        <v>0.0</v>
      </c>
      <c r="AY417" s="310">
        <v>0.0</v>
      </c>
      <c r="AZ417" s="310">
        <v>0.0</v>
      </c>
      <c r="BA417" s="32"/>
      <c r="BB417" s="32"/>
      <c r="BC417" s="32"/>
      <c r="BD417" s="310">
        <v>0.0</v>
      </c>
      <c r="BE417" s="310">
        <v>0.0</v>
      </c>
      <c r="BF417" s="310">
        <v>0.0</v>
      </c>
      <c r="BG417" s="32"/>
      <c r="BH417" s="32"/>
      <c r="BI417" s="32"/>
      <c r="BJ417" s="310">
        <v>0.0</v>
      </c>
      <c r="BK417" s="310">
        <v>0.0</v>
      </c>
      <c r="BL417" s="310">
        <v>0.0</v>
      </c>
      <c r="BM417" s="32"/>
      <c r="BN417" s="32"/>
      <c r="BO417" s="32"/>
      <c r="BP417" s="310">
        <v>0.0</v>
      </c>
      <c r="BQ417" s="310">
        <v>0.0</v>
      </c>
      <c r="BR417" s="310">
        <v>0.0</v>
      </c>
      <c r="BS417" s="32"/>
      <c r="BT417" s="32"/>
      <c r="BU417" s="32"/>
      <c r="BV417" s="310">
        <v>0.0</v>
      </c>
      <c r="BW417" s="310">
        <v>0.0</v>
      </c>
      <c r="BX417" s="310">
        <v>0.0</v>
      </c>
      <c r="BY417" s="32"/>
      <c r="BZ417" s="32"/>
      <c r="CA417" s="32"/>
      <c r="CB417" s="310">
        <v>0.0</v>
      </c>
      <c r="CC417" s="310">
        <v>0.0</v>
      </c>
      <c r="CD417" s="310">
        <v>0.0</v>
      </c>
      <c r="CE417" s="32"/>
      <c r="CF417" s="32"/>
      <c r="CG417" s="32"/>
      <c r="CH417" s="310">
        <v>0.0</v>
      </c>
      <c r="CI417" s="310">
        <v>0.0</v>
      </c>
      <c r="CJ417" s="310">
        <v>0.0</v>
      </c>
      <c r="CK417" s="31"/>
      <c r="CL417" s="31"/>
      <c r="CM417" s="31"/>
      <c r="CN417" s="304">
        <v>0.0</v>
      </c>
      <c r="CO417" s="304">
        <v>0.0</v>
      </c>
      <c r="CP417" s="304">
        <v>0.0</v>
      </c>
      <c r="CQ417" s="31"/>
      <c r="CR417" s="31"/>
      <c r="CS417" s="31"/>
      <c r="CT417" s="304">
        <v>0.0</v>
      </c>
      <c r="CU417" s="304">
        <v>0.0</v>
      </c>
      <c r="CV417" s="304">
        <v>0.0</v>
      </c>
      <c r="CW417" s="31"/>
      <c r="CX417" s="31"/>
      <c r="CY417" s="31"/>
      <c r="CZ417" s="304">
        <v>0.0</v>
      </c>
      <c r="DA417" s="304">
        <v>0.0</v>
      </c>
      <c r="DB417" s="304">
        <v>0.0</v>
      </c>
    </row>
    <row r="418">
      <c r="B418" s="313"/>
      <c r="C418" s="314"/>
      <c r="D418" s="314"/>
      <c r="E418" s="287">
        <v>0.0</v>
      </c>
      <c r="F418" s="287">
        <v>0.0</v>
      </c>
      <c r="G418" s="287">
        <v>0.0</v>
      </c>
      <c r="H418" s="287">
        <f>IF(ISBLANK(E418), "", COUNTA(CCD!K418, CCD!Q418, CCD!W418, CCD!AC418, CCD!AI418, CCD!AO418, CCD!AU418, CCD!BA418, CCD!BG418, CCD!BM418, CCD!BS418, CCD!BY418, CCD!CE418, CCD!CK418, CCD!CQ418, CCD!CW418))</f>
        <v>0</v>
      </c>
      <c r="I418" s="287">
        <f>IF(ISBLANK(F418), "", COUNTA(CCD!L418, CCD!R418, CCD!X418, CCD!AD418, CCD!AJ418, CCD!AP418, CCD!AV418, CCD!BB418, CCD!BH418, CCD!BN418, CCD!BT418, CCD!BZ418, CCD!CF418, CCD!CL418, CCD!CR418, CCD!CX418))</f>
        <v>0</v>
      </c>
      <c r="J418" s="287">
        <f>IF(ISBLANK(G418), "", COUNTA(CCD!M418, CCD!S418, CCD!Y418, CCD!AE418, CCD!AK418, CCD!AQ418, CCD!AW418, CCD!BC418, CCD!BI418, CCD!BO418, CCD!BU418, CCD!CA418, CCD!CG418, CCD!CM418, CCD!CS418, CCD!CY418))</f>
        <v>0</v>
      </c>
      <c r="K418" s="32"/>
      <c r="L418" s="32"/>
      <c r="M418" s="32"/>
      <c r="N418" s="310">
        <v>0.0</v>
      </c>
      <c r="O418" s="310">
        <v>0.0</v>
      </c>
      <c r="P418" s="310">
        <v>0.0</v>
      </c>
      <c r="Q418" s="32"/>
      <c r="R418" s="88"/>
      <c r="S418" s="32"/>
      <c r="T418" s="310">
        <v>0.0</v>
      </c>
      <c r="U418" s="310">
        <v>0.0</v>
      </c>
      <c r="V418" s="310">
        <v>0.0</v>
      </c>
      <c r="W418" s="32"/>
      <c r="X418" s="32"/>
      <c r="Y418" s="32"/>
      <c r="Z418" s="310">
        <v>0.0</v>
      </c>
      <c r="AA418" s="310">
        <v>0.0</v>
      </c>
      <c r="AB418" s="310">
        <v>0.0</v>
      </c>
      <c r="AC418" s="32"/>
      <c r="AD418" s="32"/>
      <c r="AE418" s="32"/>
      <c r="AF418" s="310">
        <v>0.0</v>
      </c>
      <c r="AG418" s="310">
        <v>0.0</v>
      </c>
      <c r="AH418" s="310">
        <v>0.0</v>
      </c>
      <c r="AI418" s="32"/>
      <c r="AJ418" s="32"/>
      <c r="AK418" s="32"/>
      <c r="AL418" s="310">
        <v>0.0</v>
      </c>
      <c r="AM418" s="310">
        <v>0.0</v>
      </c>
      <c r="AN418" s="310">
        <v>0.0</v>
      </c>
      <c r="AO418" s="32"/>
      <c r="AP418" s="32"/>
      <c r="AQ418" s="32"/>
      <c r="AR418" s="310">
        <v>0.0</v>
      </c>
      <c r="AS418" s="310">
        <v>0.0</v>
      </c>
      <c r="AT418" s="310">
        <v>0.0</v>
      </c>
      <c r="AU418" s="32"/>
      <c r="AV418" s="32"/>
      <c r="AW418" s="32"/>
      <c r="AX418" s="310">
        <v>0.0</v>
      </c>
      <c r="AY418" s="310">
        <v>0.0</v>
      </c>
      <c r="AZ418" s="310">
        <v>0.0</v>
      </c>
      <c r="BA418" s="32"/>
      <c r="BB418" s="32"/>
      <c r="BC418" s="32"/>
      <c r="BD418" s="310">
        <v>0.0</v>
      </c>
      <c r="BE418" s="310">
        <v>0.0</v>
      </c>
      <c r="BF418" s="310">
        <v>0.0</v>
      </c>
      <c r="BG418" s="32"/>
      <c r="BH418" s="32"/>
      <c r="BI418" s="32"/>
      <c r="BJ418" s="310">
        <v>0.0</v>
      </c>
      <c r="BK418" s="310">
        <v>0.0</v>
      </c>
      <c r="BL418" s="310">
        <v>0.0</v>
      </c>
      <c r="BM418" s="32"/>
      <c r="BN418" s="32"/>
      <c r="BO418" s="32"/>
      <c r="BP418" s="310">
        <v>0.0</v>
      </c>
      <c r="BQ418" s="310">
        <v>0.0</v>
      </c>
      <c r="BR418" s="310">
        <v>0.0</v>
      </c>
      <c r="BS418" s="32"/>
      <c r="BT418" s="32"/>
      <c r="BU418" s="32"/>
      <c r="BV418" s="310">
        <v>0.0</v>
      </c>
      <c r="BW418" s="310">
        <v>0.0</v>
      </c>
      <c r="BX418" s="310">
        <v>0.0</v>
      </c>
      <c r="BY418" s="32"/>
      <c r="BZ418" s="32"/>
      <c r="CA418" s="32"/>
      <c r="CB418" s="310">
        <v>0.0</v>
      </c>
      <c r="CC418" s="310">
        <v>0.0</v>
      </c>
      <c r="CD418" s="310">
        <v>0.0</v>
      </c>
      <c r="CE418" s="32"/>
      <c r="CF418" s="32"/>
      <c r="CG418" s="32"/>
      <c r="CH418" s="310">
        <v>0.0</v>
      </c>
      <c r="CI418" s="310">
        <v>0.0</v>
      </c>
      <c r="CJ418" s="310">
        <v>0.0</v>
      </c>
      <c r="CK418" s="31"/>
      <c r="CL418" s="31"/>
      <c r="CM418" s="31"/>
      <c r="CN418" s="304">
        <v>0.0</v>
      </c>
      <c r="CO418" s="304">
        <v>0.0</v>
      </c>
      <c r="CP418" s="304">
        <v>0.0</v>
      </c>
      <c r="CQ418" s="31"/>
      <c r="CR418" s="31"/>
      <c r="CS418" s="31"/>
      <c r="CT418" s="304">
        <v>0.0</v>
      </c>
      <c r="CU418" s="304">
        <v>0.0</v>
      </c>
      <c r="CV418" s="304">
        <v>0.0</v>
      </c>
      <c r="CW418" s="31"/>
      <c r="CX418" s="31"/>
      <c r="CY418" s="31"/>
      <c r="CZ418" s="304">
        <v>0.0</v>
      </c>
      <c r="DA418" s="304">
        <v>0.0</v>
      </c>
      <c r="DB418" s="304">
        <v>0.0</v>
      </c>
    </row>
    <row r="419">
      <c r="B419" s="313"/>
      <c r="C419" s="314"/>
      <c r="D419" s="314"/>
      <c r="E419" s="287">
        <v>0.0</v>
      </c>
      <c r="F419" s="287">
        <v>0.0</v>
      </c>
      <c r="G419" s="287">
        <v>0.0</v>
      </c>
      <c r="H419" s="287">
        <f>IF(ISBLANK(E419), "", COUNTA(CCD!K419, CCD!Q419, CCD!W419, CCD!AC419, CCD!AI419, CCD!AO419, CCD!AU419, CCD!BA419, CCD!BG419, CCD!BM419, CCD!BS419, CCD!BY419, CCD!CE419, CCD!CK419, CCD!CQ419, CCD!CW419))</f>
        <v>0</v>
      </c>
      <c r="I419" s="287">
        <f>IF(ISBLANK(F419), "", COUNTA(CCD!L419, CCD!R419, CCD!X419, CCD!AD419, CCD!AJ419, CCD!AP419, CCD!AV419, CCD!BB419, CCD!BH419, CCD!BN419, CCD!BT419, CCD!BZ419, CCD!CF419, CCD!CL419, CCD!CR419, CCD!CX419))</f>
        <v>0</v>
      </c>
      <c r="J419" s="287">
        <f>IF(ISBLANK(G419), "", COUNTA(CCD!M419, CCD!S419, CCD!Y419, CCD!AE419, CCD!AK419, CCD!AQ419, CCD!AW419, CCD!BC419, CCD!BI419, CCD!BO419, CCD!BU419, CCD!CA419, CCD!CG419, CCD!CM419, CCD!CS419, CCD!CY419))</f>
        <v>0</v>
      </c>
      <c r="K419" s="32"/>
      <c r="L419" s="32"/>
      <c r="M419" s="32"/>
      <c r="N419" s="310">
        <v>0.0</v>
      </c>
      <c r="O419" s="310">
        <v>0.0</v>
      </c>
      <c r="P419" s="310">
        <v>0.0</v>
      </c>
      <c r="Q419" s="32"/>
      <c r="R419" s="88"/>
      <c r="S419" s="32"/>
      <c r="T419" s="310">
        <v>0.0</v>
      </c>
      <c r="U419" s="310">
        <v>0.0</v>
      </c>
      <c r="V419" s="310">
        <v>0.0</v>
      </c>
      <c r="W419" s="32"/>
      <c r="X419" s="32"/>
      <c r="Y419" s="32"/>
      <c r="Z419" s="310">
        <v>0.0</v>
      </c>
      <c r="AA419" s="310">
        <v>0.0</v>
      </c>
      <c r="AB419" s="310">
        <v>0.0</v>
      </c>
      <c r="AC419" s="32"/>
      <c r="AD419" s="32"/>
      <c r="AE419" s="32"/>
      <c r="AF419" s="310">
        <v>0.0</v>
      </c>
      <c r="AG419" s="310">
        <v>0.0</v>
      </c>
      <c r="AH419" s="310">
        <v>0.0</v>
      </c>
      <c r="AI419" s="32"/>
      <c r="AJ419" s="32"/>
      <c r="AK419" s="32"/>
      <c r="AL419" s="310">
        <v>0.0</v>
      </c>
      <c r="AM419" s="310">
        <v>0.0</v>
      </c>
      <c r="AN419" s="310">
        <v>0.0</v>
      </c>
      <c r="AO419" s="32"/>
      <c r="AP419" s="32"/>
      <c r="AQ419" s="32"/>
      <c r="AR419" s="310">
        <v>0.0</v>
      </c>
      <c r="AS419" s="310">
        <v>0.0</v>
      </c>
      <c r="AT419" s="310">
        <v>0.0</v>
      </c>
      <c r="AU419" s="32"/>
      <c r="AV419" s="32"/>
      <c r="AW419" s="32"/>
      <c r="AX419" s="310">
        <v>0.0</v>
      </c>
      <c r="AY419" s="310">
        <v>0.0</v>
      </c>
      <c r="AZ419" s="310">
        <v>0.0</v>
      </c>
      <c r="BA419" s="32"/>
      <c r="BB419" s="32"/>
      <c r="BC419" s="32"/>
      <c r="BD419" s="310">
        <v>0.0</v>
      </c>
      <c r="BE419" s="310">
        <v>0.0</v>
      </c>
      <c r="BF419" s="310">
        <v>0.0</v>
      </c>
      <c r="BG419" s="32"/>
      <c r="BH419" s="32"/>
      <c r="BI419" s="32"/>
      <c r="BJ419" s="310">
        <v>0.0</v>
      </c>
      <c r="BK419" s="310">
        <v>0.0</v>
      </c>
      <c r="BL419" s="310">
        <v>0.0</v>
      </c>
      <c r="BM419" s="32"/>
      <c r="BN419" s="32"/>
      <c r="BO419" s="32"/>
      <c r="BP419" s="310">
        <v>0.0</v>
      </c>
      <c r="BQ419" s="310">
        <v>0.0</v>
      </c>
      <c r="BR419" s="310">
        <v>0.0</v>
      </c>
      <c r="BS419" s="32"/>
      <c r="BT419" s="32"/>
      <c r="BU419" s="32"/>
      <c r="BV419" s="310">
        <v>0.0</v>
      </c>
      <c r="BW419" s="310">
        <v>0.0</v>
      </c>
      <c r="BX419" s="310">
        <v>0.0</v>
      </c>
      <c r="BY419" s="32"/>
      <c r="BZ419" s="32"/>
      <c r="CA419" s="32"/>
      <c r="CB419" s="310">
        <v>0.0</v>
      </c>
      <c r="CC419" s="310">
        <v>0.0</v>
      </c>
      <c r="CD419" s="310">
        <v>0.0</v>
      </c>
      <c r="CE419" s="32"/>
      <c r="CF419" s="32"/>
      <c r="CG419" s="32"/>
      <c r="CH419" s="310">
        <v>0.0</v>
      </c>
      <c r="CI419" s="310">
        <v>0.0</v>
      </c>
      <c r="CJ419" s="310">
        <v>0.0</v>
      </c>
      <c r="CK419" s="31"/>
      <c r="CL419" s="31"/>
      <c r="CM419" s="31"/>
      <c r="CN419" s="304">
        <v>0.0</v>
      </c>
      <c r="CO419" s="304">
        <v>0.0</v>
      </c>
      <c r="CP419" s="304">
        <v>0.0</v>
      </c>
      <c r="CQ419" s="31"/>
      <c r="CR419" s="31"/>
      <c r="CS419" s="31"/>
      <c r="CT419" s="304">
        <v>0.0</v>
      </c>
      <c r="CU419" s="304">
        <v>0.0</v>
      </c>
      <c r="CV419" s="304">
        <v>0.0</v>
      </c>
      <c r="CW419" s="31"/>
      <c r="CX419" s="31"/>
      <c r="CY419" s="31"/>
      <c r="CZ419" s="304">
        <v>0.0</v>
      </c>
      <c r="DA419" s="304">
        <v>0.0</v>
      </c>
      <c r="DB419" s="304">
        <v>0.0</v>
      </c>
    </row>
    <row r="420">
      <c r="B420" s="313"/>
      <c r="C420" s="314"/>
      <c r="D420" s="314"/>
      <c r="E420" s="287">
        <v>0.0</v>
      </c>
      <c r="F420" s="287">
        <v>0.0</v>
      </c>
      <c r="G420" s="287">
        <v>0.0</v>
      </c>
      <c r="H420" s="287">
        <f>IF(ISBLANK(E420), "", COUNTA(CCD!K420, CCD!Q420, CCD!W420, CCD!AC420, CCD!AI420, CCD!AO420, CCD!AU420, CCD!BA420, CCD!BG420, CCD!BM420, CCD!BS420, CCD!BY420, CCD!CE420, CCD!CK420, CCD!CQ420, CCD!CW420))</f>
        <v>0</v>
      </c>
      <c r="I420" s="287">
        <f>IF(ISBLANK(F420), "", COUNTA(CCD!L420, CCD!R420, CCD!X420, CCD!AD420, CCD!AJ420, CCD!AP420, CCD!AV420, CCD!BB420, CCD!BH420, CCD!BN420, CCD!BT420, CCD!BZ420, CCD!CF420, CCD!CL420, CCD!CR420, CCD!CX420))</f>
        <v>0</v>
      </c>
      <c r="J420" s="287">
        <f>IF(ISBLANK(G420), "", COUNTA(CCD!M420, CCD!S420, CCD!Y420, CCD!AE420, CCD!AK420, CCD!AQ420, CCD!AW420, CCD!BC420, CCD!BI420, CCD!BO420, CCD!BU420, CCD!CA420, CCD!CG420, CCD!CM420, CCD!CS420, CCD!CY420))</f>
        <v>0</v>
      </c>
      <c r="K420" s="32"/>
      <c r="L420" s="32"/>
      <c r="M420" s="32"/>
      <c r="N420" s="310">
        <v>0.0</v>
      </c>
      <c r="O420" s="310">
        <v>0.0</v>
      </c>
      <c r="P420" s="310">
        <v>0.0</v>
      </c>
      <c r="Q420" s="32"/>
      <c r="R420" s="88"/>
      <c r="S420" s="32"/>
      <c r="T420" s="310">
        <v>0.0</v>
      </c>
      <c r="U420" s="310">
        <v>0.0</v>
      </c>
      <c r="V420" s="310">
        <v>0.0</v>
      </c>
      <c r="W420" s="32"/>
      <c r="X420" s="32"/>
      <c r="Y420" s="32"/>
      <c r="Z420" s="310">
        <v>0.0</v>
      </c>
      <c r="AA420" s="310">
        <v>0.0</v>
      </c>
      <c r="AB420" s="310">
        <v>0.0</v>
      </c>
      <c r="AC420" s="32"/>
      <c r="AD420" s="32"/>
      <c r="AE420" s="32"/>
      <c r="AF420" s="310">
        <v>0.0</v>
      </c>
      <c r="AG420" s="310">
        <v>0.0</v>
      </c>
      <c r="AH420" s="310">
        <v>0.0</v>
      </c>
      <c r="AI420" s="32"/>
      <c r="AJ420" s="32"/>
      <c r="AK420" s="32"/>
      <c r="AL420" s="310">
        <v>0.0</v>
      </c>
      <c r="AM420" s="310">
        <v>0.0</v>
      </c>
      <c r="AN420" s="310">
        <v>0.0</v>
      </c>
      <c r="AO420" s="32"/>
      <c r="AP420" s="32"/>
      <c r="AQ420" s="32"/>
      <c r="AR420" s="310">
        <v>0.0</v>
      </c>
      <c r="AS420" s="310">
        <v>0.0</v>
      </c>
      <c r="AT420" s="310">
        <v>0.0</v>
      </c>
      <c r="AU420" s="32"/>
      <c r="AV420" s="32"/>
      <c r="AW420" s="32"/>
      <c r="AX420" s="310">
        <v>0.0</v>
      </c>
      <c r="AY420" s="310">
        <v>0.0</v>
      </c>
      <c r="AZ420" s="310">
        <v>0.0</v>
      </c>
      <c r="BA420" s="32"/>
      <c r="BB420" s="32"/>
      <c r="BC420" s="32"/>
      <c r="BD420" s="310">
        <v>0.0</v>
      </c>
      <c r="BE420" s="310">
        <v>0.0</v>
      </c>
      <c r="BF420" s="310">
        <v>0.0</v>
      </c>
      <c r="BG420" s="32"/>
      <c r="BH420" s="32"/>
      <c r="BI420" s="32"/>
      <c r="BJ420" s="310">
        <v>0.0</v>
      </c>
      <c r="BK420" s="310">
        <v>0.0</v>
      </c>
      <c r="BL420" s="310">
        <v>0.0</v>
      </c>
      <c r="BM420" s="32"/>
      <c r="BN420" s="32"/>
      <c r="BO420" s="32"/>
      <c r="BP420" s="310">
        <v>0.0</v>
      </c>
      <c r="BQ420" s="310">
        <v>0.0</v>
      </c>
      <c r="BR420" s="310">
        <v>0.0</v>
      </c>
      <c r="BS420" s="32"/>
      <c r="BT420" s="32"/>
      <c r="BU420" s="32"/>
      <c r="BV420" s="310">
        <v>0.0</v>
      </c>
      <c r="BW420" s="310">
        <v>0.0</v>
      </c>
      <c r="BX420" s="310">
        <v>0.0</v>
      </c>
      <c r="BY420" s="32"/>
      <c r="BZ420" s="32"/>
      <c r="CA420" s="32"/>
      <c r="CB420" s="310">
        <v>0.0</v>
      </c>
      <c r="CC420" s="310">
        <v>0.0</v>
      </c>
      <c r="CD420" s="310">
        <v>0.0</v>
      </c>
      <c r="CE420" s="32"/>
      <c r="CF420" s="32"/>
      <c r="CG420" s="32"/>
      <c r="CH420" s="310">
        <v>0.0</v>
      </c>
      <c r="CI420" s="310">
        <v>0.0</v>
      </c>
      <c r="CJ420" s="310">
        <v>0.0</v>
      </c>
      <c r="CK420" s="31"/>
      <c r="CL420" s="31"/>
      <c r="CM420" s="31"/>
      <c r="CN420" s="304">
        <v>0.0</v>
      </c>
      <c r="CO420" s="304">
        <v>0.0</v>
      </c>
      <c r="CP420" s="304">
        <v>0.0</v>
      </c>
      <c r="CQ420" s="31"/>
      <c r="CR420" s="31"/>
      <c r="CS420" s="31"/>
      <c r="CT420" s="304">
        <v>0.0</v>
      </c>
      <c r="CU420" s="304">
        <v>0.0</v>
      </c>
      <c r="CV420" s="304">
        <v>0.0</v>
      </c>
      <c r="CW420" s="31"/>
      <c r="CX420" s="31"/>
      <c r="CY420" s="31"/>
      <c r="CZ420" s="304">
        <v>0.0</v>
      </c>
      <c r="DA420" s="304">
        <v>0.0</v>
      </c>
      <c r="DB420" s="304">
        <v>0.0</v>
      </c>
    </row>
    <row r="421">
      <c r="B421" s="313"/>
      <c r="C421" s="314"/>
      <c r="D421" s="314"/>
      <c r="E421" s="287">
        <v>0.0</v>
      </c>
      <c r="F421" s="287">
        <v>0.0</v>
      </c>
      <c r="G421" s="287">
        <v>0.0</v>
      </c>
      <c r="H421" s="287">
        <f>IF(ISBLANK(E421), "", COUNTA(CCD!K421, CCD!Q421, CCD!W421, CCD!AC421, CCD!AI421, CCD!AO421, CCD!AU421, CCD!BA421, CCD!BG421, CCD!BM421, CCD!BS421, CCD!BY421, CCD!CE421, CCD!CK421, CCD!CQ421, CCD!CW421))</f>
        <v>0</v>
      </c>
      <c r="I421" s="287">
        <f>IF(ISBLANK(F421), "", COUNTA(CCD!L421, CCD!R421, CCD!X421, CCD!AD421, CCD!AJ421, CCD!AP421, CCD!AV421, CCD!BB421, CCD!BH421, CCD!BN421, CCD!BT421, CCD!BZ421, CCD!CF421, CCD!CL421, CCD!CR421, CCD!CX421))</f>
        <v>0</v>
      </c>
      <c r="J421" s="287">
        <f>IF(ISBLANK(G421), "", COUNTA(CCD!M421, CCD!S421, CCD!Y421, CCD!AE421, CCD!AK421, CCD!AQ421, CCD!AW421, CCD!BC421, CCD!BI421, CCD!BO421, CCD!BU421, CCD!CA421, CCD!CG421, CCD!CM421, CCD!CS421, CCD!CY421))</f>
        <v>0</v>
      </c>
      <c r="K421" s="32"/>
      <c r="L421" s="32"/>
      <c r="M421" s="32"/>
      <c r="N421" s="310">
        <v>0.0</v>
      </c>
      <c r="O421" s="310">
        <v>0.0</v>
      </c>
      <c r="P421" s="310">
        <v>0.0</v>
      </c>
      <c r="Q421" s="32"/>
      <c r="R421" s="88"/>
      <c r="S421" s="32"/>
      <c r="T421" s="310">
        <v>0.0</v>
      </c>
      <c r="U421" s="310">
        <v>0.0</v>
      </c>
      <c r="V421" s="310">
        <v>0.0</v>
      </c>
      <c r="W421" s="32"/>
      <c r="X421" s="32"/>
      <c r="Y421" s="32"/>
      <c r="Z421" s="310">
        <v>0.0</v>
      </c>
      <c r="AA421" s="310">
        <v>0.0</v>
      </c>
      <c r="AB421" s="310">
        <v>0.0</v>
      </c>
      <c r="AC421" s="32"/>
      <c r="AD421" s="32"/>
      <c r="AE421" s="32"/>
      <c r="AF421" s="310">
        <v>0.0</v>
      </c>
      <c r="AG421" s="310">
        <v>0.0</v>
      </c>
      <c r="AH421" s="310">
        <v>0.0</v>
      </c>
      <c r="AI421" s="32"/>
      <c r="AJ421" s="32"/>
      <c r="AK421" s="32"/>
      <c r="AL421" s="310">
        <v>0.0</v>
      </c>
      <c r="AM421" s="310">
        <v>0.0</v>
      </c>
      <c r="AN421" s="310">
        <v>0.0</v>
      </c>
      <c r="AO421" s="32"/>
      <c r="AP421" s="32"/>
      <c r="AQ421" s="32"/>
      <c r="AR421" s="310">
        <v>0.0</v>
      </c>
      <c r="AS421" s="310">
        <v>0.0</v>
      </c>
      <c r="AT421" s="310">
        <v>0.0</v>
      </c>
      <c r="AU421" s="32"/>
      <c r="AV421" s="32"/>
      <c r="AW421" s="32"/>
      <c r="AX421" s="310">
        <v>0.0</v>
      </c>
      <c r="AY421" s="310">
        <v>0.0</v>
      </c>
      <c r="AZ421" s="310">
        <v>0.0</v>
      </c>
      <c r="BA421" s="32"/>
      <c r="BB421" s="32"/>
      <c r="BC421" s="32"/>
      <c r="BD421" s="310">
        <v>0.0</v>
      </c>
      <c r="BE421" s="310">
        <v>0.0</v>
      </c>
      <c r="BF421" s="310">
        <v>0.0</v>
      </c>
      <c r="BG421" s="32"/>
      <c r="BH421" s="32"/>
      <c r="BI421" s="32"/>
      <c r="BJ421" s="310">
        <v>0.0</v>
      </c>
      <c r="BK421" s="310">
        <v>0.0</v>
      </c>
      <c r="BL421" s="310">
        <v>0.0</v>
      </c>
      <c r="BM421" s="32"/>
      <c r="BN421" s="32"/>
      <c r="BO421" s="32"/>
      <c r="BP421" s="310">
        <v>0.0</v>
      </c>
      <c r="BQ421" s="310">
        <v>0.0</v>
      </c>
      <c r="BR421" s="310">
        <v>0.0</v>
      </c>
      <c r="BS421" s="32"/>
      <c r="BT421" s="32"/>
      <c r="BU421" s="32"/>
      <c r="BV421" s="310">
        <v>0.0</v>
      </c>
      <c r="BW421" s="310">
        <v>0.0</v>
      </c>
      <c r="BX421" s="310">
        <v>0.0</v>
      </c>
      <c r="BY421" s="32"/>
      <c r="BZ421" s="32"/>
      <c r="CA421" s="32"/>
      <c r="CB421" s="310">
        <v>0.0</v>
      </c>
      <c r="CC421" s="310">
        <v>0.0</v>
      </c>
      <c r="CD421" s="310">
        <v>0.0</v>
      </c>
      <c r="CE421" s="32"/>
      <c r="CF421" s="32"/>
      <c r="CG421" s="32"/>
      <c r="CH421" s="310">
        <v>0.0</v>
      </c>
      <c r="CI421" s="310">
        <v>0.0</v>
      </c>
      <c r="CJ421" s="310">
        <v>0.0</v>
      </c>
      <c r="CK421" s="31"/>
      <c r="CL421" s="31"/>
      <c r="CM421" s="31"/>
      <c r="CN421" s="304">
        <v>0.0</v>
      </c>
      <c r="CO421" s="304">
        <v>0.0</v>
      </c>
      <c r="CP421" s="304">
        <v>0.0</v>
      </c>
      <c r="CQ421" s="31"/>
      <c r="CR421" s="31"/>
      <c r="CS421" s="31"/>
      <c r="CT421" s="304">
        <v>0.0</v>
      </c>
      <c r="CU421" s="304">
        <v>0.0</v>
      </c>
      <c r="CV421" s="304">
        <v>0.0</v>
      </c>
      <c r="CW421" s="31"/>
      <c r="CX421" s="31"/>
      <c r="CY421" s="31"/>
      <c r="CZ421" s="304">
        <v>0.0</v>
      </c>
      <c r="DA421" s="304">
        <v>0.0</v>
      </c>
      <c r="DB421" s="304">
        <v>0.0</v>
      </c>
    </row>
    <row r="422">
      <c r="B422" s="313"/>
      <c r="C422" s="314"/>
      <c r="D422" s="314"/>
      <c r="E422" s="287">
        <v>0.0</v>
      </c>
      <c r="F422" s="287">
        <v>0.0</v>
      </c>
      <c r="G422" s="287">
        <v>0.0</v>
      </c>
      <c r="H422" s="287">
        <f>IF(ISBLANK(E422), "", COUNTA(CCD!K422, CCD!Q422, CCD!W422, CCD!AC422, CCD!AI422, CCD!AO422, CCD!AU422, CCD!BA422, CCD!BG422, CCD!BM422, CCD!BS422, CCD!BY422, CCD!CE422, CCD!CK422, CCD!CQ422, CCD!CW422))</f>
        <v>0</v>
      </c>
      <c r="I422" s="287">
        <f>IF(ISBLANK(F422), "", COUNTA(CCD!L422, CCD!R422, CCD!X422, CCD!AD422, CCD!AJ422, CCD!AP422, CCD!AV422, CCD!BB422, CCD!BH422, CCD!BN422, CCD!BT422, CCD!BZ422, CCD!CF422, CCD!CL422, CCD!CR422, CCD!CX422))</f>
        <v>0</v>
      </c>
      <c r="J422" s="287">
        <f>IF(ISBLANK(G422), "", COUNTA(CCD!M422, CCD!S422, CCD!Y422, CCD!AE422, CCD!AK422, CCD!AQ422, CCD!AW422, CCD!BC422, CCD!BI422, CCD!BO422, CCD!BU422, CCD!CA422, CCD!CG422, CCD!CM422, CCD!CS422, CCD!CY422))</f>
        <v>0</v>
      </c>
      <c r="K422" s="32"/>
      <c r="L422" s="32"/>
      <c r="M422" s="32"/>
      <c r="N422" s="310">
        <v>0.0</v>
      </c>
      <c r="O422" s="310">
        <v>0.0</v>
      </c>
      <c r="P422" s="310">
        <v>0.0</v>
      </c>
      <c r="Q422" s="32"/>
      <c r="R422" s="88"/>
      <c r="S422" s="32"/>
      <c r="T422" s="310">
        <v>0.0</v>
      </c>
      <c r="U422" s="310">
        <v>0.0</v>
      </c>
      <c r="V422" s="310">
        <v>0.0</v>
      </c>
      <c r="W422" s="32"/>
      <c r="X422" s="32"/>
      <c r="Y422" s="32"/>
      <c r="Z422" s="310">
        <v>0.0</v>
      </c>
      <c r="AA422" s="310">
        <v>0.0</v>
      </c>
      <c r="AB422" s="310">
        <v>0.0</v>
      </c>
      <c r="AC422" s="32"/>
      <c r="AD422" s="32"/>
      <c r="AE422" s="32"/>
      <c r="AF422" s="310">
        <v>0.0</v>
      </c>
      <c r="AG422" s="310">
        <v>0.0</v>
      </c>
      <c r="AH422" s="310">
        <v>0.0</v>
      </c>
      <c r="AI422" s="32"/>
      <c r="AJ422" s="32"/>
      <c r="AK422" s="32"/>
      <c r="AL422" s="310">
        <v>0.0</v>
      </c>
      <c r="AM422" s="310">
        <v>0.0</v>
      </c>
      <c r="AN422" s="310">
        <v>0.0</v>
      </c>
      <c r="AO422" s="32"/>
      <c r="AP422" s="32"/>
      <c r="AQ422" s="32"/>
      <c r="AR422" s="310">
        <v>0.0</v>
      </c>
      <c r="AS422" s="310">
        <v>0.0</v>
      </c>
      <c r="AT422" s="310">
        <v>0.0</v>
      </c>
      <c r="AU422" s="32"/>
      <c r="AV422" s="32"/>
      <c r="AW422" s="32"/>
      <c r="AX422" s="310">
        <v>0.0</v>
      </c>
      <c r="AY422" s="310">
        <v>0.0</v>
      </c>
      <c r="AZ422" s="310">
        <v>0.0</v>
      </c>
      <c r="BA422" s="32"/>
      <c r="BB422" s="32"/>
      <c r="BC422" s="32"/>
      <c r="BD422" s="310">
        <v>0.0</v>
      </c>
      <c r="BE422" s="310">
        <v>0.0</v>
      </c>
      <c r="BF422" s="310">
        <v>0.0</v>
      </c>
      <c r="BG422" s="32"/>
      <c r="BH422" s="32"/>
      <c r="BI422" s="32"/>
      <c r="BJ422" s="310">
        <v>0.0</v>
      </c>
      <c r="BK422" s="310">
        <v>0.0</v>
      </c>
      <c r="BL422" s="310">
        <v>0.0</v>
      </c>
      <c r="BM422" s="32"/>
      <c r="BN422" s="32"/>
      <c r="BO422" s="32"/>
      <c r="BP422" s="310">
        <v>0.0</v>
      </c>
      <c r="BQ422" s="310">
        <v>0.0</v>
      </c>
      <c r="BR422" s="310">
        <v>0.0</v>
      </c>
      <c r="BS422" s="32"/>
      <c r="BT422" s="32"/>
      <c r="BU422" s="32"/>
      <c r="BV422" s="310">
        <v>0.0</v>
      </c>
      <c r="BW422" s="310">
        <v>0.0</v>
      </c>
      <c r="BX422" s="310">
        <v>0.0</v>
      </c>
      <c r="BY422" s="32"/>
      <c r="BZ422" s="32"/>
      <c r="CA422" s="32"/>
      <c r="CB422" s="310">
        <v>0.0</v>
      </c>
      <c r="CC422" s="310">
        <v>0.0</v>
      </c>
      <c r="CD422" s="310">
        <v>0.0</v>
      </c>
      <c r="CE422" s="32"/>
      <c r="CF422" s="32"/>
      <c r="CG422" s="32"/>
      <c r="CH422" s="310">
        <v>0.0</v>
      </c>
      <c r="CI422" s="310">
        <v>0.0</v>
      </c>
      <c r="CJ422" s="310">
        <v>0.0</v>
      </c>
      <c r="CK422" s="31"/>
      <c r="CL422" s="31"/>
      <c r="CM422" s="31"/>
      <c r="CN422" s="304">
        <v>0.0</v>
      </c>
      <c r="CO422" s="304">
        <v>0.0</v>
      </c>
      <c r="CP422" s="304">
        <v>0.0</v>
      </c>
      <c r="CQ422" s="31"/>
      <c r="CR422" s="31"/>
      <c r="CS422" s="31"/>
      <c r="CT422" s="304">
        <v>0.0</v>
      </c>
      <c r="CU422" s="304">
        <v>0.0</v>
      </c>
      <c r="CV422" s="304">
        <v>0.0</v>
      </c>
      <c r="CW422" s="31"/>
      <c r="CX422" s="31"/>
      <c r="CY422" s="31"/>
      <c r="CZ422" s="304">
        <v>0.0</v>
      </c>
      <c r="DA422" s="304">
        <v>0.0</v>
      </c>
      <c r="DB422" s="304">
        <v>0.0</v>
      </c>
    </row>
    <row r="423">
      <c r="B423" s="313"/>
      <c r="C423" s="314"/>
      <c r="D423" s="314"/>
      <c r="E423" s="287">
        <v>0.0</v>
      </c>
      <c r="F423" s="287">
        <v>0.0</v>
      </c>
      <c r="G423" s="287">
        <v>0.0</v>
      </c>
      <c r="H423" s="287">
        <f>IF(ISBLANK(E423), "", COUNTA(CCD!K423, CCD!Q423, CCD!W423, CCD!AC423, CCD!AI423, CCD!AO423, CCD!AU423, CCD!BA423, CCD!BG423, CCD!BM423, CCD!BS423, CCD!BY423, CCD!CE423, CCD!CK423, CCD!CQ423, CCD!CW423))</f>
        <v>0</v>
      </c>
      <c r="I423" s="287">
        <f>IF(ISBLANK(F423), "", COUNTA(CCD!L423, CCD!R423, CCD!X423, CCD!AD423, CCD!AJ423, CCD!AP423, CCD!AV423, CCD!BB423, CCD!BH423, CCD!BN423, CCD!BT423, CCD!BZ423, CCD!CF423, CCD!CL423, CCD!CR423, CCD!CX423))</f>
        <v>0</v>
      </c>
      <c r="J423" s="287">
        <f>IF(ISBLANK(G423), "", COUNTA(CCD!M423, CCD!S423, CCD!Y423, CCD!AE423, CCD!AK423, CCD!AQ423, CCD!AW423, CCD!BC423, CCD!BI423, CCD!BO423, CCD!BU423, CCD!CA423, CCD!CG423, CCD!CM423, CCD!CS423, CCD!CY423))</f>
        <v>0</v>
      </c>
      <c r="K423" s="32"/>
      <c r="L423" s="32"/>
      <c r="M423" s="32"/>
      <c r="N423" s="310">
        <v>0.0</v>
      </c>
      <c r="O423" s="310">
        <v>0.0</v>
      </c>
      <c r="P423" s="310">
        <v>0.0</v>
      </c>
      <c r="Q423" s="32"/>
      <c r="R423" s="88"/>
      <c r="S423" s="32"/>
      <c r="T423" s="310">
        <v>0.0</v>
      </c>
      <c r="U423" s="310">
        <v>0.0</v>
      </c>
      <c r="V423" s="310">
        <v>0.0</v>
      </c>
      <c r="W423" s="32"/>
      <c r="X423" s="32"/>
      <c r="Y423" s="32"/>
      <c r="Z423" s="310">
        <v>0.0</v>
      </c>
      <c r="AA423" s="310">
        <v>0.0</v>
      </c>
      <c r="AB423" s="310">
        <v>0.0</v>
      </c>
      <c r="AC423" s="32"/>
      <c r="AD423" s="32"/>
      <c r="AE423" s="32"/>
      <c r="AF423" s="310">
        <v>0.0</v>
      </c>
      <c r="AG423" s="310">
        <v>0.0</v>
      </c>
      <c r="AH423" s="310">
        <v>0.0</v>
      </c>
      <c r="AI423" s="32"/>
      <c r="AJ423" s="32"/>
      <c r="AK423" s="32"/>
      <c r="AL423" s="310">
        <v>0.0</v>
      </c>
      <c r="AM423" s="310">
        <v>0.0</v>
      </c>
      <c r="AN423" s="310">
        <v>0.0</v>
      </c>
      <c r="AO423" s="32"/>
      <c r="AP423" s="32"/>
      <c r="AQ423" s="32"/>
      <c r="AR423" s="310">
        <v>0.0</v>
      </c>
      <c r="AS423" s="310">
        <v>0.0</v>
      </c>
      <c r="AT423" s="310">
        <v>0.0</v>
      </c>
      <c r="AU423" s="32"/>
      <c r="AV423" s="32"/>
      <c r="AW423" s="32"/>
      <c r="AX423" s="310">
        <v>0.0</v>
      </c>
      <c r="AY423" s="310">
        <v>0.0</v>
      </c>
      <c r="AZ423" s="310">
        <v>0.0</v>
      </c>
      <c r="BA423" s="32"/>
      <c r="BB423" s="32"/>
      <c r="BC423" s="32"/>
      <c r="BD423" s="310">
        <v>0.0</v>
      </c>
      <c r="BE423" s="310">
        <v>0.0</v>
      </c>
      <c r="BF423" s="310">
        <v>0.0</v>
      </c>
      <c r="BG423" s="32"/>
      <c r="BH423" s="32"/>
      <c r="BI423" s="32"/>
      <c r="BJ423" s="310">
        <v>0.0</v>
      </c>
      <c r="BK423" s="310">
        <v>0.0</v>
      </c>
      <c r="BL423" s="310">
        <v>0.0</v>
      </c>
      <c r="BM423" s="32"/>
      <c r="BN423" s="32"/>
      <c r="BO423" s="32"/>
      <c r="BP423" s="310">
        <v>0.0</v>
      </c>
      <c r="BQ423" s="310">
        <v>0.0</v>
      </c>
      <c r="BR423" s="310">
        <v>0.0</v>
      </c>
      <c r="BS423" s="32"/>
      <c r="BT423" s="32"/>
      <c r="BU423" s="32"/>
      <c r="BV423" s="310">
        <v>0.0</v>
      </c>
      <c r="BW423" s="310">
        <v>0.0</v>
      </c>
      <c r="BX423" s="310">
        <v>0.0</v>
      </c>
      <c r="BY423" s="32"/>
      <c r="BZ423" s="32"/>
      <c r="CA423" s="32"/>
      <c r="CB423" s="310">
        <v>0.0</v>
      </c>
      <c r="CC423" s="310">
        <v>0.0</v>
      </c>
      <c r="CD423" s="310">
        <v>0.0</v>
      </c>
      <c r="CE423" s="32"/>
      <c r="CF423" s="32"/>
      <c r="CG423" s="32"/>
      <c r="CH423" s="310">
        <v>0.0</v>
      </c>
      <c r="CI423" s="310">
        <v>0.0</v>
      </c>
      <c r="CJ423" s="310">
        <v>0.0</v>
      </c>
      <c r="CK423" s="31"/>
      <c r="CL423" s="31"/>
      <c r="CM423" s="31"/>
      <c r="CN423" s="304">
        <v>0.0</v>
      </c>
      <c r="CO423" s="304">
        <v>0.0</v>
      </c>
      <c r="CP423" s="304">
        <v>0.0</v>
      </c>
      <c r="CQ423" s="31"/>
      <c r="CR423" s="31"/>
      <c r="CS423" s="31"/>
      <c r="CT423" s="304">
        <v>0.0</v>
      </c>
      <c r="CU423" s="304">
        <v>0.0</v>
      </c>
      <c r="CV423" s="304">
        <v>0.0</v>
      </c>
      <c r="CW423" s="31"/>
      <c r="CX423" s="31"/>
      <c r="CY423" s="31"/>
      <c r="CZ423" s="304">
        <v>0.0</v>
      </c>
      <c r="DA423" s="304">
        <v>0.0</v>
      </c>
      <c r="DB423" s="304">
        <v>0.0</v>
      </c>
    </row>
    <row r="424">
      <c r="B424" s="313"/>
      <c r="C424" s="314"/>
      <c r="D424" s="314"/>
      <c r="E424" s="287">
        <v>0.0</v>
      </c>
      <c r="F424" s="287">
        <v>0.0</v>
      </c>
      <c r="G424" s="287">
        <v>0.0</v>
      </c>
      <c r="H424" s="287">
        <f>IF(ISBLANK(E424), "", COUNTA(CCD!K424, CCD!Q424, CCD!W424, CCD!AC424, CCD!AI424, CCD!AO424, CCD!AU424, CCD!BA424, CCD!BG424, CCD!BM424, CCD!BS424, CCD!BY424, CCD!CE424, CCD!CK424, CCD!CQ424, CCD!CW424))</f>
        <v>0</v>
      </c>
      <c r="I424" s="287">
        <f>IF(ISBLANK(F424), "", COUNTA(CCD!L424, CCD!R424, CCD!X424, CCD!AD424, CCD!AJ424, CCD!AP424, CCD!AV424, CCD!BB424, CCD!BH424, CCD!BN424, CCD!BT424, CCD!BZ424, CCD!CF424, CCD!CL424, CCD!CR424, CCD!CX424))</f>
        <v>0</v>
      </c>
      <c r="J424" s="287">
        <f>IF(ISBLANK(G424), "", COUNTA(CCD!M424, CCD!S424, CCD!Y424, CCD!AE424, CCD!AK424, CCD!AQ424, CCD!AW424, CCD!BC424, CCD!BI424, CCD!BO424, CCD!BU424, CCD!CA424, CCD!CG424, CCD!CM424, CCD!CS424, CCD!CY424))</f>
        <v>0</v>
      </c>
      <c r="K424" s="32"/>
      <c r="L424" s="32"/>
      <c r="M424" s="32"/>
      <c r="N424" s="310">
        <v>0.0</v>
      </c>
      <c r="O424" s="310">
        <v>0.0</v>
      </c>
      <c r="P424" s="310">
        <v>0.0</v>
      </c>
      <c r="Q424" s="32"/>
      <c r="R424" s="88"/>
      <c r="S424" s="32"/>
      <c r="T424" s="310">
        <v>0.0</v>
      </c>
      <c r="U424" s="310">
        <v>0.0</v>
      </c>
      <c r="V424" s="310">
        <v>0.0</v>
      </c>
      <c r="W424" s="32"/>
      <c r="X424" s="32"/>
      <c r="Y424" s="32"/>
      <c r="Z424" s="310">
        <v>0.0</v>
      </c>
      <c r="AA424" s="310">
        <v>0.0</v>
      </c>
      <c r="AB424" s="310">
        <v>0.0</v>
      </c>
      <c r="AC424" s="32"/>
      <c r="AD424" s="32"/>
      <c r="AE424" s="32"/>
      <c r="AF424" s="310">
        <v>0.0</v>
      </c>
      <c r="AG424" s="310">
        <v>0.0</v>
      </c>
      <c r="AH424" s="310">
        <v>0.0</v>
      </c>
      <c r="AI424" s="32"/>
      <c r="AJ424" s="32"/>
      <c r="AK424" s="32"/>
      <c r="AL424" s="310">
        <v>0.0</v>
      </c>
      <c r="AM424" s="310">
        <v>0.0</v>
      </c>
      <c r="AN424" s="310">
        <v>0.0</v>
      </c>
      <c r="AO424" s="32"/>
      <c r="AP424" s="32"/>
      <c r="AQ424" s="32"/>
      <c r="AR424" s="310">
        <v>0.0</v>
      </c>
      <c r="AS424" s="310">
        <v>0.0</v>
      </c>
      <c r="AT424" s="310">
        <v>0.0</v>
      </c>
      <c r="AU424" s="32"/>
      <c r="AV424" s="32"/>
      <c r="AW424" s="32"/>
      <c r="AX424" s="310">
        <v>0.0</v>
      </c>
      <c r="AY424" s="310">
        <v>0.0</v>
      </c>
      <c r="AZ424" s="310">
        <v>0.0</v>
      </c>
      <c r="BA424" s="32"/>
      <c r="BB424" s="32"/>
      <c r="BC424" s="32"/>
      <c r="BD424" s="310">
        <v>0.0</v>
      </c>
      <c r="BE424" s="310">
        <v>0.0</v>
      </c>
      <c r="BF424" s="310">
        <v>0.0</v>
      </c>
      <c r="BG424" s="32"/>
      <c r="BH424" s="32"/>
      <c r="BI424" s="32"/>
      <c r="BJ424" s="310">
        <v>0.0</v>
      </c>
      <c r="BK424" s="310">
        <v>0.0</v>
      </c>
      <c r="BL424" s="310">
        <v>0.0</v>
      </c>
      <c r="BM424" s="32"/>
      <c r="BN424" s="32"/>
      <c r="BO424" s="32"/>
      <c r="BP424" s="310">
        <v>0.0</v>
      </c>
      <c r="BQ424" s="310">
        <v>0.0</v>
      </c>
      <c r="BR424" s="310">
        <v>0.0</v>
      </c>
      <c r="BS424" s="32"/>
      <c r="BT424" s="32"/>
      <c r="BU424" s="32"/>
      <c r="BV424" s="310">
        <v>0.0</v>
      </c>
      <c r="BW424" s="310">
        <v>0.0</v>
      </c>
      <c r="BX424" s="310">
        <v>0.0</v>
      </c>
      <c r="BY424" s="32"/>
      <c r="BZ424" s="32"/>
      <c r="CA424" s="32"/>
      <c r="CB424" s="310">
        <v>0.0</v>
      </c>
      <c r="CC424" s="310">
        <v>0.0</v>
      </c>
      <c r="CD424" s="310">
        <v>0.0</v>
      </c>
      <c r="CE424" s="32"/>
      <c r="CF424" s="32"/>
      <c r="CG424" s="32"/>
      <c r="CH424" s="310">
        <v>0.0</v>
      </c>
      <c r="CI424" s="310">
        <v>0.0</v>
      </c>
      <c r="CJ424" s="310">
        <v>0.0</v>
      </c>
      <c r="CK424" s="31"/>
      <c r="CL424" s="31"/>
      <c r="CM424" s="31"/>
      <c r="CN424" s="304">
        <v>0.0</v>
      </c>
      <c r="CO424" s="304">
        <v>0.0</v>
      </c>
      <c r="CP424" s="304">
        <v>0.0</v>
      </c>
      <c r="CQ424" s="31"/>
      <c r="CR424" s="31"/>
      <c r="CS424" s="31"/>
      <c r="CT424" s="304">
        <v>0.0</v>
      </c>
      <c r="CU424" s="304">
        <v>0.0</v>
      </c>
      <c r="CV424" s="304">
        <v>0.0</v>
      </c>
      <c r="CW424" s="31"/>
      <c r="CX424" s="31"/>
      <c r="CY424" s="31"/>
      <c r="CZ424" s="304">
        <v>0.0</v>
      </c>
      <c r="DA424" s="304">
        <v>0.0</v>
      </c>
      <c r="DB424" s="304">
        <v>0.0</v>
      </c>
    </row>
    <row r="425">
      <c r="B425" s="313"/>
      <c r="C425" s="314"/>
      <c r="D425" s="314"/>
      <c r="E425" s="287">
        <v>0.0</v>
      </c>
      <c r="F425" s="287">
        <v>0.0</v>
      </c>
      <c r="G425" s="287">
        <v>0.0</v>
      </c>
      <c r="H425" s="287">
        <f>IF(ISBLANK(E425), "", COUNTA(CCD!K425, CCD!Q425, CCD!W425, CCD!AC425, CCD!AI425, CCD!AO425, CCD!AU425, CCD!BA425, CCD!BG425, CCD!BM425, CCD!BS425, CCD!BY425, CCD!CE425, CCD!CK425, CCD!CQ425, CCD!CW425))</f>
        <v>0</v>
      </c>
      <c r="I425" s="287">
        <f>IF(ISBLANK(F425), "", COUNTA(CCD!L425, CCD!R425, CCD!X425, CCD!AD425, CCD!AJ425, CCD!AP425, CCD!AV425, CCD!BB425, CCD!BH425, CCD!BN425, CCD!BT425, CCD!BZ425, CCD!CF425, CCD!CL425, CCD!CR425, CCD!CX425))</f>
        <v>0</v>
      </c>
      <c r="J425" s="287">
        <f>IF(ISBLANK(G425), "", COUNTA(CCD!M425, CCD!S425, CCD!Y425, CCD!AE425, CCD!AK425, CCD!AQ425, CCD!AW425, CCD!BC425, CCD!BI425, CCD!BO425, CCD!BU425, CCD!CA425, CCD!CG425, CCD!CM425, CCD!CS425, CCD!CY425))</f>
        <v>0</v>
      </c>
      <c r="K425" s="32"/>
      <c r="L425" s="32"/>
      <c r="M425" s="32"/>
      <c r="N425" s="310">
        <v>0.0</v>
      </c>
      <c r="O425" s="310">
        <v>0.0</v>
      </c>
      <c r="P425" s="310">
        <v>0.0</v>
      </c>
      <c r="Q425" s="32"/>
      <c r="R425" s="88"/>
      <c r="S425" s="32"/>
      <c r="T425" s="310">
        <v>0.0</v>
      </c>
      <c r="U425" s="310">
        <v>0.0</v>
      </c>
      <c r="V425" s="310">
        <v>0.0</v>
      </c>
      <c r="W425" s="32"/>
      <c r="X425" s="32"/>
      <c r="Y425" s="32"/>
      <c r="Z425" s="310">
        <v>0.0</v>
      </c>
      <c r="AA425" s="310">
        <v>0.0</v>
      </c>
      <c r="AB425" s="310">
        <v>0.0</v>
      </c>
      <c r="AC425" s="32"/>
      <c r="AD425" s="32"/>
      <c r="AE425" s="32"/>
      <c r="AF425" s="310">
        <v>0.0</v>
      </c>
      <c r="AG425" s="310">
        <v>0.0</v>
      </c>
      <c r="AH425" s="310">
        <v>0.0</v>
      </c>
      <c r="AI425" s="32"/>
      <c r="AJ425" s="32"/>
      <c r="AK425" s="32"/>
      <c r="AL425" s="310">
        <v>0.0</v>
      </c>
      <c r="AM425" s="310">
        <v>0.0</v>
      </c>
      <c r="AN425" s="310">
        <v>0.0</v>
      </c>
      <c r="AO425" s="32"/>
      <c r="AP425" s="32"/>
      <c r="AQ425" s="32"/>
      <c r="AR425" s="310">
        <v>0.0</v>
      </c>
      <c r="AS425" s="310">
        <v>0.0</v>
      </c>
      <c r="AT425" s="310">
        <v>0.0</v>
      </c>
      <c r="AU425" s="32"/>
      <c r="AV425" s="32"/>
      <c r="AW425" s="32"/>
      <c r="AX425" s="310">
        <v>0.0</v>
      </c>
      <c r="AY425" s="310">
        <v>0.0</v>
      </c>
      <c r="AZ425" s="310">
        <v>0.0</v>
      </c>
      <c r="BA425" s="32"/>
      <c r="BB425" s="32"/>
      <c r="BC425" s="32"/>
      <c r="BD425" s="310">
        <v>0.0</v>
      </c>
      <c r="BE425" s="310">
        <v>0.0</v>
      </c>
      <c r="BF425" s="310">
        <v>0.0</v>
      </c>
      <c r="BG425" s="32"/>
      <c r="BH425" s="32"/>
      <c r="BI425" s="32"/>
      <c r="BJ425" s="310">
        <v>0.0</v>
      </c>
      <c r="BK425" s="310">
        <v>0.0</v>
      </c>
      <c r="BL425" s="310">
        <v>0.0</v>
      </c>
      <c r="BM425" s="32"/>
      <c r="BN425" s="32"/>
      <c r="BO425" s="32"/>
      <c r="BP425" s="310">
        <v>0.0</v>
      </c>
      <c r="BQ425" s="310">
        <v>0.0</v>
      </c>
      <c r="BR425" s="310">
        <v>0.0</v>
      </c>
      <c r="BS425" s="32"/>
      <c r="BT425" s="32"/>
      <c r="BU425" s="32"/>
      <c r="BV425" s="310">
        <v>0.0</v>
      </c>
      <c r="BW425" s="310">
        <v>0.0</v>
      </c>
      <c r="BX425" s="310">
        <v>0.0</v>
      </c>
      <c r="BY425" s="32"/>
      <c r="BZ425" s="32"/>
      <c r="CA425" s="32"/>
      <c r="CB425" s="310">
        <v>0.0</v>
      </c>
      <c r="CC425" s="310">
        <v>0.0</v>
      </c>
      <c r="CD425" s="310">
        <v>0.0</v>
      </c>
      <c r="CE425" s="32"/>
      <c r="CF425" s="32"/>
      <c r="CG425" s="32"/>
      <c r="CH425" s="310">
        <v>0.0</v>
      </c>
      <c r="CI425" s="310">
        <v>0.0</v>
      </c>
      <c r="CJ425" s="310">
        <v>0.0</v>
      </c>
      <c r="CK425" s="31"/>
      <c r="CL425" s="31"/>
      <c r="CM425" s="31"/>
      <c r="CN425" s="304">
        <v>0.0</v>
      </c>
      <c r="CO425" s="304">
        <v>0.0</v>
      </c>
      <c r="CP425" s="304">
        <v>0.0</v>
      </c>
      <c r="CQ425" s="31"/>
      <c r="CR425" s="31"/>
      <c r="CS425" s="31"/>
      <c r="CT425" s="304">
        <v>0.0</v>
      </c>
      <c r="CU425" s="304">
        <v>0.0</v>
      </c>
      <c r="CV425" s="304">
        <v>0.0</v>
      </c>
      <c r="CW425" s="31"/>
      <c r="CX425" s="31"/>
      <c r="CY425" s="31"/>
      <c r="CZ425" s="304">
        <v>0.0</v>
      </c>
      <c r="DA425" s="304">
        <v>0.0</v>
      </c>
      <c r="DB425" s="304">
        <v>0.0</v>
      </c>
    </row>
    <row r="426">
      <c r="B426" s="313"/>
      <c r="C426" s="314"/>
      <c r="D426" s="314"/>
      <c r="E426" s="287">
        <v>0.0</v>
      </c>
      <c r="F426" s="287">
        <v>0.0</v>
      </c>
      <c r="G426" s="287">
        <v>0.0</v>
      </c>
      <c r="H426" s="287">
        <f>IF(ISBLANK(E426), "", COUNTA(CCD!K426, CCD!Q426, CCD!W426, CCD!AC426, CCD!AI426, CCD!AO426, CCD!AU426, CCD!BA426, CCD!BG426, CCD!BM426, CCD!BS426, CCD!BY426, CCD!CE426, CCD!CK426, CCD!CQ426, CCD!CW426))</f>
        <v>0</v>
      </c>
      <c r="I426" s="287">
        <f>IF(ISBLANK(F426), "", COUNTA(CCD!L426, CCD!R426, CCD!X426, CCD!AD426, CCD!AJ426, CCD!AP426, CCD!AV426, CCD!BB426, CCD!BH426, CCD!BN426, CCD!BT426, CCD!BZ426, CCD!CF426, CCD!CL426, CCD!CR426, CCD!CX426))</f>
        <v>0</v>
      </c>
      <c r="J426" s="287">
        <f>IF(ISBLANK(G426), "", COUNTA(CCD!M426, CCD!S426, CCD!Y426, CCD!AE426, CCD!AK426, CCD!AQ426, CCD!AW426, CCD!BC426, CCD!BI426, CCD!BO426, CCD!BU426, CCD!CA426, CCD!CG426, CCD!CM426, CCD!CS426, CCD!CY426))</f>
        <v>0</v>
      </c>
      <c r="K426" s="32"/>
      <c r="L426" s="32"/>
      <c r="M426" s="32"/>
      <c r="N426" s="310">
        <v>0.0</v>
      </c>
      <c r="O426" s="310">
        <v>0.0</v>
      </c>
      <c r="P426" s="310">
        <v>0.0</v>
      </c>
      <c r="Q426" s="32"/>
      <c r="R426" s="88"/>
      <c r="S426" s="32"/>
      <c r="T426" s="310">
        <v>0.0</v>
      </c>
      <c r="U426" s="310">
        <v>0.0</v>
      </c>
      <c r="V426" s="310">
        <v>0.0</v>
      </c>
      <c r="W426" s="32"/>
      <c r="X426" s="32"/>
      <c r="Y426" s="32"/>
      <c r="Z426" s="310">
        <v>0.0</v>
      </c>
      <c r="AA426" s="310">
        <v>0.0</v>
      </c>
      <c r="AB426" s="310">
        <v>0.0</v>
      </c>
      <c r="AC426" s="32"/>
      <c r="AD426" s="32"/>
      <c r="AE426" s="32"/>
      <c r="AF426" s="310">
        <v>0.0</v>
      </c>
      <c r="AG426" s="310">
        <v>0.0</v>
      </c>
      <c r="AH426" s="310">
        <v>0.0</v>
      </c>
      <c r="AI426" s="32"/>
      <c r="AJ426" s="32"/>
      <c r="AK426" s="32"/>
      <c r="AL426" s="310">
        <v>0.0</v>
      </c>
      <c r="AM426" s="310">
        <v>0.0</v>
      </c>
      <c r="AN426" s="310">
        <v>0.0</v>
      </c>
      <c r="AO426" s="32"/>
      <c r="AP426" s="32"/>
      <c r="AQ426" s="32"/>
      <c r="AR426" s="310">
        <v>0.0</v>
      </c>
      <c r="AS426" s="310">
        <v>0.0</v>
      </c>
      <c r="AT426" s="310">
        <v>0.0</v>
      </c>
      <c r="AU426" s="32"/>
      <c r="AV426" s="32"/>
      <c r="AW426" s="32"/>
      <c r="AX426" s="310">
        <v>0.0</v>
      </c>
      <c r="AY426" s="310">
        <v>0.0</v>
      </c>
      <c r="AZ426" s="310">
        <v>0.0</v>
      </c>
      <c r="BA426" s="32"/>
      <c r="BB426" s="32"/>
      <c r="BC426" s="32"/>
      <c r="BD426" s="310">
        <v>0.0</v>
      </c>
      <c r="BE426" s="310">
        <v>0.0</v>
      </c>
      <c r="BF426" s="310">
        <v>0.0</v>
      </c>
      <c r="BG426" s="32"/>
      <c r="BH426" s="32"/>
      <c r="BI426" s="32"/>
      <c r="BJ426" s="310">
        <v>0.0</v>
      </c>
      <c r="BK426" s="310">
        <v>0.0</v>
      </c>
      <c r="BL426" s="310">
        <v>0.0</v>
      </c>
      <c r="BM426" s="32"/>
      <c r="BN426" s="32"/>
      <c r="BO426" s="32"/>
      <c r="BP426" s="310">
        <v>0.0</v>
      </c>
      <c r="BQ426" s="310">
        <v>0.0</v>
      </c>
      <c r="BR426" s="310">
        <v>0.0</v>
      </c>
      <c r="BS426" s="32"/>
      <c r="BT426" s="32"/>
      <c r="BU426" s="32"/>
      <c r="BV426" s="310">
        <v>0.0</v>
      </c>
      <c r="BW426" s="310">
        <v>0.0</v>
      </c>
      <c r="BX426" s="310">
        <v>0.0</v>
      </c>
      <c r="BY426" s="32"/>
      <c r="BZ426" s="32"/>
      <c r="CA426" s="32"/>
      <c r="CB426" s="310">
        <v>0.0</v>
      </c>
      <c r="CC426" s="310">
        <v>0.0</v>
      </c>
      <c r="CD426" s="310">
        <v>0.0</v>
      </c>
      <c r="CE426" s="32"/>
      <c r="CF426" s="32"/>
      <c r="CG426" s="32"/>
      <c r="CH426" s="310">
        <v>0.0</v>
      </c>
      <c r="CI426" s="310">
        <v>0.0</v>
      </c>
      <c r="CJ426" s="310">
        <v>0.0</v>
      </c>
      <c r="CK426" s="31"/>
      <c r="CL426" s="31"/>
      <c r="CM426" s="31"/>
      <c r="CN426" s="304">
        <v>0.0</v>
      </c>
      <c r="CO426" s="304">
        <v>0.0</v>
      </c>
      <c r="CP426" s="304">
        <v>0.0</v>
      </c>
      <c r="CQ426" s="31"/>
      <c r="CR426" s="31"/>
      <c r="CS426" s="31"/>
      <c r="CT426" s="304">
        <v>0.0</v>
      </c>
      <c r="CU426" s="304">
        <v>0.0</v>
      </c>
      <c r="CV426" s="304">
        <v>0.0</v>
      </c>
      <c r="CW426" s="31"/>
      <c r="CX426" s="31"/>
      <c r="CY426" s="31"/>
      <c r="CZ426" s="304">
        <v>0.0</v>
      </c>
      <c r="DA426" s="304">
        <v>0.0</v>
      </c>
      <c r="DB426" s="304">
        <v>0.0</v>
      </c>
    </row>
    <row r="427">
      <c r="B427" s="313"/>
      <c r="C427" s="314"/>
      <c r="D427" s="314"/>
      <c r="E427" s="287">
        <v>0.0</v>
      </c>
      <c r="F427" s="287">
        <v>0.0</v>
      </c>
      <c r="G427" s="287">
        <v>0.0</v>
      </c>
      <c r="H427" s="287">
        <f>IF(ISBLANK(E427), "", COUNTA(CCD!K427, CCD!Q427, CCD!W427, CCD!AC427, CCD!AI427, CCD!AO427, CCD!AU427, CCD!BA427, CCD!BG427, CCD!BM427, CCD!BS427, CCD!BY427, CCD!CE427, CCD!CK427, CCD!CQ427, CCD!CW427))</f>
        <v>0</v>
      </c>
      <c r="I427" s="287">
        <f>IF(ISBLANK(F427), "", COUNTA(CCD!L427, CCD!R427, CCD!X427, CCD!AD427, CCD!AJ427, CCD!AP427, CCD!AV427, CCD!BB427, CCD!BH427, CCD!BN427, CCD!BT427, CCD!BZ427, CCD!CF427, CCD!CL427, CCD!CR427, CCD!CX427))</f>
        <v>0</v>
      </c>
      <c r="J427" s="287">
        <f>IF(ISBLANK(G427), "", COUNTA(CCD!M427, CCD!S427, CCD!Y427, CCD!AE427, CCD!AK427, CCD!AQ427, CCD!AW427, CCD!BC427, CCD!BI427, CCD!BO427, CCD!BU427, CCD!CA427, CCD!CG427, CCD!CM427, CCD!CS427, CCD!CY427))</f>
        <v>0</v>
      </c>
      <c r="K427" s="32"/>
      <c r="L427" s="32"/>
      <c r="M427" s="32"/>
      <c r="N427" s="310">
        <v>0.0</v>
      </c>
      <c r="O427" s="310">
        <v>0.0</v>
      </c>
      <c r="P427" s="310">
        <v>0.0</v>
      </c>
      <c r="Q427" s="32"/>
      <c r="R427" s="88"/>
      <c r="S427" s="32"/>
      <c r="T427" s="310">
        <v>0.0</v>
      </c>
      <c r="U427" s="310">
        <v>0.0</v>
      </c>
      <c r="V427" s="310">
        <v>0.0</v>
      </c>
      <c r="W427" s="32"/>
      <c r="X427" s="32"/>
      <c r="Y427" s="32"/>
      <c r="Z427" s="310">
        <v>0.0</v>
      </c>
      <c r="AA427" s="310">
        <v>0.0</v>
      </c>
      <c r="AB427" s="310">
        <v>0.0</v>
      </c>
      <c r="AC427" s="32"/>
      <c r="AD427" s="32"/>
      <c r="AE427" s="32"/>
      <c r="AF427" s="310">
        <v>0.0</v>
      </c>
      <c r="AG427" s="310">
        <v>0.0</v>
      </c>
      <c r="AH427" s="310">
        <v>0.0</v>
      </c>
      <c r="AI427" s="32"/>
      <c r="AJ427" s="32"/>
      <c r="AK427" s="32"/>
      <c r="AL427" s="310">
        <v>0.0</v>
      </c>
      <c r="AM427" s="310">
        <v>0.0</v>
      </c>
      <c r="AN427" s="310">
        <v>0.0</v>
      </c>
      <c r="AO427" s="32"/>
      <c r="AP427" s="32"/>
      <c r="AQ427" s="32"/>
      <c r="AR427" s="310">
        <v>0.0</v>
      </c>
      <c r="AS427" s="310">
        <v>0.0</v>
      </c>
      <c r="AT427" s="310">
        <v>0.0</v>
      </c>
      <c r="AU427" s="32"/>
      <c r="AV427" s="32"/>
      <c r="AW427" s="32"/>
      <c r="AX427" s="310">
        <v>0.0</v>
      </c>
      <c r="AY427" s="310">
        <v>0.0</v>
      </c>
      <c r="AZ427" s="310">
        <v>0.0</v>
      </c>
      <c r="BA427" s="32"/>
      <c r="BB427" s="32"/>
      <c r="BC427" s="32"/>
      <c r="BD427" s="310">
        <v>0.0</v>
      </c>
      <c r="BE427" s="310">
        <v>0.0</v>
      </c>
      <c r="BF427" s="310">
        <v>0.0</v>
      </c>
      <c r="BG427" s="32"/>
      <c r="BH427" s="32"/>
      <c r="BI427" s="32"/>
      <c r="BJ427" s="310">
        <v>0.0</v>
      </c>
      <c r="BK427" s="310">
        <v>0.0</v>
      </c>
      <c r="BL427" s="310">
        <v>0.0</v>
      </c>
      <c r="BM427" s="32"/>
      <c r="BN427" s="32"/>
      <c r="BO427" s="32"/>
      <c r="BP427" s="310">
        <v>0.0</v>
      </c>
      <c r="BQ427" s="310">
        <v>0.0</v>
      </c>
      <c r="BR427" s="310">
        <v>0.0</v>
      </c>
      <c r="BS427" s="32"/>
      <c r="BT427" s="32"/>
      <c r="BU427" s="32"/>
      <c r="BV427" s="310">
        <v>0.0</v>
      </c>
      <c r="BW427" s="310">
        <v>0.0</v>
      </c>
      <c r="BX427" s="310">
        <v>0.0</v>
      </c>
      <c r="BY427" s="32"/>
      <c r="BZ427" s="32"/>
      <c r="CA427" s="32"/>
      <c r="CB427" s="310">
        <v>0.0</v>
      </c>
      <c r="CC427" s="310">
        <v>0.0</v>
      </c>
      <c r="CD427" s="310">
        <v>0.0</v>
      </c>
      <c r="CE427" s="32"/>
      <c r="CF427" s="32"/>
      <c r="CG427" s="32"/>
      <c r="CH427" s="310">
        <v>0.0</v>
      </c>
      <c r="CI427" s="310">
        <v>0.0</v>
      </c>
      <c r="CJ427" s="310">
        <v>0.0</v>
      </c>
      <c r="CK427" s="31"/>
      <c r="CL427" s="31"/>
      <c r="CM427" s="31"/>
      <c r="CN427" s="304">
        <v>0.0</v>
      </c>
      <c r="CO427" s="304">
        <v>0.0</v>
      </c>
      <c r="CP427" s="304">
        <v>0.0</v>
      </c>
      <c r="CQ427" s="31"/>
      <c r="CR427" s="31"/>
      <c r="CS427" s="31"/>
      <c r="CT427" s="304">
        <v>0.0</v>
      </c>
      <c r="CU427" s="304">
        <v>0.0</v>
      </c>
      <c r="CV427" s="304">
        <v>0.0</v>
      </c>
      <c r="CW427" s="31"/>
      <c r="CX427" s="31"/>
      <c r="CY427" s="31"/>
      <c r="CZ427" s="304">
        <v>0.0</v>
      </c>
      <c r="DA427" s="304">
        <v>0.0</v>
      </c>
      <c r="DB427" s="304">
        <v>0.0</v>
      </c>
    </row>
    <row r="428">
      <c r="B428" s="313"/>
      <c r="C428" s="314"/>
      <c r="D428" s="314"/>
      <c r="E428" s="287">
        <v>0.0</v>
      </c>
      <c r="F428" s="287">
        <v>0.0</v>
      </c>
      <c r="G428" s="287">
        <v>0.0</v>
      </c>
      <c r="H428" s="287">
        <f>IF(ISBLANK(E428), "", COUNTA(CCD!K428, CCD!Q428, CCD!W428, CCD!AC428, CCD!AI428, CCD!AO428, CCD!AU428, CCD!BA428, CCD!BG428, CCD!BM428, CCD!BS428, CCD!BY428, CCD!CE428, CCD!CK428, CCD!CQ428, CCD!CW428))</f>
        <v>0</v>
      </c>
      <c r="I428" s="287">
        <f>IF(ISBLANK(F428), "", COUNTA(CCD!L428, CCD!R428, CCD!X428, CCD!AD428, CCD!AJ428, CCD!AP428, CCD!AV428, CCD!BB428, CCD!BH428, CCD!BN428, CCD!BT428, CCD!BZ428, CCD!CF428, CCD!CL428, CCD!CR428, CCD!CX428))</f>
        <v>0</v>
      </c>
      <c r="J428" s="287">
        <f>IF(ISBLANK(G428), "", COUNTA(CCD!M428, CCD!S428, CCD!Y428, CCD!AE428, CCD!AK428, CCD!AQ428, CCD!AW428, CCD!BC428, CCD!BI428, CCD!BO428, CCD!BU428, CCD!CA428, CCD!CG428, CCD!CM428, CCD!CS428, CCD!CY428))</f>
        <v>0</v>
      </c>
      <c r="K428" s="32"/>
      <c r="L428" s="32"/>
      <c r="M428" s="32"/>
      <c r="N428" s="310">
        <v>0.0</v>
      </c>
      <c r="O428" s="310">
        <v>0.0</v>
      </c>
      <c r="P428" s="310">
        <v>0.0</v>
      </c>
      <c r="Q428" s="32"/>
      <c r="R428" s="88"/>
      <c r="S428" s="32"/>
      <c r="T428" s="310">
        <v>0.0</v>
      </c>
      <c r="U428" s="310">
        <v>0.0</v>
      </c>
      <c r="V428" s="310">
        <v>0.0</v>
      </c>
      <c r="W428" s="32"/>
      <c r="X428" s="32"/>
      <c r="Y428" s="32"/>
      <c r="Z428" s="310">
        <v>0.0</v>
      </c>
      <c r="AA428" s="310">
        <v>0.0</v>
      </c>
      <c r="AB428" s="310">
        <v>0.0</v>
      </c>
      <c r="AC428" s="32"/>
      <c r="AD428" s="32"/>
      <c r="AE428" s="32"/>
      <c r="AF428" s="310">
        <v>0.0</v>
      </c>
      <c r="AG428" s="310">
        <v>0.0</v>
      </c>
      <c r="AH428" s="310">
        <v>0.0</v>
      </c>
      <c r="AI428" s="32"/>
      <c r="AJ428" s="32"/>
      <c r="AK428" s="32"/>
      <c r="AL428" s="310">
        <v>0.0</v>
      </c>
      <c r="AM428" s="310">
        <v>0.0</v>
      </c>
      <c r="AN428" s="310">
        <v>0.0</v>
      </c>
      <c r="AO428" s="32"/>
      <c r="AP428" s="32"/>
      <c r="AQ428" s="32"/>
      <c r="AR428" s="310">
        <v>0.0</v>
      </c>
      <c r="AS428" s="310">
        <v>0.0</v>
      </c>
      <c r="AT428" s="310">
        <v>0.0</v>
      </c>
      <c r="AU428" s="32"/>
      <c r="AV428" s="32"/>
      <c r="AW428" s="32"/>
      <c r="AX428" s="310">
        <v>0.0</v>
      </c>
      <c r="AY428" s="310">
        <v>0.0</v>
      </c>
      <c r="AZ428" s="310">
        <v>0.0</v>
      </c>
      <c r="BA428" s="32"/>
      <c r="BB428" s="32"/>
      <c r="BC428" s="32"/>
      <c r="BD428" s="310">
        <v>0.0</v>
      </c>
      <c r="BE428" s="310">
        <v>0.0</v>
      </c>
      <c r="BF428" s="310">
        <v>0.0</v>
      </c>
      <c r="BG428" s="32"/>
      <c r="BH428" s="32"/>
      <c r="BI428" s="32"/>
      <c r="BJ428" s="310">
        <v>0.0</v>
      </c>
      <c r="BK428" s="310">
        <v>0.0</v>
      </c>
      <c r="BL428" s="310">
        <v>0.0</v>
      </c>
      <c r="BM428" s="32"/>
      <c r="BN428" s="32"/>
      <c r="BO428" s="32"/>
      <c r="BP428" s="310">
        <v>0.0</v>
      </c>
      <c r="BQ428" s="310">
        <v>0.0</v>
      </c>
      <c r="BR428" s="310">
        <v>0.0</v>
      </c>
      <c r="BS428" s="32"/>
      <c r="BT428" s="32"/>
      <c r="BU428" s="32"/>
      <c r="BV428" s="310">
        <v>0.0</v>
      </c>
      <c r="BW428" s="310">
        <v>0.0</v>
      </c>
      <c r="BX428" s="310">
        <v>0.0</v>
      </c>
      <c r="BY428" s="32"/>
      <c r="BZ428" s="32"/>
      <c r="CA428" s="32"/>
      <c r="CB428" s="310">
        <v>0.0</v>
      </c>
      <c r="CC428" s="310">
        <v>0.0</v>
      </c>
      <c r="CD428" s="310">
        <v>0.0</v>
      </c>
      <c r="CE428" s="32"/>
      <c r="CF428" s="32"/>
      <c r="CG428" s="32"/>
      <c r="CH428" s="310">
        <v>0.0</v>
      </c>
      <c r="CI428" s="310">
        <v>0.0</v>
      </c>
      <c r="CJ428" s="310">
        <v>0.0</v>
      </c>
      <c r="CK428" s="31"/>
      <c r="CL428" s="31"/>
      <c r="CM428" s="31"/>
      <c r="CN428" s="304">
        <v>0.0</v>
      </c>
      <c r="CO428" s="304">
        <v>0.0</v>
      </c>
      <c r="CP428" s="304">
        <v>0.0</v>
      </c>
      <c r="CQ428" s="31"/>
      <c r="CR428" s="31"/>
      <c r="CS428" s="31"/>
      <c r="CT428" s="304">
        <v>0.0</v>
      </c>
      <c r="CU428" s="304">
        <v>0.0</v>
      </c>
      <c r="CV428" s="304">
        <v>0.0</v>
      </c>
      <c r="CW428" s="31"/>
      <c r="CX428" s="31"/>
      <c r="CY428" s="31"/>
      <c r="CZ428" s="304">
        <v>0.0</v>
      </c>
      <c r="DA428" s="304">
        <v>0.0</v>
      </c>
      <c r="DB428" s="304">
        <v>0.0</v>
      </c>
    </row>
    <row r="429">
      <c r="B429" s="313"/>
      <c r="C429" s="314"/>
      <c r="D429" s="314"/>
      <c r="E429" s="287">
        <v>0.0</v>
      </c>
      <c r="F429" s="287">
        <v>0.0</v>
      </c>
      <c r="G429" s="287">
        <v>0.0</v>
      </c>
      <c r="H429" s="287">
        <f>IF(ISBLANK(E429), "", COUNTA(CCD!K429, CCD!Q429, CCD!W429, CCD!AC429, CCD!AI429, CCD!AO429, CCD!AU429, CCD!BA429, CCD!BG429, CCD!BM429, CCD!BS429, CCD!BY429, CCD!CE429, CCD!CK429, CCD!CQ429, CCD!CW429))</f>
        <v>0</v>
      </c>
      <c r="I429" s="287">
        <f>IF(ISBLANK(F429), "", COUNTA(CCD!L429, CCD!R429, CCD!X429, CCD!AD429, CCD!AJ429, CCD!AP429, CCD!AV429, CCD!BB429, CCD!BH429, CCD!BN429, CCD!BT429, CCD!BZ429, CCD!CF429, CCD!CL429, CCD!CR429, CCD!CX429))</f>
        <v>0</v>
      </c>
      <c r="J429" s="287">
        <f>IF(ISBLANK(G429), "", COUNTA(CCD!M429, CCD!S429, CCD!Y429, CCD!AE429, CCD!AK429, CCD!AQ429, CCD!AW429, CCD!BC429, CCD!BI429, CCD!BO429, CCD!BU429, CCD!CA429, CCD!CG429, CCD!CM429, CCD!CS429, CCD!CY429))</f>
        <v>0</v>
      </c>
      <c r="K429" s="32"/>
      <c r="L429" s="32"/>
      <c r="M429" s="32"/>
      <c r="N429" s="310">
        <v>0.0</v>
      </c>
      <c r="O429" s="310">
        <v>0.0</v>
      </c>
      <c r="P429" s="310">
        <v>0.0</v>
      </c>
      <c r="Q429" s="32"/>
      <c r="R429" s="88"/>
      <c r="S429" s="32"/>
      <c r="T429" s="310">
        <v>0.0</v>
      </c>
      <c r="U429" s="310">
        <v>0.0</v>
      </c>
      <c r="V429" s="310">
        <v>0.0</v>
      </c>
      <c r="W429" s="32"/>
      <c r="X429" s="32"/>
      <c r="Y429" s="32"/>
      <c r="Z429" s="310">
        <v>0.0</v>
      </c>
      <c r="AA429" s="310">
        <v>0.0</v>
      </c>
      <c r="AB429" s="310">
        <v>0.0</v>
      </c>
      <c r="AC429" s="32"/>
      <c r="AD429" s="32"/>
      <c r="AE429" s="32"/>
      <c r="AF429" s="310">
        <v>0.0</v>
      </c>
      <c r="AG429" s="310">
        <v>0.0</v>
      </c>
      <c r="AH429" s="310">
        <v>0.0</v>
      </c>
      <c r="AI429" s="32"/>
      <c r="AJ429" s="32"/>
      <c r="AK429" s="32"/>
      <c r="AL429" s="310">
        <v>0.0</v>
      </c>
      <c r="AM429" s="310">
        <v>0.0</v>
      </c>
      <c r="AN429" s="310">
        <v>0.0</v>
      </c>
      <c r="AO429" s="32"/>
      <c r="AP429" s="32"/>
      <c r="AQ429" s="32"/>
      <c r="AR429" s="310">
        <v>0.0</v>
      </c>
      <c r="AS429" s="310">
        <v>0.0</v>
      </c>
      <c r="AT429" s="310">
        <v>0.0</v>
      </c>
      <c r="AU429" s="32"/>
      <c r="AV429" s="32"/>
      <c r="AW429" s="32"/>
      <c r="AX429" s="310">
        <v>0.0</v>
      </c>
      <c r="AY429" s="310">
        <v>0.0</v>
      </c>
      <c r="AZ429" s="310">
        <v>0.0</v>
      </c>
      <c r="BA429" s="32"/>
      <c r="BB429" s="32"/>
      <c r="BC429" s="32"/>
      <c r="BD429" s="310">
        <v>0.0</v>
      </c>
      <c r="BE429" s="310">
        <v>0.0</v>
      </c>
      <c r="BF429" s="310">
        <v>0.0</v>
      </c>
      <c r="BG429" s="32"/>
      <c r="BH429" s="32"/>
      <c r="BI429" s="32"/>
      <c r="BJ429" s="310">
        <v>0.0</v>
      </c>
      <c r="BK429" s="310">
        <v>0.0</v>
      </c>
      <c r="BL429" s="310">
        <v>0.0</v>
      </c>
      <c r="BM429" s="32"/>
      <c r="BN429" s="32"/>
      <c r="BO429" s="32"/>
      <c r="BP429" s="310">
        <v>0.0</v>
      </c>
      <c r="BQ429" s="310">
        <v>0.0</v>
      </c>
      <c r="BR429" s="310">
        <v>0.0</v>
      </c>
      <c r="BS429" s="32"/>
      <c r="BT429" s="32"/>
      <c r="BU429" s="32"/>
      <c r="BV429" s="310">
        <v>0.0</v>
      </c>
      <c r="BW429" s="310">
        <v>0.0</v>
      </c>
      <c r="BX429" s="310">
        <v>0.0</v>
      </c>
      <c r="BY429" s="32"/>
      <c r="BZ429" s="32"/>
      <c r="CA429" s="32"/>
      <c r="CB429" s="310">
        <v>0.0</v>
      </c>
      <c r="CC429" s="310">
        <v>0.0</v>
      </c>
      <c r="CD429" s="310">
        <v>0.0</v>
      </c>
      <c r="CE429" s="32"/>
      <c r="CF429" s="32"/>
      <c r="CG429" s="32"/>
      <c r="CH429" s="310">
        <v>0.0</v>
      </c>
      <c r="CI429" s="310">
        <v>0.0</v>
      </c>
      <c r="CJ429" s="310">
        <v>0.0</v>
      </c>
      <c r="CK429" s="31"/>
      <c r="CL429" s="31"/>
      <c r="CM429" s="31"/>
      <c r="CN429" s="304">
        <v>0.0</v>
      </c>
      <c r="CO429" s="304">
        <v>0.0</v>
      </c>
      <c r="CP429" s="304">
        <v>0.0</v>
      </c>
      <c r="CQ429" s="31"/>
      <c r="CR429" s="31"/>
      <c r="CS429" s="31"/>
      <c r="CT429" s="304">
        <v>0.0</v>
      </c>
      <c r="CU429" s="304">
        <v>0.0</v>
      </c>
      <c r="CV429" s="304">
        <v>0.0</v>
      </c>
      <c r="CW429" s="31"/>
      <c r="CX429" s="31"/>
      <c r="CY429" s="31"/>
      <c r="CZ429" s="304">
        <v>0.0</v>
      </c>
      <c r="DA429" s="304">
        <v>0.0</v>
      </c>
      <c r="DB429" s="304">
        <v>0.0</v>
      </c>
    </row>
    <row r="430">
      <c r="B430" s="313"/>
      <c r="C430" s="314"/>
      <c r="D430" s="314"/>
      <c r="E430" s="287">
        <v>0.0</v>
      </c>
      <c r="F430" s="287">
        <v>0.0</v>
      </c>
      <c r="G430" s="287">
        <v>0.0</v>
      </c>
      <c r="H430" s="287">
        <f>IF(ISBLANK(E430), "", COUNTA(CCD!K430, CCD!Q430, CCD!W430, CCD!AC430, CCD!AI430, CCD!AO430, CCD!AU430, CCD!BA430, CCD!BG430, CCD!BM430, CCD!BS430, CCD!BY430, CCD!CE430, CCD!CK430, CCD!CQ430, CCD!CW430))</f>
        <v>0</v>
      </c>
      <c r="I430" s="287">
        <f>IF(ISBLANK(F430), "", COUNTA(CCD!L430, CCD!R430, CCD!X430, CCD!AD430, CCD!AJ430, CCD!AP430, CCD!AV430, CCD!BB430, CCD!BH430, CCD!BN430, CCD!BT430, CCD!BZ430, CCD!CF430, CCD!CL430, CCD!CR430, CCD!CX430))</f>
        <v>0</v>
      </c>
      <c r="J430" s="287">
        <f>IF(ISBLANK(G430), "", COUNTA(CCD!M430, CCD!S430, CCD!Y430, CCD!AE430, CCD!AK430, CCD!AQ430, CCD!AW430, CCD!BC430, CCD!BI430, CCD!BO430, CCD!BU430, CCD!CA430, CCD!CG430, CCD!CM430, CCD!CS430, CCD!CY430))</f>
        <v>0</v>
      </c>
      <c r="K430" s="32"/>
      <c r="L430" s="32"/>
      <c r="M430" s="32"/>
      <c r="N430" s="310">
        <v>0.0</v>
      </c>
      <c r="O430" s="310">
        <v>0.0</v>
      </c>
      <c r="P430" s="310">
        <v>0.0</v>
      </c>
      <c r="Q430" s="32"/>
      <c r="R430" s="88"/>
      <c r="S430" s="32"/>
      <c r="T430" s="310">
        <v>0.0</v>
      </c>
      <c r="U430" s="310">
        <v>0.0</v>
      </c>
      <c r="V430" s="310">
        <v>0.0</v>
      </c>
      <c r="W430" s="32"/>
      <c r="X430" s="32"/>
      <c r="Y430" s="32"/>
      <c r="Z430" s="310">
        <v>0.0</v>
      </c>
      <c r="AA430" s="310">
        <v>0.0</v>
      </c>
      <c r="AB430" s="310">
        <v>0.0</v>
      </c>
      <c r="AC430" s="32"/>
      <c r="AD430" s="32"/>
      <c r="AE430" s="32"/>
      <c r="AF430" s="310">
        <v>0.0</v>
      </c>
      <c r="AG430" s="310">
        <v>0.0</v>
      </c>
      <c r="AH430" s="310">
        <v>0.0</v>
      </c>
      <c r="AI430" s="32"/>
      <c r="AJ430" s="32"/>
      <c r="AK430" s="32"/>
      <c r="AL430" s="310">
        <v>0.0</v>
      </c>
      <c r="AM430" s="310">
        <v>0.0</v>
      </c>
      <c r="AN430" s="310">
        <v>0.0</v>
      </c>
      <c r="AO430" s="32"/>
      <c r="AP430" s="32"/>
      <c r="AQ430" s="32"/>
      <c r="AR430" s="310">
        <v>0.0</v>
      </c>
      <c r="AS430" s="310">
        <v>0.0</v>
      </c>
      <c r="AT430" s="310">
        <v>0.0</v>
      </c>
      <c r="AU430" s="32"/>
      <c r="AV430" s="32"/>
      <c r="AW430" s="32"/>
      <c r="AX430" s="310">
        <v>0.0</v>
      </c>
      <c r="AY430" s="310">
        <v>0.0</v>
      </c>
      <c r="AZ430" s="310">
        <v>0.0</v>
      </c>
      <c r="BA430" s="32"/>
      <c r="BB430" s="32"/>
      <c r="BC430" s="32"/>
      <c r="BD430" s="310">
        <v>0.0</v>
      </c>
      <c r="BE430" s="310">
        <v>0.0</v>
      </c>
      <c r="BF430" s="310">
        <v>0.0</v>
      </c>
      <c r="BG430" s="32"/>
      <c r="BH430" s="32"/>
      <c r="BI430" s="32"/>
      <c r="BJ430" s="310">
        <v>0.0</v>
      </c>
      <c r="BK430" s="310">
        <v>0.0</v>
      </c>
      <c r="BL430" s="310">
        <v>0.0</v>
      </c>
      <c r="BM430" s="32"/>
      <c r="BN430" s="32"/>
      <c r="BO430" s="32"/>
      <c r="BP430" s="310">
        <v>0.0</v>
      </c>
      <c r="BQ430" s="310">
        <v>0.0</v>
      </c>
      <c r="BR430" s="310">
        <v>0.0</v>
      </c>
      <c r="BS430" s="32"/>
      <c r="BT430" s="32"/>
      <c r="BU430" s="32"/>
      <c r="BV430" s="310">
        <v>0.0</v>
      </c>
      <c r="BW430" s="310">
        <v>0.0</v>
      </c>
      <c r="BX430" s="310">
        <v>0.0</v>
      </c>
      <c r="BY430" s="32"/>
      <c r="BZ430" s="32"/>
      <c r="CA430" s="32"/>
      <c r="CB430" s="310">
        <v>0.0</v>
      </c>
      <c r="CC430" s="310">
        <v>0.0</v>
      </c>
      <c r="CD430" s="310">
        <v>0.0</v>
      </c>
      <c r="CE430" s="32"/>
      <c r="CF430" s="32"/>
      <c r="CG430" s="32"/>
      <c r="CH430" s="310">
        <v>0.0</v>
      </c>
      <c r="CI430" s="310">
        <v>0.0</v>
      </c>
      <c r="CJ430" s="310">
        <v>0.0</v>
      </c>
      <c r="CK430" s="31"/>
      <c r="CL430" s="31"/>
      <c r="CM430" s="31"/>
      <c r="CN430" s="304">
        <v>0.0</v>
      </c>
      <c r="CO430" s="304">
        <v>0.0</v>
      </c>
      <c r="CP430" s="304">
        <v>0.0</v>
      </c>
      <c r="CQ430" s="31"/>
      <c r="CR430" s="31"/>
      <c r="CS430" s="31"/>
      <c r="CT430" s="304">
        <v>0.0</v>
      </c>
      <c r="CU430" s="304">
        <v>0.0</v>
      </c>
      <c r="CV430" s="304">
        <v>0.0</v>
      </c>
      <c r="CW430" s="31"/>
      <c r="CX430" s="31"/>
      <c r="CY430" s="31"/>
      <c r="CZ430" s="304">
        <v>0.0</v>
      </c>
      <c r="DA430" s="304">
        <v>0.0</v>
      </c>
      <c r="DB430" s="304">
        <v>0.0</v>
      </c>
    </row>
    <row r="431">
      <c r="B431" s="313"/>
      <c r="C431" s="314"/>
      <c r="D431" s="314"/>
      <c r="E431" s="287">
        <v>0.0</v>
      </c>
      <c r="F431" s="287">
        <v>0.0</v>
      </c>
      <c r="G431" s="287">
        <v>0.0</v>
      </c>
      <c r="H431" s="287">
        <f>IF(ISBLANK(E431), "", COUNTA(CCD!K431, CCD!Q431, CCD!W431, CCD!AC431, CCD!AI431, CCD!AO431, CCD!AU431, CCD!BA431, CCD!BG431, CCD!BM431, CCD!BS431, CCD!BY431, CCD!CE431, CCD!CK431, CCD!CQ431, CCD!CW431))</f>
        <v>0</v>
      </c>
      <c r="I431" s="287">
        <f>IF(ISBLANK(F431), "", COUNTA(CCD!L431, CCD!R431, CCD!X431, CCD!AD431, CCD!AJ431, CCD!AP431, CCD!AV431, CCD!BB431, CCD!BH431, CCD!BN431, CCD!BT431, CCD!BZ431, CCD!CF431, CCD!CL431, CCD!CR431, CCD!CX431))</f>
        <v>0</v>
      </c>
      <c r="J431" s="287">
        <f>IF(ISBLANK(G431), "", COUNTA(CCD!M431, CCD!S431, CCD!Y431, CCD!AE431, CCD!AK431, CCD!AQ431, CCD!AW431, CCD!BC431, CCD!BI431, CCD!BO431, CCD!BU431, CCD!CA431, CCD!CG431, CCD!CM431, CCD!CS431, CCD!CY431))</f>
        <v>0</v>
      </c>
      <c r="K431" s="32"/>
      <c r="L431" s="32"/>
      <c r="M431" s="32"/>
      <c r="N431" s="310">
        <v>0.0</v>
      </c>
      <c r="O431" s="310">
        <v>0.0</v>
      </c>
      <c r="P431" s="310">
        <v>0.0</v>
      </c>
      <c r="Q431" s="32"/>
      <c r="R431" s="88"/>
      <c r="S431" s="32"/>
      <c r="T431" s="310">
        <v>0.0</v>
      </c>
      <c r="U431" s="310">
        <v>0.0</v>
      </c>
      <c r="V431" s="310">
        <v>0.0</v>
      </c>
      <c r="W431" s="32"/>
      <c r="X431" s="32"/>
      <c r="Y431" s="32"/>
      <c r="Z431" s="310">
        <v>0.0</v>
      </c>
      <c r="AA431" s="310">
        <v>0.0</v>
      </c>
      <c r="AB431" s="310">
        <v>0.0</v>
      </c>
      <c r="AC431" s="32"/>
      <c r="AD431" s="32"/>
      <c r="AE431" s="32"/>
      <c r="AF431" s="310">
        <v>0.0</v>
      </c>
      <c r="AG431" s="310">
        <v>0.0</v>
      </c>
      <c r="AH431" s="310">
        <v>0.0</v>
      </c>
      <c r="AI431" s="32"/>
      <c r="AJ431" s="32"/>
      <c r="AK431" s="32"/>
      <c r="AL431" s="310">
        <v>0.0</v>
      </c>
      <c r="AM431" s="310">
        <v>0.0</v>
      </c>
      <c r="AN431" s="310">
        <v>0.0</v>
      </c>
      <c r="AO431" s="32"/>
      <c r="AP431" s="32"/>
      <c r="AQ431" s="32"/>
      <c r="AR431" s="310">
        <v>0.0</v>
      </c>
      <c r="AS431" s="310">
        <v>0.0</v>
      </c>
      <c r="AT431" s="310">
        <v>0.0</v>
      </c>
      <c r="AU431" s="32"/>
      <c r="AV431" s="32"/>
      <c r="AW431" s="32"/>
      <c r="AX431" s="310">
        <v>0.0</v>
      </c>
      <c r="AY431" s="310">
        <v>0.0</v>
      </c>
      <c r="AZ431" s="310">
        <v>0.0</v>
      </c>
      <c r="BA431" s="32"/>
      <c r="BB431" s="32"/>
      <c r="BC431" s="32"/>
      <c r="BD431" s="310">
        <v>0.0</v>
      </c>
      <c r="BE431" s="310">
        <v>0.0</v>
      </c>
      <c r="BF431" s="310">
        <v>0.0</v>
      </c>
      <c r="BG431" s="32"/>
      <c r="BH431" s="32"/>
      <c r="BI431" s="32"/>
      <c r="BJ431" s="310">
        <v>0.0</v>
      </c>
      <c r="BK431" s="310">
        <v>0.0</v>
      </c>
      <c r="BL431" s="310">
        <v>0.0</v>
      </c>
      <c r="BM431" s="32"/>
      <c r="BN431" s="32"/>
      <c r="BO431" s="32"/>
      <c r="BP431" s="310">
        <v>0.0</v>
      </c>
      <c r="BQ431" s="310">
        <v>0.0</v>
      </c>
      <c r="BR431" s="310">
        <v>0.0</v>
      </c>
      <c r="BS431" s="32"/>
      <c r="BT431" s="32"/>
      <c r="BU431" s="32"/>
      <c r="BV431" s="310">
        <v>0.0</v>
      </c>
      <c r="BW431" s="310">
        <v>0.0</v>
      </c>
      <c r="BX431" s="310">
        <v>0.0</v>
      </c>
      <c r="BY431" s="32"/>
      <c r="BZ431" s="32"/>
      <c r="CA431" s="32"/>
      <c r="CB431" s="310">
        <v>0.0</v>
      </c>
      <c r="CC431" s="310">
        <v>0.0</v>
      </c>
      <c r="CD431" s="310">
        <v>0.0</v>
      </c>
      <c r="CE431" s="32"/>
      <c r="CF431" s="32"/>
      <c r="CG431" s="32"/>
      <c r="CH431" s="310">
        <v>0.0</v>
      </c>
      <c r="CI431" s="310">
        <v>0.0</v>
      </c>
      <c r="CJ431" s="310">
        <v>0.0</v>
      </c>
      <c r="CK431" s="31"/>
      <c r="CL431" s="31"/>
      <c r="CM431" s="31"/>
      <c r="CN431" s="304">
        <v>0.0</v>
      </c>
      <c r="CO431" s="304">
        <v>0.0</v>
      </c>
      <c r="CP431" s="304">
        <v>0.0</v>
      </c>
      <c r="CQ431" s="31"/>
      <c r="CR431" s="31"/>
      <c r="CS431" s="31"/>
      <c r="CT431" s="304">
        <v>0.0</v>
      </c>
      <c r="CU431" s="304">
        <v>0.0</v>
      </c>
      <c r="CV431" s="304">
        <v>0.0</v>
      </c>
      <c r="CW431" s="31"/>
      <c r="CX431" s="31"/>
      <c r="CY431" s="31"/>
      <c r="CZ431" s="304">
        <v>0.0</v>
      </c>
      <c r="DA431" s="304">
        <v>0.0</v>
      </c>
      <c r="DB431" s="304">
        <v>0.0</v>
      </c>
    </row>
    <row r="432">
      <c r="B432" s="313"/>
      <c r="C432" s="314"/>
      <c r="D432" s="314"/>
      <c r="E432" s="287">
        <v>0.0</v>
      </c>
      <c r="F432" s="287">
        <v>0.0</v>
      </c>
      <c r="G432" s="287">
        <v>0.0</v>
      </c>
      <c r="H432" s="287">
        <f>IF(ISBLANK(E432), "", COUNTA(CCD!K432, CCD!Q432, CCD!W432, CCD!AC432, CCD!AI432, CCD!AO432, CCD!AU432, CCD!BA432, CCD!BG432, CCD!BM432, CCD!BS432, CCD!BY432, CCD!CE432, CCD!CK432, CCD!CQ432, CCD!CW432))</f>
        <v>0</v>
      </c>
      <c r="I432" s="287">
        <f>IF(ISBLANK(F432), "", COUNTA(CCD!L432, CCD!R432, CCD!X432, CCD!AD432, CCD!AJ432, CCD!AP432, CCD!AV432, CCD!BB432, CCD!BH432, CCD!BN432, CCD!BT432, CCD!BZ432, CCD!CF432, CCD!CL432, CCD!CR432, CCD!CX432))</f>
        <v>0</v>
      </c>
      <c r="J432" s="287">
        <f>IF(ISBLANK(G432), "", COUNTA(CCD!M432, CCD!S432, CCD!Y432, CCD!AE432, CCD!AK432, CCD!AQ432, CCD!AW432, CCD!BC432, CCD!BI432, CCD!BO432, CCD!BU432, CCD!CA432, CCD!CG432, CCD!CM432, CCD!CS432, CCD!CY432))</f>
        <v>0</v>
      </c>
      <c r="K432" s="32"/>
      <c r="L432" s="32"/>
      <c r="M432" s="32"/>
      <c r="N432" s="310">
        <v>0.0</v>
      </c>
      <c r="O432" s="310">
        <v>0.0</v>
      </c>
      <c r="P432" s="310">
        <v>0.0</v>
      </c>
      <c r="Q432" s="32"/>
      <c r="R432" s="88"/>
      <c r="S432" s="32"/>
      <c r="T432" s="310">
        <v>0.0</v>
      </c>
      <c r="U432" s="310">
        <v>0.0</v>
      </c>
      <c r="V432" s="310">
        <v>0.0</v>
      </c>
      <c r="W432" s="32"/>
      <c r="X432" s="32"/>
      <c r="Y432" s="32"/>
      <c r="Z432" s="310">
        <v>0.0</v>
      </c>
      <c r="AA432" s="310">
        <v>0.0</v>
      </c>
      <c r="AB432" s="310">
        <v>0.0</v>
      </c>
      <c r="AC432" s="32"/>
      <c r="AD432" s="32"/>
      <c r="AE432" s="32"/>
      <c r="AF432" s="310">
        <v>0.0</v>
      </c>
      <c r="AG432" s="310">
        <v>0.0</v>
      </c>
      <c r="AH432" s="310">
        <v>0.0</v>
      </c>
      <c r="AI432" s="32"/>
      <c r="AJ432" s="32"/>
      <c r="AK432" s="32"/>
      <c r="AL432" s="310">
        <v>0.0</v>
      </c>
      <c r="AM432" s="310">
        <v>0.0</v>
      </c>
      <c r="AN432" s="310">
        <v>0.0</v>
      </c>
      <c r="AO432" s="32"/>
      <c r="AP432" s="32"/>
      <c r="AQ432" s="32"/>
      <c r="AR432" s="310">
        <v>0.0</v>
      </c>
      <c r="AS432" s="310">
        <v>0.0</v>
      </c>
      <c r="AT432" s="310">
        <v>0.0</v>
      </c>
      <c r="AU432" s="32"/>
      <c r="AV432" s="32"/>
      <c r="AW432" s="32"/>
      <c r="AX432" s="310">
        <v>0.0</v>
      </c>
      <c r="AY432" s="310">
        <v>0.0</v>
      </c>
      <c r="AZ432" s="310">
        <v>0.0</v>
      </c>
      <c r="BA432" s="32"/>
      <c r="BB432" s="32"/>
      <c r="BC432" s="32"/>
      <c r="BD432" s="310">
        <v>0.0</v>
      </c>
      <c r="BE432" s="310">
        <v>0.0</v>
      </c>
      <c r="BF432" s="310">
        <v>0.0</v>
      </c>
      <c r="BG432" s="32"/>
      <c r="BH432" s="32"/>
      <c r="BI432" s="32"/>
      <c r="BJ432" s="310">
        <v>0.0</v>
      </c>
      <c r="BK432" s="310">
        <v>0.0</v>
      </c>
      <c r="BL432" s="310">
        <v>0.0</v>
      </c>
      <c r="BM432" s="32"/>
      <c r="BN432" s="32"/>
      <c r="BO432" s="32"/>
      <c r="BP432" s="310">
        <v>0.0</v>
      </c>
      <c r="BQ432" s="310">
        <v>0.0</v>
      </c>
      <c r="BR432" s="310">
        <v>0.0</v>
      </c>
      <c r="BS432" s="32"/>
      <c r="BT432" s="32"/>
      <c r="BU432" s="32"/>
      <c r="BV432" s="310">
        <v>0.0</v>
      </c>
      <c r="BW432" s="310">
        <v>0.0</v>
      </c>
      <c r="BX432" s="310">
        <v>0.0</v>
      </c>
      <c r="BY432" s="32"/>
      <c r="BZ432" s="32"/>
      <c r="CA432" s="32"/>
      <c r="CB432" s="310">
        <v>0.0</v>
      </c>
      <c r="CC432" s="310">
        <v>0.0</v>
      </c>
      <c r="CD432" s="310">
        <v>0.0</v>
      </c>
      <c r="CE432" s="32"/>
      <c r="CF432" s="32"/>
      <c r="CG432" s="32"/>
      <c r="CH432" s="310">
        <v>0.0</v>
      </c>
      <c r="CI432" s="310">
        <v>0.0</v>
      </c>
      <c r="CJ432" s="310">
        <v>0.0</v>
      </c>
      <c r="CK432" s="31"/>
      <c r="CL432" s="31"/>
      <c r="CM432" s="31"/>
      <c r="CN432" s="304">
        <v>0.0</v>
      </c>
      <c r="CO432" s="304">
        <v>0.0</v>
      </c>
      <c r="CP432" s="304">
        <v>0.0</v>
      </c>
      <c r="CQ432" s="31"/>
      <c r="CR432" s="31"/>
      <c r="CS432" s="31"/>
      <c r="CT432" s="304">
        <v>0.0</v>
      </c>
      <c r="CU432" s="304">
        <v>0.0</v>
      </c>
      <c r="CV432" s="304">
        <v>0.0</v>
      </c>
      <c r="CW432" s="31"/>
      <c r="CX432" s="31"/>
      <c r="CY432" s="31"/>
      <c r="CZ432" s="304">
        <v>0.0</v>
      </c>
      <c r="DA432" s="304">
        <v>0.0</v>
      </c>
      <c r="DB432" s="304">
        <v>0.0</v>
      </c>
    </row>
    <row r="433">
      <c r="B433" s="313"/>
      <c r="C433" s="314"/>
      <c r="D433" s="314"/>
      <c r="E433" s="287">
        <v>0.0</v>
      </c>
      <c r="F433" s="287">
        <v>0.0</v>
      </c>
      <c r="G433" s="287">
        <v>0.0</v>
      </c>
      <c r="H433" s="287">
        <f>IF(ISBLANK(E433), "", COUNTA(CCD!K433, CCD!Q433, CCD!W433, CCD!AC433, CCD!AI433, CCD!AO433, CCD!AU433, CCD!BA433, CCD!BG433, CCD!BM433, CCD!BS433, CCD!BY433, CCD!CE433, CCD!CK433, CCD!CQ433, CCD!CW433))</f>
        <v>0</v>
      </c>
      <c r="I433" s="287">
        <f>IF(ISBLANK(F433), "", COUNTA(CCD!L433, CCD!R433, CCD!X433, CCD!AD433, CCD!AJ433, CCD!AP433, CCD!AV433, CCD!BB433, CCD!BH433, CCD!BN433, CCD!BT433, CCD!BZ433, CCD!CF433, CCD!CL433, CCD!CR433, CCD!CX433))</f>
        <v>0</v>
      </c>
      <c r="J433" s="287">
        <f>IF(ISBLANK(G433), "", COUNTA(CCD!M433, CCD!S433, CCD!Y433, CCD!AE433, CCD!AK433, CCD!AQ433, CCD!AW433, CCD!BC433, CCD!BI433, CCD!BO433, CCD!BU433, CCD!CA433, CCD!CG433, CCD!CM433, CCD!CS433, CCD!CY433))</f>
        <v>0</v>
      </c>
      <c r="K433" s="32"/>
      <c r="L433" s="32"/>
      <c r="M433" s="32"/>
      <c r="N433" s="310">
        <v>0.0</v>
      </c>
      <c r="O433" s="310">
        <v>0.0</v>
      </c>
      <c r="P433" s="310">
        <v>0.0</v>
      </c>
      <c r="Q433" s="32"/>
      <c r="R433" s="88"/>
      <c r="S433" s="32"/>
      <c r="T433" s="310">
        <v>0.0</v>
      </c>
      <c r="U433" s="310">
        <v>0.0</v>
      </c>
      <c r="V433" s="310">
        <v>0.0</v>
      </c>
      <c r="W433" s="32"/>
      <c r="X433" s="32"/>
      <c r="Y433" s="32"/>
      <c r="Z433" s="310">
        <v>0.0</v>
      </c>
      <c r="AA433" s="310">
        <v>0.0</v>
      </c>
      <c r="AB433" s="310">
        <v>0.0</v>
      </c>
      <c r="AC433" s="32"/>
      <c r="AD433" s="32"/>
      <c r="AE433" s="32"/>
      <c r="AF433" s="310">
        <v>0.0</v>
      </c>
      <c r="AG433" s="310">
        <v>0.0</v>
      </c>
      <c r="AH433" s="310">
        <v>0.0</v>
      </c>
      <c r="AI433" s="32"/>
      <c r="AJ433" s="32"/>
      <c r="AK433" s="32"/>
      <c r="AL433" s="310">
        <v>0.0</v>
      </c>
      <c r="AM433" s="310">
        <v>0.0</v>
      </c>
      <c r="AN433" s="310">
        <v>0.0</v>
      </c>
      <c r="AO433" s="32"/>
      <c r="AP433" s="32"/>
      <c r="AQ433" s="32"/>
      <c r="AR433" s="310">
        <v>0.0</v>
      </c>
      <c r="AS433" s="310">
        <v>0.0</v>
      </c>
      <c r="AT433" s="310">
        <v>0.0</v>
      </c>
      <c r="AU433" s="32"/>
      <c r="AV433" s="32"/>
      <c r="AW433" s="32"/>
      <c r="AX433" s="310">
        <v>0.0</v>
      </c>
      <c r="AY433" s="310">
        <v>0.0</v>
      </c>
      <c r="AZ433" s="310">
        <v>0.0</v>
      </c>
      <c r="BA433" s="32"/>
      <c r="BB433" s="32"/>
      <c r="BC433" s="32"/>
      <c r="BD433" s="310">
        <v>0.0</v>
      </c>
      <c r="BE433" s="310">
        <v>0.0</v>
      </c>
      <c r="BF433" s="310">
        <v>0.0</v>
      </c>
      <c r="BG433" s="32"/>
      <c r="BH433" s="32"/>
      <c r="BI433" s="32"/>
      <c r="BJ433" s="310">
        <v>0.0</v>
      </c>
      <c r="BK433" s="310">
        <v>0.0</v>
      </c>
      <c r="BL433" s="310">
        <v>0.0</v>
      </c>
      <c r="BM433" s="32"/>
      <c r="BN433" s="32"/>
      <c r="BO433" s="32"/>
      <c r="BP433" s="310">
        <v>0.0</v>
      </c>
      <c r="BQ433" s="310">
        <v>0.0</v>
      </c>
      <c r="BR433" s="310">
        <v>0.0</v>
      </c>
      <c r="BS433" s="32"/>
      <c r="BT433" s="32"/>
      <c r="BU433" s="32"/>
      <c r="BV433" s="310">
        <v>0.0</v>
      </c>
      <c r="BW433" s="310">
        <v>0.0</v>
      </c>
      <c r="BX433" s="310">
        <v>0.0</v>
      </c>
      <c r="BY433" s="32"/>
      <c r="BZ433" s="32"/>
      <c r="CA433" s="32"/>
      <c r="CB433" s="310">
        <v>0.0</v>
      </c>
      <c r="CC433" s="310">
        <v>0.0</v>
      </c>
      <c r="CD433" s="310">
        <v>0.0</v>
      </c>
      <c r="CE433" s="32"/>
      <c r="CF433" s="32"/>
      <c r="CG433" s="32"/>
      <c r="CH433" s="310">
        <v>0.0</v>
      </c>
      <c r="CI433" s="310">
        <v>0.0</v>
      </c>
      <c r="CJ433" s="310">
        <v>0.0</v>
      </c>
      <c r="CK433" s="31"/>
      <c r="CL433" s="31"/>
      <c r="CM433" s="31"/>
      <c r="CN433" s="304">
        <v>0.0</v>
      </c>
      <c r="CO433" s="304">
        <v>0.0</v>
      </c>
      <c r="CP433" s="304">
        <v>0.0</v>
      </c>
      <c r="CQ433" s="31"/>
      <c r="CR433" s="31"/>
      <c r="CS433" s="31"/>
      <c r="CT433" s="304">
        <v>0.0</v>
      </c>
      <c r="CU433" s="304">
        <v>0.0</v>
      </c>
      <c r="CV433" s="304">
        <v>0.0</v>
      </c>
      <c r="CW433" s="31"/>
      <c r="CX433" s="31"/>
      <c r="CY433" s="31"/>
      <c r="CZ433" s="304">
        <v>0.0</v>
      </c>
      <c r="DA433" s="304">
        <v>0.0</v>
      </c>
      <c r="DB433" s="304">
        <v>0.0</v>
      </c>
    </row>
    <row r="434">
      <c r="B434" s="313"/>
      <c r="C434" s="314"/>
      <c r="D434" s="314"/>
      <c r="E434" s="287">
        <v>0.0</v>
      </c>
      <c r="F434" s="287">
        <v>0.0</v>
      </c>
      <c r="G434" s="287">
        <v>0.0</v>
      </c>
      <c r="H434" s="287">
        <f>IF(ISBLANK(E434), "", COUNTA(CCD!K434, CCD!Q434, CCD!W434, CCD!AC434, CCD!AI434, CCD!AO434, CCD!AU434, CCD!BA434, CCD!BG434, CCD!BM434, CCD!BS434, CCD!BY434, CCD!CE434, CCD!CK434, CCD!CQ434, CCD!CW434))</f>
        <v>0</v>
      </c>
      <c r="I434" s="287">
        <f>IF(ISBLANK(F434), "", COUNTA(CCD!L434, CCD!R434, CCD!X434, CCD!AD434, CCD!AJ434, CCD!AP434, CCD!AV434, CCD!BB434, CCD!BH434, CCD!BN434, CCD!BT434, CCD!BZ434, CCD!CF434, CCD!CL434, CCD!CR434, CCD!CX434))</f>
        <v>0</v>
      </c>
      <c r="J434" s="287">
        <f>IF(ISBLANK(G434), "", COUNTA(CCD!M434, CCD!S434, CCD!Y434, CCD!AE434, CCD!AK434, CCD!AQ434, CCD!AW434, CCD!BC434, CCD!BI434, CCD!BO434, CCD!BU434, CCD!CA434, CCD!CG434, CCD!CM434, CCD!CS434, CCD!CY434))</f>
        <v>0</v>
      </c>
      <c r="K434" s="32"/>
      <c r="L434" s="32"/>
      <c r="M434" s="32"/>
      <c r="N434" s="310">
        <v>0.0</v>
      </c>
      <c r="O434" s="310">
        <v>0.0</v>
      </c>
      <c r="P434" s="310">
        <v>0.0</v>
      </c>
      <c r="Q434" s="32"/>
      <c r="R434" s="88"/>
      <c r="S434" s="32"/>
      <c r="T434" s="310">
        <v>0.0</v>
      </c>
      <c r="U434" s="310">
        <v>0.0</v>
      </c>
      <c r="V434" s="310">
        <v>0.0</v>
      </c>
      <c r="W434" s="32"/>
      <c r="X434" s="32"/>
      <c r="Y434" s="32"/>
      <c r="Z434" s="310">
        <v>0.0</v>
      </c>
      <c r="AA434" s="310">
        <v>0.0</v>
      </c>
      <c r="AB434" s="310">
        <v>0.0</v>
      </c>
      <c r="AC434" s="32"/>
      <c r="AD434" s="32"/>
      <c r="AE434" s="32"/>
      <c r="AF434" s="310">
        <v>0.0</v>
      </c>
      <c r="AG434" s="310">
        <v>0.0</v>
      </c>
      <c r="AH434" s="310">
        <v>0.0</v>
      </c>
      <c r="AI434" s="32"/>
      <c r="AJ434" s="32"/>
      <c r="AK434" s="32"/>
      <c r="AL434" s="310">
        <v>0.0</v>
      </c>
      <c r="AM434" s="310">
        <v>0.0</v>
      </c>
      <c r="AN434" s="310">
        <v>0.0</v>
      </c>
      <c r="AO434" s="32"/>
      <c r="AP434" s="32"/>
      <c r="AQ434" s="32"/>
      <c r="AR434" s="310">
        <v>0.0</v>
      </c>
      <c r="AS434" s="310">
        <v>0.0</v>
      </c>
      <c r="AT434" s="310">
        <v>0.0</v>
      </c>
      <c r="AU434" s="32"/>
      <c r="AV434" s="32"/>
      <c r="AW434" s="32"/>
      <c r="AX434" s="310">
        <v>0.0</v>
      </c>
      <c r="AY434" s="310">
        <v>0.0</v>
      </c>
      <c r="AZ434" s="310">
        <v>0.0</v>
      </c>
      <c r="BA434" s="32"/>
      <c r="BB434" s="32"/>
      <c r="BC434" s="32"/>
      <c r="BD434" s="310">
        <v>0.0</v>
      </c>
      <c r="BE434" s="310">
        <v>0.0</v>
      </c>
      <c r="BF434" s="310">
        <v>0.0</v>
      </c>
      <c r="BG434" s="32"/>
      <c r="BH434" s="32"/>
      <c r="BI434" s="32"/>
      <c r="BJ434" s="310">
        <v>0.0</v>
      </c>
      <c r="BK434" s="310">
        <v>0.0</v>
      </c>
      <c r="BL434" s="310">
        <v>0.0</v>
      </c>
      <c r="BM434" s="32"/>
      <c r="BN434" s="32"/>
      <c r="BO434" s="32"/>
      <c r="BP434" s="310">
        <v>0.0</v>
      </c>
      <c r="BQ434" s="310">
        <v>0.0</v>
      </c>
      <c r="BR434" s="310">
        <v>0.0</v>
      </c>
      <c r="BS434" s="32"/>
      <c r="BT434" s="32"/>
      <c r="BU434" s="32"/>
      <c r="BV434" s="310">
        <v>0.0</v>
      </c>
      <c r="BW434" s="310">
        <v>0.0</v>
      </c>
      <c r="BX434" s="310">
        <v>0.0</v>
      </c>
      <c r="BY434" s="32"/>
      <c r="BZ434" s="32"/>
      <c r="CA434" s="32"/>
      <c r="CB434" s="310">
        <v>0.0</v>
      </c>
      <c r="CC434" s="310">
        <v>0.0</v>
      </c>
      <c r="CD434" s="310">
        <v>0.0</v>
      </c>
      <c r="CE434" s="32"/>
      <c r="CF434" s="32"/>
      <c r="CG434" s="32"/>
      <c r="CH434" s="310">
        <v>0.0</v>
      </c>
      <c r="CI434" s="310">
        <v>0.0</v>
      </c>
      <c r="CJ434" s="310">
        <v>0.0</v>
      </c>
      <c r="CK434" s="31"/>
      <c r="CL434" s="31"/>
      <c r="CM434" s="31"/>
      <c r="CN434" s="304">
        <v>0.0</v>
      </c>
      <c r="CO434" s="304">
        <v>0.0</v>
      </c>
      <c r="CP434" s="304">
        <v>0.0</v>
      </c>
      <c r="CQ434" s="31"/>
      <c r="CR434" s="31"/>
      <c r="CS434" s="31"/>
      <c r="CT434" s="304">
        <v>0.0</v>
      </c>
      <c r="CU434" s="304">
        <v>0.0</v>
      </c>
      <c r="CV434" s="304">
        <v>0.0</v>
      </c>
      <c r="CW434" s="31"/>
      <c r="CX434" s="31"/>
      <c r="CY434" s="31"/>
      <c r="CZ434" s="304">
        <v>0.0</v>
      </c>
      <c r="DA434" s="304">
        <v>0.0</v>
      </c>
      <c r="DB434" s="304">
        <v>0.0</v>
      </c>
    </row>
    <row r="435">
      <c r="B435" s="313"/>
      <c r="C435" s="314"/>
      <c r="D435" s="314"/>
      <c r="E435" s="287">
        <v>0.0</v>
      </c>
      <c r="F435" s="287">
        <v>0.0</v>
      </c>
      <c r="G435" s="287">
        <v>0.0</v>
      </c>
      <c r="H435" s="287">
        <f>IF(ISBLANK(E435), "", COUNTA(CCD!K435, CCD!Q435, CCD!W435, CCD!AC435, CCD!AI435, CCD!AO435, CCD!AU435, CCD!BA435, CCD!BG435, CCD!BM435, CCD!BS435, CCD!BY435, CCD!CE435, CCD!CK435, CCD!CQ435, CCD!CW435))</f>
        <v>0</v>
      </c>
      <c r="I435" s="287">
        <f>IF(ISBLANK(F435), "", COUNTA(CCD!L435, CCD!R435, CCD!X435, CCD!AD435, CCD!AJ435, CCD!AP435, CCD!AV435, CCD!BB435, CCD!BH435, CCD!BN435, CCD!BT435, CCD!BZ435, CCD!CF435, CCD!CL435, CCD!CR435, CCD!CX435))</f>
        <v>0</v>
      </c>
      <c r="J435" s="287">
        <f>IF(ISBLANK(G435), "", COUNTA(CCD!M435, CCD!S435, CCD!Y435, CCD!AE435, CCD!AK435, CCD!AQ435, CCD!AW435, CCD!BC435, CCD!BI435, CCD!BO435, CCD!BU435, CCD!CA435, CCD!CG435, CCD!CM435, CCD!CS435, CCD!CY435))</f>
        <v>0</v>
      </c>
      <c r="K435" s="32"/>
      <c r="L435" s="32"/>
      <c r="M435" s="32"/>
      <c r="N435" s="310">
        <v>0.0</v>
      </c>
      <c r="O435" s="310">
        <v>0.0</v>
      </c>
      <c r="P435" s="310">
        <v>0.0</v>
      </c>
      <c r="Q435" s="32"/>
      <c r="R435" s="88"/>
      <c r="S435" s="32"/>
      <c r="T435" s="310">
        <v>0.0</v>
      </c>
      <c r="U435" s="310">
        <v>0.0</v>
      </c>
      <c r="V435" s="310">
        <v>0.0</v>
      </c>
      <c r="W435" s="32"/>
      <c r="X435" s="32"/>
      <c r="Y435" s="32"/>
      <c r="Z435" s="310">
        <v>0.0</v>
      </c>
      <c r="AA435" s="310">
        <v>0.0</v>
      </c>
      <c r="AB435" s="310">
        <v>0.0</v>
      </c>
      <c r="AC435" s="32"/>
      <c r="AD435" s="32"/>
      <c r="AE435" s="32"/>
      <c r="AF435" s="310">
        <v>0.0</v>
      </c>
      <c r="AG435" s="310">
        <v>0.0</v>
      </c>
      <c r="AH435" s="310">
        <v>0.0</v>
      </c>
      <c r="AI435" s="32"/>
      <c r="AJ435" s="32"/>
      <c r="AK435" s="32"/>
      <c r="AL435" s="310">
        <v>0.0</v>
      </c>
      <c r="AM435" s="310">
        <v>0.0</v>
      </c>
      <c r="AN435" s="310">
        <v>0.0</v>
      </c>
      <c r="AO435" s="32"/>
      <c r="AP435" s="32"/>
      <c r="AQ435" s="32"/>
      <c r="AR435" s="310">
        <v>0.0</v>
      </c>
      <c r="AS435" s="310">
        <v>0.0</v>
      </c>
      <c r="AT435" s="310">
        <v>0.0</v>
      </c>
      <c r="AU435" s="32"/>
      <c r="AV435" s="32"/>
      <c r="AW435" s="32"/>
      <c r="AX435" s="310">
        <v>0.0</v>
      </c>
      <c r="AY435" s="310">
        <v>0.0</v>
      </c>
      <c r="AZ435" s="310">
        <v>0.0</v>
      </c>
      <c r="BA435" s="32"/>
      <c r="BB435" s="32"/>
      <c r="BC435" s="32"/>
      <c r="BD435" s="310">
        <v>0.0</v>
      </c>
      <c r="BE435" s="310">
        <v>0.0</v>
      </c>
      <c r="BF435" s="310">
        <v>0.0</v>
      </c>
      <c r="BG435" s="32"/>
      <c r="BH435" s="32"/>
      <c r="BI435" s="32"/>
      <c r="BJ435" s="310">
        <v>0.0</v>
      </c>
      <c r="BK435" s="310">
        <v>0.0</v>
      </c>
      <c r="BL435" s="310">
        <v>0.0</v>
      </c>
      <c r="BM435" s="32"/>
      <c r="BN435" s="32"/>
      <c r="BO435" s="32"/>
      <c r="BP435" s="310">
        <v>0.0</v>
      </c>
      <c r="BQ435" s="310">
        <v>0.0</v>
      </c>
      <c r="BR435" s="310">
        <v>0.0</v>
      </c>
      <c r="BS435" s="32"/>
      <c r="BT435" s="32"/>
      <c r="BU435" s="32"/>
      <c r="BV435" s="310">
        <v>0.0</v>
      </c>
      <c r="BW435" s="310">
        <v>0.0</v>
      </c>
      <c r="BX435" s="310">
        <v>0.0</v>
      </c>
      <c r="BY435" s="32"/>
      <c r="BZ435" s="32"/>
      <c r="CA435" s="32"/>
      <c r="CB435" s="310">
        <v>0.0</v>
      </c>
      <c r="CC435" s="310">
        <v>0.0</v>
      </c>
      <c r="CD435" s="310">
        <v>0.0</v>
      </c>
      <c r="CE435" s="32"/>
      <c r="CF435" s="32"/>
      <c r="CG435" s="32"/>
      <c r="CH435" s="310">
        <v>0.0</v>
      </c>
      <c r="CI435" s="310">
        <v>0.0</v>
      </c>
      <c r="CJ435" s="310">
        <v>0.0</v>
      </c>
      <c r="CK435" s="31"/>
      <c r="CL435" s="31"/>
      <c r="CM435" s="31"/>
      <c r="CN435" s="304">
        <v>0.0</v>
      </c>
      <c r="CO435" s="304">
        <v>0.0</v>
      </c>
      <c r="CP435" s="304">
        <v>0.0</v>
      </c>
      <c r="CQ435" s="31"/>
      <c r="CR435" s="31"/>
      <c r="CS435" s="31"/>
      <c r="CT435" s="304">
        <v>0.0</v>
      </c>
      <c r="CU435" s="304">
        <v>0.0</v>
      </c>
      <c r="CV435" s="304">
        <v>0.0</v>
      </c>
      <c r="CW435" s="31"/>
      <c r="CX435" s="31"/>
      <c r="CY435" s="31"/>
      <c r="CZ435" s="304">
        <v>0.0</v>
      </c>
      <c r="DA435" s="304">
        <v>0.0</v>
      </c>
      <c r="DB435" s="304">
        <v>0.0</v>
      </c>
    </row>
    <row r="436">
      <c r="B436" s="313"/>
      <c r="C436" s="314"/>
      <c r="D436" s="314"/>
      <c r="E436" s="287">
        <v>0.0</v>
      </c>
      <c r="F436" s="287">
        <v>0.0</v>
      </c>
      <c r="G436" s="287">
        <v>0.0</v>
      </c>
      <c r="H436" s="287">
        <f>IF(ISBLANK(E436), "", COUNTA(CCD!K436, CCD!Q436, CCD!W436, CCD!AC436, CCD!AI436, CCD!AO436, CCD!AU436, CCD!BA436, CCD!BG436, CCD!BM436, CCD!BS436, CCD!BY436, CCD!CE436, CCD!CK436, CCD!CQ436, CCD!CW436))</f>
        <v>0</v>
      </c>
      <c r="I436" s="287">
        <f>IF(ISBLANK(F436), "", COUNTA(CCD!L436, CCD!R436, CCD!X436, CCD!AD436, CCD!AJ436, CCD!AP436, CCD!AV436, CCD!BB436, CCD!BH436, CCD!BN436, CCD!BT436, CCD!BZ436, CCD!CF436, CCD!CL436, CCD!CR436, CCD!CX436))</f>
        <v>0</v>
      </c>
      <c r="J436" s="287">
        <f>IF(ISBLANK(G436), "", COUNTA(CCD!M436, CCD!S436, CCD!Y436, CCD!AE436, CCD!AK436, CCD!AQ436, CCD!AW436, CCD!BC436, CCD!BI436, CCD!BO436, CCD!BU436, CCD!CA436, CCD!CG436, CCD!CM436, CCD!CS436, CCD!CY436))</f>
        <v>0</v>
      </c>
      <c r="K436" s="32"/>
      <c r="L436" s="32"/>
      <c r="M436" s="32"/>
      <c r="N436" s="310">
        <v>0.0</v>
      </c>
      <c r="O436" s="310">
        <v>0.0</v>
      </c>
      <c r="P436" s="310">
        <v>0.0</v>
      </c>
      <c r="Q436" s="32"/>
      <c r="R436" s="88"/>
      <c r="S436" s="32"/>
      <c r="T436" s="310">
        <v>0.0</v>
      </c>
      <c r="U436" s="310">
        <v>0.0</v>
      </c>
      <c r="V436" s="310">
        <v>0.0</v>
      </c>
      <c r="W436" s="32"/>
      <c r="X436" s="32"/>
      <c r="Y436" s="32"/>
      <c r="Z436" s="310">
        <v>0.0</v>
      </c>
      <c r="AA436" s="310">
        <v>0.0</v>
      </c>
      <c r="AB436" s="310">
        <v>0.0</v>
      </c>
      <c r="AC436" s="32"/>
      <c r="AD436" s="32"/>
      <c r="AE436" s="32"/>
      <c r="AF436" s="310">
        <v>0.0</v>
      </c>
      <c r="AG436" s="310">
        <v>0.0</v>
      </c>
      <c r="AH436" s="310">
        <v>0.0</v>
      </c>
      <c r="AI436" s="32"/>
      <c r="AJ436" s="32"/>
      <c r="AK436" s="32"/>
      <c r="AL436" s="310">
        <v>0.0</v>
      </c>
      <c r="AM436" s="310">
        <v>0.0</v>
      </c>
      <c r="AN436" s="310">
        <v>0.0</v>
      </c>
      <c r="AO436" s="32"/>
      <c r="AP436" s="32"/>
      <c r="AQ436" s="32"/>
      <c r="AR436" s="310">
        <v>0.0</v>
      </c>
      <c r="AS436" s="310">
        <v>0.0</v>
      </c>
      <c r="AT436" s="310">
        <v>0.0</v>
      </c>
      <c r="AU436" s="32"/>
      <c r="AV436" s="32"/>
      <c r="AW436" s="32"/>
      <c r="AX436" s="310">
        <v>0.0</v>
      </c>
      <c r="AY436" s="310">
        <v>0.0</v>
      </c>
      <c r="AZ436" s="310">
        <v>0.0</v>
      </c>
      <c r="BA436" s="32"/>
      <c r="BB436" s="32"/>
      <c r="BC436" s="32"/>
      <c r="BD436" s="310">
        <v>0.0</v>
      </c>
      <c r="BE436" s="310">
        <v>0.0</v>
      </c>
      <c r="BF436" s="310">
        <v>0.0</v>
      </c>
      <c r="BG436" s="32"/>
      <c r="BH436" s="32"/>
      <c r="BI436" s="32"/>
      <c r="BJ436" s="310">
        <v>0.0</v>
      </c>
      <c r="BK436" s="310">
        <v>0.0</v>
      </c>
      <c r="BL436" s="310">
        <v>0.0</v>
      </c>
      <c r="BM436" s="32"/>
      <c r="BN436" s="32"/>
      <c r="BO436" s="32"/>
      <c r="BP436" s="310">
        <v>0.0</v>
      </c>
      <c r="BQ436" s="310">
        <v>0.0</v>
      </c>
      <c r="BR436" s="310">
        <v>0.0</v>
      </c>
      <c r="BS436" s="32"/>
      <c r="BT436" s="32"/>
      <c r="BU436" s="32"/>
      <c r="BV436" s="310">
        <v>0.0</v>
      </c>
      <c r="BW436" s="310">
        <v>0.0</v>
      </c>
      <c r="BX436" s="310">
        <v>0.0</v>
      </c>
      <c r="BY436" s="32"/>
      <c r="BZ436" s="32"/>
      <c r="CA436" s="32"/>
      <c r="CB436" s="310">
        <v>0.0</v>
      </c>
      <c r="CC436" s="310">
        <v>0.0</v>
      </c>
      <c r="CD436" s="310">
        <v>0.0</v>
      </c>
      <c r="CE436" s="32"/>
      <c r="CF436" s="32"/>
      <c r="CG436" s="32"/>
      <c r="CH436" s="310">
        <v>0.0</v>
      </c>
      <c r="CI436" s="310">
        <v>0.0</v>
      </c>
      <c r="CJ436" s="310">
        <v>0.0</v>
      </c>
      <c r="CK436" s="31"/>
      <c r="CL436" s="31"/>
      <c r="CM436" s="31"/>
      <c r="CN436" s="304">
        <v>0.0</v>
      </c>
      <c r="CO436" s="304">
        <v>0.0</v>
      </c>
      <c r="CP436" s="304">
        <v>0.0</v>
      </c>
      <c r="CQ436" s="31"/>
      <c r="CR436" s="31"/>
      <c r="CS436" s="31"/>
      <c r="CT436" s="304">
        <v>0.0</v>
      </c>
      <c r="CU436" s="304">
        <v>0.0</v>
      </c>
      <c r="CV436" s="304">
        <v>0.0</v>
      </c>
      <c r="CW436" s="31"/>
      <c r="CX436" s="31"/>
      <c r="CY436" s="31"/>
      <c r="CZ436" s="304">
        <v>0.0</v>
      </c>
      <c r="DA436" s="304">
        <v>0.0</v>
      </c>
      <c r="DB436" s="304">
        <v>0.0</v>
      </c>
    </row>
    <row r="437">
      <c r="B437" s="313"/>
      <c r="C437" s="314"/>
      <c r="D437" s="314"/>
      <c r="E437" s="287">
        <v>0.0</v>
      </c>
      <c r="F437" s="287">
        <v>0.0</v>
      </c>
      <c r="G437" s="287">
        <v>0.0</v>
      </c>
      <c r="H437" s="287">
        <f>IF(ISBLANK(E437), "", COUNTA(CCD!K437, CCD!Q437, CCD!W437, CCD!AC437, CCD!AI437, CCD!AO437, CCD!AU437, CCD!BA437, CCD!BG437, CCD!BM437, CCD!BS437, CCD!BY437, CCD!CE437, CCD!CK437, CCD!CQ437, CCD!CW437))</f>
        <v>0</v>
      </c>
      <c r="I437" s="287">
        <f>IF(ISBLANK(F437), "", COUNTA(CCD!L437, CCD!R437, CCD!X437, CCD!AD437, CCD!AJ437, CCD!AP437, CCD!AV437, CCD!BB437, CCD!BH437, CCD!BN437, CCD!BT437, CCD!BZ437, CCD!CF437, CCD!CL437, CCD!CR437, CCD!CX437))</f>
        <v>0</v>
      </c>
      <c r="J437" s="287">
        <f>IF(ISBLANK(G437), "", COUNTA(CCD!M437, CCD!S437, CCD!Y437, CCD!AE437, CCD!AK437, CCD!AQ437, CCD!AW437, CCD!BC437, CCD!BI437, CCD!BO437, CCD!BU437, CCD!CA437, CCD!CG437, CCD!CM437, CCD!CS437, CCD!CY437))</f>
        <v>0</v>
      </c>
      <c r="K437" s="32"/>
      <c r="L437" s="32"/>
      <c r="M437" s="32"/>
      <c r="N437" s="310">
        <v>0.0</v>
      </c>
      <c r="O437" s="310">
        <v>0.0</v>
      </c>
      <c r="P437" s="310">
        <v>0.0</v>
      </c>
      <c r="Q437" s="32"/>
      <c r="R437" s="88"/>
      <c r="S437" s="32"/>
      <c r="T437" s="310">
        <v>0.0</v>
      </c>
      <c r="U437" s="310">
        <v>0.0</v>
      </c>
      <c r="V437" s="310">
        <v>0.0</v>
      </c>
      <c r="W437" s="32"/>
      <c r="X437" s="32"/>
      <c r="Y437" s="32"/>
      <c r="Z437" s="310">
        <v>0.0</v>
      </c>
      <c r="AA437" s="310">
        <v>0.0</v>
      </c>
      <c r="AB437" s="310">
        <v>0.0</v>
      </c>
      <c r="AC437" s="32"/>
      <c r="AD437" s="32"/>
      <c r="AE437" s="32"/>
      <c r="AF437" s="310">
        <v>0.0</v>
      </c>
      <c r="AG437" s="310">
        <v>0.0</v>
      </c>
      <c r="AH437" s="310">
        <v>0.0</v>
      </c>
      <c r="AI437" s="32"/>
      <c r="AJ437" s="32"/>
      <c r="AK437" s="32"/>
      <c r="AL437" s="310">
        <v>0.0</v>
      </c>
      <c r="AM437" s="310">
        <v>0.0</v>
      </c>
      <c r="AN437" s="310">
        <v>0.0</v>
      </c>
      <c r="AO437" s="32"/>
      <c r="AP437" s="32"/>
      <c r="AQ437" s="32"/>
      <c r="AR437" s="310">
        <v>0.0</v>
      </c>
      <c r="AS437" s="310">
        <v>0.0</v>
      </c>
      <c r="AT437" s="310">
        <v>0.0</v>
      </c>
      <c r="AU437" s="32"/>
      <c r="AV437" s="32"/>
      <c r="AW437" s="32"/>
      <c r="AX437" s="310">
        <v>0.0</v>
      </c>
      <c r="AY437" s="310">
        <v>0.0</v>
      </c>
      <c r="AZ437" s="310">
        <v>0.0</v>
      </c>
      <c r="BA437" s="32"/>
      <c r="BB437" s="32"/>
      <c r="BC437" s="32"/>
      <c r="BD437" s="310">
        <v>0.0</v>
      </c>
      <c r="BE437" s="310">
        <v>0.0</v>
      </c>
      <c r="BF437" s="310">
        <v>0.0</v>
      </c>
      <c r="BG437" s="32"/>
      <c r="BH437" s="32"/>
      <c r="BI437" s="32"/>
      <c r="BJ437" s="310">
        <v>0.0</v>
      </c>
      <c r="BK437" s="310">
        <v>0.0</v>
      </c>
      <c r="BL437" s="310">
        <v>0.0</v>
      </c>
      <c r="BM437" s="32"/>
      <c r="BN437" s="32"/>
      <c r="BO437" s="32"/>
      <c r="BP437" s="310">
        <v>0.0</v>
      </c>
      <c r="BQ437" s="310">
        <v>0.0</v>
      </c>
      <c r="BR437" s="310">
        <v>0.0</v>
      </c>
      <c r="BS437" s="32"/>
      <c r="BT437" s="32"/>
      <c r="BU437" s="32"/>
      <c r="BV437" s="310">
        <v>0.0</v>
      </c>
      <c r="BW437" s="310">
        <v>0.0</v>
      </c>
      <c r="BX437" s="310">
        <v>0.0</v>
      </c>
      <c r="BY437" s="32"/>
      <c r="BZ437" s="32"/>
      <c r="CA437" s="32"/>
      <c r="CB437" s="310">
        <v>0.0</v>
      </c>
      <c r="CC437" s="310">
        <v>0.0</v>
      </c>
      <c r="CD437" s="310">
        <v>0.0</v>
      </c>
      <c r="CE437" s="32"/>
      <c r="CF437" s="32"/>
      <c r="CG437" s="32"/>
      <c r="CH437" s="310">
        <v>0.0</v>
      </c>
      <c r="CI437" s="310">
        <v>0.0</v>
      </c>
      <c r="CJ437" s="310">
        <v>0.0</v>
      </c>
      <c r="CK437" s="31"/>
      <c r="CL437" s="31"/>
      <c r="CM437" s="31"/>
      <c r="CN437" s="304">
        <v>0.0</v>
      </c>
      <c r="CO437" s="304">
        <v>0.0</v>
      </c>
      <c r="CP437" s="304">
        <v>0.0</v>
      </c>
      <c r="CQ437" s="31"/>
      <c r="CR437" s="31"/>
      <c r="CS437" s="31"/>
      <c r="CT437" s="304">
        <v>0.0</v>
      </c>
      <c r="CU437" s="304">
        <v>0.0</v>
      </c>
      <c r="CV437" s="304">
        <v>0.0</v>
      </c>
      <c r="CW437" s="31"/>
      <c r="CX437" s="31"/>
      <c r="CY437" s="31"/>
      <c r="CZ437" s="304">
        <v>0.0</v>
      </c>
      <c r="DA437" s="304">
        <v>0.0</v>
      </c>
      <c r="DB437" s="304">
        <v>0.0</v>
      </c>
    </row>
    <row r="438">
      <c r="B438" s="313"/>
      <c r="C438" s="314"/>
      <c r="D438" s="314"/>
      <c r="E438" s="287">
        <v>0.0</v>
      </c>
      <c r="F438" s="287">
        <v>0.0</v>
      </c>
      <c r="G438" s="287">
        <v>0.0</v>
      </c>
      <c r="H438" s="287">
        <f>IF(ISBLANK(E438), "", COUNTA(CCD!K438, CCD!Q438, CCD!W438, CCD!AC438, CCD!AI438, CCD!AO438, CCD!AU438, CCD!BA438, CCD!BG438, CCD!BM438, CCD!BS438, CCD!BY438, CCD!CE438, CCD!CK438, CCD!CQ438, CCD!CW438))</f>
        <v>0</v>
      </c>
      <c r="I438" s="287">
        <f>IF(ISBLANK(F438), "", COUNTA(CCD!L438, CCD!R438, CCD!X438, CCD!AD438, CCD!AJ438, CCD!AP438, CCD!AV438, CCD!BB438, CCD!BH438, CCD!BN438, CCD!BT438, CCD!BZ438, CCD!CF438, CCD!CL438, CCD!CR438, CCD!CX438))</f>
        <v>0</v>
      </c>
      <c r="J438" s="287">
        <f>IF(ISBLANK(G438), "", COUNTA(CCD!M438, CCD!S438, CCD!Y438, CCD!AE438, CCD!AK438, CCD!AQ438, CCD!AW438, CCD!BC438, CCD!BI438, CCD!BO438, CCD!BU438, CCD!CA438, CCD!CG438, CCD!CM438, CCD!CS438, CCD!CY438))</f>
        <v>0</v>
      </c>
      <c r="K438" s="32"/>
      <c r="L438" s="32"/>
      <c r="M438" s="32"/>
      <c r="N438" s="310">
        <v>0.0</v>
      </c>
      <c r="O438" s="310">
        <v>0.0</v>
      </c>
      <c r="P438" s="310">
        <v>0.0</v>
      </c>
      <c r="Q438" s="32"/>
      <c r="R438" s="88"/>
      <c r="S438" s="32"/>
      <c r="T438" s="310">
        <v>0.0</v>
      </c>
      <c r="U438" s="310">
        <v>0.0</v>
      </c>
      <c r="V438" s="310">
        <v>0.0</v>
      </c>
      <c r="W438" s="32"/>
      <c r="X438" s="32"/>
      <c r="Y438" s="32"/>
      <c r="Z438" s="310">
        <v>0.0</v>
      </c>
      <c r="AA438" s="310">
        <v>0.0</v>
      </c>
      <c r="AB438" s="310">
        <v>0.0</v>
      </c>
      <c r="AC438" s="32"/>
      <c r="AD438" s="32"/>
      <c r="AE438" s="32"/>
      <c r="AF438" s="310">
        <v>0.0</v>
      </c>
      <c r="AG438" s="310">
        <v>0.0</v>
      </c>
      <c r="AH438" s="310">
        <v>0.0</v>
      </c>
      <c r="AI438" s="32"/>
      <c r="AJ438" s="32"/>
      <c r="AK438" s="32"/>
      <c r="AL438" s="310">
        <v>0.0</v>
      </c>
      <c r="AM438" s="310">
        <v>0.0</v>
      </c>
      <c r="AN438" s="310">
        <v>0.0</v>
      </c>
      <c r="AO438" s="32"/>
      <c r="AP438" s="32"/>
      <c r="AQ438" s="32"/>
      <c r="AR438" s="310">
        <v>0.0</v>
      </c>
      <c r="AS438" s="310">
        <v>0.0</v>
      </c>
      <c r="AT438" s="310">
        <v>0.0</v>
      </c>
      <c r="AU438" s="32"/>
      <c r="AV438" s="32"/>
      <c r="AW438" s="32"/>
      <c r="AX438" s="310">
        <v>0.0</v>
      </c>
      <c r="AY438" s="310">
        <v>0.0</v>
      </c>
      <c r="AZ438" s="310">
        <v>0.0</v>
      </c>
      <c r="BA438" s="32"/>
      <c r="BB438" s="32"/>
      <c r="BC438" s="32"/>
      <c r="BD438" s="310">
        <v>0.0</v>
      </c>
      <c r="BE438" s="310">
        <v>0.0</v>
      </c>
      <c r="BF438" s="310">
        <v>0.0</v>
      </c>
      <c r="BG438" s="32"/>
      <c r="BH438" s="32"/>
      <c r="BI438" s="32"/>
      <c r="BJ438" s="310">
        <v>0.0</v>
      </c>
      <c r="BK438" s="310">
        <v>0.0</v>
      </c>
      <c r="BL438" s="310">
        <v>0.0</v>
      </c>
      <c r="BM438" s="32"/>
      <c r="BN438" s="32"/>
      <c r="BO438" s="32"/>
      <c r="BP438" s="310">
        <v>0.0</v>
      </c>
      <c r="BQ438" s="310">
        <v>0.0</v>
      </c>
      <c r="BR438" s="310">
        <v>0.0</v>
      </c>
      <c r="BS438" s="32"/>
      <c r="BT438" s="32"/>
      <c r="BU438" s="32"/>
      <c r="BV438" s="310">
        <v>0.0</v>
      </c>
      <c r="BW438" s="310">
        <v>0.0</v>
      </c>
      <c r="BX438" s="310">
        <v>0.0</v>
      </c>
      <c r="BY438" s="32"/>
      <c r="BZ438" s="32"/>
      <c r="CA438" s="32"/>
      <c r="CB438" s="310">
        <v>0.0</v>
      </c>
      <c r="CC438" s="310">
        <v>0.0</v>
      </c>
      <c r="CD438" s="310">
        <v>0.0</v>
      </c>
      <c r="CE438" s="32"/>
      <c r="CF438" s="32"/>
      <c r="CG438" s="32"/>
      <c r="CH438" s="310">
        <v>0.0</v>
      </c>
      <c r="CI438" s="310">
        <v>0.0</v>
      </c>
      <c r="CJ438" s="310">
        <v>0.0</v>
      </c>
      <c r="CK438" s="31"/>
      <c r="CL438" s="31"/>
      <c r="CM438" s="31"/>
      <c r="CN438" s="304">
        <v>0.0</v>
      </c>
      <c r="CO438" s="304">
        <v>0.0</v>
      </c>
      <c r="CP438" s="304">
        <v>0.0</v>
      </c>
      <c r="CQ438" s="31"/>
      <c r="CR438" s="31"/>
      <c r="CS438" s="31"/>
      <c r="CT438" s="304">
        <v>0.0</v>
      </c>
      <c r="CU438" s="304">
        <v>0.0</v>
      </c>
      <c r="CV438" s="304">
        <v>0.0</v>
      </c>
      <c r="CW438" s="31"/>
      <c r="CX438" s="31"/>
      <c r="CY438" s="31"/>
      <c r="CZ438" s="304">
        <v>0.0</v>
      </c>
      <c r="DA438" s="304">
        <v>0.0</v>
      </c>
      <c r="DB438" s="304">
        <v>0.0</v>
      </c>
    </row>
    <row r="439">
      <c r="B439" s="313"/>
      <c r="C439" s="314"/>
      <c r="D439" s="314"/>
      <c r="E439" s="287">
        <v>0.0</v>
      </c>
      <c r="F439" s="287">
        <v>0.0</v>
      </c>
      <c r="G439" s="287">
        <v>0.0</v>
      </c>
      <c r="H439" s="287">
        <f>IF(ISBLANK(E439), "", COUNTA(CCD!K439, CCD!Q439, CCD!W439, CCD!AC439, CCD!AI439, CCD!AO439, CCD!AU439, CCD!BA439, CCD!BG439, CCD!BM439, CCD!BS439, CCD!BY439, CCD!CE439, CCD!CK439, CCD!CQ439, CCD!CW439))</f>
        <v>0</v>
      </c>
      <c r="I439" s="287">
        <f>IF(ISBLANK(F439), "", COUNTA(CCD!L439, CCD!R439, CCD!X439, CCD!AD439, CCD!AJ439, CCD!AP439, CCD!AV439, CCD!BB439, CCD!BH439, CCD!BN439, CCD!BT439, CCD!BZ439, CCD!CF439, CCD!CL439, CCD!CR439, CCD!CX439))</f>
        <v>0</v>
      </c>
      <c r="J439" s="287">
        <f>IF(ISBLANK(G439), "", COUNTA(CCD!M439, CCD!S439, CCD!Y439, CCD!AE439, CCD!AK439, CCD!AQ439, CCD!AW439, CCD!BC439, CCD!BI439, CCD!BO439, CCD!BU439, CCD!CA439, CCD!CG439, CCD!CM439, CCD!CS439, CCD!CY439))</f>
        <v>0</v>
      </c>
      <c r="K439" s="32"/>
      <c r="L439" s="32"/>
      <c r="M439" s="32"/>
      <c r="N439" s="310">
        <v>0.0</v>
      </c>
      <c r="O439" s="310">
        <v>0.0</v>
      </c>
      <c r="P439" s="310">
        <v>0.0</v>
      </c>
      <c r="Q439" s="32"/>
      <c r="R439" s="88"/>
      <c r="S439" s="32"/>
      <c r="T439" s="310">
        <v>0.0</v>
      </c>
      <c r="U439" s="310">
        <v>0.0</v>
      </c>
      <c r="V439" s="310">
        <v>0.0</v>
      </c>
      <c r="W439" s="32"/>
      <c r="X439" s="32"/>
      <c r="Y439" s="32"/>
      <c r="Z439" s="310">
        <v>0.0</v>
      </c>
      <c r="AA439" s="310">
        <v>0.0</v>
      </c>
      <c r="AB439" s="310">
        <v>0.0</v>
      </c>
      <c r="AC439" s="32"/>
      <c r="AD439" s="32"/>
      <c r="AE439" s="32"/>
      <c r="AF439" s="310">
        <v>0.0</v>
      </c>
      <c r="AG439" s="310">
        <v>0.0</v>
      </c>
      <c r="AH439" s="310">
        <v>0.0</v>
      </c>
      <c r="AI439" s="32"/>
      <c r="AJ439" s="32"/>
      <c r="AK439" s="32"/>
      <c r="AL439" s="310">
        <v>0.0</v>
      </c>
      <c r="AM439" s="310">
        <v>0.0</v>
      </c>
      <c r="AN439" s="310">
        <v>0.0</v>
      </c>
      <c r="AO439" s="32"/>
      <c r="AP439" s="32"/>
      <c r="AQ439" s="32"/>
      <c r="AR439" s="310">
        <v>0.0</v>
      </c>
      <c r="AS439" s="310">
        <v>0.0</v>
      </c>
      <c r="AT439" s="310">
        <v>0.0</v>
      </c>
      <c r="AU439" s="32"/>
      <c r="AV439" s="32"/>
      <c r="AW439" s="32"/>
      <c r="AX439" s="310">
        <v>0.0</v>
      </c>
      <c r="AY439" s="310">
        <v>0.0</v>
      </c>
      <c r="AZ439" s="310">
        <v>0.0</v>
      </c>
      <c r="BA439" s="32"/>
      <c r="BB439" s="32"/>
      <c r="BC439" s="32"/>
      <c r="BD439" s="310">
        <v>0.0</v>
      </c>
      <c r="BE439" s="310">
        <v>0.0</v>
      </c>
      <c r="BF439" s="310">
        <v>0.0</v>
      </c>
      <c r="BG439" s="32"/>
      <c r="BH439" s="32"/>
      <c r="BI439" s="32"/>
      <c r="BJ439" s="310">
        <v>0.0</v>
      </c>
      <c r="BK439" s="310">
        <v>0.0</v>
      </c>
      <c r="BL439" s="310">
        <v>0.0</v>
      </c>
      <c r="BM439" s="32"/>
      <c r="BN439" s="32"/>
      <c r="BO439" s="32"/>
      <c r="BP439" s="310">
        <v>0.0</v>
      </c>
      <c r="BQ439" s="310">
        <v>0.0</v>
      </c>
      <c r="BR439" s="310">
        <v>0.0</v>
      </c>
      <c r="BS439" s="32"/>
      <c r="BT439" s="32"/>
      <c r="BU439" s="32"/>
      <c r="BV439" s="310">
        <v>0.0</v>
      </c>
      <c r="BW439" s="310">
        <v>0.0</v>
      </c>
      <c r="BX439" s="310">
        <v>0.0</v>
      </c>
      <c r="BY439" s="32"/>
      <c r="BZ439" s="32"/>
      <c r="CA439" s="32"/>
      <c r="CB439" s="310">
        <v>0.0</v>
      </c>
      <c r="CC439" s="310">
        <v>0.0</v>
      </c>
      <c r="CD439" s="310">
        <v>0.0</v>
      </c>
      <c r="CE439" s="32"/>
      <c r="CF439" s="32"/>
      <c r="CG439" s="32"/>
      <c r="CH439" s="310">
        <v>0.0</v>
      </c>
      <c r="CI439" s="310">
        <v>0.0</v>
      </c>
      <c r="CJ439" s="310">
        <v>0.0</v>
      </c>
      <c r="CK439" s="31"/>
      <c r="CL439" s="31"/>
      <c r="CM439" s="31"/>
      <c r="CN439" s="304">
        <v>0.0</v>
      </c>
      <c r="CO439" s="304">
        <v>0.0</v>
      </c>
      <c r="CP439" s="304">
        <v>0.0</v>
      </c>
      <c r="CQ439" s="31"/>
      <c r="CR439" s="31"/>
      <c r="CS439" s="31"/>
      <c r="CT439" s="304">
        <v>0.0</v>
      </c>
      <c r="CU439" s="304">
        <v>0.0</v>
      </c>
      <c r="CV439" s="304">
        <v>0.0</v>
      </c>
      <c r="CW439" s="31"/>
      <c r="CX439" s="31"/>
      <c r="CY439" s="31"/>
      <c r="CZ439" s="304">
        <v>0.0</v>
      </c>
      <c r="DA439" s="304">
        <v>0.0</v>
      </c>
      <c r="DB439" s="304">
        <v>0.0</v>
      </c>
    </row>
    <row r="440">
      <c r="B440" s="313"/>
      <c r="C440" s="314"/>
      <c r="D440" s="314"/>
      <c r="E440" s="287">
        <v>0.0</v>
      </c>
      <c r="F440" s="287">
        <v>0.0</v>
      </c>
      <c r="G440" s="287">
        <v>0.0</v>
      </c>
      <c r="H440" s="287">
        <f>IF(ISBLANK(E440), "", COUNTA(CCD!K440, CCD!Q440, CCD!W440, CCD!AC440, CCD!AI440, CCD!AO440, CCD!AU440, CCD!BA440, CCD!BG440, CCD!BM440, CCD!BS440, CCD!BY440, CCD!CE440, CCD!CK440, CCD!CQ440, CCD!CW440))</f>
        <v>0</v>
      </c>
      <c r="I440" s="287">
        <f>IF(ISBLANK(F440), "", COUNTA(CCD!L440, CCD!R440, CCD!X440, CCD!AD440, CCD!AJ440, CCD!AP440, CCD!AV440, CCD!BB440, CCD!BH440, CCD!BN440, CCD!BT440, CCD!BZ440, CCD!CF440, CCD!CL440, CCD!CR440, CCD!CX440))</f>
        <v>0</v>
      </c>
      <c r="J440" s="287">
        <f>IF(ISBLANK(G440), "", COUNTA(CCD!M440, CCD!S440, CCD!Y440, CCD!AE440, CCD!AK440, CCD!AQ440, CCD!AW440, CCD!BC440, CCD!BI440, CCD!BO440, CCD!BU440, CCD!CA440, CCD!CG440, CCD!CM440, CCD!CS440, CCD!CY440))</f>
        <v>0</v>
      </c>
      <c r="K440" s="32"/>
      <c r="L440" s="32"/>
      <c r="M440" s="32"/>
      <c r="N440" s="310">
        <v>0.0</v>
      </c>
      <c r="O440" s="310">
        <v>0.0</v>
      </c>
      <c r="P440" s="310">
        <v>0.0</v>
      </c>
      <c r="Q440" s="32"/>
      <c r="R440" s="88"/>
      <c r="S440" s="32"/>
      <c r="T440" s="310">
        <v>0.0</v>
      </c>
      <c r="U440" s="310">
        <v>0.0</v>
      </c>
      <c r="V440" s="310">
        <v>0.0</v>
      </c>
      <c r="W440" s="32"/>
      <c r="X440" s="32"/>
      <c r="Y440" s="32"/>
      <c r="Z440" s="310">
        <v>0.0</v>
      </c>
      <c r="AA440" s="310">
        <v>0.0</v>
      </c>
      <c r="AB440" s="310">
        <v>0.0</v>
      </c>
      <c r="AC440" s="32"/>
      <c r="AD440" s="32"/>
      <c r="AE440" s="32"/>
      <c r="AF440" s="310">
        <v>0.0</v>
      </c>
      <c r="AG440" s="310">
        <v>0.0</v>
      </c>
      <c r="AH440" s="310">
        <v>0.0</v>
      </c>
      <c r="AI440" s="32"/>
      <c r="AJ440" s="32"/>
      <c r="AK440" s="32"/>
      <c r="AL440" s="310">
        <v>0.0</v>
      </c>
      <c r="AM440" s="310">
        <v>0.0</v>
      </c>
      <c r="AN440" s="310">
        <v>0.0</v>
      </c>
      <c r="AO440" s="32"/>
      <c r="AP440" s="32"/>
      <c r="AQ440" s="32"/>
      <c r="AR440" s="310">
        <v>0.0</v>
      </c>
      <c r="AS440" s="310">
        <v>0.0</v>
      </c>
      <c r="AT440" s="310">
        <v>0.0</v>
      </c>
      <c r="AU440" s="32"/>
      <c r="AV440" s="32"/>
      <c r="AW440" s="32"/>
      <c r="AX440" s="310">
        <v>0.0</v>
      </c>
      <c r="AY440" s="310">
        <v>0.0</v>
      </c>
      <c r="AZ440" s="310">
        <v>0.0</v>
      </c>
      <c r="BA440" s="32"/>
      <c r="BB440" s="32"/>
      <c r="BC440" s="32"/>
      <c r="BD440" s="310">
        <v>0.0</v>
      </c>
      <c r="BE440" s="310">
        <v>0.0</v>
      </c>
      <c r="BF440" s="310">
        <v>0.0</v>
      </c>
      <c r="BG440" s="32"/>
      <c r="BH440" s="32"/>
      <c r="BI440" s="32"/>
      <c r="BJ440" s="310">
        <v>0.0</v>
      </c>
      <c r="BK440" s="310">
        <v>0.0</v>
      </c>
      <c r="BL440" s="310">
        <v>0.0</v>
      </c>
      <c r="BM440" s="32"/>
      <c r="BN440" s="32"/>
      <c r="BO440" s="32"/>
      <c r="BP440" s="310">
        <v>0.0</v>
      </c>
      <c r="BQ440" s="310">
        <v>0.0</v>
      </c>
      <c r="BR440" s="310">
        <v>0.0</v>
      </c>
      <c r="BS440" s="32"/>
      <c r="BT440" s="32"/>
      <c r="BU440" s="32"/>
      <c r="BV440" s="310">
        <v>0.0</v>
      </c>
      <c r="BW440" s="310">
        <v>0.0</v>
      </c>
      <c r="BX440" s="310">
        <v>0.0</v>
      </c>
      <c r="BY440" s="32"/>
      <c r="BZ440" s="32"/>
      <c r="CA440" s="32"/>
      <c r="CB440" s="310">
        <v>0.0</v>
      </c>
      <c r="CC440" s="310">
        <v>0.0</v>
      </c>
      <c r="CD440" s="310">
        <v>0.0</v>
      </c>
      <c r="CE440" s="32"/>
      <c r="CF440" s="32"/>
      <c r="CG440" s="32"/>
      <c r="CH440" s="310">
        <v>0.0</v>
      </c>
      <c r="CI440" s="310">
        <v>0.0</v>
      </c>
      <c r="CJ440" s="310">
        <v>0.0</v>
      </c>
      <c r="CK440" s="31"/>
      <c r="CL440" s="31"/>
      <c r="CM440" s="31"/>
      <c r="CN440" s="304">
        <v>0.0</v>
      </c>
      <c r="CO440" s="304">
        <v>0.0</v>
      </c>
      <c r="CP440" s="304">
        <v>0.0</v>
      </c>
      <c r="CQ440" s="31"/>
      <c r="CR440" s="31"/>
      <c r="CS440" s="31"/>
      <c r="CT440" s="304">
        <v>0.0</v>
      </c>
      <c r="CU440" s="304">
        <v>0.0</v>
      </c>
      <c r="CV440" s="304">
        <v>0.0</v>
      </c>
      <c r="CW440" s="31"/>
      <c r="CX440" s="31"/>
      <c r="CY440" s="31"/>
      <c r="CZ440" s="304">
        <v>0.0</v>
      </c>
      <c r="DA440" s="304">
        <v>0.0</v>
      </c>
      <c r="DB440" s="304">
        <v>0.0</v>
      </c>
    </row>
    <row r="441">
      <c r="B441" s="313"/>
      <c r="C441" s="314"/>
      <c r="D441" s="314"/>
      <c r="E441" s="287">
        <v>0.0</v>
      </c>
      <c r="F441" s="287">
        <v>0.0</v>
      </c>
      <c r="G441" s="287">
        <v>0.0</v>
      </c>
      <c r="H441" s="287">
        <f>IF(ISBLANK(E441), "", COUNTA(CCD!K441, CCD!Q441, CCD!W441, CCD!AC441, CCD!AI441, CCD!AO441, CCD!AU441, CCD!BA441, CCD!BG441, CCD!BM441, CCD!BS441, CCD!BY441, CCD!CE441, CCD!CK441, CCD!CQ441, CCD!CW441))</f>
        <v>0</v>
      </c>
      <c r="I441" s="287">
        <f>IF(ISBLANK(F441), "", COUNTA(CCD!L441, CCD!R441, CCD!X441, CCD!AD441, CCD!AJ441, CCD!AP441, CCD!AV441, CCD!BB441, CCD!BH441, CCD!BN441, CCD!BT441, CCD!BZ441, CCD!CF441, CCD!CL441, CCD!CR441, CCD!CX441))</f>
        <v>0</v>
      </c>
      <c r="J441" s="287">
        <f>IF(ISBLANK(G441), "", COUNTA(CCD!M441, CCD!S441, CCD!Y441, CCD!AE441, CCD!AK441, CCD!AQ441, CCD!AW441, CCD!BC441, CCD!BI441, CCD!BO441, CCD!BU441, CCD!CA441, CCD!CG441, CCD!CM441, CCD!CS441, CCD!CY441))</f>
        <v>0</v>
      </c>
      <c r="K441" s="32"/>
      <c r="L441" s="32"/>
      <c r="M441" s="32"/>
      <c r="N441" s="310">
        <v>0.0</v>
      </c>
      <c r="O441" s="310">
        <v>0.0</v>
      </c>
      <c r="P441" s="310">
        <v>0.0</v>
      </c>
      <c r="Q441" s="32"/>
      <c r="R441" s="88"/>
      <c r="S441" s="32"/>
      <c r="T441" s="310">
        <v>0.0</v>
      </c>
      <c r="U441" s="310">
        <v>0.0</v>
      </c>
      <c r="V441" s="310">
        <v>0.0</v>
      </c>
      <c r="W441" s="32"/>
      <c r="X441" s="32"/>
      <c r="Y441" s="32"/>
      <c r="Z441" s="310">
        <v>0.0</v>
      </c>
      <c r="AA441" s="310">
        <v>0.0</v>
      </c>
      <c r="AB441" s="310">
        <v>0.0</v>
      </c>
      <c r="AC441" s="32"/>
      <c r="AD441" s="32"/>
      <c r="AE441" s="32"/>
      <c r="AF441" s="310">
        <v>0.0</v>
      </c>
      <c r="AG441" s="310">
        <v>0.0</v>
      </c>
      <c r="AH441" s="310">
        <v>0.0</v>
      </c>
      <c r="AI441" s="32"/>
      <c r="AJ441" s="32"/>
      <c r="AK441" s="32"/>
      <c r="AL441" s="310">
        <v>0.0</v>
      </c>
      <c r="AM441" s="310">
        <v>0.0</v>
      </c>
      <c r="AN441" s="310">
        <v>0.0</v>
      </c>
      <c r="AO441" s="32"/>
      <c r="AP441" s="32"/>
      <c r="AQ441" s="32"/>
      <c r="AR441" s="310">
        <v>0.0</v>
      </c>
      <c r="AS441" s="310">
        <v>0.0</v>
      </c>
      <c r="AT441" s="310">
        <v>0.0</v>
      </c>
      <c r="AU441" s="32"/>
      <c r="AV441" s="32"/>
      <c r="AW441" s="32"/>
      <c r="AX441" s="310">
        <v>0.0</v>
      </c>
      <c r="AY441" s="310">
        <v>0.0</v>
      </c>
      <c r="AZ441" s="310">
        <v>0.0</v>
      </c>
      <c r="BA441" s="32"/>
      <c r="BB441" s="32"/>
      <c r="BC441" s="32"/>
      <c r="BD441" s="310">
        <v>0.0</v>
      </c>
      <c r="BE441" s="310">
        <v>0.0</v>
      </c>
      <c r="BF441" s="310">
        <v>0.0</v>
      </c>
      <c r="BG441" s="32"/>
      <c r="BH441" s="32"/>
      <c r="BI441" s="32"/>
      <c r="BJ441" s="310">
        <v>0.0</v>
      </c>
      <c r="BK441" s="310">
        <v>0.0</v>
      </c>
      <c r="BL441" s="310">
        <v>0.0</v>
      </c>
      <c r="BM441" s="32"/>
      <c r="BN441" s="32"/>
      <c r="BO441" s="32"/>
      <c r="BP441" s="310">
        <v>0.0</v>
      </c>
      <c r="BQ441" s="310">
        <v>0.0</v>
      </c>
      <c r="BR441" s="310">
        <v>0.0</v>
      </c>
      <c r="BS441" s="32"/>
      <c r="BT441" s="32"/>
      <c r="BU441" s="32"/>
      <c r="BV441" s="310">
        <v>0.0</v>
      </c>
      <c r="BW441" s="310">
        <v>0.0</v>
      </c>
      <c r="BX441" s="310">
        <v>0.0</v>
      </c>
      <c r="BY441" s="32"/>
      <c r="BZ441" s="32"/>
      <c r="CA441" s="32"/>
      <c r="CB441" s="310">
        <v>0.0</v>
      </c>
      <c r="CC441" s="310">
        <v>0.0</v>
      </c>
      <c r="CD441" s="310">
        <v>0.0</v>
      </c>
      <c r="CE441" s="32"/>
      <c r="CF441" s="32"/>
      <c r="CG441" s="32"/>
      <c r="CH441" s="310">
        <v>0.0</v>
      </c>
      <c r="CI441" s="310">
        <v>0.0</v>
      </c>
      <c r="CJ441" s="310">
        <v>0.0</v>
      </c>
      <c r="CK441" s="31"/>
      <c r="CL441" s="31"/>
      <c r="CM441" s="31"/>
      <c r="CN441" s="304">
        <v>0.0</v>
      </c>
      <c r="CO441" s="304">
        <v>0.0</v>
      </c>
      <c r="CP441" s="304">
        <v>0.0</v>
      </c>
      <c r="CQ441" s="31"/>
      <c r="CR441" s="31"/>
      <c r="CS441" s="31"/>
      <c r="CT441" s="304">
        <v>0.0</v>
      </c>
      <c r="CU441" s="304">
        <v>0.0</v>
      </c>
      <c r="CV441" s="304">
        <v>0.0</v>
      </c>
      <c r="CW441" s="31"/>
      <c r="CX441" s="31"/>
      <c r="CY441" s="31"/>
      <c r="CZ441" s="304">
        <v>0.0</v>
      </c>
      <c r="DA441" s="304">
        <v>0.0</v>
      </c>
      <c r="DB441" s="304">
        <v>0.0</v>
      </c>
    </row>
    <row r="442">
      <c r="B442" s="313"/>
      <c r="C442" s="314"/>
      <c r="D442" s="314"/>
      <c r="E442" s="287">
        <v>0.0</v>
      </c>
      <c r="F442" s="287">
        <v>0.0</v>
      </c>
      <c r="G442" s="287">
        <v>0.0</v>
      </c>
      <c r="H442" s="287">
        <f>IF(ISBLANK(E442), "", COUNTA(CCD!K442, CCD!Q442, CCD!W442, CCD!AC442, CCD!AI442, CCD!AO442, CCD!AU442, CCD!BA442, CCD!BG442, CCD!BM442, CCD!BS442, CCD!BY442, CCD!CE442, CCD!CK442, CCD!CQ442, CCD!CW442))</f>
        <v>0</v>
      </c>
      <c r="I442" s="287">
        <f>IF(ISBLANK(F442), "", COUNTA(CCD!L442, CCD!R442, CCD!X442, CCD!AD442, CCD!AJ442, CCD!AP442, CCD!AV442, CCD!BB442, CCD!BH442, CCD!BN442, CCD!BT442, CCD!BZ442, CCD!CF442, CCD!CL442, CCD!CR442, CCD!CX442))</f>
        <v>0</v>
      </c>
      <c r="J442" s="287">
        <f>IF(ISBLANK(G442), "", COUNTA(CCD!M442, CCD!S442, CCD!Y442, CCD!AE442, CCD!AK442, CCD!AQ442, CCD!AW442, CCD!BC442, CCD!BI442, CCD!BO442, CCD!BU442, CCD!CA442, CCD!CG442, CCD!CM442, CCD!CS442, CCD!CY442))</f>
        <v>0</v>
      </c>
      <c r="K442" s="32"/>
      <c r="L442" s="32"/>
      <c r="M442" s="32"/>
      <c r="N442" s="310">
        <v>0.0</v>
      </c>
      <c r="O442" s="310">
        <v>0.0</v>
      </c>
      <c r="P442" s="310">
        <v>0.0</v>
      </c>
      <c r="Q442" s="32"/>
      <c r="R442" s="88"/>
      <c r="S442" s="32"/>
      <c r="T442" s="310">
        <v>0.0</v>
      </c>
      <c r="U442" s="310">
        <v>0.0</v>
      </c>
      <c r="V442" s="310">
        <v>0.0</v>
      </c>
      <c r="W442" s="32"/>
      <c r="X442" s="32"/>
      <c r="Y442" s="32"/>
      <c r="Z442" s="310">
        <v>0.0</v>
      </c>
      <c r="AA442" s="310">
        <v>0.0</v>
      </c>
      <c r="AB442" s="310">
        <v>0.0</v>
      </c>
      <c r="AC442" s="32"/>
      <c r="AD442" s="32"/>
      <c r="AE442" s="32"/>
      <c r="AF442" s="310">
        <v>0.0</v>
      </c>
      <c r="AG442" s="310">
        <v>0.0</v>
      </c>
      <c r="AH442" s="310">
        <v>0.0</v>
      </c>
      <c r="AI442" s="32"/>
      <c r="AJ442" s="32"/>
      <c r="AK442" s="32"/>
      <c r="AL442" s="310">
        <v>0.0</v>
      </c>
      <c r="AM442" s="310">
        <v>0.0</v>
      </c>
      <c r="AN442" s="310">
        <v>0.0</v>
      </c>
      <c r="AO442" s="32"/>
      <c r="AP442" s="32"/>
      <c r="AQ442" s="32"/>
      <c r="AR442" s="310">
        <v>0.0</v>
      </c>
      <c r="AS442" s="310">
        <v>0.0</v>
      </c>
      <c r="AT442" s="310">
        <v>0.0</v>
      </c>
      <c r="AU442" s="32"/>
      <c r="AV442" s="32"/>
      <c r="AW442" s="32"/>
      <c r="AX442" s="310">
        <v>0.0</v>
      </c>
      <c r="AY442" s="310">
        <v>0.0</v>
      </c>
      <c r="AZ442" s="310">
        <v>0.0</v>
      </c>
      <c r="BA442" s="32"/>
      <c r="BB442" s="32"/>
      <c r="BC442" s="32"/>
      <c r="BD442" s="310">
        <v>0.0</v>
      </c>
      <c r="BE442" s="310">
        <v>0.0</v>
      </c>
      <c r="BF442" s="310">
        <v>0.0</v>
      </c>
      <c r="BG442" s="32"/>
      <c r="BH442" s="32"/>
      <c r="BI442" s="32"/>
      <c r="BJ442" s="310">
        <v>0.0</v>
      </c>
      <c r="BK442" s="310">
        <v>0.0</v>
      </c>
      <c r="BL442" s="310">
        <v>0.0</v>
      </c>
      <c r="BM442" s="32"/>
      <c r="BN442" s="32"/>
      <c r="BO442" s="32"/>
      <c r="BP442" s="310">
        <v>0.0</v>
      </c>
      <c r="BQ442" s="310">
        <v>0.0</v>
      </c>
      <c r="BR442" s="310">
        <v>0.0</v>
      </c>
      <c r="BS442" s="32"/>
      <c r="BT442" s="32"/>
      <c r="BU442" s="32"/>
      <c r="BV442" s="310">
        <v>0.0</v>
      </c>
      <c r="BW442" s="310">
        <v>0.0</v>
      </c>
      <c r="BX442" s="310">
        <v>0.0</v>
      </c>
      <c r="BY442" s="32"/>
      <c r="BZ442" s="32"/>
      <c r="CA442" s="32"/>
      <c r="CB442" s="310">
        <v>0.0</v>
      </c>
      <c r="CC442" s="310">
        <v>0.0</v>
      </c>
      <c r="CD442" s="310">
        <v>0.0</v>
      </c>
      <c r="CE442" s="32"/>
      <c r="CF442" s="32"/>
      <c r="CG442" s="32"/>
      <c r="CH442" s="310">
        <v>0.0</v>
      </c>
      <c r="CI442" s="310">
        <v>0.0</v>
      </c>
      <c r="CJ442" s="310">
        <v>0.0</v>
      </c>
      <c r="CK442" s="31"/>
      <c r="CL442" s="31"/>
      <c r="CM442" s="31"/>
      <c r="CN442" s="304">
        <v>0.0</v>
      </c>
      <c r="CO442" s="304">
        <v>0.0</v>
      </c>
      <c r="CP442" s="304">
        <v>0.0</v>
      </c>
      <c r="CQ442" s="31"/>
      <c r="CR442" s="31"/>
      <c r="CS442" s="31"/>
      <c r="CT442" s="304">
        <v>0.0</v>
      </c>
      <c r="CU442" s="304">
        <v>0.0</v>
      </c>
      <c r="CV442" s="304">
        <v>0.0</v>
      </c>
      <c r="CW442" s="31"/>
      <c r="CX442" s="31"/>
      <c r="CY442" s="31"/>
      <c r="CZ442" s="304">
        <v>0.0</v>
      </c>
      <c r="DA442" s="304">
        <v>0.0</v>
      </c>
      <c r="DB442" s="304">
        <v>0.0</v>
      </c>
    </row>
    <row r="443">
      <c r="B443" s="313"/>
      <c r="C443" s="314"/>
      <c r="D443" s="314"/>
      <c r="E443" s="287">
        <v>0.0</v>
      </c>
      <c r="F443" s="287">
        <v>0.0</v>
      </c>
      <c r="G443" s="287">
        <v>0.0</v>
      </c>
      <c r="H443" s="287">
        <f>IF(ISBLANK(E443), "", COUNTA(CCD!K443, CCD!Q443, CCD!W443, CCD!AC443, CCD!AI443, CCD!AO443, CCD!AU443, CCD!BA443, CCD!BG443, CCD!BM443, CCD!BS443, CCD!BY443, CCD!CE443, CCD!CK443, CCD!CQ443, CCD!CW443))</f>
        <v>0</v>
      </c>
      <c r="I443" s="287">
        <f>IF(ISBLANK(F443), "", COUNTA(CCD!L443, CCD!R443, CCD!X443, CCD!AD443, CCD!AJ443, CCD!AP443, CCD!AV443, CCD!BB443, CCD!BH443, CCD!BN443, CCD!BT443, CCD!BZ443, CCD!CF443, CCD!CL443, CCD!CR443, CCD!CX443))</f>
        <v>0</v>
      </c>
      <c r="J443" s="287">
        <f>IF(ISBLANK(G443), "", COUNTA(CCD!M443, CCD!S443, CCD!Y443, CCD!AE443, CCD!AK443, CCD!AQ443, CCD!AW443, CCD!BC443, CCD!BI443, CCD!BO443, CCD!BU443, CCD!CA443, CCD!CG443, CCD!CM443, CCD!CS443, CCD!CY443))</f>
        <v>0</v>
      </c>
      <c r="K443" s="32"/>
      <c r="L443" s="32"/>
      <c r="M443" s="32"/>
      <c r="N443" s="310">
        <v>0.0</v>
      </c>
      <c r="O443" s="310">
        <v>0.0</v>
      </c>
      <c r="P443" s="310">
        <v>0.0</v>
      </c>
      <c r="Q443" s="32"/>
      <c r="R443" s="88"/>
      <c r="S443" s="32"/>
      <c r="T443" s="310">
        <v>0.0</v>
      </c>
      <c r="U443" s="310">
        <v>0.0</v>
      </c>
      <c r="V443" s="310">
        <v>0.0</v>
      </c>
      <c r="W443" s="32"/>
      <c r="X443" s="32"/>
      <c r="Y443" s="32"/>
      <c r="Z443" s="310">
        <v>0.0</v>
      </c>
      <c r="AA443" s="310">
        <v>0.0</v>
      </c>
      <c r="AB443" s="310">
        <v>0.0</v>
      </c>
      <c r="AC443" s="32"/>
      <c r="AD443" s="32"/>
      <c r="AE443" s="32"/>
      <c r="AF443" s="310">
        <v>0.0</v>
      </c>
      <c r="AG443" s="310">
        <v>0.0</v>
      </c>
      <c r="AH443" s="310">
        <v>0.0</v>
      </c>
      <c r="AI443" s="32"/>
      <c r="AJ443" s="32"/>
      <c r="AK443" s="32"/>
      <c r="AL443" s="310">
        <v>0.0</v>
      </c>
      <c r="AM443" s="310">
        <v>0.0</v>
      </c>
      <c r="AN443" s="310">
        <v>0.0</v>
      </c>
      <c r="AO443" s="32"/>
      <c r="AP443" s="32"/>
      <c r="AQ443" s="32"/>
      <c r="AR443" s="310">
        <v>0.0</v>
      </c>
      <c r="AS443" s="310">
        <v>0.0</v>
      </c>
      <c r="AT443" s="310">
        <v>0.0</v>
      </c>
      <c r="AU443" s="32"/>
      <c r="AV443" s="32"/>
      <c r="AW443" s="32"/>
      <c r="AX443" s="310">
        <v>0.0</v>
      </c>
      <c r="AY443" s="310">
        <v>0.0</v>
      </c>
      <c r="AZ443" s="310">
        <v>0.0</v>
      </c>
      <c r="BA443" s="32"/>
      <c r="BB443" s="32"/>
      <c r="BC443" s="32"/>
      <c r="BD443" s="310">
        <v>0.0</v>
      </c>
      <c r="BE443" s="310">
        <v>0.0</v>
      </c>
      <c r="BF443" s="310">
        <v>0.0</v>
      </c>
      <c r="BG443" s="32"/>
      <c r="BH443" s="32"/>
      <c r="BI443" s="32"/>
      <c r="BJ443" s="310">
        <v>0.0</v>
      </c>
      <c r="BK443" s="310">
        <v>0.0</v>
      </c>
      <c r="BL443" s="310">
        <v>0.0</v>
      </c>
      <c r="BM443" s="32"/>
      <c r="BN443" s="32"/>
      <c r="BO443" s="32"/>
      <c r="BP443" s="310">
        <v>0.0</v>
      </c>
      <c r="BQ443" s="310">
        <v>0.0</v>
      </c>
      <c r="BR443" s="310">
        <v>0.0</v>
      </c>
      <c r="BS443" s="32"/>
      <c r="BT443" s="32"/>
      <c r="BU443" s="32"/>
      <c r="BV443" s="310">
        <v>0.0</v>
      </c>
      <c r="BW443" s="310">
        <v>0.0</v>
      </c>
      <c r="BX443" s="310">
        <v>0.0</v>
      </c>
      <c r="BY443" s="32"/>
      <c r="BZ443" s="32"/>
      <c r="CA443" s="32"/>
      <c r="CB443" s="310">
        <v>0.0</v>
      </c>
      <c r="CC443" s="310">
        <v>0.0</v>
      </c>
      <c r="CD443" s="310">
        <v>0.0</v>
      </c>
      <c r="CE443" s="32"/>
      <c r="CF443" s="32"/>
      <c r="CG443" s="32"/>
      <c r="CH443" s="310">
        <v>0.0</v>
      </c>
      <c r="CI443" s="310">
        <v>0.0</v>
      </c>
      <c r="CJ443" s="310">
        <v>0.0</v>
      </c>
      <c r="CK443" s="31"/>
      <c r="CL443" s="31"/>
      <c r="CM443" s="31"/>
      <c r="CN443" s="304">
        <v>0.0</v>
      </c>
      <c r="CO443" s="304">
        <v>0.0</v>
      </c>
      <c r="CP443" s="304">
        <v>0.0</v>
      </c>
      <c r="CQ443" s="31"/>
      <c r="CR443" s="31"/>
      <c r="CS443" s="31"/>
      <c r="CT443" s="304">
        <v>0.0</v>
      </c>
      <c r="CU443" s="304">
        <v>0.0</v>
      </c>
      <c r="CV443" s="304">
        <v>0.0</v>
      </c>
      <c r="CW443" s="31"/>
      <c r="CX443" s="31"/>
      <c r="CY443" s="31"/>
      <c r="CZ443" s="304">
        <v>0.0</v>
      </c>
      <c r="DA443" s="304">
        <v>0.0</v>
      </c>
      <c r="DB443" s="304">
        <v>0.0</v>
      </c>
    </row>
    <row r="444">
      <c r="B444" s="313"/>
      <c r="C444" s="314"/>
      <c r="D444" s="314"/>
      <c r="E444" s="287">
        <v>0.0</v>
      </c>
      <c r="F444" s="287">
        <v>0.0</v>
      </c>
      <c r="G444" s="287">
        <v>0.0</v>
      </c>
      <c r="H444" s="287">
        <f>IF(ISBLANK(E444), "", COUNTA(CCD!K444, CCD!Q444, CCD!W444, CCD!AC444, CCD!AI444, CCD!AO444, CCD!AU444, CCD!BA444, CCD!BG444, CCD!BM444, CCD!BS444, CCD!BY444, CCD!CE444, CCD!CK444, CCD!CQ444, CCD!CW444))</f>
        <v>0</v>
      </c>
      <c r="I444" s="287">
        <f>IF(ISBLANK(F444), "", COUNTA(CCD!L444, CCD!R444, CCD!X444, CCD!AD444, CCD!AJ444, CCD!AP444, CCD!AV444, CCD!BB444, CCD!BH444, CCD!BN444, CCD!BT444, CCD!BZ444, CCD!CF444, CCD!CL444, CCD!CR444, CCD!CX444))</f>
        <v>0</v>
      </c>
      <c r="J444" s="287">
        <f>IF(ISBLANK(G444), "", COUNTA(CCD!M444, CCD!S444, CCD!Y444, CCD!AE444, CCD!AK444, CCD!AQ444, CCD!AW444, CCD!BC444, CCD!BI444, CCD!BO444, CCD!BU444, CCD!CA444, CCD!CG444, CCD!CM444, CCD!CS444, CCD!CY444))</f>
        <v>0</v>
      </c>
      <c r="K444" s="32"/>
      <c r="L444" s="32"/>
      <c r="M444" s="32"/>
      <c r="N444" s="310">
        <v>0.0</v>
      </c>
      <c r="O444" s="310">
        <v>0.0</v>
      </c>
      <c r="P444" s="310">
        <v>0.0</v>
      </c>
      <c r="Q444" s="32"/>
      <c r="R444" s="88"/>
      <c r="S444" s="32"/>
      <c r="T444" s="310">
        <v>0.0</v>
      </c>
      <c r="U444" s="310">
        <v>0.0</v>
      </c>
      <c r="V444" s="310">
        <v>0.0</v>
      </c>
      <c r="W444" s="32"/>
      <c r="X444" s="32"/>
      <c r="Y444" s="32"/>
      <c r="Z444" s="310">
        <v>0.0</v>
      </c>
      <c r="AA444" s="310">
        <v>0.0</v>
      </c>
      <c r="AB444" s="310">
        <v>0.0</v>
      </c>
      <c r="AC444" s="32"/>
      <c r="AD444" s="32"/>
      <c r="AE444" s="32"/>
      <c r="AF444" s="310">
        <v>0.0</v>
      </c>
      <c r="AG444" s="310">
        <v>0.0</v>
      </c>
      <c r="AH444" s="310">
        <v>0.0</v>
      </c>
      <c r="AI444" s="32"/>
      <c r="AJ444" s="32"/>
      <c r="AK444" s="32"/>
      <c r="AL444" s="310">
        <v>0.0</v>
      </c>
      <c r="AM444" s="310">
        <v>0.0</v>
      </c>
      <c r="AN444" s="310">
        <v>0.0</v>
      </c>
      <c r="AO444" s="32"/>
      <c r="AP444" s="32"/>
      <c r="AQ444" s="32"/>
      <c r="AR444" s="310">
        <v>0.0</v>
      </c>
      <c r="AS444" s="310">
        <v>0.0</v>
      </c>
      <c r="AT444" s="310">
        <v>0.0</v>
      </c>
      <c r="AU444" s="32"/>
      <c r="AV444" s="32"/>
      <c r="AW444" s="32"/>
      <c r="AX444" s="310">
        <v>0.0</v>
      </c>
      <c r="AY444" s="310">
        <v>0.0</v>
      </c>
      <c r="AZ444" s="310">
        <v>0.0</v>
      </c>
      <c r="BA444" s="32"/>
      <c r="BB444" s="32"/>
      <c r="BC444" s="32"/>
      <c r="BD444" s="310">
        <v>0.0</v>
      </c>
      <c r="BE444" s="310">
        <v>0.0</v>
      </c>
      <c r="BF444" s="310">
        <v>0.0</v>
      </c>
      <c r="BG444" s="32"/>
      <c r="BH444" s="32"/>
      <c r="BI444" s="32"/>
      <c r="BJ444" s="310">
        <v>0.0</v>
      </c>
      <c r="BK444" s="310">
        <v>0.0</v>
      </c>
      <c r="BL444" s="310">
        <v>0.0</v>
      </c>
      <c r="BM444" s="32"/>
      <c r="BN444" s="32"/>
      <c r="BO444" s="32"/>
      <c r="BP444" s="310">
        <v>0.0</v>
      </c>
      <c r="BQ444" s="310">
        <v>0.0</v>
      </c>
      <c r="BR444" s="310">
        <v>0.0</v>
      </c>
      <c r="BS444" s="32"/>
      <c r="BT444" s="32"/>
      <c r="BU444" s="32"/>
      <c r="BV444" s="310">
        <v>0.0</v>
      </c>
      <c r="BW444" s="310">
        <v>0.0</v>
      </c>
      <c r="BX444" s="310">
        <v>0.0</v>
      </c>
      <c r="BY444" s="32"/>
      <c r="BZ444" s="32"/>
      <c r="CA444" s="32"/>
      <c r="CB444" s="310">
        <v>0.0</v>
      </c>
      <c r="CC444" s="310">
        <v>0.0</v>
      </c>
      <c r="CD444" s="310">
        <v>0.0</v>
      </c>
      <c r="CE444" s="32"/>
      <c r="CF444" s="32"/>
      <c r="CG444" s="32"/>
      <c r="CH444" s="310">
        <v>0.0</v>
      </c>
      <c r="CI444" s="310">
        <v>0.0</v>
      </c>
      <c r="CJ444" s="310">
        <v>0.0</v>
      </c>
      <c r="CK444" s="31"/>
      <c r="CL444" s="31"/>
      <c r="CM444" s="31"/>
      <c r="CN444" s="304">
        <v>0.0</v>
      </c>
      <c r="CO444" s="304">
        <v>0.0</v>
      </c>
      <c r="CP444" s="304">
        <v>0.0</v>
      </c>
      <c r="CQ444" s="31"/>
      <c r="CR444" s="31"/>
      <c r="CS444" s="31"/>
      <c r="CT444" s="304">
        <v>0.0</v>
      </c>
      <c r="CU444" s="304">
        <v>0.0</v>
      </c>
      <c r="CV444" s="304">
        <v>0.0</v>
      </c>
      <c r="CW444" s="31"/>
      <c r="CX444" s="31"/>
      <c r="CY444" s="31"/>
      <c r="CZ444" s="304">
        <v>0.0</v>
      </c>
      <c r="DA444" s="304">
        <v>0.0</v>
      </c>
      <c r="DB444" s="304">
        <v>0.0</v>
      </c>
    </row>
    <row r="445">
      <c r="B445" s="313"/>
      <c r="C445" s="314"/>
      <c r="D445" s="314"/>
      <c r="E445" s="287">
        <v>0.0</v>
      </c>
      <c r="F445" s="287">
        <v>0.0</v>
      </c>
      <c r="G445" s="287">
        <v>0.0</v>
      </c>
      <c r="H445" s="287">
        <f>IF(ISBLANK(E445), "", COUNTA(CCD!K445, CCD!Q445, CCD!W445, CCD!AC445, CCD!AI445, CCD!AO445, CCD!AU445, CCD!BA445, CCD!BG445, CCD!BM445, CCD!BS445, CCD!BY445, CCD!CE445, CCD!CK445, CCD!CQ445, CCD!CW445))</f>
        <v>0</v>
      </c>
      <c r="I445" s="287">
        <f>IF(ISBLANK(F445), "", COUNTA(CCD!L445, CCD!R445, CCD!X445, CCD!AD445, CCD!AJ445, CCD!AP445, CCD!AV445, CCD!BB445, CCD!BH445, CCD!BN445, CCD!BT445, CCD!BZ445, CCD!CF445, CCD!CL445, CCD!CR445, CCD!CX445))</f>
        <v>0</v>
      </c>
      <c r="J445" s="287">
        <f>IF(ISBLANK(G445), "", COUNTA(CCD!M445, CCD!S445, CCD!Y445, CCD!AE445, CCD!AK445, CCD!AQ445, CCD!AW445, CCD!BC445, CCD!BI445, CCD!BO445, CCD!BU445, CCD!CA445, CCD!CG445, CCD!CM445, CCD!CS445, CCD!CY445))</f>
        <v>0</v>
      </c>
      <c r="K445" s="32"/>
      <c r="L445" s="32"/>
      <c r="M445" s="32"/>
      <c r="N445" s="310">
        <v>0.0</v>
      </c>
      <c r="O445" s="310">
        <v>0.0</v>
      </c>
      <c r="P445" s="310">
        <v>0.0</v>
      </c>
      <c r="Q445" s="32"/>
      <c r="R445" s="88"/>
      <c r="S445" s="32"/>
      <c r="T445" s="310">
        <v>0.0</v>
      </c>
      <c r="U445" s="310">
        <v>0.0</v>
      </c>
      <c r="V445" s="310">
        <v>0.0</v>
      </c>
      <c r="W445" s="32"/>
      <c r="X445" s="32"/>
      <c r="Y445" s="32"/>
      <c r="Z445" s="310">
        <v>0.0</v>
      </c>
      <c r="AA445" s="310">
        <v>0.0</v>
      </c>
      <c r="AB445" s="310">
        <v>0.0</v>
      </c>
      <c r="AC445" s="32"/>
      <c r="AD445" s="32"/>
      <c r="AE445" s="32"/>
      <c r="AF445" s="310">
        <v>0.0</v>
      </c>
      <c r="AG445" s="310">
        <v>0.0</v>
      </c>
      <c r="AH445" s="310">
        <v>0.0</v>
      </c>
      <c r="AI445" s="32"/>
      <c r="AJ445" s="32"/>
      <c r="AK445" s="32"/>
      <c r="AL445" s="310">
        <v>0.0</v>
      </c>
      <c r="AM445" s="310">
        <v>0.0</v>
      </c>
      <c r="AN445" s="310">
        <v>0.0</v>
      </c>
      <c r="AO445" s="32"/>
      <c r="AP445" s="32"/>
      <c r="AQ445" s="32"/>
      <c r="AR445" s="310">
        <v>0.0</v>
      </c>
      <c r="AS445" s="310">
        <v>0.0</v>
      </c>
      <c r="AT445" s="310">
        <v>0.0</v>
      </c>
      <c r="AU445" s="32"/>
      <c r="AV445" s="32"/>
      <c r="AW445" s="32"/>
      <c r="AX445" s="310">
        <v>0.0</v>
      </c>
      <c r="AY445" s="310">
        <v>0.0</v>
      </c>
      <c r="AZ445" s="310">
        <v>0.0</v>
      </c>
      <c r="BA445" s="32"/>
      <c r="BB445" s="32"/>
      <c r="BC445" s="32"/>
      <c r="BD445" s="310">
        <v>0.0</v>
      </c>
      <c r="BE445" s="310">
        <v>0.0</v>
      </c>
      <c r="BF445" s="310">
        <v>0.0</v>
      </c>
      <c r="BG445" s="32"/>
      <c r="BH445" s="32"/>
      <c r="BI445" s="32"/>
      <c r="BJ445" s="310">
        <v>0.0</v>
      </c>
      <c r="BK445" s="310">
        <v>0.0</v>
      </c>
      <c r="BL445" s="310">
        <v>0.0</v>
      </c>
      <c r="BM445" s="32"/>
      <c r="BN445" s="32"/>
      <c r="BO445" s="32"/>
      <c r="BP445" s="310">
        <v>0.0</v>
      </c>
      <c r="BQ445" s="310">
        <v>0.0</v>
      </c>
      <c r="BR445" s="310">
        <v>0.0</v>
      </c>
      <c r="BS445" s="32"/>
      <c r="BT445" s="32"/>
      <c r="BU445" s="32"/>
      <c r="BV445" s="310">
        <v>0.0</v>
      </c>
      <c r="BW445" s="310">
        <v>0.0</v>
      </c>
      <c r="BX445" s="310">
        <v>0.0</v>
      </c>
      <c r="BY445" s="32"/>
      <c r="BZ445" s="32"/>
      <c r="CA445" s="32"/>
      <c r="CB445" s="310">
        <v>0.0</v>
      </c>
      <c r="CC445" s="310">
        <v>0.0</v>
      </c>
      <c r="CD445" s="310">
        <v>0.0</v>
      </c>
      <c r="CE445" s="32"/>
      <c r="CF445" s="32"/>
      <c r="CG445" s="32"/>
      <c r="CH445" s="310">
        <v>0.0</v>
      </c>
      <c r="CI445" s="310">
        <v>0.0</v>
      </c>
      <c r="CJ445" s="310">
        <v>0.0</v>
      </c>
      <c r="CK445" s="31"/>
      <c r="CL445" s="31"/>
      <c r="CM445" s="31"/>
      <c r="CN445" s="304">
        <v>0.0</v>
      </c>
      <c r="CO445" s="304">
        <v>0.0</v>
      </c>
      <c r="CP445" s="304">
        <v>0.0</v>
      </c>
      <c r="CQ445" s="31"/>
      <c r="CR445" s="31"/>
      <c r="CS445" s="31"/>
      <c r="CT445" s="304">
        <v>0.0</v>
      </c>
      <c r="CU445" s="304">
        <v>0.0</v>
      </c>
      <c r="CV445" s="304">
        <v>0.0</v>
      </c>
      <c r="CW445" s="31"/>
      <c r="CX445" s="31"/>
      <c r="CY445" s="31"/>
      <c r="CZ445" s="304">
        <v>0.0</v>
      </c>
      <c r="DA445" s="304">
        <v>0.0</v>
      </c>
      <c r="DB445" s="304">
        <v>0.0</v>
      </c>
    </row>
    <row r="446">
      <c r="B446" s="313"/>
      <c r="C446" s="314"/>
      <c r="D446" s="314"/>
      <c r="E446" s="287">
        <v>0.0</v>
      </c>
      <c r="F446" s="287">
        <v>0.0</v>
      </c>
      <c r="G446" s="287">
        <v>0.0</v>
      </c>
      <c r="H446" s="287">
        <f>IF(ISBLANK(E446), "", COUNTA(CCD!K446, CCD!Q446, CCD!W446, CCD!AC446, CCD!AI446, CCD!AO446, CCD!AU446, CCD!BA446, CCD!BG446, CCD!BM446, CCD!BS446, CCD!BY446, CCD!CE446, CCD!CK446, CCD!CQ446, CCD!CW446))</f>
        <v>0</v>
      </c>
      <c r="I446" s="287">
        <f>IF(ISBLANK(F446), "", COUNTA(CCD!L446, CCD!R446, CCD!X446, CCD!AD446, CCD!AJ446, CCD!AP446, CCD!AV446, CCD!BB446, CCD!BH446, CCD!BN446, CCD!BT446, CCD!BZ446, CCD!CF446, CCD!CL446, CCD!CR446, CCD!CX446))</f>
        <v>0</v>
      </c>
      <c r="J446" s="287">
        <f>IF(ISBLANK(G446), "", COUNTA(CCD!M446, CCD!S446, CCD!Y446, CCD!AE446, CCD!AK446, CCD!AQ446, CCD!AW446, CCD!BC446, CCD!BI446, CCD!BO446, CCD!BU446, CCD!CA446, CCD!CG446, CCD!CM446, CCD!CS446, CCD!CY446))</f>
        <v>0</v>
      </c>
      <c r="K446" s="32"/>
      <c r="L446" s="32"/>
      <c r="M446" s="32"/>
      <c r="N446" s="310">
        <v>0.0</v>
      </c>
      <c r="O446" s="310">
        <v>0.0</v>
      </c>
      <c r="P446" s="310">
        <v>0.0</v>
      </c>
      <c r="Q446" s="32"/>
      <c r="R446" s="88"/>
      <c r="S446" s="32"/>
      <c r="T446" s="310">
        <v>0.0</v>
      </c>
      <c r="U446" s="310">
        <v>0.0</v>
      </c>
      <c r="V446" s="310">
        <v>0.0</v>
      </c>
      <c r="W446" s="32"/>
      <c r="X446" s="32"/>
      <c r="Y446" s="32"/>
      <c r="Z446" s="310">
        <v>0.0</v>
      </c>
      <c r="AA446" s="310">
        <v>0.0</v>
      </c>
      <c r="AB446" s="310">
        <v>0.0</v>
      </c>
      <c r="AC446" s="32"/>
      <c r="AD446" s="32"/>
      <c r="AE446" s="32"/>
      <c r="AF446" s="310">
        <v>0.0</v>
      </c>
      <c r="AG446" s="310">
        <v>0.0</v>
      </c>
      <c r="AH446" s="310">
        <v>0.0</v>
      </c>
      <c r="AI446" s="32"/>
      <c r="AJ446" s="32"/>
      <c r="AK446" s="32"/>
      <c r="AL446" s="310">
        <v>0.0</v>
      </c>
      <c r="AM446" s="310">
        <v>0.0</v>
      </c>
      <c r="AN446" s="310">
        <v>0.0</v>
      </c>
      <c r="AO446" s="32"/>
      <c r="AP446" s="32"/>
      <c r="AQ446" s="32"/>
      <c r="AR446" s="310">
        <v>0.0</v>
      </c>
      <c r="AS446" s="310">
        <v>0.0</v>
      </c>
      <c r="AT446" s="310">
        <v>0.0</v>
      </c>
      <c r="AU446" s="32"/>
      <c r="AV446" s="32"/>
      <c r="AW446" s="32"/>
      <c r="AX446" s="310">
        <v>0.0</v>
      </c>
      <c r="AY446" s="310">
        <v>0.0</v>
      </c>
      <c r="AZ446" s="310">
        <v>0.0</v>
      </c>
      <c r="BA446" s="32"/>
      <c r="BB446" s="32"/>
      <c r="BC446" s="32"/>
      <c r="BD446" s="310">
        <v>0.0</v>
      </c>
      <c r="BE446" s="310">
        <v>0.0</v>
      </c>
      <c r="BF446" s="310">
        <v>0.0</v>
      </c>
      <c r="BG446" s="32"/>
      <c r="BH446" s="32"/>
      <c r="BI446" s="32"/>
      <c r="BJ446" s="310">
        <v>0.0</v>
      </c>
      <c r="BK446" s="310">
        <v>0.0</v>
      </c>
      <c r="BL446" s="310">
        <v>0.0</v>
      </c>
      <c r="BM446" s="32"/>
      <c r="BN446" s="32"/>
      <c r="BO446" s="32"/>
      <c r="BP446" s="310">
        <v>0.0</v>
      </c>
      <c r="BQ446" s="310">
        <v>0.0</v>
      </c>
      <c r="BR446" s="310">
        <v>0.0</v>
      </c>
      <c r="BS446" s="32"/>
      <c r="BT446" s="32"/>
      <c r="BU446" s="32"/>
      <c r="BV446" s="310">
        <v>0.0</v>
      </c>
      <c r="BW446" s="310">
        <v>0.0</v>
      </c>
      <c r="BX446" s="310">
        <v>0.0</v>
      </c>
      <c r="BY446" s="32"/>
      <c r="BZ446" s="32"/>
      <c r="CA446" s="32"/>
      <c r="CB446" s="310">
        <v>0.0</v>
      </c>
      <c r="CC446" s="310">
        <v>0.0</v>
      </c>
      <c r="CD446" s="310">
        <v>0.0</v>
      </c>
      <c r="CE446" s="32"/>
      <c r="CF446" s="32"/>
      <c r="CG446" s="32"/>
      <c r="CH446" s="310">
        <v>0.0</v>
      </c>
      <c r="CI446" s="310">
        <v>0.0</v>
      </c>
      <c r="CJ446" s="310">
        <v>0.0</v>
      </c>
      <c r="CK446" s="31"/>
      <c r="CL446" s="31"/>
      <c r="CM446" s="31"/>
      <c r="CN446" s="304">
        <v>0.0</v>
      </c>
      <c r="CO446" s="304">
        <v>0.0</v>
      </c>
      <c r="CP446" s="304">
        <v>0.0</v>
      </c>
      <c r="CQ446" s="31"/>
      <c r="CR446" s="31"/>
      <c r="CS446" s="31"/>
      <c r="CT446" s="304">
        <v>0.0</v>
      </c>
      <c r="CU446" s="304">
        <v>0.0</v>
      </c>
      <c r="CV446" s="304">
        <v>0.0</v>
      </c>
      <c r="CW446" s="31"/>
      <c r="CX446" s="31"/>
      <c r="CY446" s="31"/>
      <c r="CZ446" s="304">
        <v>0.0</v>
      </c>
      <c r="DA446" s="304">
        <v>0.0</v>
      </c>
      <c r="DB446" s="304">
        <v>0.0</v>
      </c>
    </row>
    <row r="447">
      <c r="B447" s="313"/>
      <c r="C447" s="314"/>
      <c r="D447" s="314"/>
      <c r="E447" s="287">
        <v>0.0</v>
      </c>
      <c r="F447" s="287">
        <v>0.0</v>
      </c>
      <c r="G447" s="287">
        <v>0.0</v>
      </c>
      <c r="H447" s="287">
        <f>IF(ISBLANK(E447), "", COUNTA(CCD!K447, CCD!Q447, CCD!W447, CCD!AC447, CCD!AI447, CCD!AO447, CCD!AU447, CCD!BA447, CCD!BG447, CCD!BM447, CCD!BS447, CCD!BY447, CCD!CE447, CCD!CK447, CCD!CQ447, CCD!CW447))</f>
        <v>0</v>
      </c>
      <c r="I447" s="287">
        <f>IF(ISBLANK(F447), "", COUNTA(CCD!L447, CCD!R447, CCD!X447, CCD!AD447, CCD!AJ447, CCD!AP447, CCD!AV447, CCD!BB447, CCD!BH447, CCD!BN447, CCD!BT447, CCD!BZ447, CCD!CF447, CCD!CL447, CCD!CR447, CCD!CX447))</f>
        <v>0</v>
      </c>
      <c r="J447" s="287">
        <f>IF(ISBLANK(G447), "", COUNTA(CCD!M447, CCD!S447, CCD!Y447, CCD!AE447, CCD!AK447, CCD!AQ447, CCD!AW447, CCD!BC447, CCD!BI447, CCD!BO447, CCD!BU447, CCD!CA447, CCD!CG447, CCD!CM447, CCD!CS447, CCD!CY447))</f>
        <v>0</v>
      </c>
      <c r="K447" s="32"/>
      <c r="L447" s="32"/>
      <c r="M447" s="32"/>
      <c r="N447" s="310">
        <v>0.0</v>
      </c>
      <c r="O447" s="310">
        <v>0.0</v>
      </c>
      <c r="P447" s="310">
        <v>0.0</v>
      </c>
      <c r="Q447" s="32"/>
      <c r="R447" s="88"/>
      <c r="S447" s="32"/>
      <c r="T447" s="310">
        <v>0.0</v>
      </c>
      <c r="U447" s="310">
        <v>0.0</v>
      </c>
      <c r="V447" s="310">
        <v>0.0</v>
      </c>
      <c r="W447" s="32"/>
      <c r="X447" s="32"/>
      <c r="Y447" s="32"/>
      <c r="Z447" s="310">
        <v>0.0</v>
      </c>
      <c r="AA447" s="310">
        <v>0.0</v>
      </c>
      <c r="AB447" s="310">
        <v>0.0</v>
      </c>
      <c r="AC447" s="32"/>
      <c r="AD447" s="32"/>
      <c r="AE447" s="32"/>
      <c r="AF447" s="310">
        <v>0.0</v>
      </c>
      <c r="AG447" s="310">
        <v>0.0</v>
      </c>
      <c r="AH447" s="310">
        <v>0.0</v>
      </c>
      <c r="AI447" s="32"/>
      <c r="AJ447" s="32"/>
      <c r="AK447" s="32"/>
      <c r="AL447" s="310">
        <v>0.0</v>
      </c>
      <c r="AM447" s="310">
        <v>0.0</v>
      </c>
      <c r="AN447" s="310">
        <v>0.0</v>
      </c>
      <c r="AO447" s="32"/>
      <c r="AP447" s="32"/>
      <c r="AQ447" s="32"/>
      <c r="AR447" s="310">
        <v>0.0</v>
      </c>
      <c r="AS447" s="310">
        <v>0.0</v>
      </c>
      <c r="AT447" s="310">
        <v>0.0</v>
      </c>
      <c r="AU447" s="32"/>
      <c r="AV447" s="32"/>
      <c r="AW447" s="32"/>
      <c r="AX447" s="310">
        <v>0.0</v>
      </c>
      <c r="AY447" s="310">
        <v>0.0</v>
      </c>
      <c r="AZ447" s="310">
        <v>0.0</v>
      </c>
      <c r="BA447" s="32"/>
      <c r="BB447" s="32"/>
      <c r="BC447" s="32"/>
      <c r="BD447" s="310">
        <v>0.0</v>
      </c>
      <c r="BE447" s="310">
        <v>0.0</v>
      </c>
      <c r="BF447" s="310">
        <v>0.0</v>
      </c>
      <c r="BG447" s="32"/>
      <c r="BH447" s="32"/>
      <c r="BI447" s="32"/>
      <c r="BJ447" s="310">
        <v>0.0</v>
      </c>
      <c r="BK447" s="310">
        <v>0.0</v>
      </c>
      <c r="BL447" s="310">
        <v>0.0</v>
      </c>
      <c r="BM447" s="32"/>
      <c r="BN447" s="32"/>
      <c r="BO447" s="32"/>
      <c r="BP447" s="310">
        <v>0.0</v>
      </c>
      <c r="BQ447" s="310">
        <v>0.0</v>
      </c>
      <c r="BR447" s="310">
        <v>0.0</v>
      </c>
      <c r="BS447" s="32"/>
      <c r="BT447" s="32"/>
      <c r="BU447" s="32"/>
      <c r="BV447" s="310">
        <v>0.0</v>
      </c>
      <c r="BW447" s="310">
        <v>0.0</v>
      </c>
      <c r="BX447" s="310">
        <v>0.0</v>
      </c>
      <c r="BY447" s="32"/>
      <c r="BZ447" s="32"/>
      <c r="CA447" s="32"/>
      <c r="CB447" s="310">
        <v>0.0</v>
      </c>
      <c r="CC447" s="310">
        <v>0.0</v>
      </c>
      <c r="CD447" s="310">
        <v>0.0</v>
      </c>
      <c r="CE447" s="32"/>
      <c r="CF447" s="32"/>
      <c r="CG447" s="32"/>
      <c r="CH447" s="310">
        <v>0.0</v>
      </c>
      <c r="CI447" s="310">
        <v>0.0</v>
      </c>
      <c r="CJ447" s="310">
        <v>0.0</v>
      </c>
      <c r="CK447" s="31"/>
      <c r="CL447" s="31"/>
      <c r="CM447" s="31"/>
      <c r="CN447" s="304">
        <v>0.0</v>
      </c>
      <c r="CO447" s="304">
        <v>0.0</v>
      </c>
      <c r="CP447" s="304">
        <v>0.0</v>
      </c>
      <c r="CQ447" s="31"/>
      <c r="CR447" s="31"/>
      <c r="CS447" s="31"/>
      <c r="CT447" s="304">
        <v>0.0</v>
      </c>
      <c r="CU447" s="304">
        <v>0.0</v>
      </c>
      <c r="CV447" s="304">
        <v>0.0</v>
      </c>
      <c r="CW447" s="31"/>
      <c r="CX447" s="31"/>
      <c r="CY447" s="31"/>
      <c r="CZ447" s="304">
        <v>0.0</v>
      </c>
      <c r="DA447" s="304">
        <v>0.0</v>
      </c>
      <c r="DB447" s="304">
        <v>0.0</v>
      </c>
    </row>
    <row r="448">
      <c r="B448" s="313"/>
      <c r="C448" s="314"/>
      <c r="D448" s="314"/>
      <c r="E448" s="287">
        <v>0.0</v>
      </c>
      <c r="F448" s="287">
        <v>0.0</v>
      </c>
      <c r="G448" s="287">
        <v>0.0</v>
      </c>
      <c r="H448" s="287">
        <f>IF(ISBLANK(E448), "", COUNTA(CCD!K448, CCD!Q448, CCD!W448, CCD!AC448, CCD!AI448, CCD!AO448, CCD!AU448, CCD!BA448, CCD!BG448, CCD!BM448, CCD!BS448, CCD!BY448, CCD!CE448, CCD!CK448, CCD!CQ448, CCD!CW448))</f>
        <v>0</v>
      </c>
      <c r="I448" s="287">
        <f>IF(ISBLANK(F448), "", COUNTA(CCD!L448, CCD!R448, CCD!X448, CCD!AD448, CCD!AJ448, CCD!AP448, CCD!AV448, CCD!BB448, CCD!BH448, CCD!BN448, CCD!BT448, CCD!BZ448, CCD!CF448, CCD!CL448, CCD!CR448, CCD!CX448))</f>
        <v>0</v>
      </c>
      <c r="J448" s="287">
        <f>IF(ISBLANK(G448), "", COUNTA(CCD!M448, CCD!S448, CCD!Y448, CCD!AE448, CCD!AK448, CCD!AQ448, CCD!AW448, CCD!BC448, CCD!BI448, CCD!BO448, CCD!BU448, CCD!CA448, CCD!CG448, CCD!CM448, CCD!CS448, CCD!CY448))</f>
        <v>0</v>
      </c>
      <c r="K448" s="32"/>
      <c r="L448" s="32"/>
      <c r="M448" s="32"/>
      <c r="N448" s="310">
        <v>0.0</v>
      </c>
      <c r="O448" s="310">
        <v>0.0</v>
      </c>
      <c r="P448" s="310">
        <v>0.0</v>
      </c>
      <c r="Q448" s="32"/>
      <c r="R448" s="88"/>
      <c r="S448" s="32"/>
      <c r="T448" s="310">
        <v>0.0</v>
      </c>
      <c r="U448" s="310">
        <v>0.0</v>
      </c>
      <c r="V448" s="310">
        <v>0.0</v>
      </c>
      <c r="W448" s="32"/>
      <c r="X448" s="32"/>
      <c r="Y448" s="32"/>
      <c r="Z448" s="310">
        <v>0.0</v>
      </c>
      <c r="AA448" s="310">
        <v>0.0</v>
      </c>
      <c r="AB448" s="310">
        <v>0.0</v>
      </c>
      <c r="AC448" s="32"/>
      <c r="AD448" s="32"/>
      <c r="AE448" s="32"/>
      <c r="AF448" s="310">
        <v>0.0</v>
      </c>
      <c r="AG448" s="310">
        <v>0.0</v>
      </c>
      <c r="AH448" s="310">
        <v>0.0</v>
      </c>
      <c r="AI448" s="32"/>
      <c r="AJ448" s="32"/>
      <c r="AK448" s="32"/>
      <c r="AL448" s="310">
        <v>0.0</v>
      </c>
      <c r="AM448" s="310">
        <v>0.0</v>
      </c>
      <c r="AN448" s="310">
        <v>0.0</v>
      </c>
      <c r="AO448" s="32"/>
      <c r="AP448" s="32"/>
      <c r="AQ448" s="32"/>
      <c r="AR448" s="310">
        <v>0.0</v>
      </c>
      <c r="AS448" s="310">
        <v>0.0</v>
      </c>
      <c r="AT448" s="310">
        <v>0.0</v>
      </c>
      <c r="AU448" s="32"/>
      <c r="AV448" s="32"/>
      <c r="AW448" s="32"/>
      <c r="AX448" s="310">
        <v>0.0</v>
      </c>
      <c r="AY448" s="310">
        <v>0.0</v>
      </c>
      <c r="AZ448" s="310">
        <v>0.0</v>
      </c>
      <c r="BA448" s="32"/>
      <c r="BB448" s="32"/>
      <c r="BC448" s="32"/>
      <c r="BD448" s="310">
        <v>0.0</v>
      </c>
      <c r="BE448" s="310">
        <v>0.0</v>
      </c>
      <c r="BF448" s="310">
        <v>0.0</v>
      </c>
      <c r="BG448" s="32"/>
      <c r="BH448" s="32"/>
      <c r="BI448" s="32"/>
      <c r="BJ448" s="310">
        <v>0.0</v>
      </c>
      <c r="BK448" s="310">
        <v>0.0</v>
      </c>
      <c r="BL448" s="310">
        <v>0.0</v>
      </c>
      <c r="BM448" s="32"/>
      <c r="BN448" s="32"/>
      <c r="BO448" s="32"/>
      <c r="BP448" s="310">
        <v>0.0</v>
      </c>
      <c r="BQ448" s="310">
        <v>0.0</v>
      </c>
      <c r="BR448" s="310">
        <v>0.0</v>
      </c>
      <c r="BS448" s="32"/>
      <c r="BT448" s="32"/>
      <c r="BU448" s="32"/>
      <c r="BV448" s="310">
        <v>0.0</v>
      </c>
      <c r="BW448" s="310">
        <v>0.0</v>
      </c>
      <c r="BX448" s="310">
        <v>0.0</v>
      </c>
      <c r="BY448" s="32"/>
      <c r="BZ448" s="32"/>
      <c r="CA448" s="32"/>
      <c r="CB448" s="310">
        <v>0.0</v>
      </c>
      <c r="CC448" s="310">
        <v>0.0</v>
      </c>
      <c r="CD448" s="310">
        <v>0.0</v>
      </c>
      <c r="CE448" s="32"/>
      <c r="CF448" s="32"/>
      <c r="CG448" s="32"/>
      <c r="CH448" s="310">
        <v>0.0</v>
      </c>
      <c r="CI448" s="310">
        <v>0.0</v>
      </c>
      <c r="CJ448" s="310">
        <v>0.0</v>
      </c>
      <c r="CK448" s="31"/>
      <c r="CL448" s="31"/>
      <c r="CM448" s="31"/>
      <c r="CN448" s="304">
        <v>0.0</v>
      </c>
      <c r="CO448" s="304">
        <v>0.0</v>
      </c>
      <c r="CP448" s="304">
        <v>0.0</v>
      </c>
      <c r="CQ448" s="31"/>
      <c r="CR448" s="31"/>
      <c r="CS448" s="31"/>
      <c r="CT448" s="304">
        <v>0.0</v>
      </c>
      <c r="CU448" s="304">
        <v>0.0</v>
      </c>
      <c r="CV448" s="304">
        <v>0.0</v>
      </c>
      <c r="CW448" s="31"/>
      <c r="CX448" s="31"/>
      <c r="CY448" s="31"/>
      <c r="CZ448" s="304">
        <v>0.0</v>
      </c>
      <c r="DA448" s="304">
        <v>0.0</v>
      </c>
      <c r="DB448" s="304">
        <v>0.0</v>
      </c>
    </row>
    <row r="449">
      <c r="B449" s="313"/>
      <c r="C449" s="314"/>
      <c r="D449" s="314"/>
      <c r="E449" s="287">
        <v>0.0</v>
      </c>
      <c r="F449" s="287">
        <v>0.0</v>
      </c>
      <c r="G449" s="287">
        <v>0.0</v>
      </c>
      <c r="H449" s="287">
        <f>IF(ISBLANK(E449), "", COUNTA(CCD!K449, CCD!Q449, CCD!W449, CCD!AC449, CCD!AI449, CCD!AO449, CCD!AU449, CCD!BA449, CCD!BG449, CCD!BM449, CCD!BS449, CCD!BY449, CCD!CE449, CCD!CK449, CCD!CQ449, CCD!CW449))</f>
        <v>0</v>
      </c>
      <c r="I449" s="287">
        <f>IF(ISBLANK(F449), "", COUNTA(CCD!L449, CCD!R449, CCD!X449, CCD!AD449, CCD!AJ449, CCD!AP449, CCD!AV449, CCD!BB449, CCD!BH449, CCD!BN449, CCD!BT449, CCD!BZ449, CCD!CF449, CCD!CL449, CCD!CR449, CCD!CX449))</f>
        <v>0</v>
      </c>
      <c r="J449" s="287">
        <f>IF(ISBLANK(G449), "", COUNTA(CCD!M449, CCD!S449, CCD!Y449, CCD!AE449, CCD!AK449, CCD!AQ449, CCD!AW449, CCD!BC449, CCD!BI449, CCD!BO449, CCD!BU449, CCD!CA449, CCD!CG449, CCD!CM449, CCD!CS449, CCD!CY449))</f>
        <v>0</v>
      </c>
      <c r="K449" s="32"/>
      <c r="L449" s="32"/>
      <c r="M449" s="32"/>
      <c r="N449" s="310">
        <v>0.0</v>
      </c>
      <c r="O449" s="310">
        <v>0.0</v>
      </c>
      <c r="P449" s="310">
        <v>0.0</v>
      </c>
      <c r="Q449" s="32"/>
      <c r="R449" s="88"/>
      <c r="S449" s="32"/>
      <c r="T449" s="310">
        <v>0.0</v>
      </c>
      <c r="U449" s="310">
        <v>0.0</v>
      </c>
      <c r="V449" s="310">
        <v>0.0</v>
      </c>
      <c r="W449" s="32"/>
      <c r="X449" s="32"/>
      <c r="Y449" s="32"/>
      <c r="Z449" s="310">
        <v>0.0</v>
      </c>
      <c r="AA449" s="310">
        <v>0.0</v>
      </c>
      <c r="AB449" s="310">
        <v>0.0</v>
      </c>
      <c r="AC449" s="32"/>
      <c r="AD449" s="32"/>
      <c r="AE449" s="32"/>
      <c r="AF449" s="310">
        <v>0.0</v>
      </c>
      <c r="AG449" s="310">
        <v>0.0</v>
      </c>
      <c r="AH449" s="310">
        <v>0.0</v>
      </c>
      <c r="AI449" s="32"/>
      <c r="AJ449" s="32"/>
      <c r="AK449" s="32"/>
      <c r="AL449" s="310">
        <v>0.0</v>
      </c>
      <c r="AM449" s="310">
        <v>0.0</v>
      </c>
      <c r="AN449" s="310">
        <v>0.0</v>
      </c>
      <c r="AO449" s="32"/>
      <c r="AP449" s="32"/>
      <c r="AQ449" s="32"/>
      <c r="AR449" s="310">
        <v>0.0</v>
      </c>
      <c r="AS449" s="310">
        <v>0.0</v>
      </c>
      <c r="AT449" s="310">
        <v>0.0</v>
      </c>
      <c r="AU449" s="32"/>
      <c r="AV449" s="32"/>
      <c r="AW449" s="32"/>
      <c r="AX449" s="310">
        <v>0.0</v>
      </c>
      <c r="AY449" s="310">
        <v>0.0</v>
      </c>
      <c r="AZ449" s="310">
        <v>0.0</v>
      </c>
      <c r="BA449" s="32"/>
      <c r="BB449" s="32"/>
      <c r="BC449" s="32"/>
      <c r="BD449" s="310">
        <v>0.0</v>
      </c>
      <c r="BE449" s="310">
        <v>0.0</v>
      </c>
      <c r="BF449" s="310">
        <v>0.0</v>
      </c>
      <c r="BG449" s="32"/>
      <c r="BH449" s="32"/>
      <c r="BI449" s="32"/>
      <c r="BJ449" s="310">
        <v>0.0</v>
      </c>
      <c r="BK449" s="310">
        <v>0.0</v>
      </c>
      <c r="BL449" s="310">
        <v>0.0</v>
      </c>
      <c r="BM449" s="32"/>
      <c r="BN449" s="32"/>
      <c r="BO449" s="32"/>
      <c r="BP449" s="310">
        <v>0.0</v>
      </c>
      <c r="BQ449" s="310">
        <v>0.0</v>
      </c>
      <c r="BR449" s="310">
        <v>0.0</v>
      </c>
      <c r="BS449" s="32"/>
      <c r="BT449" s="32"/>
      <c r="BU449" s="32"/>
      <c r="BV449" s="310">
        <v>0.0</v>
      </c>
      <c r="BW449" s="310">
        <v>0.0</v>
      </c>
      <c r="BX449" s="310">
        <v>0.0</v>
      </c>
      <c r="BY449" s="32"/>
      <c r="BZ449" s="32"/>
      <c r="CA449" s="32"/>
      <c r="CB449" s="310">
        <v>0.0</v>
      </c>
      <c r="CC449" s="310">
        <v>0.0</v>
      </c>
      <c r="CD449" s="310">
        <v>0.0</v>
      </c>
      <c r="CE449" s="32"/>
      <c r="CF449" s="32"/>
      <c r="CG449" s="32"/>
      <c r="CH449" s="310">
        <v>0.0</v>
      </c>
      <c r="CI449" s="310">
        <v>0.0</v>
      </c>
      <c r="CJ449" s="310">
        <v>0.0</v>
      </c>
      <c r="CK449" s="31"/>
      <c r="CL449" s="31"/>
      <c r="CM449" s="31"/>
      <c r="CN449" s="304">
        <v>0.0</v>
      </c>
      <c r="CO449" s="304">
        <v>0.0</v>
      </c>
      <c r="CP449" s="304">
        <v>0.0</v>
      </c>
      <c r="CQ449" s="31"/>
      <c r="CR449" s="31"/>
      <c r="CS449" s="31"/>
      <c r="CT449" s="304">
        <v>0.0</v>
      </c>
      <c r="CU449" s="304">
        <v>0.0</v>
      </c>
      <c r="CV449" s="304">
        <v>0.0</v>
      </c>
      <c r="CW449" s="31"/>
      <c r="CX449" s="31"/>
      <c r="CY449" s="31"/>
      <c r="CZ449" s="304">
        <v>0.0</v>
      </c>
      <c r="DA449" s="304">
        <v>0.0</v>
      </c>
      <c r="DB449" s="304">
        <v>0.0</v>
      </c>
    </row>
    <row r="450">
      <c r="B450" s="313"/>
      <c r="C450" s="314"/>
      <c r="D450" s="314"/>
      <c r="E450" s="287">
        <v>0.0</v>
      </c>
      <c r="F450" s="287">
        <v>0.0</v>
      </c>
      <c r="G450" s="287">
        <v>0.0</v>
      </c>
      <c r="H450" s="287">
        <f>IF(ISBLANK(E450), "", COUNTA(CCD!K450, CCD!Q450, CCD!W450, CCD!AC450, CCD!AI450, CCD!AO450, CCD!AU450, CCD!BA450, CCD!BG450, CCD!BM450, CCD!BS450, CCD!BY450, CCD!CE450, CCD!CK450, CCD!CQ450, CCD!CW450))</f>
        <v>0</v>
      </c>
      <c r="I450" s="287">
        <f>IF(ISBLANK(F450), "", COUNTA(CCD!L450, CCD!R450, CCD!X450, CCD!AD450, CCD!AJ450, CCD!AP450, CCD!AV450, CCD!BB450, CCD!BH450, CCD!BN450, CCD!BT450, CCD!BZ450, CCD!CF450, CCD!CL450, CCD!CR450, CCD!CX450))</f>
        <v>0</v>
      </c>
      <c r="J450" s="287">
        <f>IF(ISBLANK(G450), "", COUNTA(CCD!M450, CCD!S450, CCD!Y450, CCD!AE450, CCD!AK450, CCD!AQ450, CCD!AW450, CCD!BC450, CCD!BI450, CCD!BO450, CCD!BU450, CCD!CA450, CCD!CG450, CCD!CM450, CCD!CS450, CCD!CY450))</f>
        <v>0</v>
      </c>
      <c r="K450" s="32"/>
      <c r="L450" s="32"/>
      <c r="M450" s="32"/>
      <c r="N450" s="310">
        <v>0.0</v>
      </c>
      <c r="O450" s="310">
        <v>0.0</v>
      </c>
      <c r="P450" s="310">
        <v>0.0</v>
      </c>
      <c r="Q450" s="32"/>
      <c r="R450" s="88"/>
      <c r="S450" s="32"/>
      <c r="T450" s="310">
        <v>0.0</v>
      </c>
      <c r="U450" s="310">
        <v>0.0</v>
      </c>
      <c r="V450" s="310">
        <v>0.0</v>
      </c>
      <c r="W450" s="32"/>
      <c r="X450" s="32"/>
      <c r="Y450" s="32"/>
      <c r="Z450" s="310">
        <v>0.0</v>
      </c>
      <c r="AA450" s="310">
        <v>0.0</v>
      </c>
      <c r="AB450" s="310">
        <v>0.0</v>
      </c>
      <c r="AC450" s="32"/>
      <c r="AD450" s="32"/>
      <c r="AE450" s="32"/>
      <c r="AF450" s="310">
        <v>0.0</v>
      </c>
      <c r="AG450" s="310">
        <v>0.0</v>
      </c>
      <c r="AH450" s="310">
        <v>0.0</v>
      </c>
      <c r="AI450" s="32"/>
      <c r="AJ450" s="32"/>
      <c r="AK450" s="32"/>
      <c r="AL450" s="310">
        <v>0.0</v>
      </c>
      <c r="AM450" s="310">
        <v>0.0</v>
      </c>
      <c r="AN450" s="310">
        <v>0.0</v>
      </c>
      <c r="AO450" s="32"/>
      <c r="AP450" s="32"/>
      <c r="AQ450" s="32"/>
      <c r="AR450" s="310">
        <v>0.0</v>
      </c>
      <c r="AS450" s="310">
        <v>0.0</v>
      </c>
      <c r="AT450" s="310">
        <v>0.0</v>
      </c>
      <c r="AU450" s="32"/>
      <c r="AV450" s="32"/>
      <c r="AW450" s="32"/>
      <c r="AX450" s="310">
        <v>0.0</v>
      </c>
      <c r="AY450" s="310">
        <v>0.0</v>
      </c>
      <c r="AZ450" s="310">
        <v>0.0</v>
      </c>
      <c r="BA450" s="32"/>
      <c r="BB450" s="32"/>
      <c r="BC450" s="32"/>
      <c r="BD450" s="310">
        <v>0.0</v>
      </c>
      <c r="BE450" s="310">
        <v>0.0</v>
      </c>
      <c r="BF450" s="310">
        <v>0.0</v>
      </c>
      <c r="BG450" s="32"/>
      <c r="BH450" s="32"/>
      <c r="BI450" s="32"/>
      <c r="BJ450" s="310">
        <v>0.0</v>
      </c>
      <c r="BK450" s="310">
        <v>0.0</v>
      </c>
      <c r="BL450" s="310">
        <v>0.0</v>
      </c>
      <c r="BM450" s="32"/>
      <c r="BN450" s="32"/>
      <c r="BO450" s="32"/>
      <c r="BP450" s="310">
        <v>0.0</v>
      </c>
      <c r="BQ450" s="310">
        <v>0.0</v>
      </c>
      <c r="BR450" s="310">
        <v>0.0</v>
      </c>
      <c r="BS450" s="32"/>
      <c r="BT450" s="32"/>
      <c r="BU450" s="32"/>
      <c r="BV450" s="310">
        <v>0.0</v>
      </c>
      <c r="BW450" s="310">
        <v>0.0</v>
      </c>
      <c r="BX450" s="310">
        <v>0.0</v>
      </c>
      <c r="BY450" s="32"/>
      <c r="BZ450" s="32"/>
      <c r="CA450" s="32"/>
      <c r="CB450" s="310">
        <v>0.0</v>
      </c>
      <c r="CC450" s="310">
        <v>0.0</v>
      </c>
      <c r="CD450" s="310">
        <v>0.0</v>
      </c>
      <c r="CE450" s="32"/>
      <c r="CF450" s="32"/>
      <c r="CG450" s="32"/>
      <c r="CH450" s="310">
        <v>0.0</v>
      </c>
      <c r="CI450" s="310">
        <v>0.0</v>
      </c>
      <c r="CJ450" s="310">
        <v>0.0</v>
      </c>
      <c r="CK450" s="31"/>
      <c r="CL450" s="31"/>
      <c r="CM450" s="31"/>
      <c r="CN450" s="304">
        <v>0.0</v>
      </c>
      <c r="CO450" s="304">
        <v>0.0</v>
      </c>
      <c r="CP450" s="304">
        <v>0.0</v>
      </c>
      <c r="CQ450" s="31"/>
      <c r="CR450" s="31"/>
      <c r="CS450" s="31"/>
      <c r="CT450" s="304">
        <v>0.0</v>
      </c>
      <c r="CU450" s="304">
        <v>0.0</v>
      </c>
      <c r="CV450" s="304">
        <v>0.0</v>
      </c>
      <c r="CW450" s="31"/>
      <c r="CX450" s="31"/>
      <c r="CY450" s="31"/>
      <c r="CZ450" s="304">
        <v>0.0</v>
      </c>
      <c r="DA450" s="304">
        <v>0.0</v>
      </c>
      <c r="DB450" s="304">
        <v>0.0</v>
      </c>
    </row>
    <row r="451">
      <c r="B451" s="313"/>
      <c r="C451" s="314"/>
      <c r="D451" s="314"/>
      <c r="E451" s="287">
        <v>0.0</v>
      </c>
      <c r="F451" s="287">
        <v>0.0</v>
      </c>
      <c r="G451" s="287">
        <v>0.0</v>
      </c>
      <c r="H451" s="287">
        <f>IF(ISBLANK(E451), "", COUNTA(CCD!K451, CCD!Q451, CCD!W451, CCD!AC451, CCD!AI451, CCD!AO451, CCD!AU451, CCD!BA451, CCD!BG451, CCD!BM451, CCD!BS451, CCD!BY451, CCD!CE451, CCD!CK451, CCD!CQ451, CCD!CW451))</f>
        <v>0</v>
      </c>
      <c r="I451" s="287">
        <f>IF(ISBLANK(F451), "", COUNTA(CCD!L451, CCD!R451, CCD!X451, CCD!AD451, CCD!AJ451, CCD!AP451, CCD!AV451, CCD!BB451, CCD!BH451, CCD!BN451, CCD!BT451, CCD!BZ451, CCD!CF451, CCD!CL451, CCD!CR451, CCD!CX451))</f>
        <v>0</v>
      </c>
      <c r="J451" s="287">
        <f>IF(ISBLANK(G451), "", COUNTA(CCD!M451, CCD!S451, CCD!Y451, CCD!AE451, CCD!AK451, CCD!AQ451, CCD!AW451, CCD!BC451, CCD!BI451, CCD!BO451, CCD!BU451, CCD!CA451, CCD!CG451, CCD!CM451, CCD!CS451, CCD!CY451))</f>
        <v>0</v>
      </c>
      <c r="K451" s="32"/>
      <c r="L451" s="32"/>
      <c r="M451" s="32"/>
      <c r="N451" s="310">
        <v>0.0</v>
      </c>
      <c r="O451" s="310">
        <v>0.0</v>
      </c>
      <c r="P451" s="310">
        <v>0.0</v>
      </c>
      <c r="Q451" s="32"/>
      <c r="R451" s="88"/>
      <c r="S451" s="32"/>
      <c r="T451" s="310">
        <v>0.0</v>
      </c>
      <c r="U451" s="310">
        <v>0.0</v>
      </c>
      <c r="V451" s="310">
        <v>0.0</v>
      </c>
      <c r="W451" s="32"/>
      <c r="X451" s="32"/>
      <c r="Y451" s="32"/>
      <c r="Z451" s="310">
        <v>0.0</v>
      </c>
      <c r="AA451" s="310">
        <v>0.0</v>
      </c>
      <c r="AB451" s="310">
        <v>0.0</v>
      </c>
      <c r="AC451" s="32"/>
      <c r="AD451" s="32"/>
      <c r="AE451" s="32"/>
      <c r="AF451" s="310">
        <v>0.0</v>
      </c>
      <c r="AG451" s="310">
        <v>0.0</v>
      </c>
      <c r="AH451" s="310">
        <v>0.0</v>
      </c>
      <c r="AI451" s="32"/>
      <c r="AJ451" s="32"/>
      <c r="AK451" s="32"/>
      <c r="AL451" s="310">
        <v>0.0</v>
      </c>
      <c r="AM451" s="310">
        <v>0.0</v>
      </c>
      <c r="AN451" s="310">
        <v>0.0</v>
      </c>
      <c r="AO451" s="32"/>
      <c r="AP451" s="32"/>
      <c r="AQ451" s="32"/>
      <c r="AR451" s="310">
        <v>0.0</v>
      </c>
      <c r="AS451" s="310">
        <v>0.0</v>
      </c>
      <c r="AT451" s="310">
        <v>0.0</v>
      </c>
      <c r="AU451" s="32"/>
      <c r="AV451" s="32"/>
      <c r="AW451" s="32"/>
      <c r="AX451" s="310">
        <v>0.0</v>
      </c>
      <c r="AY451" s="310">
        <v>0.0</v>
      </c>
      <c r="AZ451" s="310">
        <v>0.0</v>
      </c>
      <c r="BA451" s="32"/>
      <c r="BB451" s="32"/>
      <c r="BC451" s="32"/>
      <c r="BD451" s="310">
        <v>0.0</v>
      </c>
      <c r="BE451" s="310">
        <v>0.0</v>
      </c>
      <c r="BF451" s="310">
        <v>0.0</v>
      </c>
      <c r="BG451" s="32"/>
      <c r="BH451" s="32"/>
      <c r="BI451" s="32"/>
      <c r="BJ451" s="310">
        <v>0.0</v>
      </c>
      <c r="BK451" s="310">
        <v>0.0</v>
      </c>
      <c r="BL451" s="310">
        <v>0.0</v>
      </c>
      <c r="BM451" s="32"/>
      <c r="BN451" s="32"/>
      <c r="BO451" s="32"/>
      <c r="BP451" s="310">
        <v>0.0</v>
      </c>
      <c r="BQ451" s="310">
        <v>0.0</v>
      </c>
      <c r="BR451" s="310">
        <v>0.0</v>
      </c>
      <c r="BS451" s="32"/>
      <c r="BT451" s="32"/>
      <c r="BU451" s="32"/>
      <c r="BV451" s="310">
        <v>0.0</v>
      </c>
      <c r="BW451" s="310">
        <v>0.0</v>
      </c>
      <c r="BX451" s="310">
        <v>0.0</v>
      </c>
      <c r="BY451" s="32"/>
      <c r="BZ451" s="32"/>
      <c r="CA451" s="32"/>
      <c r="CB451" s="310">
        <v>0.0</v>
      </c>
      <c r="CC451" s="310">
        <v>0.0</v>
      </c>
      <c r="CD451" s="310">
        <v>0.0</v>
      </c>
      <c r="CE451" s="32"/>
      <c r="CF451" s="32"/>
      <c r="CG451" s="32"/>
      <c r="CH451" s="310">
        <v>0.0</v>
      </c>
      <c r="CI451" s="310">
        <v>0.0</v>
      </c>
      <c r="CJ451" s="310">
        <v>0.0</v>
      </c>
      <c r="CK451" s="31"/>
      <c r="CL451" s="31"/>
      <c r="CM451" s="31"/>
      <c r="CN451" s="304">
        <v>0.0</v>
      </c>
      <c r="CO451" s="304">
        <v>0.0</v>
      </c>
      <c r="CP451" s="304">
        <v>0.0</v>
      </c>
      <c r="CQ451" s="31"/>
      <c r="CR451" s="31"/>
      <c r="CS451" s="31"/>
      <c r="CT451" s="304">
        <v>0.0</v>
      </c>
      <c r="CU451" s="304">
        <v>0.0</v>
      </c>
      <c r="CV451" s="304">
        <v>0.0</v>
      </c>
      <c r="CW451" s="31"/>
      <c r="CX451" s="31"/>
      <c r="CY451" s="31"/>
      <c r="CZ451" s="304">
        <v>0.0</v>
      </c>
      <c r="DA451" s="304">
        <v>0.0</v>
      </c>
      <c r="DB451" s="304">
        <v>0.0</v>
      </c>
    </row>
    <row r="452">
      <c r="B452" s="313"/>
      <c r="C452" s="314"/>
      <c r="D452" s="314"/>
      <c r="E452" s="287">
        <v>0.0</v>
      </c>
      <c r="F452" s="287">
        <v>0.0</v>
      </c>
      <c r="G452" s="287">
        <v>0.0</v>
      </c>
      <c r="H452" s="287">
        <f>IF(ISBLANK(E452), "", COUNTA(CCD!K452, CCD!Q452, CCD!W452, CCD!AC452, CCD!AI452, CCD!AO452, CCD!AU452, CCD!BA452, CCD!BG452, CCD!BM452, CCD!BS452, CCD!BY452, CCD!CE452, CCD!CK452, CCD!CQ452, CCD!CW452))</f>
        <v>0</v>
      </c>
      <c r="I452" s="287">
        <f>IF(ISBLANK(F452), "", COUNTA(CCD!L452, CCD!R452, CCD!X452, CCD!AD452, CCD!AJ452, CCD!AP452, CCD!AV452, CCD!BB452, CCD!BH452, CCD!BN452, CCD!BT452, CCD!BZ452, CCD!CF452, CCD!CL452, CCD!CR452, CCD!CX452))</f>
        <v>0</v>
      </c>
      <c r="J452" s="287">
        <f>IF(ISBLANK(G452), "", COUNTA(CCD!M452, CCD!S452, CCD!Y452, CCD!AE452, CCD!AK452, CCD!AQ452, CCD!AW452, CCD!BC452, CCD!BI452, CCD!BO452, CCD!BU452, CCD!CA452, CCD!CG452, CCD!CM452, CCD!CS452, CCD!CY452))</f>
        <v>0</v>
      </c>
      <c r="K452" s="32"/>
      <c r="L452" s="32"/>
      <c r="M452" s="32"/>
      <c r="N452" s="310">
        <v>0.0</v>
      </c>
      <c r="O452" s="310">
        <v>0.0</v>
      </c>
      <c r="P452" s="310">
        <v>0.0</v>
      </c>
      <c r="Q452" s="32"/>
      <c r="R452" s="88"/>
      <c r="S452" s="32"/>
      <c r="T452" s="310">
        <v>0.0</v>
      </c>
      <c r="U452" s="310">
        <v>0.0</v>
      </c>
      <c r="V452" s="310">
        <v>0.0</v>
      </c>
      <c r="W452" s="32"/>
      <c r="X452" s="32"/>
      <c r="Y452" s="32"/>
      <c r="Z452" s="310">
        <v>0.0</v>
      </c>
      <c r="AA452" s="310">
        <v>0.0</v>
      </c>
      <c r="AB452" s="310">
        <v>0.0</v>
      </c>
      <c r="AC452" s="32"/>
      <c r="AD452" s="32"/>
      <c r="AE452" s="32"/>
      <c r="AF452" s="310">
        <v>0.0</v>
      </c>
      <c r="AG452" s="310">
        <v>0.0</v>
      </c>
      <c r="AH452" s="310">
        <v>0.0</v>
      </c>
      <c r="AI452" s="32"/>
      <c r="AJ452" s="32"/>
      <c r="AK452" s="32"/>
      <c r="AL452" s="310">
        <v>0.0</v>
      </c>
      <c r="AM452" s="310">
        <v>0.0</v>
      </c>
      <c r="AN452" s="310">
        <v>0.0</v>
      </c>
      <c r="AO452" s="32"/>
      <c r="AP452" s="32"/>
      <c r="AQ452" s="32"/>
      <c r="AR452" s="310">
        <v>0.0</v>
      </c>
      <c r="AS452" s="310">
        <v>0.0</v>
      </c>
      <c r="AT452" s="310">
        <v>0.0</v>
      </c>
      <c r="AU452" s="32"/>
      <c r="AV452" s="32"/>
      <c r="AW452" s="32"/>
      <c r="AX452" s="310">
        <v>0.0</v>
      </c>
      <c r="AY452" s="310">
        <v>0.0</v>
      </c>
      <c r="AZ452" s="310">
        <v>0.0</v>
      </c>
      <c r="BA452" s="32"/>
      <c r="BB452" s="32"/>
      <c r="BC452" s="32"/>
      <c r="BD452" s="310">
        <v>0.0</v>
      </c>
      <c r="BE452" s="310">
        <v>0.0</v>
      </c>
      <c r="BF452" s="310">
        <v>0.0</v>
      </c>
      <c r="BG452" s="32"/>
      <c r="BH452" s="32"/>
      <c r="BI452" s="32"/>
      <c r="BJ452" s="310">
        <v>0.0</v>
      </c>
      <c r="BK452" s="310">
        <v>0.0</v>
      </c>
      <c r="BL452" s="310">
        <v>0.0</v>
      </c>
      <c r="BM452" s="32"/>
      <c r="BN452" s="32"/>
      <c r="BO452" s="32"/>
      <c r="BP452" s="310">
        <v>0.0</v>
      </c>
      <c r="BQ452" s="310">
        <v>0.0</v>
      </c>
      <c r="BR452" s="310">
        <v>0.0</v>
      </c>
      <c r="BS452" s="32"/>
      <c r="BT452" s="32"/>
      <c r="BU452" s="32"/>
      <c r="BV452" s="310">
        <v>0.0</v>
      </c>
      <c r="BW452" s="310">
        <v>0.0</v>
      </c>
      <c r="BX452" s="310">
        <v>0.0</v>
      </c>
      <c r="BY452" s="32"/>
      <c r="BZ452" s="32"/>
      <c r="CA452" s="32"/>
      <c r="CB452" s="310">
        <v>0.0</v>
      </c>
      <c r="CC452" s="310">
        <v>0.0</v>
      </c>
      <c r="CD452" s="310">
        <v>0.0</v>
      </c>
      <c r="CE452" s="32"/>
      <c r="CF452" s="32"/>
      <c r="CG452" s="32"/>
      <c r="CH452" s="310">
        <v>0.0</v>
      </c>
      <c r="CI452" s="310">
        <v>0.0</v>
      </c>
      <c r="CJ452" s="310">
        <v>0.0</v>
      </c>
      <c r="CK452" s="31"/>
      <c r="CL452" s="31"/>
      <c r="CM452" s="31"/>
      <c r="CN452" s="304">
        <v>0.0</v>
      </c>
      <c r="CO452" s="304">
        <v>0.0</v>
      </c>
      <c r="CP452" s="304">
        <v>0.0</v>
      </c>
      <c r="CQ452" s="31"/>
      <c r="CR452" s="31"/>
      <c r="CS452" s="31"/>
      <c r="CT452" s="304">
        <v>0.0</v>
      </c>
      <c r="CU452" s="304">
        <v>0.0</v>
      </c>
      <c r="CV452" s="304">
        <v>0.0</v>
      </c>
      <c r="CW452" s="31"/>
      <c r="CX452" s="31"/>
      <c r="CY452" s="31"/>
      <c r="CZ452" s="304">
        <v>0.0</v>
      </c>
      <c r="DA452" s="304">
        <v>0.0</v>
      </c>
      <c r="DB452" s="304">
        <v>0.0</v>
      </c>
    </row>
    <row r="453">
      <c r="B453" s="313"/>
      <c r="C453" s="314"/>
      <c r="D453" s="314"/>
      <c r="E453" s="287">
        <v>0.0</v>
      </c>
      <c r="F453" s="287">
        <v>0.0</v>
      </c>
      <c r="G453" s="287">
        <v>0.0</v>
      </c>
      <c r="H453" s="287">
        <f>IF(ISBLANK(E453), "", COUNTA(CCD!K453, CCD!Q453, CCD!W453, CCD!AC453, CCD!AI453, CCD!AO453, CCD!AU453, CCD!BA453, CCD!BG453, CCD!BM453, CCD!BS453, CCD!BY453, CCD!CE453, CCD!CK453, CCD!CQ453, CCD!CW453))</f>
        <v>0</v>
      </c>
      <c r="I453" s="287">
        <f>IF(ISBLANK(F453), "", COUNTA(CCD!L453, CCD!R453, CCD!X453, CCD!AD453, CCD!AJ453, CCD!AP453, CCD!AV453, CCD!BB453, CCD!BH453, CCD!BN453, CCD!BT453, CCD!BZ453, CCD!CF453, CCD!CL453, CCD!CR453, CCD!CX453))</f>
        <v>0</v>
      </c>
      <c r="J453" s="287">
        <f>IF(ISBLANK(G453), "", COUNTA(CCD!M453, CCD!S453, CCD!Y453, CCD!AE453, CCD!AK453, CCD!AQ453, CCD!AW453, CCD!BC453, CCD!BI453, CCD!BO453, CCD!BU453, CCD!CA453, CCD!CG453, CCD!CM453, CCD!CS453, CCD!CY453))</f>
        <v>0</v>
      </c>
      <c r="K453" s="32"/>
      <c r="L453" s="32"/>
      <c r="M453" s="32"/>
      <c r="N453" s="310">
        <v>0.0</v>
      </c>
      <c r="O453" s="310">
        <v>0.0</v>
      </c>
      <c r="P453" s="310">
        <v>0.0</v>
      </c>
      <c r="Q453" s="32"/>
      <c r="R453" s="88"/>
      <c r="S453" s="32"/>
      <c r="T453" s="310">
        <v>0.0</v>
      </c>
      <c r="U453" s="310">
        <v>0.0</v>
      </c>
      <c r="V453" s="310">
        <v>0.0</v>
      </c>
      <c r="W453" s="32"/>
      <c r="X453" s="32"/>
      <c r="Y453" s="32"/>
      <c r="Z453" s="310">
        <v>0.0</v>
      </c>
      <c r="AA453" s="310">
        <v>0.0</v>
      </c>
      <c r="AB453" s="310">
        <v>0.0</v>
      </c>
      <c r="AC453" s="32"/>
      <c r="AD453" s="32"/>
      <c r="AE453" s="32"/>
      <c r="AF453" s="310">
        <v>0.0</v>
      </c>
      <c r="AG453" s="310">
        <v>0.0</v>
      </c>
      <c r="AH453" s="310">
        <v>0.0</v>
      </c>
      <c r="AI453" s="32"/>
      <c r="AJ453" s="32"/>
      <c r="AK453" s="32"/>
      <c r="AL453" s="310">
        <v>0.0</v>
      </c>
      <c r="AM453" s="310">
        <v>0.0</v>
      </c>
      <c r="AN453" s="310">
        <v>0.0</v>
      </c>
      <c r="AO453" s="32"/>
      <c r="AP453" s="32"/>
      <c r="AQ453" s="32"/>
      <c r="AR453" s="310">
        <v>0.0</v>
      </c>
      <c r="AS453" s="310">
        <v>0.0</v>
      </c>
      <c r="AT453" s="310">
        <v>0.0</v>
      </c>
      <c r="AU453" s="32"/>
      <c r="AV453" s="32"/>
      <c r="AW453" s="32"/>
      <c r="AX453" s="310">
        <v>0.0</v>
      </c>
      <c r="AY453" s="310">
        <v>0.0</v>
      </c>
      <c r="AZ453" s="310">
        <v>0.0</v>
      </c>
      <c r="BA453" s="32"/>
      <c r="BB453" s="32"/>
      <c r="BC453" s="32"/>
      <c r="BD453" s="310">
        <v>0.0</v>
      </c>
      <c r="BE453" s="310">
        <v>0.0</v>
      </c>
      <c r="BF453" s="310">
        <v>0.0</v>
      </c>
      <c r="BG453" s="32"/>
      <c r="BH453" s="32"/>
      <c r="BI453" s="32"/>
      <c r="BJ453" s="310">
        <v>0.0</v>
      </c>
      <c r="BK453" s="310">
        <v>0.0</v>
      </c>
      <c r="BL453" s="310">
        <v>0.0</v>
      </c>
      <c r="BM453" s="32"/>
      <c r="BN453" s="32"/>
      <c r="BO453" s="32"/>
      <c r="BP453" s="310">
        <v>0.0</v>
      </c>
      <c r="BQ453" s="310">
        <v>0.0</v>
      </c>
      <c r="BR453" s="310">
        <v>0.0</v>
      </c>
      <c r="BS453" s="32"/>
      <c r="BT453" s="32"/>
      <c r="BU453" s="32"/>
      <c r="BV453" s="310">
        <v>0.0</v>
      </c>
      <c r="BW453" s="310">
        <v>0.0</v>
      </c>
      <c r="BX453" s="310">
        <v>0.0</v>
      </c>
      <c r="BY453" s="32"/>
      <c r="BZ453" s="32"/>
      <c r="CA453" s="32"/>
      <c r="CB453" s="310">
        <v>0.0</v>
      </c>
      <c r="CC453" s="310">
        <v>0.0</v>
      </c>
      <c r="CD453" s="310">
        <v>0.0</v>
      </c>
      <c r="CE453" s="32"/>
      <c r="CF453" s="32"/>
      <c r="CG453" s="32"/>
      <c r="CH453" s="310">
        <v>0.0</v>
      </c>
      <c r="CI453" s="310">
        <v>0.0</v>
      </c>
      <c r="CJ453" s="310">
        <v>0.0</v>
      </c>
      <c r="CK453" s="31"/>
      <c r="CL453" s="31"/>
      <c r="CM453" s="31"/>
      <c r="CN453" s="304">
        <v>0.0</v>
      </c>
      <c r="CO453" s="304">
        <v>0.0</v>
      </c>
      <c r="CP453" s="304">
        <v>0.0</v>
      </c>
      <c r="CQ453" s="31"/>
      <c r="CR453" s="31"/>
      <c r="CS453" s="31"/>
      <c r="CT453" s="304">
        <v>0.0</v>
      </c>
      <c r="CU453" s="304">
        <v>0.0</v>
      </c>
      <c r="CV453" s="304">
        <v>0.0</v>
      </c>
      <c r="CW453" s="31"/>
      <c r="CX453" s="31"/>
      <c r="CY453" s="31"/>
      <c r="CZ453" s="304">
        <v>0.0</v>
      </c>
      <c r="DA453" s="304">
        <v>0.0</v>
      </c>
      <c r="DB453" s="304">
        <v>0.0</v>
      </c>
    </row>
    <row r="454">
      <c r="B454" s="313"/>
      <c r="C454" s="314"/>
      <c r="D454" s="314"/>
      <c r="E454" s="287">
        <v>0.0</v>
      </c>
      <c r="F454" s="287">
        <v>0.0</v>
      </c>
      <c r="G454" s="287">
        <v>0.0</v>
      </c>
      <c r="H454" s="287">
        <f>IF(ISBLANK(E454), "", COUNTA(CCD!K454, CCD!Q454, CCD!W454, CCD!AC454, CCD!AI454, CCD!AO454, CCD!AU454, CCD!BA454, CCD!BG454, CCD!BM454, CCD!BS454, CCD!BY454, CCD!CE454, CCD!CK454, CCD!CQ454, CCD!CW454))</f>
        <v>0</v>
      </c>
      <c r="I454" s="287">
        <f>IF(ISBLANK(F454), "", COUNTA(CCD!L454, CCD!R454, CCD!X454, CCD!AD454, CCD!AJ454, CCD!AP454, CCD!AV454, CCD!BB454, CCD!BH454, CCD!BN454, CCD!BT454, CCD!BZ454, CCD!CF454, CCD!CL454, CCD!CR454, CCD!CX454))</f>
        <v>0</v>
      </c>
      <c r="J454" s="287">
        <f>IF(ISBLANK(G454), "", COUNTA(CCD!M454, CCD!S454, CCD!Y454, CCD!AE454, CCD!AK454, CCD!AQ454, CCD!AW454, CCD!BC454, CCD!BI454, CCD!BO454, CCD!BU454, CCD!CA454, CCD!CG454, CCD!CM454, CCD!CS454, CCD!CY454))</f>
        <v>0</v>
      </c>
      <c r="K454" s="32"/>
      <c r="L454" s="32"/>
      <c r="M454" s="32"/>
      <c r="N454" s="310">
        <v>0.0</v>
      </c>
      <c r="O454" s="310">
        <v>0.0</v>
      </c>
      <c r="P454" s="310">
        <v>0.0</v>
      </c>
      <c r="Q454" s="32"/>
      <c r="R454" s="88"/>
      <c r="S454" s="32"/>
      <c r="T454" s="310">
        <v>0.0</v>
      </c>
      <c r="U454" s="310">
        <v>0.0</v>
      </c>
      <c r="V454" s="310">
        <v>0.0</v>
      </c>
      <c r="W454" s="32"/>
      <c r="X454" s="32"/>
      <c r="Y454" s="32"/>
      <c r="Z454" s="310">
        <v>0.0</v>
      </c>
      <c r="AA454" s="310">
        <v>0.0</v>
      </c>
      <c r="AB454" s="310">
        <v>0.0</v>
      </c>
      <c r="AC454" s="32"/>
      <c r="AD454" s="32"/>
      <c r="AE454" s="32"/>
      <c r="AF454" s="310">
        <v>0.0</v>
      </c>
      <c r="AG454" s="310">
        <v>0.0</v>
      </c>
      <c r="AH454" s="310">
        <v>0.0</v>
      </c>
      <c r="AI454" s="32"/>
      <c r="AJ454" s="32"/>
      <c r="AK454" s="32"/>
      <c r="AL454" s="310">
        <v>0.0</v>
      </c>
      <c r="AM454" s="310">
        <v>0.0</v>
      </c>
      <c r="AN454" s="310">
        <v>0.0</v>
      </c>
      <c r="AO454" s="32"/>
      <c r="AP454" s="32"/>
      <c r="AQ454" s="32"/>
      <c r="AR454" s="310">
        <v>0.0</v>
      </c>
      <c r="AS454" s="310">
        <v>0.0</v>
      </c>
      <c r="AT454" s="310">
        <v>0.0</v>
      </c>
      <c r="AU454" s="32"/>
      <c r="AV454" s="32"/>
      <c r="AW454" s="32"/>
      <c r="AX454" s="310">
        <v>0.0</v>
      </c>
      <c r="AY454" s="310">
        <v>0.0</v>
      </c>
      <c r="AZ454" s="310">
        <v>0.0</v>
      </c>
      <c r="BA454" s="32"/>
      <c r="BB454" s="32"/>
      <c r="BC454" s="32"/>
      <c r="BD454" s="310">
        <v>0.0</v>
      </c>
      <c r="BE454" s="310">
        <v>0.0</v>
      </c>
      <c r="BF454" s="310">
        <v>0.0</v>
      </c>
      <c r="BG454" s="32"/>
      <c r="BH454" s="32"/>
      <c r="BI454" s="32"/>
      <c r="BJ454" s="310">
        <v>0.0</v>
      </c>
      <c r="BK454" s="310">
        <v>0.0</v>
      </c>
      <c r="BL454" s="310">
        <v>0.0</v>
      </c>
      <c r="BM454" s="32"/>
      <c r="BN454" s="32"/>
      <c r="BO454" s="32"/>
      <c r="BP454" s="310">
        <v>0.0</v>
      </c>
      <c r="BQ454" s="310">
        <v>0.0</v>
      </c>
      <c r="BR454" s="310">
        <v>0.0</v>
      </c>
      <c r="BS454" s="32"/>
      <c r="BT454" s="32"/>
      <c r="BU454" s="32"/>
      <c r="BV454" s="310">
        <v>0.0</v>
      </c>
      <c r="BW454" s="310">
        <v>0.0</v>
      </c>
      <c r="BX454" s="310">
        <v>0.0</v>
      </c>
      <c r="BY454" s="32"/>
      <c r="BZ454" s="32"/>
      <c r="CA454" s="32"/>
      <c r="CB454" s="310">
        <v>0.0</v>
      </c>
      <c r="CC454" s="310">
        <v>0.0</v>
      </c>
      <c r="CD454" s="310">
        <v>0.0</v>
      </c>
      <c r="CE454" s="32"/>
      <c r="CF454" s="32"/>
      <c r="CG454" s="32"/>
      <c r="CH454" s="310">
        <v>0.0</v>
      </c>
      <c r="CI454" s="310">
        <v>0.0</v>
      </c>
      <c r="CJ454" s="310">
        <v>0.0</v>
      </c>
      <c r="CK454" s="31"/>
      <c r="CL454" s="31"/>
      <c r="CM454" s="31"/>
      <c r="CN454" s="304">
        <v>0.0</v>
      </c>
      <c r="CO454" s="304">
        <v>0.0</v>
      </c>
      <c r="CP454" s="304">
        <v>0.0</v>
      </c>
      <c r="CQ454" s="31"/>
      <c r="CR454" s="31"/>
      <c r="CS454" s="31"/>
      <c r="CT454" s="304">
        <v>0.0</v>
      </c>
      <c r="CU454" s="304">
        <v>0.0</v>
      </c>
      <c r="CV454" s="304">
        <v>0.0</v>
      </c>
      <c r="CW454" s="31"/>
      <c r="CX454" s="31"/>
      <c r="CY454" s="31"/>
      <c r="CZ454" s="304">
        <v>0.0</v>
      </c>
      <c r="DA454" s="304">
        <v>0.0</v>
      </c>
      <c r="DB454" s="304">
        <v>0.0</v>
      </c>
    </row>
    <row r="455">
      <c r="B455" s="313"/>
      <c r="C455" s="314"/>
      <c r="D455" s="314"/>
      <c r="E455" s="287">
        <v>0.0</v>
      </c>
      <c r="F455" s="287">
        <v>0.0</v>
      </c>
      <c r="G455" s="287">
        <v>0.0</v>
      </c>
      <c r="H455" s="287">
        <f>IF(ISBLANK(E455), "", COUNTA(CCD!K455, CCD!Q455, CCD!W455, CCD!AC455, CCD!AI455, CCD!AO455, CCD!AU455, CCD!BA455, CCD!BG455, CCD!BM455, CCD!BS455, CCD!BY455, CCD!CE455, CCD!CK455, CCD!CQ455, CCD!CW455))</f>
        <v>0</v>
      </c>
      <c r="I455" s="287">
        <f>IF(ISBLANK(F455), "", COUNTA(CCD!L455, CCD!R455, CCD!X455, CCD!AD455, CCD!AJ455, CCD!AP455, CCD!AV455, CCD!BB455, CCD!BH455, CCD!BN455, CCD!BT455, CCD!BZ455, CCD!CF455, CCD!CL455, CCD!CR455, CCD!CX455))</f>
        <v>0</v>
      </c>
      <c r="J455" s="287">
        <f>IF(ISBLANK(G455), "", COUNTA(CCD!M455, CCD!S455, CCD!Y455, CCD!AE455, CCD!AK455, CCD!AQ455, CCD!AW455, CCD!BC455, CCD!BI455, CCD!BO455, CCD!BU455, CCD!CA455, CCD!CG455, CCD!CM455, CCD!CS455, CCD!CY455))</f>
        <v>0</v>
      </c>
      <c r="K455" s="32"/>
      <c r="L455" s="32"/>
      <c r="M455" s="32"/>
      <c r="N455" s="310">
        <v>0.0</v>
      </c>
      <c r="O455" s="310">
        <v>0.0</v>
      </c>
      <c r="P455" s="310">
        <v>0.0</v>
      </c>
      <c r="Q455" s="32"/>
      <c r="R455" s="88"/>
      <c r="S455" s="32"/>
      <c r="T455" s="310">
        <v>0.0</v>
      </c>
      <c r="U455" s="310">
        <v>0.0</v>
      </c>
      <c r="V455" s="310">
        <v>0.0</v>
      </c>
      <c r="W455" s="32"/>
      <c r="X455" s="32"/>
      <c r="Y455" s="32"/>
      <c r="Z455" s="310">
        <v>0.0</v>
      </c>
      <c r="AA455" s="310">
        <v>0.0</v>
      </c>
      <c r="AB455" s="310">
        <v>0.0</v>
      </c>
      <c r="AC455" s="32"/>
      <c r="AD455" s="32"/>
      <c r="AE455" s="32"/>
      <c r="AF455" s="310">
        <v>0.0</v>
      </c>
      <c r="AG455" s="310">
        <v>0.0</v>
      </c>
      <c r="AH455" s="310">
        <v>0.0</v>
      </c>
      <c r="AI455" s="32"/>
      <c r="AJ455" s="32"/>
      <c r="AK455" s="32"/>
      <c r="AL455" s="310">
        <v>0.0</v>
      </c>
      <c r="AM455" s="310">
        <v>0.0</v>
      </c>
      <c r="AN455" s="310">
        <v>0.0</v>
      </c>
      <c r="AO455" s="32"/>
      <c r="AP455" s="32"/>
      <c r="AQ455" s="32"/>
      <c r="AR455" s="310">
        <v>0.0</v>
      </c>
      <c r="AS455" s="310">
        <v>0.0</v>
      </c>
      <c r="AT455" s="310">
        <v>0.0</v>
      </c>
      <c r="AU455" s="32"/>
      <c r="AV455" s="32"/>
      <c r="AW455" s="32"/>
      <c r="AX455" s="310">
        <v>0.0</v>
      </c>
      <c r="AY455" s="310">
        <v>0.0</v>
      </c>
      <c r="AZ455" s="310">
        <v>0.0</v>
      </c>
      <c r="BA455" s="32"/>
      <c r="BB455" s="32"/>
      <c r="BC455" s="32"/>
      <c r="BD455" s="310">
        <v>0.0</v>
      </c>
      <c r="BE455" s="310">
        <v>0.0</v>
      </c>
      <c r="BF455" s="310">
        <v>0.0</v>
      </c>
      <c r="BG455" s="32"/>
      <c r="BH455" s="32"/>
      <c r="BI455" s="32"/>
      <c r="BJ455" s="310">
        <v>0.0</v>
      </c>
      <c r="BK455" s="310">
        <v>0.0</v>
      </c>
      <c r="BL455" s="310">
        <v>0.0</v>
      </c>
      <c r="BM455" s="32"/>
      <c r="BN455" s="32"/>
      <c r="BO455" s="32"/>
      <c r="BP455" s="310">
        <v>0.0</v>
      </c>
      <c r="BQ455" s="310">
        <v>0.0</v>
      </c>
      <c r="BR455" s="310">
        <v>0.0</v>
      </c>
      <c r="BS455" s="32"/>
      <c r="BT455" s="32"/>
      <c r="BU455" s="32"/>
      <c r="BV455" s="310">
        <v>0.0</v>
      </c>
      <c r="BW455" s="310">
        <v>0.0</v>
      </c>
      <c r="BX455" s="310">
        <v>0.0</v>
      </c>
      <c r="BY455" s="32"/>
      <c r="BZ455" s="32"/>
      <c r="CA455" s="32"/>
      <c r="CB455" s="310">
        <v>0.0</v>
      </c>
      <c r="CC455" s="310">
        <v>0.0</v>
      </c>
      <c r="CD455" s="310">
        <v>0.0</v>
      </c>
      <c r="CE455" s="32"/>
      <c r="CF455" s="32"/>
      <c r="CG455" s="32"/>
      <c r="CH455" s="310">
        <v>0.0</v>
      </c>
      <c r="CI455" s="310">
        <v>0.0</v>
      </c>
      <c r="CJ455" s="310">
        <v>0.0</v>
      </c>
      <c r="CK455" s="31"/>
      <c r="CL455" s="31"/>
      <c r="CM455" s="31"/>
      <c r="CN455" s="304">
        <v>0.0</v>
      </c>
      <c r="CO455" s="304">
        <v>0.0</v>
      </c>
      <c r="CP455" s="304">
        <v>0.0</v>
      </c>
      <c r="CQ455" s="31"/>
      <c r="CR455" s="31"/>
      <c r="CS455" s="31"/>
      <c r="CT455" s="304">
        <v>0.0</v>
      </c>
      <c r="CU455" s="304">
        <v>0.0</v>
      </c>
      <c r="CV455" s="304">
        <v>0.0</v>
      </c>
      <c r="CW455" s="31"/>
      <c r="CX455" s="31"/>
      <c r="CY455" s="31"/>
      <c r="CZ455" s="304">
        <v>0.0</v>
      </c>
      <c r="DA455" s="304">
        <v>0.0</v>
      </c>
      <c r="DB455" s="304">
        <v>0.0</v>
      </c>
    </row>
    <row r="456">
      <c r="B456" s="313"/>
      <c r="C456" s="314"/>
      <c r="D456" s="314"/>
      <c r="E456" s="287">
        <v>0.0</v>
      </c>
      <c r="F456" s="287">
        <v>0.0</v>
      </c>
      <c r="G456" s="287">
        <v>0.0</v>
      </c>
      <c r="H456" s="287">
        <f>IF(ISBLANK(E456), "", COUNTA(CCD!K456, CCD!Q456, CCD!W456, CCD!AC456, CCD!AI456, CCD!AO456, CCD!AU456, CCD!BA456, CCD!BG456, CCD!BM456, CCD!BS456, CCD!BY456, CCD!CE456, CCD!CK456, CCD!CQ456, CCD!CW456))</f>
        <v>0</v>
      </c>
      <c r="I456" s="287">
        <f>IF(ISBLANK(F456), "", COUNTA(CCD!L456, CCD!R456, CCD!X456, CCD!AD456, CCD!AJ456, CCD!AP456, CCD!AV456, CCD!BB456, CCD!BH456, CCD!BN456, CCD!BT456, CCD!BZ456, CCD!CF456, CCD!CL456, CCD!CR456, CCD!CX456))</f>
        <v>0</v>
      </c>
      <c r="J456" s="287">
        <f>IF(ISBLANK(G456), "", COUNTA(CCD!M456, CCD!S456, CCD!Y456, CCD!AE456, CCD!AK456, CCD!AQ456, CCD!AW456, CCD!BC456, CCD!BI456, CCD!BO456, CCD!BU456, CCD!CA456, CCD!CG456, CCD!CM456, CCD!CS456, CCD!CY456))</f>
        <v>0</v>
      </c>
      <c r="K456" s="32"/>
      <c r="L456" s="32"/>
      <c r="M456" s="32"/>
      <c r="N456" s="310">
        <v>0.0</v>
      </c>
      <c r="O456" s="310">
        <v>0.0</v>
      </c>
      <c r="P456" s="310">
        <v>0.0</v>
      </c>
      <c r="Q456" s="32"/>
      <c r="R456" s="88"/>
      <c r="S456" s="32"/>
      <c r="T456" s="310">
        <v>0.0</v>
      </c>
      <c r="U456" s="310">
        <v>0.0</v>
      </c>
      <c r="V456" s="310">
        <v>0.0</v>
      </c>
      <c r="W456" s="32"/>
      <c r="X456" s="32"/>
      <c r="Y456" s="32"/>
      <c r="Z456" s="310">
        <v>0.0</v>
      </c>
      <c r="AA456" s="310">
        <v>0.0</v>
      </c>
      <c r="AB456" s="310">
        <v>0.0</v>
      </c>
      <c r="AC456" s="32"/>
      <c r="AD456" s="32"/>
      <c r="AE456" s="32"/>
      <c r="AF456" s="310">
        <v>0.0</v>
      </c>
      <c r="AG456" s="310">
        <v>0.0</v>
      </c>
      <c r="AH456" s="310">
        <v>0.0</v>
      </c>
      <c r="AI456" s="32"/>
      <c r="AJ456" s="32"/>
      <c r="AK456" s="32"/>
      <c r="AL456" s="310">
        <v>0.0</v>
      </c>
      <c r="AM456" s="310">
        <v>0.0</v>
      </c>
      <c r="AN456" s="310">
        <v>0.0</v>
      </c>
      <c r="AO456" s="32"/>
      <c r="AP456" s="32"/>
      <c r="AQ456" s="32"/>
      <c r="AR456" s="310">
        <v>0.0</v>
      </c>
      <c r="AS456" s="310">
        <v>0.0</v>
      </c>
      <c r="AT456" s="310">
        <v>0.0</v>
      </c>
      <c r="AU456" s="32"/>
      <c r="AV456" s="32"/>
      <c r="AW456" s="32"/>
      <c r="AX456" s="310">
        <v>0.0</v>
      </c>
      <c r="AY456" s="310">
        <v>0.0</v>
      </c>
      <c r="AZ456" s="310">
        <v>0.0</v>
      </c>
      <c r="BA456" s="32"/>
      <c r="BB456" s="32"/>
      <c r="BC456" s="32"/>
      <c r="BD456" s="310">
        <v>0.0</v>
      </c>
      <c r="BE456" s="310">
        <v>0.0</v>
      </c>
      <c r="BF456" s="310">
        <v>0.0</v>
      </c>
      <c r="BG456" s="32"/>
      <c r="BH456" s="32"/>
      <c r="BI456" s="32"/>
      <c r="BJ456" s="310">
        <v>0.0</v>
      </c>
      <c r="BK456" s="310">
        <v>0.0</v>
      </c>
      <c r="BL456" s="310">
        <v>0.0</v>
      </c>
      <c r="BM456" s="32"/>
      <c r="BN456" s="32"/>
      <c r="BO456" s="32"/>
      <c r="BP456" s="310">
        <v>0.0</v>
      </c>
      <c r="BQ456" s="310">
        <v>0.0</v>
      </c>
      <c r="BR456" s="310">
        <v>0.0</v>
      </c>
      <c r="BS456" s="32"/>
      <c r="BT456" s="32"/>
      <c r="BU456" s="32"/>
      <c r="BV456" s="310">
        <v>0.0</v>
      </c>
      <c r="BW456" s="310">
        <v>0.0</v>
      </c>
      <c r="BX456" s="310">
        <v>0.0</v>
      </c>
      <c r="BY456" s="32"/>
      <c r="BZ456" s="32"/>
      <c r="CA456" s="32"/>
      <c r="CB456" s="310">
        <v>0.0</v>
      </c>
      <c r="CC456" s="310">
        <v>0.0</v>
      </c>
      <c r="CD456" s="310">
        <v>0.0</v>
      </c>
      <c r="CE456" s="32"/>
      <c r="CF456" s="32"/>
      <c r="CG456" s="32"/>
      <c r="CH456" s="310">
        <v>0.0</v>
      </c>
      <c r="CI456" s="310">
        <v>0.0</v>
      </c>
      <c r="CJ456" s="310">
        <v>0.0</v>
      </c>
      <c r="CK456" s="31"/>
      <c r="CL456" s="31"/>
      <c r="CM456" s="31"/>
      <c r="CN456" s="304">
        <v>0.0</v>
      </c>
      <c r="CO456" s="304">
        <v>0.0</v>
      </c>
      <c r="CP456" s="304">
        <v>0.0</v>
      </c>
      <c r="CQ456" s="31"/>
      <c r="CR456" s="31"/>
      <c r="CS456" s="31"/>
      <c r="CT456" s="304">
        <v>0.0</v>
      </c>
      <c r="CU456" s="304">
        <v>0.0</v>
      </c>
      <c r="CV456" s="304">
        <v>0.0</v>
      </c>
      <c r="CW456" s="31"/>
      <c r="CX456" s="31"/>
      <c r="CY456" s="31"/>
      <c r="CZ456" s="304">
        <v>0.0</v>
      </c>
      <c r="DA456" s="304">
        <v>0.0</v>
      </c>
      <c r="DB456" s="304">
        <v>0.0</v>
      </c>
    </row>
    <row r="457">
      <c r="B457" s="313"/>
      <c r="C457" s="314"/>
      <c r="D457" s="314"/>
      <c r="E457" s="287">
        <v>0.0</v>
      </c>
      <c r="F457" s="287">
        <v>0.0</v>
      </c>
      <c r="G457" s="287">
        <v>0.0</v>
      </c>
      <c r="H457" s="287">
        <f>IF(ISBLANK(E457), "", COUNTA(CCD!K457, CCD!Q457, CCD!W457, CCD!AC457, CCD!AI457, CCD!AO457, CCD!AU457, CCD!BA457, CCD!BG457, CCD!BM457, CCD!BS457, CCD!BY457, CCD!CE457, CCD!CK457, CCD!CQ457, CCD!CW457))</f>
        <v>0</v>
      </c>
      <c r="I457" s="287">
        <f>IF(ISBLANK(F457), "", COUNTA(CCD!L457, CCD!R457, CCD!X457, CCD!AD457, CCD!AJ457, CCD!AP457, CCD!AV457, CCD!BB457, CCD!BH457, CCD!BN457, CCD!BT457, CCD!BZ457, CCD!CF457, CCD!CL457, CCD!CR457, CCD!CX457))</f>
        <v>0</v>
      </c>
      <c r="J457" s="287">
        <f>IF(ISBLANK(G457), "", COUNTA(CCD!M457, CCD!S457, CCD!Y457, CCD!AE457, CCD!AK457, CCD!AQ457, CCD!AW457, CCD!BC457, CCD!BI457, CCD!BO457, CCD!BU457, CCD!CA457, CCD!CG457, CCD!CM457, CCD!CS457, CCD!CY457))</f>
        <v>0</v>
      </c>
      <c r="K457" s="32"/>
      <c r="L457" s="32"/>
      <c r="M457" s="32"/>
      <c r="N457" s="310">
        <v>0.0</v>
      </c>
      <c r="O457" s="310">
        <v>0.0</v>
      </c>
      <c r="P457" s="310">
        <v>0.0</v>
      </c>
      <c r="Q457" s="32"/>
      <c r="R457" s="88"/>
      <c r="S457" s="32"/>
      <c r="T457" s="310">
        <v>0.0</v>
      </c>
      <c r="U457" s="310">
        <v>0.0</v>
      </c>
      <c r="V457" s="310">
        <v>0.0</v>
      </c>
      <c r="W457" s="32"/>
      <c r="X457" s="32"/>
      <c r="Y457" s="32"/>
      <c r="Z457" s="310">
        <v>0.0</v>
      </c>
      <c r="AA457" s="310">
        <v>0.0</v>
      </c>
      <c r="AB457" s="310">
        <v>0.0</v>
      </c>
      <c r="AC457" s="32"/>
      <c r="AD457" s="32"/>
      <c r="AE457" s="32"/>
      <c r="AF457" s="310">
        <v>0.0</v>
      </c>
      <c r="AG457" s="310">
        <v>0.0</v>
      </c>
      <c r="AH457" s="310">
        <v>0.0</v>
      </c>
      <c r="AI457" s="32"/>
      <c r="AJ457" s="32"/>
      <c r="AK457" s="32"/>
      <c r="AL457" s="310">
        <v>0.0</v>
      </c>
      <c r="AM457" s="310">
        <v>0.0</v>
      </c>
      <c r="AN457" s="310">
        <v>0.0</v>
      </c>
      <c r="AO457" s="32"/>
      <c r="AP457" s="32"/>
      <c r="AQ457" s="32"/>
      <c r="AR457" s="310">
        <v>0.0</v>
      </c>
      <c r="AS457" s="310">
        <v>0.0</v>
      </c>
      <c r="AT457" s="310">
        <v>0.0</v>
      </c>
      <c r="AU457" s="32"/>
      <c r="AV457" s="32"/>
      <c r="AW457" s="32"/>
      <c r="AX457" s="310">
        <v>0.0</v>
      </c>
      <c r="AY457" s="310">
        <v>0.0</v>
      </c>
      <c r="AZ457" s="310">
        <v>0.0</v>
      </c>
      <c r="BA457" s="32"/>
      <c r="BB457" s="32"/>
      <c r="BC457" s="32"/>
      <c r="BD457" s="310">
        <v>0.0</v>
      </c>
      <c r="BE457" s="310">
        <v>0.0</v>
      </c>
      <c r="BF457" s="310">
        <v>0.0</v>
      </c>
      <c r="BG457" s="32"/>
      <c r="BH457" s="32"/>
      <c r="BI457" s="32"/>
      <c r="BJ457" s="310">
        <v>0.0</v>
      </c>
      <c r="BK457" s="310">
        <v>0.0</v>
      </c>
      <c r="BL457" s="310">
        <v>0.0</v>
      </c>
      <c r="BM457" s="32"/>
      <c r="BN457" s="32"/>
      <c r="BO457" s="32"/>
      <c r="BP457" s="310">
        <v>0.0</v>
      </c>
      <c r="BQ457" s="310">
        <v>0.0</v>
      </c>
      <c r="BR457" s="310">
        <v>0.0</v>
      </c>
      <c r="BS457" s="32"/>
      <c r="BT457" s="32"/>
      <c r="BU457" s="32"/>
      <c r="BV457" s="310">
        <v>0.0</v>
      </c>
      <c r="BW457" s="310">
        <v>0.0</v>
      </c>
      <c r="BX457" s="310">
        <v>0.0</v>
      </c>
      <c r="BY457" s="32"/>
      <c r="BZ457" s="32"/>
      <c r="CA457" s="32"/>
      <c r="CB457" s="310">
        <v>0.0</v>
      </c>
      <c r="CC457" s="310">
        <v>0.0</v>
      </c>
      <c r="CD457" s="310">
        <v>0.0</v>
      </c>
      <c r="CE457" s="32"/>
      <c r="CF457" s="32"/>
      <c r="CG457" s="32"/>
      <c r="CH457" s="310">
        <v>0.0</v>
      </c>
      <c r="CI457" s="310">
        <v>0.0</v>
      </c>
      <c r="CJ457" s="310">
        <v>0.0</v>
      </c>
      <c r="CK457" s="31"/>
      <c r="CL457" s="31"/>
      <c r="CM457" s="31"/>
      <c r="CN457" s="304">
        <v>0.0</v>
      </c>
      <c r="CO457" s="304">
        <v>0.0</v>
      </c>
      <c r="CP457" s="304">
        <v>0.0</v>
      </c>
      <c r="CQ457" s="31"/>
      <c r="CR457" s="31"/>
      <c r="CS457" s="31"/>
      <c r="CT457" s="304">
        <v>0.0</v>
      </c>
      <c r="CU457" s="304">
        <v>0.0</v>
      </c>
      <c r="CV457" s="304">
        <v>0.0</v>
      </c>
      <c r="CW457" s="31"/>
      <c r="CX457" s="31"/>
      <c r="CY457" s="31"/>
      <c r="CZ457" s="304">
        <v>0.0</v>
      </c>
      <c r="DA457" s="304">
        <v>0.0</v>
      </c>
      <c r="DB457" s="304">
        <v>0.0</v>
      </c>
    </row>
    <row r="458">
      <c r="B458" s="313"/>
      <c r="C458" s="314"/>
      <c r="D458" s="314"/>
      <c r="E458" s="287">
        <v>0.0</v>
      </c>
      <c r="F458" s="287">
        <v>0.0</v>
      </c>
      <c r="G458" s="287">
        <v>0.0</v>
      </c>
      <c r="H458" s="287">
        <f>IF(ISBLANK(E458), "", COUNTA(CCD!K458, CCD!Q458, CCD!W458, CCD!AC458, CCD!AI458, CCD!AO458, CCD!AU458, CCD!BA458, CCD!BG458, CCD!BM458, CCD!BS458, CCD!BY458, CCD!CE458, CCD!CK458, CCD!CQ458, CCD!CW458))</f>
        <v>0</v>
      </c>
      <c r="I458" s="287">
        <f>IF(ISBLANK(F458), "", COUNTA(CCD!L458, CCD!R458, CCD!X458, CCD!AD458, CCD!AJ458, CCD!AP458, CCD!AV458, CCD!BB458, CCD!BH458, CCD!BN458, CCD!BT458, CCD!BZ458, CCD!CF458, CCD!CL458, CCD!CR458, CCD!CX458))</f>
        <v>0</v>
      </c>
      <c r="J458" s="287">
        <f>IF(ISBLANK(G458), "", COUNTA(CCD!M458, CCD!S458, CCD!Y458, CCD!AE458, CCD!AK458, CCD!AQ458, CCD!AW458, CCD!BC458, CCD!BI458, CCD!BO458, CCD!BU458, CCD!CA458, CCD!CG458, CCD!CM458, CCD!CS458, CCD!CY458))</f>
        <v>0</v>
      </c>
      <c r="K458" s="32"/>
      <c r="L458" s="32"/>
      <c r="M458" s="32"/>
      <c r="N458" s="310">
        <v>0.0</v>
      </c>
      <c r="O458" s="310">
        <v>0.0</v>
      </c>
      <c r="P458" s="310">
        <v>0.0</v>
      </c>
      <c r="Q458" s="32"/>
      <c r="R458" s="88"/>
      <c r="S458" s="32"/>
      <c r="T458" s="310">
        <v>0.0</v>
      </c>
      <c r="U458" s="310">
        <v>0.0</v>
      </c>
      <c r="V458" s="310">
        <v>0.0</v>
      </c>
      <c r="W458" s="32"/>
      <c r="X458" s="32"/>
      <c r="Y458" s="32"/>
      <c r="Z458" s="310">
        <v>0.0</v>
      </c>
      <c r="AA458" s="310">
        <v>0.0</v>
      </c>
      <c r="AB458" s="310">
        <v>0.0</v>
      </c>
      <c r="AC458" s="32"/>
      <c r="AD458" s="32"/>
      <c r="AE458" s="32"/>
      <c r="AF458" s="310">
        <v>0.0</v>
      </c>
      <c r="AG458" s="310">
        <v>0.0</v>
      </c>
      <c r="AH458" s="310">
        <v>0.0</v>
      </c>
      <c r="AI458" s="32"/>
      <c r="AJ458" s="32"/>
      <c r="AK458" s="32"/>
      <c r="AL458" s="310">
        <v>0.0</v>
      </c>
      <c r="AM458" s="310">
        <v>0.0</v>
      </c>
      <c r="AN458" s="310">
        <v>0.0</v>
      </c>
      <c r="AO458" s="32"/>
      <c r="AP458" s="32"/>
      <c r="AQ458" s="32"/>
      <c r="AR458" s="310">
        <v>0.0</v>
      </c>
      <c r="AS458" s="310">
        <v>0.0</v>
      </c>
      <c r="AT458" s="310">
        <v>0.0</v>
      </c>
      <c r="AU458" s="32"/>
      <c r="AV458" s="32"/>
      <c r="AW458" s="32"/>
      <c r="AX458" s="310">
        <v>0.0</v>
      </c>
      <c r="AY458" s="310">
        <v>0.0</v>
      </c>
      <c r="AZ458" s="310">
        <v>0.0</v>
      </c>
      <c r="BA458" s="32"/>
      <c r="BB458" s="32"/>
      <c r="BC458" s="32"/>
      <c r="BD458" s="310">
        <v>0.0</v>
      </c>
      <c r="BE458" s="310">
        <v>0.0</v>
      </c>
      <c r="BF458" s="310">
        <v>0.0</v>
      </c>
      <c r="BG458" s="32"/>
      <c r="BH458" s="32"/>
      <c r="BI458" s="32"/>
      <c r="BJ458" s="310">
        <v>0.0</v>
      </c>
      <c r="BK458" s="310">
        <v>0.0</v>
      </c>
      <c r="BL458" s="310">
        <v>0.0</v>
      </c>
      <c r="BM458" s="32"/>
      <c r="BN458" s="32"/>
      <c r="BO458" s="32"/>
      <c r="BP458" s="310">
        <v>0.0</v>
      </c>
      <c r="BQ458" s="310">
        <v>0.0</v>
      </c>
      <c r="BR458" s="310">
        <v>0.0</v>
      </c>
      <c r="BS458" s="32"/>
      <c r="BT458" s="32"/>
      <c r="BU458" s="32"/>
      <c r="BV458" s="310">
        <v>0.0</v>
      </c>
      <c r="BW458" s="310">
        <v>0.0</v>
      </c>
      <c r="BX458" s="310">
        <v>0.0</v>
      </c>
      <c r="BY458" s="32"/>
      <c r="BZ458" s="32"/>
      <c r="CA458" s="32"/>
      <c r="CB458" s="310">
        <v>0.0</v>
      </c>
      <c r="CC458" s="310">
        <v>0.0</v>
      </c>
      <c r="CD458" s="310">
        <v>0.0</v>
      </c>
      <c r="CE458" s="32"/>
      <c r="CF458" s="32"/>
      <c r="CG458" s="32"/>
      <c r="CH458" s="310">
        <v>0.0</v>
      </c>
      <c r="CI458" s="310">
        <v>0.0</v>
      </c>
      <c r="CJ458" s="310">
        <v>0.0</v>
      </c>
      <c r="CK458" s="31"/>
      <c r="CL458" s="31"/>
      <c r="CM458" s="31"/>
      <c r="CN458" s="304">
        <v>0.0</v>
      </c>
      <c r="CO458" s="304">
        <v>0.0</v>
      </c>
      <c r="CP458" s="304">
        <v>0.0</v>
      </c>
      <c r="CQ458" s="31"/>
      <c r="CR458" s="31"/>
      <c r="CS458" s="31"/>
      <c r="CT458" s="304">
        <v>0.0</v>
      </c>
      <c r="CU458" s="304">
        <v>0.0</v>
      </c>
      <c r="CV458" s="304">
        <v>0.0</v>
      </c>
      <c r="CW458" s="31"/>
      <c r="CX458" s="31"/>
      <c r="CY458" s="31"/>
      <c r="CZ458" s="304">
        <v>0.0</v>
      </c>
      <c r="DA458" s="304">
        <v>0.0</v>
      </c>
      <c r="DB458" s="304">
        <v>0.0</v>
      </c>
    </row>
    <row r="459">
      <c r="B459" s="313"/>
      <c r="C459" s="314"/>
      <c r="D459" s="314"/>
      <c r="E459" s="287">
        <v>0.0</v>
      </c>
      <c r="F459" s="287">
        <v>0.0</v>
      </c>
      <c r="G459" s="287">
        <v>0.0</v>
      </c>
      <c r="H459" s="287">
        <f>IF(ISBLANK(E459), "", COUNTA(CCD!K459, CCD!Q459, CCD!W459, CCD!AC459, CCD!AI459, CCD!AO459, CCD!AU459, CCD!BA459, CCD!BG459, CCD!BM459, CCD!BS459, CCD!BY459, CCD!CE459, CCD!CK459, CCD!CQ459, CCD!CW459))</f>
        <v>0</v>
      </c>
      <c r="I459" s="287">
        <f>IF(ISBLANK(F459), "", COUNTA(CCD!L459, CCD!R459, CCD!X459, CCD!AD459, CCD!AJ459, CCD!AP459, CCD!AV459, CCD!BB459, CCD!BH459, CCD!BN459, CCD!BT459, CCD!BZ459, CCD!CF459, CCD!CL459, CCD!CR459, CCD!CX459))</f>
        <v>0</v>
      </c>
      <c r="J459" s="287">
        <f>IF(ISBLANK(G459), "", COUNTA(CCD!M459, CCD!S459, CCD!Y459, CCD!AE459, CCD!AK459, CCD!AQ459, CCD!AW459, CCD!BC459, CCD!BI459, CCD!BO459, CCD!BU459, CCD!CA459, CCD!CG459, CCD!CM459, CCD!CS459, CCD!CY459))</f>
        <v>0</v>
      </c>
      <c r="K459" s="32"/>
      <c r="L459" s="32"/>
      <c r="M459" s="32"/>
      <c r="N459" s="310">
        <v>0.0</v>
      </c>
      <c r="O459" s="310">
        <v>0.0</v>
      </c>
      <c r="P459" s="310">
        <v>0.0</v>
      </c>
      <c r="Q459" s="32"/>
      <c r="R459" s="88"/>
      <c r="S459" s="32"/>
      <c r="T459" s="310">
        <v>0.0</v>
      </c>
      <c r="U459" s="310">
        <v>0.0</v>
      </c>
      <c r="V459" s="310">
        <v>0.0</v>
      </c>
      <c r="W459" s="32"/>
      <c r="X459" s="32"/>
      <c r="Y459" s="32"/>
      <c r="Z459" s="310">
        <v>0.0</v>
      </c>
      <c r="AA459" s="310">
        <v>0.0</v>
      </c>
      <c r="AB459" s="310">
        <v>0.0</v>
      </c>
      <c r="AC459" s="32"/>
      <c r="AD459" s="32"/>
      <c r="AE459" s="32"/>
      <c r="AF459" s="310">
        <v>0.0</v>
      </c>
      <c r="AG459" s="310">
        <v>0.0</v>
      </c>
      <c r="AH459" s="310">
        <v>0.0</v>
      </c>
      <c r="AI459" s="32"/>
      <c r="AJ459" s="32"/>
      <c r="AK459" s="32"/>
      <c r="AL459" s="310">
        <v>0.0</v>
      </c>
      <c r="AM459" s="310">
        <v>0.0</v>
      </c>
      <c r="AN459" s="310">
        <v>0.0</v>
      </c>
      <c r="AO459" s="32"/>
      <c r="AP459" s="32"/>
      <c r="AQ459" s="32"/>
      <c r="AR459" s="310">
        <v>0.0</v>
      </c>
      <c r="AS459" s="310">
        <v>0.0</v>
      </c>
      <c r="AT459" s="310">
        <v>0.0</v>
      </c>
      <c r="AU459" s="32"/>
      <c r="AV459" s="32"/>
      <c r="AW459" s="32"/>
      <c r="AX459" s="310">
        <v>0.0</v>
      </c>
      <c r="AY459" s="310">
        <v>0.0</v>
      </c>
      <c r="AZ459" s="310">
        <v>0.0</v>
      </c>
      <c r="BA459" s="32"/>
      <c r="BB459" s="32"/>
      <c r="BC459" s="32"/>
      <c r="BD459" s="310">
        <v>0.0</v>
      </c>
      <c r="BE459" s="310">
        <v>0.0</v>
      </c>
      <c r="BF459" s="310">
        <v>0.0</v>
      </c>
      <c r="BG459" s="32"/>
      <c r="BH459" s="32"/>
      <c r="BI459" s="32"/>
      <c r="BJ459" s="310">
        <v>0.0</v>
      </c>
      <c r="BK459" s="310">
        <v>0.0</v>
      </c>
      <c r="BL459" s="310">
        <v>0.0</v>
      </c>
      <c r="BM459" s="32"/>
      <c r="BN459" s="32"/>
      <c r="BO459" s="32"/>
      <c r="BP459" s="310">
        <v>0.0</v>
      </c>
      <c r="BQ459" s="310">
        <v>0.0</v>
      </c>
      <c r="BR459" s="310">
        <v>0.0</v>
      </c>
      <c r="BS459" s="32"/>
      <c r="BT459" s="32"/>
      <c r="BU459" s="32"/>
      <c r="BV459" s="310">
        <v>0.0</v>
      </c>
      <c r="BW459" s="310">
        <v>0.0</v>
      </c>
      <c r="BX459" s="310">
        <v>0.0</v>
      </c>
      <c r="BY459" s="32"/>
      <c r="BZ459" s="32"/>
      <c r="CA459" s="32"/>
      <c r="CB459" s="310">
        <v>0.0</v>
      </c>
      <c r="CC459" s="310">
        <v>0.0</v>
      </c>
      <c r="CD459" s="310">
        <v>0.0</v>
      </c>
      <c r="CE459" s="32"/>
      <c r="CF459" s="32"/>
      <c r="CG459" s="32"/>
      <c r="CH459" s="310">
        <v>0.0</v>
      </c>
      <c r="CI459" s="310">
        <v>0.0</v>
      </c>
      <c r="CJ459" s="310">
        <v>0.0</v>
      </c>
      <c r="CK459" s="31"/>
      <c r="CL459" s="31"/>
      <c r="CM459" s="31"/>
      <c r="CN459" s="304">
        <v>0.0</v>
      </c>
      <c r="CO459" s="304">
        <v>0.0</v>
      </c>
      <c r="CP459" s="304">
        <v>0.0</v>
      </c>
      <c r="CQ459" s="31"/>
      <c r="CR459" s="31"/>
      <c r="CS459" s="31"/>
      <c r="CT459" s="304">
        <v>0.0</v>
      </c>
      <c r="CU459" s="304">
        <v>0.0</v>
      </c>
      <c r="CV459" s="304">
        <v>0.0</v>
      </c>
      <c r="CW459" s="31"/>
      <c r="CX459" s="31"/>
      <c r="CY459" s="31"/>
      <c r="CZ459" s="304">
        <v>0.0</v>
      </c>
      <c r="DA459" s="304">
        <v>0.0</v>
      </c>
      <c r="DB459" s="304">
        <v>0.0</v>
      </c>
    </row>
    <row r="460">
      <c r="B460" s="313"/>
      <c r="C460" s="314"/>
      <c r="D460" s="314"/>
      <c r="E460" s="287">
        <v>0.0</v>
      </c>
      <c r="F460" s="287">
        <v>0.0</v>
      </c>
      <c r="G460" s="287">
        <v>0.0</v>
      </c>
      <c r="H460" s="287">
        <f>IF(ISBLANK(E460), "", COUNTA(CCD!K460, CCD!Q460, CCD!W460, CCD!AC460, CCD!AI460, CCD!AO460, CCD!AU460, CCD!BA460, CCD!BG460, CCD!BM460, CCD!BS460, CCD!BY460, CCD!CE460, CCD!CK460, CCD!CQ460, CCD!CW460))</f>
        <v>0</v>
      </c>
      <c r="I460" s="287">
        <f>IF(ISBLANK(F460), "", COUNTA(CCD!L460, CCD!R460, CCD!X460, CCD!AD460, CCD!AJ460, CCD!AP460, CCD!AV460, CCD!BB460, CCD!BH460, CCD!BN460, CCD!BT460, CCD!BZ460, CCD!CF460, CCD!CL460, CCD!CR460, CCD!CX460))</f>
        <v>0</v>
      </c>
      <c r="J460" s="287">
        <f>IF(ISBLANK(G460), "", COUNTA(CCD!M460, CCD!S460, CCD!Y460, CCD!AE460, CCD!AK460, CCD!AQ460, CCD!AW460, CCD!BC460, CCD!BI460, CCD!BO460, CCD!BU460, CCD!CA460, CCD!CG460, CCD!CM460, CCD!CS460, CCD!CY460))</f>
        <v>0</v>
      </c>
      <c r="K460" s="32"/>
      <c r="L460" s="32"/>
      <c r="M460" s="32"/>
      <c r="N460" s="310">
        <v>0.0</v>
      </c>
      <c r="O460" s="310">
        <v>0.0</v>
      </c>
      <c r="P460" s="310">
        <v>0.0</v>
      </c>
      <c r="Q460" s="32"/>
      <c r="R460" s="88"/>
      <c r="S460" s="32"/>
      <c r="T460" s="310">
        <v>0.0</v>
      </c>
      <c r="U460" s="310">
        <v>0.0</v>
      </c>
      <c r="V460" s="310">
        <v>0.0</v>
      </c>
      <c r="W460" s="32"/>
      <c r="X460" s="32"/>
      <c r="Y460" s="32"/>
      <c r="Z460" s="310">
        <v>0.0</v>
      </c>
      <c r="AA460" s="310">
        <v>0.0</v>
      </c>
      <c r="AB460" s="310">
        <v>0.0</v>
      </c>
      <c r="AC460" s="32"/>
      <c r="AD460" s="32"/>
      <c r="AE460" s="32"/>
      <c r="AF460" s="310">
        <v>0.0</v>
      </c>
      <c r="AG460" s="310">
        <v>0.0</v>
      </c>
      <c r="AH460" s="310">
        <v>0.0</v>
      </c>
      <c r="AI460" s="32"/>
      <c r="AJ460" s="32"/>
      <c r="AK460" s="32"/>
      <c r="AL460" s="310">
        <v>0.0</v>
      </c>
      <c r="AM460" s="310">
        <v>0.0</v>
      </c>
      <c r="AN460" s="310">
        <v>0.0</v>
      </c>
      <c r="AO460" s="32"/>
      <c r="AP460" s="32"/>
      <c r="AQ460" s="32"/>
      <c r="AR460" s="310">
        <v>0.0</v>
      </c>
      <c r="AS460" s="310">
        <v>0.0</v>
      </c>
      <c r="AT460" s="310">
        <v>0.0</v>
      </c>
      <c r="AU460" s="32"/>
      <c r="AV460" s="32"/>
      <c r="AW460" s="32"/>
      <c r="AX460" s="310">
        <v>0.0</v>
      </c>
      <c r="AY460" s="310">
        <v>0.0</v>
      </c>
      <c r="AZ460" s="310">
        <v>0.0</v>
      </c>
      <c r="BA460" s="32"/>
      <c r="BB460" s="32"/>
      <c r="BC460" s="32"/>
      <c r="BD460" s="310">
        <v>0.0</v>
      </c>
      <c r="BE460" s="310">
        <v>0.0</v>
      </c>
      <c r="BF460" s="310">
        <v>0.0</v>
      </c>
      <c r="BG460" s="32"/>
      <c r="BH460" s="32"/>
      <c r="BI460" s="32"/>
      <c r="BJ460" s="310">
        <v>0.0</v>
      </c>
      <c r="BK460" s="310">
        <v>0.0</v>
      </c>
      <c r="BL460" s="310">
        <v>0.0</v>
      </c>
      <c r="BM460" s="32"/>
      <c r="BN460" s="32"/>
      <c r="BO460" s="32"/>
      <c r="BP460" s="310">
        <v>0.0</v>
      </c>
      <c r="BQ460" s="310">
        <v>0.0</v>
      </c>
      <c r="BR460" s="310">
        <v>0.0</v>
      </c>
      <c r="BS460" s="32"/>
      <c r="BT460" s="32"/>
      <c r="BU460" s="32"/>
      <c r="BV460" s="310">
        <v>0.0</v>
      </c>
      <c r="BW460" s="310">
        <v>0.0</v>
      </c>
      <c r="BX460" s="310">
        <v>0.0</v>
      </c>
      <c r="BY460" s="32"/>
      <c r="BZ460" s="32"/>
      <c r="CA460" s="32"/>
      <c r="CB460" s="310">
        <v>0.0</v>
      </c>
      <c r="CC460" s="310">
        <v>0.0</v>
      </c>
      <c r="CD460" s="310">
        <v>0.0</v>
      </c>
      <c r="CE460" s="32"/>
      <c r="CF460" s="32"/>
      <c r="CG460" s="32"/>
      <c r="CH460" s="310">
        <v>0.0</v>
      </c>
      <c r="CI460" s="310">
        <v>0.0</v>
      </c>
      <c r="CJ460" s="310">
        <v>0.0</v>
      </c>
      <c r="CK460" s="31"/>
      <c r="CL460" s="31"/>
      <c r="CM460" s="31"/>
      <c r="CN460" s="304">
        <v>0.0</v>
      </c>
      <c r="CO460" s="304">
        <v>0.0</v>
      </c>
      <c r="CP460" s="304">
        <v>0.0</v>
      </c>
      <c r="CQ460" s="31"/>
      <c r="CR460" s="31"/>
      <c r="CS460" s="31"/>
      <c r="CT460" s="304">
        <v>0.0</v>
      </c>
      <c r="CU460" s="304">
        <v>0.0</v>
      </c>
      <c r="CV460" s="304">
        <v>0.0</v>
      </c>
      <c r="CW460" s="31"/>
      <c r="CX460" s="31"/>
      <c r="CY460" s="31"/>
      <c r="CZ460" s="304">
        <v>0.0</v>
      </c>
      <c r="DA460" s="304">
        <v>0.0</v>
      </c>
      <c r="DB460" s="304">
        <v>0.0</v>
      </c>
    </row>
    <row r="461">
      <c r="B461" s="313"/>
      <c r="C461" s="314"/>
      <c r="D461" s="314"/>
      <c r="E461" s="287">
        <v>0.0</v>
      </c>
      <c r="F461" s="287">
        <v>0.0</v>
      </c>
      <c r="G461" s="287">
        <v>0.0</v>
      </c>
      <c r="H461" s="287">
        <f>IF(ISBLANK(E461), "", COUNTA(CCD!K461, CCD!Q461, CCD!W461, CCD!AC461, CCD!AI461, CCD!AO461, CCD!AU461, CCD!BA461, CCD!BG461, CCD!BM461, CCD!BS461, CCD!BY461, CCD!CE461, CCD!CK461, CCD!CQ461, CCD!CW461))</f>
        <v>0</v>
      </c>
      <c r="I461" s="287">
        <f>IF(ISBLANK(F461), "", COUNTA(CCD!L461, CCD!R461, CCD!X461, CCD!AD461, CCD!AJ461, CCD!AP461, CCD!AV461, CCD!BB461, CCD!BH461, CCD!BN461, CCD!BT461, CCD!BZ461, CCD!CF461, CCD!CL461, CCD!CR461, CCD!CX461))</f>
        <v>0</v>
      </c>
      <c r="J461" s="287">
        <f>IF(ISBLANK(G461), "", COUNTA(CCD!M461, CCD!S461, CCD!Y461, CCD!AE461, CCD!AK461, CCD!AQ461, CCD!AW461, CCD!BC461, CCD!BI461, CCD!BO461, CCD!BU461, CCD!CA461, CCD!CG461, CCD!CM461, CCD!CS461, CCD!CY461))</f>
        <v>0</v>
      </c>
      <c r="K461" s="32"/>
      <c r="L461" s="32"/>
      <c r="M461" s="32"/>
      <c r="N461" s="310">
        <v>0.0</v>
      </c>
      <c r="O461" s="310">
        <v>0.0</v>
      </c>
      <c r="P461" s="310">
        <v>0.0</v>
      </c>
      <c r="Q461" s="32"/>
      <c r="R461" s="88"/>
      <c r="S461" s="32"/>
      <c r="T461" s="310">
        <v>0.0</v>
      </c>
      <c r="U461" s="310">
        <v>0.0</v>
      </c>
      <c r="V461" s="310">
        <v>0.0</v>
      </c>
      <c r="W461" s="32"/>
      <c r="X461" s="32"/>
      <c r="Y461" s="32"/>
      <c r="Z461" s="310">
        <v>0.0</v>
      </c>
      <c r="AA461" s="310">
        <v>0.0</v>
      </c>
      <c r="AB461" s="310">
        <v>0.0</v>
      </c>
      <c r="AC461" s="32"/>
      <c r="AD461" s="32"/>
      <c r="AE461" s="32"/>
      <c r="AF461" s="310">
        <v>0.0</v>
      </c>
      <c r="AG461" s="310">
        <v>0.0</v>
      </c>
      <c r="AH461" s="310">
        <v>0.0</v>
      </c>
      <c r="AI461" s="32"/>
      <c r="AJ461" s="32"/>
      <c r="AK461" s="32"/>
      <c r="AL461" s="310">
        <v>0.0</v>
      </c>
      <c r="AM461" s="310">
        <v>0.0</v>
      </c>
      <c r="AN461" s="310">
        <v>0.0</v>
      </c>
      <c r="AO461" s="32"/>
      <c r="AP461" s="32"/>
      <c r="AQ461" s="32"/>
      <c r="AR461" s="310">
        <v>0.0</v>
      </c>
      <c r="AS461" s="310">
        <v>0.0</v>
      </c>
      <c r="AT461" s="310">
        <v>0.0</v>
      </c>
      <c r="AU461" s="32"/>
      <c r="AV461" s="32"/>
      <c r="AW461" s="32"/>
      <c r="AX461" s="310">
        <v>0.0</v>
      </c>
      <c r="AY461" s="310">
        <v>0.0</v>
      </c>
      <c r="AZ461" s="310">
        <v>0.0</v>
      </c>
      <c r="BA461" s="32"/>
      <c r="BB461" s="32"/>
      <c r="BC461" s="32"/>
      <c r="BD461" s="310">
        <v>0.0</v>
      </c>
      <c r="BE461" s="310">
        <v>0.0</v>
      </c>
      <c r="BF461" s="310">
        <v>0.0</v>
      </c>
      <c r="BG461" s="32"/>
      <c r="BH461" s="32"/>
      <c r="BI461" s="32"/>
      <c r="BJ461" s="310">
        <v>0.0</v>
      </c>
      <c r="BK461" s="310">
        <v>0.0</v>
      </c>
      <c r="BL461" s="310">
        <v>0.0</v>
      </c>
      <c r="BM461" s="32"/>
      <c r="BN461" s="32"/>
      <c r="BO461" s="32"/>
      <c r="BP461" s="310">
        <v>0.0</v>
      </c>
      <c r="BQ461" s="310">
        <v>0.0</v>
      </c>
      <c r="BR461" s="310">
        <v>0.0</v>
      </c>
      <c r="BS461" s="32"/>
      <c r="BT461" s="32"/>
      <c r="BU461" s="32"/>
      <c r="BV461" s="310">
        <v>0.0</v>
      </c>
      <c r="BW461" s="310">
        <v>0.0</v>
      </c>
      <c r="BX461" s="310">
        <v>0.0</v>
      </c>
      <c r="BY461" s="32"/>
      <c r="BZ461" s="32"/>
      <c r="CA461" s="32"/>
      <c r="CB461" s="310">
        <v>0.0</v>
      </c>
      <c r="CC461" s="310">
        <v>0.0</v>
      </c>
      <c r="CD461" s="310">
        <v>0.0</v>
      </c>
      <c r="CE461" s="32"/>
      <c r="CF461" s="32"/>
      <c r="CG461" s="32"/>
      <c r="CH461" s="310">
        <v>0.0</v>
      </c>
      <c r="CI461" s="310">
        <v>0.0</v>
      </c>
      <c r="CJ461" s="310">
        <v>0.0</v>
      </c>
      <c r="CK461" s="31"/>
      <c r="CL461" s="31"/>
      <c r="CM461" s="31"/>
      <c r="CN461" s="304">
        <v>0.0</v>
      </c>
      <c r="CO461" s="304">
        <v>0.0</v>
      </c>
      <c r="CP461" s="304">
        <v>0.0</v>
      </c>
      <c r="CQ461" s="31"/>
      <c r="CR461" s="31"/>
      <c r="CS461" s="31"/>
      <c r="CT461" s="304">
        <v>0.0</v>
      </c>
      <c r="CU461" s="304">
        <v>0.0</v>
      </c>
      <c r="CV461" s="304">
        <v>0.0</v>
      </c>
      <c r="CW461" s="31"/>
      <c r="CX461" s="31"/>
      <c r="CY461" s="31"/>
      <c r="CZ461" s="304">
        <v>0.0</v>
      </c>
      <c r="DA461" s="304">
        <v>0.0</v>
      </c>
      <c r="DB461" s="304">
        <v>0.0</v>
      </c>
    </row>
    <row r="462">
      <c r="B462" s="313"/>
      <c r="C462" s="314"/>
      <c r="D462" s="314"/>
      <c r="E462" s="287">
        <v>0.0</v>
      </c>
      <c r="F462" s="287">
        <v>0.0</v>
      </c>
      <c r="G462" s="287">
        <v>0.0</v>
      </c>
      <c r="H462" s="287">
        <f>IF(ISBLANK(E462), "", COUNTA(CCD!K462, CCD!Q462, CCD!W462, CCD!AC462, CCD!AI462, CCD!AO462, CCD!AU462, CCD!BA462, CCD!BG462, CCD!BM462, CCD!BS462, CCD!BY462, CCD!CE462, CCD!CK462, CCD!CQ462, CCD!CW462))</f>
        <v>0</v>
      </c>
      <c r="I462" s="287">
        <f>IF(ISBLANK(F462), "", COUNTA(CCD!L462, CCD!R462, CCD!X462, CCD!AD462, CCD!AJ462, CCD!AP462, CCD!AV462, CCD!BB462, CCD!BH462, CCD!BN462, CCD!BT462, CCD!BZ462, CCD!CF462, CCD!CL462, CCD!CR462, CCD!CX462))</f>
        <v>0</v>
      </c>
      <c r="J462" s="287">
        <f>IF(ISBLANK(G462), "", COUNTA(CCD!M462, CCD!S462, CCD!Y462, CCD!AE462, CCD!AK462, CCD!AQ462, CCD!AW462, CCD!BC462, CCD!BI462, CCD!BO462, CCD!BU462, CCD!CA462, CCD!CG462, CCD!CM462, CCD!CS462, CCD!CY462))</f>
        <v>0</v>
      </c>
      <c r="K462" s="32"/>
      <c r="L462" s="32"/>
      <c r="M462" s="32"/>
      <c r="N462" s="310">
        <v>0.0</v>
      </c>
      <c r="O462" s="310">
        <v>0.0</v>
      </c>
      <c r="P462" s="310">
        <v>0.0</v>
      </c>
      <c r="Q462" s="32"/>
      <c r="R462" s="88"/>
      <c r="S462" s="32"/>
      <c r="T462" s="310">
        <v>0.0</v>
      </c>
      <c r="U462" s="310">
        <v>0.0</v>
      </c>
      <c r="V462" s="310">
        <v>0.0</v>
      </c>
      <c r="W462" s="32"/>
      <c r="X462" s="32"/>
      <c r="Y462" s="32"/>
      <c r="Z462" s="310">
        <v>0.0</v>
      </c>
      <c r="AA462" s="310">
        <v>0.0</v>
      </c>
      <c r="AB462" s="310">
        <v>0.0</v>
      </c>
      <c r="AC462" s="32"/>
      <c r="AD462" s="32"/>
      <c r="AE462" s="32"/>
      <c r="AF462" s="310">
        <v>0.0</v>
      </c>
      <c r="AG462" s="310">
        <v>0.0</v>
      </c>
      <c r="AH462" s="310">
        <v>0.0</v>
      </c>
      <c r="AI462" s="32"/>
      <c r="AJ462" s="32"/>
      <c r="AK462" s="32"/>
      <c r="AL462" s="310">
        <v>0.0</v>
      </c>
      <c r="AM462" s="310">
        <v>0.0</v>
      </c>
      <c r="AN462" s="310">
        <v>0.0</v>
      </c>
      <c r="AO462" s="32"/>
      <c r="AP462" s="32"/>
      <c r="AQ462" s="32"/>
      <c r="AR462" s="310">
        <v>0.0</v>
      </c>
      <c r="AS462" s="310">
        <v>0.0</v>
      </c>
      <c r="AT462" s="310">
        <v>0.0</v>
      </c>
      <c r="AU462" s="32"/>
      <c r="AV462" s="32"/>
      <c r="AW462" s="32"/>
      <c r="AX462" s="310">
        <v>0.0</v>
      </c>
      <c r="AY462" s="310">
        <v>0.0</v>
      </c>
      <c r="AZ462" s="310">
        <v>0.0</v>
      </c>
      <c r="BA462" s="32"/>
      <c r="BB462" s="32"/>
      <c r="BC462" s="32"/>
      <c r="BD462" s="310">
        <v>0.0</v>
      </c>
      <c r="BE462" s="310">
        <v>0.0</v>
      </c>
      <c r="BF462" s="310">
        <v>0.0</v>
      </c>
      <c r="BG462" s="32"/>
      <c r="BH462" s="32"/>
      <c r="BI462" s="32"/>
      <c r="BJ462" s="310">
        <v>0.0</v>
      </c>
      <c r="BK462" s="310">
        <v>0.0</v>
      </c>
      <c r="BL462" s="310">
        <v>0.0</v>
      </c>
      <c r="BM462" s="32"/>
      <c r="BN462" s="32"/>
      <c r="BO462" s="32"/>
      <c r="BP462" s="310">
        <v>0.0</v>
      </c>
      <c r="BQ462" s="310">
        <v>0.0</v>
      </c>
      <c r="BR462" s="310">
        <v>0.0</v>
      </c>
      <c r="BS462" s="32"/>
      <c r="BT462" s="32"/>
      <c r="BU462" s="32"/>
      <c r="BV462" s="310">
        <v>0.0</v>
      </c>
      <c r="BW462" s="310">
        <v>0.0</v>
      </c>
      <c r="BX462" s="310">
        <v>0.0</v>
      </c>
      <c r="BY462" s="32"/>
      <c r="BZ462" s="32"/>
      <c r="CA462" s="32"/>
      <c r="CB462" s="310">
        <v>0.0</v>
      </c>
      <c r="CC462" s="310">
        <v>0.0</v>
      </c>
      <c r="CD462" s="310">
        <v>0.0</v>
      </c>
      <c r="CE462" s="32"/>
      <c r="CF462" s="32"/>
      <c r="CG462" s="32"/>
      <c r="CH462" s="310">
        <v>0.0</v>
      </c>
      <c r="CI462" s="310">
        <v>0.0</v>
      </c>
      <c r="CJ462" s="310">
        <v>0.0</v>
      </c>
      <c r="CK462" s="31"/>
      <c r="CL462" s="31"/>
      <c r="CM462" s="31"/>
      <c r="CN462" s="304">
        <v>0.0</v>
      </c>
      <c r="CO462" s="304">
        <v>0.0</v>
      </c>
      <c r="CP462" s="304">
        <v>0.0</v>
      </c>
      <c r="CQ462" s="31"/>
      <c r="CR462" s="31"/>
      <c r="CS462" s="31"/>
      <c r="CT462" s="304">
        <v>0.0</v>
      </c>
      <c r="CU462" s="304">
        <v>0.0</v>
      </c>
      <c r="CV462" s="304">
        <v>0.0</v>
      </c>
      <c r="CW462" s="31"/>
      <c r="CX462" s="31"/>
      <c r="CY462" s="31"/>
      <c r="CZ462" s="304">
        <v>0.0</v>
      </c>
      <c r="DA462" s="304">
        <v>0.0</v>
      </c>
      <c r="DB462" s="304">
        <v>0.0</v>
      </c>
    </row>
    <row r="463">
      <c r="B463" s="313"/>
      <c r="C463" s="314"/>
      <c r="D463" s="314"/>
      <c r="E463" s="287">
        <v>0.0</v>
      </c>
      <c r="F463" s="287">
        <v>0.0</v>
      </c>
      <c r="G463" s="287">
        <v>0.0</v>
      </c>
      <c r="H463" s="287">
        <f>IF(ISBLANK(E463), "", COUNTA(CCD!K463, CCD!Q463, CCD!W463, CCD!AC463, CCD!AI463, CCD!AO463, CCD!AU463, CCD!BA463, CCD!BG463, CCD!BM463, CCD!BS463, CCD!BY463, CCD!CE463, CCD!CK463, CCD!CQ463, CCD!CW463))</f>
        <v>0</v>
      </c>
      <c r="I463" s="287">
        <f>IF(ISBLANK(F463), "", COUNTA(CCD!L463, CCD!R463, CCD!X463, CCD!AD463, CCD!AJ463, CCD!AP463, CCD!AV463, CCD!BB463, CCD!BH463, CCD!BN463, CCD!BT463, CCD!BZ463, CCD!CF463, CCD!CL463, CCD!CR463, CCD!CX463))</f>
        <v>0</v>
      </c>
      <c r="J463" s="287">
        <f>IF(ISBLANK(G463), "", COUNTA(CCD!M463, CCD!S463, CCD!Y463, CCD!AE463, CCD!AK463, CCD!AQ463, CCD!AW463, CCD!BC463, CCD!BI463, CCD!BO463, CCD!BU463, CCD!CA463, CCD!CG463, CCD!CM463, CCD!CS463, CCD!CY463))</f>
        <v>0</v>
      </c>
      <c r="K463" s="32"/>
      <c r="L463" s="32"/>
      <c r="M463" s="32"/>
      <c r="N463" s="310">
        <v>0.0</v>
      </c>
      <c r="O463" s="310">
        <v>0.0</v>
      </c>
      <c r="P463" s="310">
        <v>0.0</v>
      </c>
      <c r="Q463" s="32"/>
      <c r="R463" s="88"/>
      <c r="S463" s="32"/>
      <c r="T463" s="310">
        <v>0.0</v>
      </c>
      <c r="U463" s="310">
        <v>0.0</v>
      </c>
      <c r="V463" s="310">
        <v>0.0</v>
      </c>
      <c r="W463" s="32"/>
      <c r="X463" s="32"/>
      <c r="Y463" s="32"/>
      <c r="Z463" s="310">
        <v>0.0</v>
      </c>
      <c r="AA463" s="310">
        <v>0.0</v>
      </c>
      <c r="AB463" s="310">
        <v>0.0</v>
      </c>
      <c r="AC463" s="32"/>
      <c r="AD463" s="32"/>
      <c r="AE463" s="32"/>
      <c r="AF463" s="310">
        <v>0.0</v>
      </c>
      <c r="AG463" s="310">
        <v>0.0</v>
      </c>
      <c r="AH463" s="310">
        <v>0.0</v>
      </c>
      <c r="AI463" s="32"/>
      <c r="AJ463" s="32"/>
      <c r="AK463" s="32"/>
      <c r="AL463" s="310">
        <v>0.0</v>
      </c>
      <c r="AM463" s="310">
        <v>0.0</v>
      </c>
      <c r="AN463" s="310">
        <v>0.0</v>
      </c>
      <c r="AO463" s="32"/>
      <c r="AP463" s="32"/>
      <c r="AQ463" s="32"/>
      <c r="AR463" s="310">
        <v>0.0</v>
      </c>
      <c r="AS463" s="310">
        <v>0.0</v>
      </c>
      <c r="AT463" s="310">
        <v>0.0</v>
      </c>
      <c r="AU463" s="32"/>
      <c r="AV463" s="32"/>
      <c r="AW463" s="32"/>
      <c r="AX463" s="310">
        <v>0.0</v>
      </c>
      <c r="AY463" s="310">
        <v>0.0</v>
      </c>
      <c r="AZ463" s="310">
        <v>0.0</v>
      </c>
      <c r="BA463" s="32"/>
      <c r="BB463" s="32"/>
      <c r="BC463" s="32"/>
      <c r="BD463" s="310">
        <v>0.0</v>
      </c>
      <c r="BE463" s="310">
        <v>0.0</v>
      </c>
      <c r="BF463" s="310">
        <v>0.0</v>
      </c>
      <c r="BG463" s="32"/>
      <c r="BH463" s="32"/>
      <c r="BI463" s="32"/>
      <c r="BJ463" s="310">
        <v>0.0</v>
      </c>
      <c r="BK463" s="310">
        <v>0.0</v>
      </c>
      <c r="BL463" s="310">
        <v>0.0</v>
      </c>
      <c r="BM463" s="32"/>
      <c r="BN463" s="32"/>
      <c r="BO463" s="32"/>
      <c r="BP463" s="310">
        <v>0.0</v>
      </c>
      <c r="BQ463" s="310">
        <v>0.0</v>
      </c>
      <c r="BR463" s="310">
        <v>0.0</v>
      </c>
      <c r="BS463" s="32"/>
      <c r="BT463" s="32"/>
      <c r="BU463" s="32"/>
      <c r="BV463" s="310">
        <v>0.0</v>
      </c>
      <c r="BW463" s="310">
        <v>0.0</v>
      </c>
      <c r="BX463" s="310">
        <v>0.0</v>
      </c>
      <c r="BY463" s="32"/>
      <c r="BZ463" s="32"/>
      <c r="CA463" s="32"/>
      <c r="CB463" s="310">
        <v>0.0</v>
      </c>
      <c r="CC463" s="310">
        <v>0.0</v>
      </c>
      <c r="CD463" s="310">
        <v>0.0</v>
      </c>
      <c r="CE463" s="32"/>
      <c r="CF463" s="32"/>
      <c r="CG463" s="32"/>
      <c r="CH463" s="310">
        <v>0.0</v>
      </c>
      <c r="CI463" s="310">
        <v>0.0</v>
      </c>
      <c r="CJ463" s="310">
        <v>0.0</v>
      </c>
      <c r="CK463" s="31"/>
      <c r="CL463" s="31"/>
      <c r="CM463" s="31"/>
      <c r="CN463" s="304">
        <v>0.0</v>
      </c>
      <c r="CO463" s="304">
        <v>0.0</v>
      </c>
      <c r="CP463" s="304">
        <v>0.0</v>
      </c>
      <c r="CQ463" s="31"/>
      <c r="CR463" s="31"/>
      <c r="CS463" s="31"/>
      <c r="CT463" s="304">
        <v>0.0</v>
      </c>
      <c r="CU463" s="304">
        <v>0.0</v>
      </c>
      <c r="CV463" s="304">
        <v>0.0</v>
      </c>
      <c r="CW463" s="31"/>
      <c r="CX463" s="31"/>
      <c r="CY463" s="31"/>
      <c r="CZ463" s="304">
        <v>0.0</v>
      </c>
      <c r="DA463" s="304">
        <v>0.0</v>
      </c>
      <c r="DB463" s="304">
        <v>0.0</v>
      </c>
    </row>
    <row r="464">
      <c r="B464" s="313"/>
      <c r="C464" s="314"/>
      <c r="D464" s="314"/>
      <c r="E464" s="287">
        <v>0.0</v>
      </c>
      <c r="F464" s="287">
        <v>0.0</v>
      </c>
      <c r="G464" s="287">
        <v>0.0</v>
      </c>
      <c r="H464" s="287">
        <f>IF(ISBLANK(E464), "", COUNTA(CCD!K464, CCD!Q464, CCD!W464, CCD!AC464, CCD!AI464, CCD!AO464, CCD!AU464, CCD!BA464, CCD!BG464, CCD!BM464, CCD!BS464, CCD!BY464, CCD!CE464, CCD!CK464, CCD!CQ464, CCD!CW464))</f>
        <v>0</v>
      </c>
      <c r="I464" s="287">
        <f>IF(ISBLANK(F464), "", COUNTA(CCD!L464, CCD!R464, CCD!X464, CCD!AD464, CCD!AJ464, CCD!AP464, CCD!AV464, CCD!BB464, CCD!BH464, CCD!BN464, CCD!BT464, CCD!BZ464, CCD!CF464, CCD!CL464, CCD!CR464, CCD!CX464))</f>
        <v>0</v>
      </c>
      <c r="J464" s="287">
        <f>IF(ISBLANK(G464), "", COUNTA(CCD!M464, CCD!S464, CCD!Y464, CCD!AE464, CCD!AK464, CCD!AQ464, CCD!AW464, CCD!BC464, CCD!BI464, CCD!BO464, CCD!BU464, CCD!CA464, CCD!CG464, CCD!CM464, CCD!CS464, CCD!CY464))</f>
        <v>0</v>
      </c>
      <c r="K464" s="32"/>
      <c r="L464" s="32"/>
      <c r="M464" s="32"/>
      <c r="N464" s="310">
        <v>0.0</v>
      </c>
      <c r="O464" s="310">
        <v>0.0</v>
      </c>
      <c r="P464" s="310">
        <v>0.0</v>
      </c>
      <c r="Q464" s="32"/>
      <c r="R464" s="88"/>
      <c r="S464" s="32"/>
      <c r="T464" s="310">
        <v>0.0</v>
      </c>
      <c r="U464" s="310">
        <v>0.0</v>
      </c>
      <c r="V464" s="310">
        <v>0.0</v>
      </c>
      <c r="W464" s="32"/>
      <c r="X464" s="32"/>
      <c r="Y464" s="32"/>
      <c r="Z464" s="310">
        <v>0.0</v>
      </c>
      <c r="AA464" s="310">
        <v>0.0</v>
      </c>
      <c r="AB464" s="310">
        <v>0.0</v>
      </c>
      <c r="AC464" s="32"/>
      <c r="AD464" s="32"/>
      <c r="AE464" s="32"/>
      <c r="AF464" s="310">
        <v>0.0</v>
      </c>
      <c r="AG464" s="310">
        <v>0.0</v>
      </c>
      <c r="AH464" s="310">
        <v>0.0</v>
      </c>
      <c r="AI464" s="32"/>
      <c r="AJ464" s="32"/>
      <c r="AK464" s="32"/>
      <c r="AL464" s="310">
        <v>0.0</v>
      </c>
      <c r="AM464" s="310">
        <v>0.0</v>
      </c>
      <c r="AN464" s="310">
        <v>0.0</v>
      </c>
      <c r="AO464" s="32"/>
      <c r="AP464" s="32"/>
      <c r="AQ464" s="32"/>
      <c r="AR464" s="310">
        <v>0.0</v>
      </c>
      <c r="AS464" s="310">
        <v>0.0</v>
      </c>
      <c r="AT464" s="310">
        <v>0.0</v>
      </c>
      <c r="AU464" s="32"/>
      <c r="AV464" s="32"/>
      <c r="AW464" s="32"/>
      <c r="AX464" s="310">
        <v>0.0</v>
      </c>
      <c r="AY464" s="310">
        <v>0.0</v>
      </c>
      <c r="AZ464" s="310">
        <v>0.0</v>
      </c>
      <c r="BA464" s="32"/>
      <c r="BB464" s="32"/>
      <c r="BC464" s="32"/>
      <c r="BD464" s="310">
        <v>0.0</v>
      </c>
      <c r="BE464" s="310">
        <v>0.0</v>
      </c>
      <c r="BF464" s="310">
        <v>0.0</v>
      </c>
      <c r="BG464" s="32"/>
      <c r="BH464" s="32"/>
      <c r="BI464" s="32"/>
      <c r="BJ464" s="310">
        <v>0.0</v>
      </c>
      <c r="BK464" s="310">
        <v>0.0</v>
      </c>
      <c r="BL464" s="310">
        <v>0.0</v>
      </c>
      <c r="BM464" s="32"/>
      <c r="BN464" s="32"/>
      <c r="BO464" s="32"/>
      <c r="BP464" s="310">
        <v>0.0</v>
      </c>
      <c r="BQ464" s="310">
        <v>0.0</v>
      </c>
      <c r="BR464" s="310">
        <v>0.0</v>
      </c>
      <c r="BS464" s="32"/>
      <c r="BT464" s="32"/>
      <c r="BU464" s="32"/>
      <c r="BV464" s="310">
        <v>0.0</v>
      </c>
      <c r="BW464" s="310">
        <v>0.0</v>
      </c>
      <c r="BX464" s="310">
        <v>0.0</v>
      </c>
      <c r="BY464" s="32"/>
      <c r="BZ464" s="32"/>
      <c r="CA464" s="32"/>
      <c r="CB464" s="310">
        <v>0.0</v>
      </c>
      <c r="CC464" s="310">
        <v>0.0</v>
      </c>
      <c r="CD464" s="310">
        <v>0.0</v>
      </c>
      <c r="CE464" s="32"/>
      <c r="CF464" s="32"/>
      <c r="CG464" s="32"/>
      <c r="CH464" s="310">
        <v>0.0</v>
      </c>
      <c r="CI464" s="310">
        <v>0.0</v>
      </c>
      <c r="CJ464" s="310">
        <v>0.0</v>
      </c>
      <c r="CK464" s="31"/>
      <c r="CL464" s="31"/>
      <c r="CM464" s="31"/>
      <c r="CN464" s="304">
        <v>0.0</v>
      </c>
      <c r="CO464" s="304">
        <v>0.0</v>
      </c>
      <c r="CP464" s="304">
        <v>0.0</v>
      </c>
      <c r="CQ464" s="31"/>
      <c r="CR464" s="31"/>
      <c r="CS464" s="31"/>
      <c r="CT464" s="304">
        <v>0.0</v>
      </c>
      <c r="CU464" s="304">
        <v>0.0</v>
      </c>
      <c r="CV464" s="304">
        <v>0.0</v>
      </c>
      <c r="CW464" s="31"/>
      <c r="CX464" s="31"/>
      <c r="CY464" s="31"/>
      <c r="CZ464" s="304">
        <v>0.0</v>
      </c>
      <c r="DA464" s="304">
        <v>0.0</v>
      </c>
      <c r="DB464" s="304">
        <v>0.0</v>
      </c>
    </row>
    <row r="465">
      <c r="B465" s="313"/>
      <c r="C465" s="314"/>
      <c r="D465" s="314"/>
      <c r="E465" s="287">
        <v>0.0</v>
      </c>
      <c r="F465" s="287">
        <v>0.0</v>
      </c>
      <c r="G465" s="287">
        <v>0.0</v>
      </c>
      <c r="H465" s="287">
        <f>IF(ISBLANK(E465), "", COUNTA(CCD!K465, CCD!Q465, CCD!W465, CCD!AC465, CCD!AI465, CCD!AO465, CCD!AU465, CCD!BA465, CCD!BG465, CCD!BM465, CCD!BS465, CCD!BY465, CCD!CE465, CCD!CK465, CCD!CQ465, CCD!CW465))</f>
        <v>0</v>
      </c>
      <c r="I465" s="287">
        <f>IF(ISBLANK(F465), "", COUNTA(CCD!L465, CCD!R465, CCD!X465, CCD!AD465, CCD!AJ465, CCD!AP465, CCD!AV465, CCD!BB465, CCD!BH465, CCD!BN465, CCD!BT465, CCD!BZ465, CCD!CF465, CCD!CL465, CCD!CR465, CCD!CX465))</f>
        <v>0</v>
      </c>
      <c r="J465" s="287">
        <f>IF(ISBLANK(G465), "", COUNTA(CCD!M465, CCD!S465, CCD!Y465, CCD!AE465, CCD!AK465, CCD!AQ465, CCD!AW465, CCD!BC465, CCD!BI465, CCD!BO465, CCD!BU465, CCD!CA465, CCD!CG465, CCD!CM465, CCD!CS465, CCD!CY465))</f>
        <v>0</v>
      </c>
      <c r="K465" s="32"/>
      <c r="L465" s="32"/>
      <c r="M465" s="32"/>
      <c r="N465" s="310">
        <v>0.0</v>
      </c>
      <c r="O465" s="310">
        <v>0.0</v>
      </c>
      <c r="P465" s="310">
        <v>0.0</v>
      </c>
      <c r="Q465" s="32"/>
      <c r="R465" s="88"/>
      <c r="S465" s="32"/>
      <c r="T465" s="310">
        <v>0.0</v>
      </c>
      <c r="U465" s="310">
        <v>0.0</v>
      </c>
      <c r="V465" s="310">
        <v>0.0</v>
      </c>
      <c r="W465" s="32"/>
      <c r="X465" s="32"/>
      <c r="Y465" s="32"/>
      <c r="Z465" s="310">
        <v>0.0</v>
      </c>
      <c r="AA465" s="310">
        <v>0.0</v>
      </c>
      <c r="AB465" s="310">
        <v>0.0</v>
      </c>
      <c r="AC465" s="32"/>
      <c r="AD465" s="32"/>
      <c r="AE465" s="32"/>
      <c r="AF465" s="310">
        <v>0.0</v>
      </c>
      <c r="AG465" s="310">
        <v>0.0</v>
      </c>
      <c r="AH465" s="310">
        <v>0.0</v>
      </c>
      <c r="AI465" s="32"/>
      <c r="AJ465" s="32"/>
      <c r="AK465" s="32"/>
      <c r="AL465" s="310">
        <v>0.0</v>
      </c>
      <c r="AM465" s="310">
        <v>0.0</v>
      </c>
      <c r="AN465" s="310">
        <v>0.0</v>
      </c>
      <c r="AO465" s="32"/>
      <c r="AP465" s="32"/>
      <c r="AQ465" s="32"/>
      <c r="AR465" s="310">
        <v>0.0</v>
      </c>
      <c r="AS465" s="310">
        <v>0.0</v>
      </c>
      <c r="AT465" s="310">
        <v>0.0</v>
      </c>
      <c r="AU465" s="32"/>
      <c r="AV465" s="32"/>
      <c r="AW465" s="32"/>
      <c r="AX465" s="310">
        <v>0.0</v>
      </c>
      <c r="AY465" s="310">
        <v>0.0</v>
      </c>
      <c r="AZ465" s="310">
        <v>0.0</v>
      </c>
      <c r="BA465" s="32"/>
      <c r="BB465" s="32"/>
      <c r="BC465" s="32"/>
      <c r="BD465" s="310">
        <v>0.0</v>
      </c>
      <c r="BE465" s="310">
        <v>0.0</v>
      </c>
      <c r="BF465" s="310">
        <v>0.0</v>
      </c>
      <c r="BG465" s="32"/>
      <c r="BH465" s="32"/>
      <c r="BI465" s="32"/>
      <c r="BJ465" s="310">
        <v>0.0</v>
      </c>
      <c r="BK465" s="310">
        <v>0.0</v>
      </c>
      <c r="BL465" s="310">
        <v>0.0</v>
      </c>
      <c r="BM465" s="32"/>
      <c r="BN465" s="32"/>
      <c r="BO465" s="32"/>
      <c r="BP465" s="310">
        <v>0.0</v>
      </c>
      <c r="BQ465" s="310">
        <v>0.0</v>
      </c>
      <c r="BR465" s="310">
        <v>0.0</v>
      </c>
      <c r="BS465" s="32"/>
      <c r="BT465" s="32"/>
      <c r="BU465" s="32"/>
      <c r="BV465" s="310">
        <v>0.0</v>
      </c>
      <c r="BW465" s="310">
        <v>0.0</v>
      </c>
      <c r="BX465" s="310">
        <v>0.0</v>
      </c>
      <c r="BY465" s="32"/>
      <c r="BZ465" s="32"/>
      <c r="CA465" s="32"/>
      <c r="CB465" s="310">
        <v>0.0</v>
      </c>
      <c r="CC465" s="310">
        <v>0.0</v>
      </c>
      <c r="CD465" s="310">
        <v>0.0</v>
      </c>
      <c r="CE465" s="32"/>
      <c r="CF465" s="32"/>
      <c r="CG465" s="32"/>
      <c r="CH465" s="310">
        <v>0.0</v>
      </c>
      <c r="CI465" s="310">
        <v>0.0</v>
      </c>
      <c r="CJ465" s="310">
        <v>0.0</v>
      </c>
      <c r="CK465" s="31"/>
      <c r="CL465" s="31"/>
      <c r="CM465" s="31"/>
      <c r="CN465" s="304">
        <v>0.0</v>
      </c>
      <c r="CO465" s="304">
        <v>0.0</v>
      </c>
      <c r="CP465" s="304">
        <v>0.0</v>
      </c>
      <c r="CQ465" s="31"/>
      <c r="CR465" s="31"/>
      <c r="CS465" s="31"/>
      <c r="CT465" s="304">
        <v>0.0</v>
      </c>
      <c r="CU465" s="304">
        <v>0.0</v>
      </c>
      <c r="CV465" s="304">
        <v>0.0</v>
      </c>
      <c r="CW465" s="31"/>
      <c r="CX465" s="31"/>
      <c r="CY465" s="31"/>
      <c r="CZ465" s="304">
        <v>0.0</v>
      </c>
      <c r="DA465" s="304">
        <v>0.0</v>
      </c>
      <c r="DB465" s="304">
        <v>0.0</v>
      </c>
    </row>
    <row r="466">
      <c r="B466" s="313"/>
      <c r="C466" s="314"/>
      <c r="D466" s="314"/>
      <c r="E466" s="287">
        <v>0.0</v>
      </c>
      <c r="F466" s="287">
        <v>0.0</v>
      </c>
      <c r="G466" s="287">
        <v>0.0</v>
      </c>
      <c r="H466" s="287">
        <f>IF(ISBLANK(E466), "", COUNTA(CCD!K466, CCD!Q466, CCD!W466, CCD!AC466, CCD!AI466, CCD!AO466, CCD!AU466, CCD!BA466, CCD!BG466, CCD!BM466, CCD!BS466, CCD!BY466, CCD!CE466, CCD!CK466, CCD!CQ466, CCD!CW466))</f>
        <v>0</v>
      </c>
      <c r="I466" s="287">
        <f>IF(ISBLANK(F466), "", COUNTA(CCD!L466, CCD!R466, CCD!X466, CCD!AD466, CCD!AJ466, CCD!AP466, CCD!AV466, CCD!BB466, CCD!BH466, CCD!BN466, CCD!BT466, CCD!BZ466, CCD!CF466, CCD!CL466, CCD!CR466, CCD!CX466))</f>
        <v>0</v>
      </c>
      <c r="J466" s="287">
        <f>IF(ISBLANK(G466), "", COUNTA(CCD!M466, CCD!S466, CCD!Y466, CCD!AE466, CCD!AK466, CCD!AQ466, CCD!AW466, CCD!BC466, CCD!BI466, CCD!BO466, CCD!BU466, CCD!CA466, CCD!CG466, CCD!CM466, CCD!CS466, CCD!CY466))</f>
        <v>0</v>
      </c>
      <c r="K466" s="32"/>
      <c r="L466" s="32"/>
      <c r="M466" s="32"/>
      <c r="N466" s="310">
        <v>0.0</v>
      </c>
      <c r="O466" s="310">
        <v>0.0</v>
      </c>
      <c r="P466" s="310">
        <v>0.0</v>
      </c>
      <c r="Q466" s="32"/>
      <c r="R466" s="88"/>
      <c r="S466" s="32"/>
      <c r="T466" s="310">
        <v>0.0</v>
      </c>
      <c r="U466" s="310">
        <v>0.0</v>
      </c>
      <c r="V466" s="310">
        <v>0.0</v>
      </c>
      <c r="W466" s="32"/>
      <c r="X466" s="32"/>
      <c r="Y466" s="32"/>
      <c r="Z466" s="310">
        <v>0.0</v>
      </c>
      <c r="AA466" s="310">
        <v>0.0</v>
      </c>
      <c r="AB466" s="310">
        <v>0.0</v>
      </c>
      <c r="AC466" s="32"/>
      <c r="AD466" s="32"/>
      <c r="AE466" s="32"/>
      <c r="AF466" s="310">
        <v>0.0</v>
      </c>
      <c r="AG466" s="310">
        <v>0.0</v>
      </c>
      <c r="AH466" s="310">
        <v>0.0</v>
      </c>
      <c r="AI466" s="32"/>
      <c r="AJ466" s="32"/>
      <c r="AK466" s="32"/>
      <c r="AL466" s="310">
        <v>0.0</v>
      </c>
      <c r="AM466" s="310">
        <v>0.0</v>
      </c>
      <c r="AN466" s="310">
        <v>0.0</v>
      </c>
      <c r="AO466" s="32"/>
      <c r="AP466" s="32"/>
      <c r="AQ466" s="32"/>
      <c r="AR466" s="310">
        <v>0.0</v>
      </c>
      <c r="AS466" s="310">
        <v>0.0</v>
      </c>
      <c r="AT466" s="310">
        <v>0.0</v>
      </c>
      <c r="AU466" s="32"/>
      <c r="AV466" s="32"/>
      <c r="AW466" s="32"/>
      <c r="AX466" s="310">
        <v>0.0</v>
      </c>
      <c r="AY466" s="310">
        <v>0.0</v>
      </c>
      <c r="AZ466" s="310">
        <v>0.0</v>
      </c>
      <c r="BA466" s="32"/>
      <c r="BB466" s="32"/>
      <c r="BC466" s="32"/>
      <c r="BD466" s="310">
        <v>0.0</v>
      </c>
      <c r="BE466" s="310">
        <v>0.0</v>
      </c>
      <c r="BF466" s="310">
        <v>0.0</v>
      </c>
      <c r="BG466" s="32"/>
      <c r="BH466" s="32"/>
      <c r="BI466" s="32"/>
      <c r="BJ466" s="310">
        <v>0.0</v>
      </c>
      <c r="BK466" s="310">
        <v>0.0</v>
      </c>
      <c r="BL466" s="310">
        <v>0.0</v>
      </c>
      <c r="BM466" s="32"/>
      <c r="BN466" s="32"/>
      <c r="BO466" s="32"/>
      <c r="BP466" s="310">
        <v>0.0</v>
      </c>
      <c r="BQ466" s="310">
        <v>0.0</v>
      </c>
      <c r="BR466" s="310">
        <v>0.0</v>
      </c>
      <c r="BS466" s="32"/>
      <c r="BT466" s="32"/>
      <c r="BU466" s="32"/>
      <c r="BV466" s="310">
        <v>0.0</v>
      </c>
      <c r="BW466" s="310">
        <v>0.0</v>
      </c>
      <c r="BX466" s="310">
        <v>0.0</v>
      </c>
      <c r="BY466" s="32"/>
      <c r="BZ466" s="32"/>
      <c r="CA466" s="32"/>
      <c r="CB466" s="310">
        <v>0.0</v>
      </c>
      <c r="CC466" s="310">
        <v>0.0</v>
      </c>
      <c r="CD466" s="310">
        <v>0.0</v>
      </c>
      <c r="CE466" s="32"/>
      <c r="CF466" s="32"/>
      <c r="CG466" s="32"/>
      <c r="CH466" s="310">
        <v>0.0</v>
      </c>
      <c r="CI466" s="310">
        <v>0.0</v>
      </c>
      <c r="CJ466" s="310">
        <v>0.0</v>
      </c>
      <c r="CK466" s="31"/>
      <c r="CL466" s="31"/>
      <c r="CM466" s="31"/>
      <c r="CN466" s="304">
        <v>0.0</v>
      </c>
      <c r="CO466" s="304">
        <v>0.0</v>
      </c>
      <c r="CP466" s="304">
        <v>0.0</v>
      </c>
      <c r="CQ466" s="31"/>
      <c r="CR466" s="31"/>
      <c r="CS466" s="31"/>
      <c r="CT466" s="304">
        <v>0.0</v>
      </c>
      <c r="CU466" s="304">
        <v>0.0</v>
      </c>
      <c r="CV466" s="304">
        <v>0.0</v>
      </c>
      <c r="CW466" s="31"/>
      <c r="CX466" s="31"/>
      <c r="CY466" s="31"/>
      <c r="CZ466" s="304">
        <v>0.0</v>
      </c>
      <c r="DA466" s="304">
        <v>0.0</v>
      </c>
      <c r="DB466" s="304">
        <v>0.0</v>
      </c>
    </row>
    <row r="467">
      <c r="B467" s="313"/>
      <c r="C467" s="314"/>
      <c r="D467" s="314"/>
      <c r="E467" s="287">
        <v>0.0</v>
      </c>
      <c r="F467" s="287">
        <v>0.0</v>
      </c>
      <c r="G467" s="287">
        <v>0.0</v>
      </c>
      <c r="H467" s="287">
        <f>IF(ISBLANK(E467), "", COUNTA(CCD!K467, CCD!Q467, CCD!W467, CCD!AC467, CCD!AI467, CCD!AO467, CCD!AU467, CCD!BA467, CCD!BG467, CCD!BM467, CCD!BS467, CCD!BY467, CCD!CE467, CCD!CK467, CCD!CQ467, CCD!CW467))</f>
        <v>0</v>
      </c>
      <c r="I467" s="287">
        <f>IF(ISBLANK(F467), "", COUNTA(CCD!L467, CCD!R467, CCD!X467, CCD!AD467, CCD!AJ467, CCD!AP467, CCD!AV467, CCD!BB467, CCD!BH467, CCD!BN467, CCD!BT467, CCD!BZ467, CCD!CF467, CCD!CL467, CCD!CR467, CCD!CX467))</f>
        <v>0</v>
      </c>
      <c r="J467" s="287">
        <f>IF(ISBLANK(G467), "", COUNTA(CCD!M467, CCD!S467, CCD!Y467, CCD!AE467, CCD!AK467, CCD!AQ467, CCD!AW467, CCD!BC467, CCD!BI467, CCD!BO467, CCD!BU467, CCD!CA467, CCD!CG467, CCD!CM467, CCD!CS467, CCD!CY467))</f>
        <v>0</v>
      </c>
      <c r="K467" s="32"/>
      <c r="L467" s="32"/>
      <c r="M467" s="32"/>
      <c r="N467" s="310">
        <v>0.0</v>
      </c>
      <c r="O467" s="310">
        <v>0.0</v>
      </c>
      <c r="P467" s="310">
        <v>0.0</v>
      </c>
      <c r="Q467" s="32"/>
      <c r="R467" s="88"/>
      <c r="S467" s="32"/>
      <c r="T467" s="310">
        <v>0.0</v>
      </c>
      <c r="U467" s="310">
        <v>0.0</v>
      </c>
      <c r="V467" s="310">
        <v>0.0</v>
      </c>
      <c r="W467" s="32"/>
      <c r="X467" s="32"/>
      <c r="Y467" s="32"/>
      <c r="Z467" s="310">
        <v>0.0</v>
      </c>
      <c r="AA467" s="310">
        <v>0.0</v>
      </c>
      <c r="AB467" s="310">
        <v>0.0</v>
      </c>
      <c r="AC467" s="32"/>
      <c r="AD467" s="32"/>
      <c r="AE467" s="32"/>
      <c r="AF467" s="310">
        <v>0.0</v>
      </c>
      <c r="AG467" s="310">
        <v>0.0</v>
      </c>
      <c r="AH467" s="310">
        <v>0.0</v>
      </c>
      <c r="AI467" s="32"/>
      <c r="AJ467" s="32"/>
      <c r="AK467" s="32"/>
      <c r="AL467" s="310">
        <v>0.0</v>
      </c>
      <c r="AM467" s="310">
        <v>0.0</v>
      </c>
      <c r="AN467" s="310">
        <v>0.0</v>
      </c>
      <c r="AO467" s="32"/>
      <c r="AP467" s="32"/>
      <c r="AQ467" s="32"/>
      <c r="AR467" s="310">
        <v>0.0</v>
      </c>
      <c r="AS467" s="310">
        <v>0.0</v>
      </c>
      <c r="AT467" s="310">
        <v>0.0</v>
      </c>
      <c r="AU467" s="32"/>
      <c r="AV467" s="32"/>
      <c r="AW467" s="32"/>
      <c r="AX467" s="310">
        <v>0.0</v>
      </c>
      <c r="AY467" s="310">
        <v>0.0</v>
      </c>
      <c r="AZ467" s="310">
        <v>0.0</v>
      </c>
      <c r="BA467" s="32"/>
      <c r="BB467" s="32"/>
      <c r="BC467" s="32"/>
      <c r="BD467" s="310">
        <v>0.0</v>
      </c>
      <c r="BE467" s="310">
        <v>0.0</v>
      </c>
      <c r="BF467" s="310">
        <v>0.0</v>
      </c>
      <c r="BG467" s="32"/>
      <c r="BH467" s="32"/>
      <c r="BI467" s="32"/>
      <c r="BJ467" s="310">
        <v>0.0</v>
      </c>
      <c r="BK467" s="310">
        <v>0.0</v>
      </c>
      <c r="BL467" s="310">
        <v>0.0</v>
      </c>
      <c r="BM467" s="32"/>
      <c r="BN467" s="32"/>
      <c r="BO467" s="32"/>
      <c r="BP467" s="310">
        <v>0.0</v>
      </c>
      <c r="BQ467" s="310">
        <v>0.0</v>
      </c>
      <c r="BR467" s="310">
        <v>0.0</v>
      </c>
      <c r="BS467" s="32"/>
      <c r="BT467" s="32"/>
      <c r="BU467" s="32"/>
      <c r="BV467" s="310">
        <v>0.0</v>
      </c>
      <c r="BW467" s="310">
        <v>0.0</v>
      </c>
      <c r="BX467" s="310">
        <v>0.0</v>
      </c>
      <c r="BY467" s="32"/>
      <c r="BZ467" s="32"/>
      <c r="CA467" s="32"/>
      <c r="CB467" s="310">
        <v>0.0</v>
      </c>
      <c r="CC467" s="310">
        <v>0.0</v>
      </c>
      <c r="CD467" s="310">
        <v>0.0</v>
      </c>
      <c r="CE467" s="32"/>
      <c r="CF467" s="32"/>
      <c r="CG467" s="32"/>
      <c r="CH467" s="310">
        <v>0.0</v>
      </c>
      <c r="CI467" s="310">
        <v>0.0</v>
      </c>
      <c r="CJ467" s="310">
        <v>0.0</v>
      </c>
      <c r="CK467" s="31"/>
      <c r="CL467" s="31"/>
      <c r="CM467" s="31"/>
      <c r="CN467" s="304">
        <v>0.0</v>
      </c>
      <c r="CO467" s="304">
        <v>0.0</v>
      </c>
      <c r="CP467" s="304">
        <v>0.0</v>
      </c>
      <c r="CQ467" s="31"/>
      <c r="CR467" s="31"/>
      <c r="CS467" s="31"/>
      <c r="CT467" s="304">
        <v>0.0</v>
      </c>
      <c r="CU467" s="304">
        <v>0.0</v>
      </c>
      <c r="CV467" s="304">
        <v>0.0</v>
      </c>
      <c r="CW467" s="31"/>
      <c r="CX467" s="31"/>
      <c r="CY467" s="31"/>
      <c r="CZ467" s="304">
        <v>0.0</v>
      </c>
      <c r="DA467" s="304">
        <v>0.0</v>
      </c>
      <c r="DB467" s="304">
        <v>0.0</v>
      </c>
    </row>
    <row r="468">
      <c r="B468" s="313"/>
      <c r="C468" s="314"/>
      <c r="D468" s="314"/>
      <c r="E468" s="287">
        <v>0.0</v>
      </c>
      <c r="F468" s="287">
        <v>0.0</v>
      </c>
      <c r="G468" s="287">
        <v>0.0</v>
      </c>
      <c r="H468" s="287">
        <f>IF(ISBLANK(E468), "", COUNTA(CCD!K468, CCD!Q468, CCD!W468, CCD!AC468, CCD!AI468, CCD!AO468, CCD!AU468, CCD!BA468, CCD!BG468, CCD!BM468, CCD!BS468, CCD!BY468, CCD!CE468, CCD!CK468, CCD!CQ468, CCD!CW468))</f>
        <v>0</v>
      </c>
      <c r="I468" s="287">
        <f>IF(ISBLANK(F468), "", COUNTA(CCD!L468, CCD!R468, CCD!X468, CCD!AD468, CCD!AJ468, CCD!AP468, CCD!AV468, CCD!BB468, CCD!BH468, CCD!BN468, CCD!BT468, CCD!BZ468, CCD!CF468, CCD!CL468, CCD!CR468, CCD!CX468))</f>
        <v>0</v>
      </c>
      <c r="J468" s="287">
        <f>IF(ISBLANK(G468), "", COUNTA(CCD!M468, CCD!S468, CCD!Y468, CCD!AE468, CCD!AK468, CCD!AQ468, CCD!AW468, CCD!BC468, CCD!BI468, CCD!BO468, CCD!BU468, CCD!CA468, CCD!CG468, CCD!CM468, CCD!CS468, CCD!CY468))</f>
        <v>0</v>
      </c>
      <c r="K468" s="32"/>
      <c r="L468" s="32"/>
      <c r="M468" s="32"/>
      <c r="N468" s="310">
        <v>0.0</v>
      </c>
      <c r="O468" s="310">
        <v>0.0</v>
      </c>
      <c r="P468" s="310">
        <v>0.0</v>
      </c>
      <c r="Q468" s="32"/>
      <c r="R468" s="88"/>
      <c r="S468" s="32"/>
      <c r="T468" s="310">
        <v>0.0</v>
      </c>
      <c r="U468" s="310">
        <v>0.0</v>
      </c>
      <c r="V468" s="310">
        <v>0.0</v>
      </c>
      <c r="W468" s="32"/>
      <c r="X468" s="32"/>
      <c r="Y468" s="32"/>
      <c r="Z468" s="310">
        <v>0.0</v>
      </c>
      <c r="AA468" s="310">
        <v>0.0</v>
      </c>
      <c r="AB468" s="310">
        <v>0.0</v>
      </c>
      <c r="AC468" s="32"/>
      <c r="AD468" s="32"/>
      <c r="AE468" s="32"/>
      <c r="AF468" s="310">
        <v>0.0</v>
      </c>
      <c r="AG468" s="310">
        <v>0.0</v>
      </c>
      <c r="AH468" s="310">
        <v>0.0</v>
      </c>
      <c r="AI468" s="32"/>
      <c r="AJ468" s="32"/>
      <c r="AK468" s="32"/>
      <c r="AL468" s="310">
        <v>0.0</v>
      </c>
      <c r="AM468" s="310">
        <v>0.0</v>
      </c>
      <c r="AN468" s="310">
        <v>0.0</v>
      </c>
      <c r="AO468" s="32"/>
      <c r="AP468" s="32"/>
      <c r="AQ468" s="32"/>
      <c r="AR468" s="310">
        <v>0.0</v>
      </c>
      <c r="AS468" s="310">
        <v>0.0</v>
      </c>
      <c r="AT468" s="310">
        <v>0.0</v>
      </c>
      <c r="AU468" s="32"/>
      <c r="AV468" s="32"/>
      <c r="AW468" s="32"/>
      <c r="AX468" s="310">
        <v>0.0</v>
      </c>
      <c r="AY468" s="310">
        <v>0.0</v>
      </c>
      <c r="AZ468" s="310">
        <v>0.0</v>
      </c>
      <c r="BA468" s="32"/>
      <c r="BB468" s="32"/>
      <c r="BC468" s="32"/>
      <c r="BD468" s="310">
        <v>0.0</v>
      </c>
      <c r="BE468" s="310">
        <v>0.0</v>
      </c>
      <c r="BF468" s="310">
        <v>0.0</v>
      </c>
      <c r="BG468" s="32"/>
      <c r="BH468" s="32"/>
      <c r="BI468" s="32"/>
      <c r="BJ468" s="310">
        <v>0.0</v>
      </c>
      <c r="BK468" s="310">
        <v>0.0</v>
      </c>
      <c r="BL468" s="310">
        <v>0.0</v>
      </c>
      <c r="BM468" s="32"/>
      <c r="BN468" s="32"/>
      <c r="BO468" s="32"/>
      <c r="BP468" s="310">
        <v>0.0</v>
      </c>
      <c r="BQ468" s="310">
        <v>0.0</v>
      </c>
      <c r="BR468" s="310">
        <v>0.0</v>
      </c>
      <c r="BS468" s="32"/>
      <c r="BT468" s="32"/>
      <c r="BU468" s="32"/>
      <c r="BV468" s="310">
        <v>0.0</v>
      </c>
      <c r="BW468" s="310">
        <v>0.0</v>
      </c>
      <c r="BX468" s="310">
        <v>0.0</v>
      </c>
      <c r="BY468" s="32"/>
      <c r="BZ468" s="32"/>
      <c r="CA468" s="32"/>
      <c r="CB468" s="310">
        <v>0.0</v>
      </c>
      <c r="CC468" s="310">
        <v>0.0</v>
      </c>
      <c r="CD468" s="310">
        <v>0.0</v>
      </c>
      <c r="CE468" s="32"/>
      <c r="CF468" s="32"/>
      <c r="CG468" s="32"/>
      <c r="CH468" s="310">
        <v>0.0</v>
      </c>
      <c r="CI468" s="310">
        <v>0.0</v>
      </c>
      <c r="CJ468" s="310">
        <v>0.0</v>
      </c>
      <c r="CK468" s="31"/>
      <c r="CL468" s="31"/>
      <c r="CM468" s="31"/>
      <c r="CN468" s="304">
        <v>0.0</v>
      </c>
      <c r="CO468" s="304">
        <v>0.0</v>
      </c>
      <c r="CP468" s="304">
        <v>0.0</v>
      </c>
      <c r="CQ468" s="31"/>
      <c r="CR468" s="31"/>
      <c r="CS468" s="31"/>
      <c r="CT468" s="304">
        <v>0.0</v>
      </c>
      <c r="CU468" s="304">
        <v>0.0</v>
      </c>
      <c r="CV468" s="304">
        <v>0.0</v>
      </c>
      <c r="CW468" s="31"/>
      <c r="CX468" s="31"/>
      <c r="CY468" s="31"/>
      <c r="CZ468" s="304">
        <v>0.0</v>
      </c>
      <c r="DA468" s="304">
        <v>0.0</v>
      </c>
      <c r="DB468" s="304">
        <v>0.0</v>
      </c>
    </row>
    <row r="469">
      <c r="B469" s="313"/>
      <c r="C469" s="314"/>
      <c r="D469" s="314"/>
      <c r="E469" s="287">
        <v>0.0</v>
      </c>
      <c r="F469" s="287">
        <v>0.0</v>
      </c>
      <c r="G469" s="287">
        <v>0.0</v>
      </c>
      <c r="H469" s="287">
        <f>IF(ISBLANK(E469), "", COUNTA(CCD!K469, CCD!Q469, CCD!W469, CCD!AC469, CCD!AI469, CCD!AO469, CCD!AU469, CCD!BA469, CCD!BG469, CCD!BM469, CCD!BS469, CCD!BY469, CCD!CE469, CCD!CK469, CCD!CQ469, CCD!CW469))</f>
        <v>0</v>
      </c>
      <c r="I469" s="287">
        <f>IF(ISBLANK(F469), "", COUNTA(CCD!L469, CCD!R469, CCD!X469, CCD!AD469, CCD!AJ469, CCD!AP469, CCD!AV469, CCD!BB469, CCD!BH469, CCD!BN469, CCD!BT469, CCD!BZ469, CCD!CF469, CCD!CL469, CCD!CR469, CCD!CX469))</f>
        <v>0</v>
      </c>
      <c r="J469" s="287">
        <f>IF(ISBLANK(G469), "", COUNTA(CCD!M469, CCD!S469, CCD!Y469, CCD!AE469, CCD!AK469, CCD!AQ469, CCD!AW469, CCD!BC469, CCD!BI469, CCD!BO469, CCD!BU469, CCD!CA469, CCD!CG469, CCD!CM469, CCD!CS469, CCD!CY469))</f>
        <v>0</v>
      </c>
      <c r="K469" s="32"/>
      <c r="L469" s="32"/>
      <c r="M469" s="32"/>
      <c r="N469" s="310">
        <v>0.0</v>
      </c>
      <c r="O469" s="310">
        <v>0.0</v>
      </c>
      <c r="P469" s="310">
        <v>0.0</v>
      </c>
      <c r="Q469" s="32"/>
      <c r="R469" s="88"/>
      <c r="S469" s="32"/>
      <c r="T469" s="310">
        <v>0.0</v>
      </c>
      <c r="U469" s="310">
        <v>0.0</v>
      </c>
      <c r="V469" s="310">
        <v>0.0</v>
      </c>
      <c r="W469" s="32"/>
      <c r="X469" s="32"/>
      <c r="Y469" s="32"/>
      <c r="Z469" s="310">
        <v>0.0</v>
      </c>
      <c r="AA469" s="310">
        <v>0.0</v>
      </c>
      <c r="AB469" s="310">
        <v>0.0</v>
      </c>
      <c r="AC469" s="32"/>
      <c r="AD469" s="32"/>
      <c r="AE469" s="32"/>
      <c r="AF469" s="310">
        <v>0.0</v>
      </c>
      <c r="AG469" s="310">
        <v>0.0</v>
      </c>
      <c r="AH469" s="310">
        <v>0.0</v>
      </c>
      <c r="AI469" s="32"/>
      <c r="AJ469" s="32"/>
      <c r="AK469" s="32"/>
      <c r="AL469" s="310">
        <v>0.0</v>
      </c>
      <c r="AM469" s="310">
        <v>0.0</v>
      </c>
      <c r="AN469" s="310">
        <v>0.0</v>
      </c>
      <c r="AO469" s="32"/>
      <c r="AP469" s="32"/>
      <c r="AQ469" s="32"/>
      <c r="AR469" s="310">
        <v>0.0</v>
      </c>
      <c r="AS469" s="310">
        <v>0.0</v>
      </c>
      <c r="AT469" s="310">
        <v>0.0</v>
      </c>
      <c r="AU469" s="32"/>
      <c r="AV469" s="32"/>
      <c r="AW469" s="32"/>
      <c r="AX469" s="310">
        <v>0.0</v>
      </c>
      <c r="AY469" s="310">
        <v>0.0</v>
      </c>
      <c r="AZ469" s="310">
        <v>0.0</v>
      </c>
      <c r="BA469" s="32"/>
      <c r="BB469" s="32"/>
      <c r="BC469" s="32"/>
      <c r="BD469" s="310">
        <v>0.0</v>
      </c>
      <c r="BE469" s="310">
        <v>0.0</v>
      </c>
      <c r="BF469" s="310">
        <v>0.0</v>
      </c>
      <c r="BG469" s="32"/>
      <c r="BH469" s="32"/>
      <c r="BI469" s="32"/>
      <c r="BJ469" s="310">
        <v>0.0</v>
      </c>
      <c r="BK469" s="310">
        <v>0.0</v>
      </c>
      <c r="BL469" s="310">
        <v>0.0</v>
      </c>
      <c r="BM469" s="32"/>
      <c r="BN469" s="32"/>
      <c r="BO469" s="32"/>
      <c r="BP469" s="310">
        <v>0.0</v>
      </c>
      <c r="BQ469" s="310">
        <v>0.0</v>
      </c>
      <c r="BR469" s="310">
        <v>0.0</v>
      </c>
      <c r="BS469" s="32"/>
      <c r="BT469" s="32"/>
      <c r="BU469" s="32"/>
      <c r="BV469" s="310">
        <v>0.0</v>
      </c>
      <c r="BW469" s="310">
        <v>0.0</v>
      </c>
      <c r="BX469" s="310">
        <v>0.0</v>
      </c>
      <c r="BY469" s="32"/>
      <c r="BZ469" s="32"/>
      <c r="CA469" s="32"/>
      <c r="CB469" s="310">
        <v>0.0</v>
      </c>
      <c r="CC469" s="310">
        <v>0.0</v>
      </c>
      <c r="CD469" s="310">
        <v>0.0</v>
      </c>
      <c r="CE469" s="32"/>
      <c r="CF469" s="32"/>
      <c r="CG469" s="32"/>
      <c r="CH469" s="310">
        <v>0.0</v>
      </c>
      <c r="CI469" s="310">
        <v>0.0</v>
      </c>
      <c r="CJ469" s="310">
        <v>0.0</v>
      </c>
      <c r="CK469" s="31"/>
      <c r="CL469" s="31"/>
      <c r="CM469" s="31"/>
      <c r="CN469" s="304">
        <v>0.0</v>
      </c>
      <c r="CO469" s="304">
        <v>0.0</v>
      </c>
      <c r="CP469" s="304">
        <v>0.0</v>
      </c>
      <c r="CQ469" s="31"/>
      <c r="CR469" s="31"/>
      <c r="CS469" s="31"/>
      <c r="CT469" s="304">
        <v>0.0</v>
      </c>
      <c r="CU469" s="304">
        <v>0.0</v>
      </c>
      <c r="CV469" s="304">
        <v>0.0</v>
      </c>
      <c r="CW469" s="31"/>
      <c r="CX469" s="31"/>
      <c r="CY469" s="31"/>
      <c r="CZ469" s="304">
        <v>0.0</v>
      </c>
      <c r="DA469" s="304">
        <v>0.0</v>
      </c>
      <c r="DB469" s="304">
        <v>0.0</v>
      </c>
    </row>
    <row r="470">
      <c r="B470" s="313"/>
      <c r="C470" s="314"/>
      <c r="D470" s="314"/>
      <c r="E470" s="287">
        <v>0.0</v>
      </c>
      <c r="F470" s="287">
        <v>0.0</v>
      </c>
      <c r="G470" s="287">
        <v>0.0</v>
      </c>
      <c r="H470" s="287">
        <f>IF(ISBLANK(E470), "", COUNTA(CCD!K470, CCD!Q470, CCD!W470, CCD!AC470, CCD!AI470, CCD!AO470, CCD!AU470, CCD!BA470, CCD!BG470, CCD!BM470, CCD!BS470, CCD!BY470, CCD!CE470, CCD!CK470, CCD!CQ470, CCD!CW470))</f>
        <v>0</v>
      </c>
      <c r="I470" s="287">
        <f>IF(ISBLANK(F470), "", COUNTA(CCD!L470, CCD!R470, CCD!X470, CCD!AD470, CCD!AJ470, CCD!AP470, CCD!AV470, CCD!BB470, CCD!BH470, CCD!BN470, CCD!BT470, CCD!BZ470, CCD!CF470, CCD!CL470, CCD!CR470, CCD!CX470))</f>
        <v>0</v>
      </c>
      <c r="J470" s="287">
        <f>IF(ISBLANK(G470), "", COUNTA(CCD!M470, CCD!S470, CCD!Y470, CCD!AE470, CCD!AK470, CCD!AQ470, CCD!AW470, CCD!BC470, CCD!BI470, CCD!BO470, CCD!BU470, CCD!CA470, CCD!CG470, CCD!CM470, CCD!CS470, CCD!CY470))</f>
        <v>0</v>
      </c>
      <c r="K470" s="32"/>
      <c r="L470" s="32"/>
      <c r="M470" s="32"/>
      <c r="N470" s="310">
        <v>0.0</v>
      </c>
      <c r="O470" s="310">
        <v>0.0</v>
      </c>
      <c r="P470" s="310">
        <v>0.0</v>
      </c>
      <c r="Q470" s="32"/>
      <c r="R470" s="88"/>
      <c r="S470" s="32"/>
      <c r="T470" s="310">
        <v>0.0</v>
      </c>
      <c r="U470" s="310">
        <v>0.0</v>
      </c>
      <c r="V470" s="310">
        <v>0.0</v>
      </c>
      <c r="W470" s="32"/>
      <c r="X470" s="32"/>
      <c r="Y470" s="32"/>
      <c r="Z470" s="310">
        <v>0.0</v>
      </c>
      <c r="AA470" s="310">
        <v>0.0</v>
      </c>
      <c r="AB470" s="310">
        <v>0.0</v>
      </c>
      <c r="AC470" s="32"/>
      <c r="AD470" s="32"/>
      <c r="AE470" s="32"/>
      <c r="AF470" s="310">
        <v>0.0</v>
      </c>
      <c r="AG470" s="310">
        <v>0.0</v>
      </c>
      <c r="AH470" s="310">
        <v>0.0</v>
      </c>
      <c r="AI470" s="32"/>
      <c r="AJ470" s="32"/>
      <c r="AK470" s="32"/>
      <c r="AL470" s="310">
        <v>0.0</v>
      </c>
      <c r="AM470" s="310">
        <v>0.0</v>
      </c>
      <c r="AN470" s="310">
        <v>0.0</v>
      </c>
      <c r="AO470" s="32"/>
      <c r="AP470" s="32"/>
      <c r="AQ470" s="32"/>
      <c r="AR470" s="310">
        <v>0.0</v>
      </c>
      <c r="AS470" s="310">
        <v>0.0</v>
      </c>
      <c r="AT470" s="310">
        <v>0.0</v>
      </c>
      <c r="AU470" s="32"/>
      <c r="AV470" s="32"/>
      <c r="AW470" s="32"/>
      <c r="AX470" s="310">
        <v>0.0</v>
      </c>
      <c r="AY470" s="310">
        <v>0.0</v>
      </c>
      <c r="AZ470" s="310">
        <v>0.0</v>
      </c>
      <c r="BA470" s="32"/>
      <c r="BB470" s="32"/>
      <c r="BC470" s="32"/>
      <c r="BD470" s="310">
        <v>0.0</v>
      </c>
      <c r="BE470" s="310">
        <v>0.0</v>
      </c>
      <c r="BF470" s="310">
        <v>0.0</v>
      </c>
      <c r="BG470" s="32"/>
      <c r="BH470" s="32"/>
      <c r="BI470" s="32"/>
      <c r="BJ470" s="310">
        <v>0.0</v>
      </c>
      <c r="BK470" s="310">
        <v>0.0</v>
      </c>
      <c r="BL470" s="310">
        <v>0.0</v>
      </c>
      <c r="BM470" s="32"/>
      <c r="BN470" s="32"/>
      <c r="BO470" s="32"/>
      <c r="BP470" s="310">
        <v>0.0</v>
      </c>
      <c r="BQ470" s="310">
        <v>0.0</v>
      </c>
      <c r="BR470" s="310">
        <v>0.0</v>
      </c>
      <c r="BS470" s="32"/>
      <c r="BT470" s="32"/>
      <c r="BU470" s="32"/>
      <c r="BV470" s="310">
        <v>0.0</v>
      </c>
      <c r="BW470" s="310">
        <v>0.0</v>
      </c>
      <c r="BX470" s="310">
        <v>0.0</v>
      </c>
      <c r="BY470" s="32"/>
      <c r="BZ470" s="32"/>
      <c r="CA470" s="32"/>
      <c r="CB470" s="310">
        <v>0.0</v>
      </c>
      <c r="CC470" s="310">
        <v>0.0</v>
      </c>
      <c r="CD470" s="310">
        <v>0.0</v>
      </c>
      <c r="CE470" s="32"/>
      <c r="CF470" s="32"/>
      <c r="CG470" s="32"/>
      <c r="CH470" s="310">
        <v>0.0</v>
      </c>
      <c r="CI470" s="310">
        <v>0.0</v>
      </c>
      <c r="CJ470" s="310">
        <v>0.0</v>
      </c>
      <c r="CK470" s="31"/>
      <c r="CL470" s="31"/>
      <c r="CM470" s="31"/>
      <c r="CN470" s="304">
        <v>0.0</v>
      </c>
      <c r="CO470" s="304">
        <v>0.0</v>
      </c>
      <c r="CP470" s="304">
        <v>0.0</v>
      </c>
      <c r="CQ470" s="31"/>
      <c r="CR470" s="31"/>
      <c r="CS470" s="31"/>
      <c r="CT470" s="304">
        <v>0.0</v>
      </c>
      <c r="CU470" s="304">
        <v>0.0</v>
      </c>
      <c r="CV470" s="304">
        <v>0.0</v>
      </c>
      <c r="CW470" s="31"/>
      <c r="CX470" s="31"/>
      <c r="CY470" s="31"/>
      <c r="CZ470" s="304">
        <v>0.0</v>
      </c>
      <c r="DA470" s="304">
        <v>0.0</v>
      </c>
      <c r="DB470" s="304">
        <v>0.0</v>
      </c>
    </row>
    <row r="471">
      <c r="B471" s="313"/>
      <c r="C471" s="314"/>
      <c r="D471" s="314"/>
      <c r="E471" s="287">
        <v>0.0</v>
      </c>
      <c r="F471" s="287">
        <v>0.0</v>
      </c>
      <c r="G471" s="287">
        <v>0.0</v>
      </c>
      <c r="H471" s="287">
        <f>IF(ISBLANK(E471), "", COUNTA(CCD!K471, CCD!Q471, CCD!W471, CCD!AC471, CCD!AI471, CCD!AO471, CCD!AU471, CCD!BA471, CCD!BG471, CCD!BM471, CCD!BS471, CCD!BY471, CCD!CE471, CCD!CK471, CCD!CQ471, CCD!CW471))</f>
        <v>0</v>
      </c>
      <c r="I471" s="287">
        <f>IF(ISBLANK(F471), "", COUNTA(CCD!L471, CCD!R471, CCD!X471, CCD!AD471, CCD!AJ471, CCD!AP471, CCD!AV471, CCD!BB471, CCD!BH471, CCD!BN471, CCD!BT471, CCD!BZ471, CCD!CF471, CCD!CL471, CCD!CR471, CCD!CX471))</f>
        <v>0</v>
      </c>
      <c r="J471" s="287">
        <f>IF(ISBLANK(G471), "", COUNTA(CCD!M471, CCD!S471, CCD!Y471, CCD!AE471, CCD!AK471, CCD!AQ471, CCD!AW471, CCD!BC471, CCD!BI471, CCD!BO471, CCD!BU471, CCD!CA471, CCD!CG471, CCD!CM471, CCD!CS471, CCD!CY471))</f>
        <v>0</v>
      </c>
      <c r="K471" s="32"/>
      <c r="L471" s="32"/>
      <c r="M471" s="32"/>
      <c r="N471" s="310">
        <v>0.0</v>
      </c>
      <c r="O471" s="310">
        <v>0.0</v>
      </c>
      <c r="P471" s="310">
        <v>0.0</v>
      </c>
      <c r="Q471" s="32"/>
      <c r="R471" s="88"/>
      <c r="S471" s="32"/>
      <c r="T471" s="310">
        <v>0.0</v>
      </c>
      <c r="U471" s="310">
        <v>0.0</v>
      </c>
      <c r="V471" s="310">
        <v>0.0</v>
      </c>
      <c r="W471" s="32"/>
      <c r="X471" s="32"/>
      <c r="Y471" s="32"/>
      <c r="Z471" s="310">
        <v>0.0</v>
      </c>
      <c r="AA471" s="310">
        <v>0.0</v>
      </c>
      <c r="AB471" s="310">
        <v>0.0</v>
      </c>
      <c r="AC471" s="32"/>
      <c r="AD471" s="32"/>
      <c r="AE471" s="32"/>
      <c r="AF471" s="310">
        <v>0.0</v>
      </c>
      <c r="AG471" s="310">
        <v>0.0</v>
      </c>
      <c r="AH471" s="310">
        <v>0.0</v>
      </c>
      <c r="AI471" s="32"/>
      <c r="AJ471" s="32"/>
      <c r="AK471" s="32"/>
      <c r="AL471" s="310">
        <v>0.0</v>
      </c>
      <c r="AM471" s="310">
        <v>0.0</v>
      </c>
      <c r="AN471" s="310">
        <v>0.0</v>
      </c>
      <c r="AO471" s="32"/>
      <c r="AP471" s="32"/>
      <c r="AQ471" s="32"/>
      <c r="AR471" s="310">
        <v>0.0</v>
      </c>
      <c r="AS471" s="310">
        <v>0.0</v>
      </c>
      <c r="AT471" s="310">
        <v>0.0</v>
      </c>
      <c r="AU471" s="32"/>
      <c r="AV471" s="32"/>
      <c r="AW471" s="32"/>
      <c r="AX471" s="310">
        <v>0.0</v>
      </c>
      <c r="AY471" s="310">
        <v>0.0</v>
      </c>
      <c r="AZ471" s="310">
        <v>0.0</v>
      </c>
      <c r="BA471" s="32"/>
      <c r="BB471" s="32"/>
      <c r="BC471" s="32"/>
      <c r="BD471" s="310">
        <v>0.0</v>
      </c>
      <c r="BE471" s="310">
        <v>0.0</v>
      </c>
      <c r="BF471" s="310">
        <v>0.0</v>
      </c>
      <c r="BG471" s="32"/>
      <c r="BH471" s="32"/>
      <c r="BI471" s="32"/>
      <c r="BJ471" s="310">
        <v>0.0</v>
      </c>
      <c r="BK471" s="310">
        <v>0.0</v>
      </c>
      <c r="BL471" s="310">
        <v>0.0</v>
      </c>
      <c r="BM471" s="32"/>
      <c r="BN471" s="32"/>
      <c r="BO471" s="32"/>
      <c r="BP471" s="310">
        <v>0.0</v>
      </c>
      <c r="BQ471" s="310">
        <v>0.0</v>
      </c>
      <c r="BR471" s="310">
        <v>0.0</v>
      </c>
      <c r="BS471" s="32"/>
      <c r="BT471" s="32"/>
      <c r="BU471" s="32"/>
      <c r="BV471" s="310">
        <v>0.0</v>
      </c>
      <c r="BW471" s="310">
        <v>0.0</v>
      </c>
      <c r="BX471" s="310">
        <v>0.0</v>
      </c>
      <c r="BY471" s="32"/>
      <c r="BZ471" s="32"/>
      <c r="CA471" s="32"/>
      <c r="CB471" s="310">
        <v>0.0</v>
      </c>
      <c r="CC471" s="310">
        <v>0.0</v>
      </c>
      <c r="CD471" s="310">
        <v>0.0</v>
      </c>
      <c r="CE471" s="32"/>
      <c r="CF471" s="32"/>
      <c r="CG471" s="32"/>
      <c r="CH471" s="310">
        <v>0.0</v>
      </c>
      <c r="CI471" s="310">
        <v>0.0</v>
      </c>
      <c r="CJ471" s="310">
        <v>0.0</v>
      </c>
      <c r="CK471" s="31"/>
      <c r="CL471" s="31"/>
      <c r="CM471" s="31"/>
      <c r="CN471" s="304">
        <v>0.0</v>
      </c>
      <c r="CO471" s="304">
        <v>0.0</v>
      </c>
      <c r="CP471" s="304">
        <v>0.0</v>
      </c>
      <c r="CQ471" s="31"/>
      <c r="CR471" s="31"/>
      <c r="CS471" s="31"/>
      <c r="CT471" s="304">
        <v>0.0</v>
      </c>
      <c r="CU471" s="304">
        <v>0.0</v>
      </c>
      <c r="CV471" s="304">
        <v>0.0</v>
      </c>
      <c r="CW471" s="31"/>
      <c r="CX471" s="31"/>
      <c r="CY471" s="31"/>
      <c r="CZ471" s="304">
        <v>0.0</v>
      </c>
      <c r="DA471" s="304">
        <v>0.0</v>
      </c>
      <c r="DB471" s="304">
        <v>0.0</v>
      </c>
    </row>
    <row r="472">
      <c r="B472" s="313"/>
      <c r="C472" s="314"/>
      <c r="D472" s="314"/>
      <c r="E472" s="287">
        <v>0.0</v>
      </c>
      <c r="F472" s="287">
        <v>0.0</v>
      </c>
      <c r="G472" s="287">
        <v>0.0</v>
      </c>
      <c r="H472" s="287">
        <f>IF(ISBLANK(E472), "", COUNTA(CCD!K472, CCD!Q472, CCD!W472, CCD!AC472, CCD!AI472, CCD!AO472, CCD!AU472, CCD!BA472, CCD!BG472, CCD!BM472, CCD!BS472, CCD!BY472, CCD!CE472, CCD!CK472, CCD!CQ472, CCD!CW472))</f>
        <v>0</v>
      </c>
      <c r="I472" s="287">
        <f>IF(ISBLANK(F472), "", COUNTA(CCD!L472, CCD!R472, CCD!X472, CCD!AD472, CCD!AJ472, CCD!AP472, CCD!AV472, CCD!BB472, CCD!BH472, CCD!BN472, CCD!BT472, CCD!BZ472, CCD!CF472, CCD!CL472, CCD!CR472, CCD!CX472))</f>
        <v>0</v>
      </c>
      <c r="J472" s="287">
        <f>IF(ISBLANK(G472), "", COUNTA(CCD!M472, CCD!S472, CCD!Y472, CCD!AE472, CCD!AK472, CCD!AQ472, CCD!AW472, CCD!BC472, CCD!BI472, CCD!BO472, CCD!BU472, CCD!CA472, CCD!CG472, CCD!CM472, CCD!CS472, CCD!CY472))</f>
        <v>0</v>
      </c>
      <c r="K472" s="32"/>
      <c r="L472" s="32"/>
      <c r="M472" s="32"/>
      <c r="N472" s="310">
        <v>0.0</v>
      </c>
      <c r="O472" s="310">
        <v>0.0</v>
      </c>
      <c r="P472" s="310">
        <v>0.0</v>
      </c>
      <c r="Q472" s="32"/>
      <c r="R472" s="88"/>
      <c r="S472" s="32"/>
      <c r="T472" s="310">
        <v>0.0</v>
      </c>
      <c r="U472" s="310">
        <v>0.0</v>
      </c>
      <c r="V472" s="310">
        <v>0.0</v>
      </c>
      <c r="W472" s="32"/>
      <c r="X472" s="32"/>
      <c r="Y472" s="32"/>
      <c r="Z472" s="310">
        <v>0.0</v>
      </c>
      <c r="AA472" s="310">
        <v>0.0</v>
      </c>
      <c r="AB472" s="310">
        <v>0.0</v>
      </c>
      <c r="AC472" s="32"/>
      <c r="AD472" s="32"/>
      <c r="AE472" s="32"/>
      <c r="AF472" s="310">
        <v>0.0</v>
      </c>
      <c r="AG472" s="310">
        <v>0.0</v>
      </c>
      <c r="AH472" s="310">
        <v>0.0</v>
      </c>
      <c r="AI472" s="32"/>
      <c r="AJ472" s="32"/>
      <c r="AK472" s="32"/>
      <c r="AL472" s="310">
        <v>0.0</v>
      </c>
      <c r="AM472" s="310">
        <v>0.0</v>
      </c>
      <c r="AN472" s="310">
        <v>0.0</v>
      </c>
      <c r="AO472" s="32"/>
      <c r="AP472" s="32"/>
      <c r="AQ472" s="32"/>
      <c r="AR472" s="310">
        <v>0.0</v>
      </c>
      <c r="AS472" s="310">
        <v>0.0</v>
      </c>
      <c r="AT472" s="310">
        <v>0.0</v>
      </c>
      <c r="AU472" s="32"/>
      <c r="AV472" s="32"/>
      <c r="AW472" s="32"/>
      <c r="AX472" s="310">
        <v>0.0</v>
      </c>
      <c r="AY472" s="310">
        <v>0.0</v>
      </c>
      <c r="AZ472" s="310">
        <v>0.0</v>
      </c>
      <c r="BA472" s="32"/>
      <c r="BB472" s="32"/>
      <c r="BC472" s="32"/>
      <c r="BD472" s="310">
        <v>0.0</v>
      </c>
      <c r="BE472" s="310">
        <v>0.0</v>
      </c>
      <c r="BF472" s="310">
        <v>0.0</v>
      </c>
      <c r="BG472" s="32"/>
      <c r="BH472" s="32"/>
      <c r="BI472" s="32"/>
      <c r="BJ472" s="310">
        <v>0.0</v>
      </c>
      <c r="BK472" s="310">
        <v>0.0</v>
      </c>
      <c r="BL472" s="310">
        <v>0.0</v>
      </c>
      <c r="BM472" s="32"/>
      <c r="BN472" s="32"/>
      <c r="BO472" s="32"/>
      <c r="BP472" s="310">
        <v>0.0</v>
      </c>
      <c r="BQ472" s="310">
        <v>0.0</v>
      </c>
      <c r="BR472" s="310">
        <v>0.0</v>
      </c>
      <c r="BS472" s="32"/>
      <c r="BT472" s="32"/>
      <c r="BU472" s="32"/>
      <c r="BV472" s="310">
        <v>0.0</v>
      </c>
      <c r="BW472" s="310">
        <v>0.0</v>
      </c>
      <c r="BX472" s="310">
        <v>0.0</v>
      </c>
      <c r="BY472" s="32"/>
      <c r="BZ472" s="32"/>
      <c r="CA472" s="32"/>
      <c r="CB472" s="310">
        <v>0.0</v>
      </c>
      <c r="CC472" s="310">
        <v>0.0</v>
      </c>
      <c r="CD472" s="310">
        <v>0.0</v>
      </c>
      <c r="CE472" s="32"/>
      <c r="CF472" s="32"/>
      <c r="CG472" s="32"/>
      <c r="CH472" s="310">
        <v>0.0</v>
      </c>
      <c r="CI472" s="310">
        <v>0.0</v>
      </c>
      <c r="CJ472" s="310">
        <v>0.0</v>
      </c>
      <c r="CK472" s="31"/>
      <c r="CL472" s="31"/>
      <c r="CM472" s="31"/>
      <c r="CN472" s="304">
        <v>0.0</v>
      </c>
      <c r="CO472" s="304">
        <v>0.0</v>
      </c>
      <c r="CP472" s="304">
        <v>0.0</v>
      </c>
      <c r="CQ472" s="31"/>
      <c r="CR472" s="31"/>
      <c r="CS472" s="31"/>
      <c r="CT472" s="304">
        <v>0.0</v>
      </c>
      <c r="CU472" s="304">
        <v>0.0</v>
      </c>
      <c r="CV472" s="304">
        <v>0.0</v>
      </c>
      <c r="CW472" s="31"/>
      <c r="CX472" s="31"/>
      <c r="CY472" s="31"/>
      <c r="CZ472" s="304">
        <v>0.0</v>
      </c>
      <c r="DA472" s="304">
        <v>0.0</v>
      </c>
      <c r="DB472" s="304">
        <v>0.0</v>
      </c>
    </row>
    <row r="473">
      <c r="B473" s="313"/>
      <c r="C473" s="314"/>
      <c r="D473" s="314"/>
      <c r="E473" s="287">
        <v>0.0</v>
      </c>
      <c r="F473" s="287">
        <v>0.0</v>
      </c>
      <c r="G473" s="287">
        <v>0.0</v>
      </c>
      <c r="H473" s="287">
        <f>IF(ISBLANK(E473), "", COUNTA(CCD!K473, CCD!Q473, CCD!W473, CCD!AC473, CCD!AI473, CCD!AO473, CCD!AU473, CCD!BA473, CCD!BG473, CCD!BM473, CCD!BS473, CCD!BY473, CCD!CE473, CCD!CK473, CCD!CQ473, CCD!CW473))</f>
        <v>0</v>
      </c>
      <c r="I473" s="287">
        <f>IF(ISBLANK(F473), "", COUNTA(CCD!L473, CCD!R473, CCD!X473, CCD!AD473, CCD!AJ473, CCD!AP473, CCD!AV473, CCD!BB473, CCD!BH473, CCD!BN473, CCD!BT473, CCD!BZ473, CCD!CF473, CCD!CL473, CCD!CR473, CCD!CX473))</f>
        <v>0</v>
      </c>
      <c r="J473" s="287">
        <f>IF(ISBLANK(G473), "", COUNTA(CCD!M473, CCD!S473, CCD!Y473, CCD!AE473, CCD!AK473, CCD!AQ473, CCD!AW473, CCD!BC473, CCD!BI473, CCD!BO473, CCD!BU473, CCD!CA473, CCD!CG473, CCD!CM473, CCD!CS473, CCD!CY473))</f>
        <v>0</v>
      </c>
      <c r="K473" s="32"/>
      <c r="L473" s="32"/>
      <c r="M473" s="32"/>
      <c r="N473" s="310">
        <v>0.0</v>
      </c>
      <c r="O473" s="310">
        <v>0.0</v>
      </c>
      <c r="P473" s="310">
        <v>0.0</v>
      </c>
      <c r="Q473" s="32"/>
      <c r="R473" s="88"/>
      <c r="S473" s="32"/>
      <c r="T473" s="310">
        <v>0.0</v>
      </c>
      <c r="U473" s="310">
        <v>0.0</v>
      </c>
      <c r="V473" s="310">
        <v>0.0</v>
      </c>
      <c r="W473" s="32"/>
      <c r="X473" s="32"/>
      <c r="Y473" s="32"/>
      <c r="Z473" s="310">
        <v>0.0</v>
      </c>
      <c r="AA473" s="310">
        <v>0.0</v>
      </c>
      <c r="AB473" s="310">
        <v>0.0</v>
      </c>
      <c r="AC473" s="32"/>
      <c r="AD473" s="32"/>
      <c r="AE473" s="32"/>
      <c r="AF473" s="310">
        <v>0.0</v>
      </c>
      <c r="AG473" s="310">
        <v>0.0</v>
      </c>
      <c r="AH473" s="310">
        <v>0.0</v>
      </c>
      <c r="AI473" s="32"/>
      <c r="AJ473" s="32"/>
      <c r="AK473" s="32"/>
      <c r="AL473" s="310">
        <v>0.0</v>
      </c>
      <c r="AM473" s="310">
        <v>0.0</v>
      </c>
      <c r="AN473" s="310">
        <v>0.0</v>
      </c>
      <c r="AO473" s="32"/>
      <c r="AP473" s="32"/>
      <c r="AQ473" s="32"/>
      <c r="AR473" s="310">
        <v>0.0</v>
      </c>
      <c r="AS473" s="310">
        <v>0.0</v>
      </c>
      <c r="AT473" s="310">
        <v>0.0</v>
      </c>
      <c r="AU473" s="32"/>
      <c r="AV473" s="32"/>
      <c r="AW473" s="32"/>
      <c r="AX473" s="310">
        <v>0.0</v>
      </c>
      <c r="AY473" s="310">
        <v>0.0</v>
      </c>
      <c r="AZ473" s="310">
        <v>0.0</v>
      </c>
      <c r="BA473" s="32"/>
      <c r="BB473" s="32"/>
      <c r="BC473" s="32"/>
      <c r="BD473" s="310">
        <v>0.0</v>
      </c>
      <c r="BE473" s="310">
        <v>0.0</v>
      </c>
      <c r="BF473" s="310">
        <v>0.0</v>
      </c>
      <c r="BG473" s="32"/>
      <c r="BH473" s="32"/>
      <c r="BI473" s="32"/>
      <c r="BJ473" s="310">
        <v>0.0</v>
      </c>
      <c r="BK473" s="310">
        <v>0.0</v>
      </c>
      <c r="BL473" s="310">
        <v>0.0</v>
      </c>
      <c r="BM473" s="32"/>
      <c r="BN473" s="32"/>
      <c r="BO473" s="32"/>
      <c r="BP473" s="310">
        <v>0.0</v>
      </c>
      <c r="BQ473" s="310">
        <v>0.0</v>
      </c>
      <c r="BR473" s="310">
        <v>0.0</v>
      </c>
      <c r="BS473" s="32"/>
      <c r="BT473" s="32"/>
      <c r="BU473" s="32"/>
      <c r="BV473" s="310">
        <v>0.0</v>
      </c>
      <c r="BW473" s="310">
        <v>0.0</v>
      </c>
      <c r="BX473" s="310">
        <v>0.0</v>
      </c>
      <c r="BY473" s="32"/>
      <c r="BZ473" s="32"/>
      <c r="CA473" s="32"/>
      <c r="CB473" s="310">
        <v>0.0</v>
      </c>
      <c r="CC473" s="310">
        <v>0.0</v>
      </c>
      <c r="CD473" s="310">
        <v>0.0</v>
      </c>
      <c r="CE473" s="32"/>
      <c r="CF473" s="32"/>
      <c r="CG473" s="32"/>
      <c r="CH473" s="310">
        <v>0.0</v>
      </c>
      <c r="CI473" s="310">
        <v>0.0</v>
      </c>
      <c r="CJ473" s="310">
        <v>0.0</v>
      </c>
      <c r="CK473" s="31"/>
      <c r="CL473" s="31"/>
      <c r="CM473" s="31"/>
      <c r="CN473" s="304">
        <v>0.0</v>
      </c>
      <c r="CO473" s="304">
        <v>0.0</v>
      </c>
      <c r="CP473" s="304">
        <v>0.0</v>
      </c>
      <c r="CQ473" s="31"/>
      <c r="CR473" s="31"/>
      <c r="CS473" s="31"/>
      <c r="CT473" s="304">
        <v>0.0</v>
      </c>
      <c r="CU473" s="304">
        <v>0.0</v>
      </c>
      <c r="CV473" s="304">
        <v>0.0</v>
      </c>
      <c r="CW473" s="31"/>
      <c r="CX473" s="31"/>
      <c r="CY473" s="31"/>
      <c r="CZ473" s="304">
        <v>0.0</v>
      </c>
      <c r="DA473" s="304">
        <v>0.0</v>
      </c>
      <c r="DB473" s="304">
        <v>0.0</v>
      </c>
    </row>
    <row r="474">
      <c r="B474" s="313"/>
      <c r="C474" s="314"/>
      <c r="D474" s="314"/>
      <c r="E474" s="287">
        <v>0.0</v>
      </c>
      <c r="F474" s="287">
        <v>0.0</v>
      </c>
      <c r="G474" s="287">
        <v>0.0</v>
      </c>
      <c r="H474" s="287">
        <f>IF(ISBLANK(E474), "", COUNTA(CCD!K474, CCD!Q474, CCD!W474, CCD!AC474, CCD!AI474, CCD!AO474, CCD!AU474, CCD!BA474, CCD!BG474, CCD!BM474, CCD!BS474, CCD!BY474, CCD!CE474, CCD!CK474, CCD!CQ474, CCD!CW474))</f>
        <v>0</v>
      </c>
      <c r="I474" s="287">
        <f>IF(ISBLANK(F474), "", COUNTA(CCD!L474, CCD!R474, CCD!X474, CCD!AD474, CCD!AJ474, CCD!AP474, CCD!AV474, CCD!BB474, CCD!BH474, CCD!BN474, CCD!BT474, CCD!BZ474, CCD!CF474, CCD!CL474, CCD!CR474, CCD!CX474))</f>
        <v>0</v>
      </c>
      <c r="J474" s="287">
        <f>IF(ISBLANK(G474), "", COUNTA(CCD!M474, CCD!S474, CCD!Y474, CCD!AE474, CCD!AK474, CCD!AQ474, CCD!AW474, CCD!BC474, CCD!BI474, CCD!BO474, CCD!BU474, CCD!CA474, CCD!CG474, CCD!CM474, CCD!CS474, CCD!CY474))</f>
        <v>0</v>
      </c>
      <c r="K474" s="32"/>
      <c r="L474" s="32"/>
      <c r="M474" s="32"/>
      <c r="N474" s="310">
        <v>0.0</v>
      </c>
      <c r="O474" s="310">
        <v>0.0</v>
      </c>
      <c r="P474" s="310">
        <v>0.0</v>
      </c>
      <c r="Q474" s="32"/>
      <c r="R474" s="88"/>
      <c r="S474" s="32"/>
      <c r="T474" s="310">
        <v>0.0</v>
      </c>
      <c r="U474" s="310">
        <v>0.0</v>
      </c>
      <c r="V474" s="310">
        <v>0.0</v>
      </c>
      <c r="W474" s="32"/>
      <c r="X474" s="32"/>
      <c r="Y474" s="32"/>
      <c r="Z474" s="310">
        <v>0.0</v>
      </c>
      <c r="AA474" s="310">
        <v>0.0</v>
      </c>
      <c r="AB474" s="310">
        <v>0.0</v>
      </c>
      <c r="AC474" s="32"/>
      <c r="AD474" s="32"/>
      <c r="AE474" s="32"/>
      <c r="AF474" s="310">
        <v>0.0</v>
      </c>
      <c r="AG474" s="310">
        <v>0.0</v>
      </c>
      <c r="AH474" s="310">
        <v>0.0</v>
      </c>
      <c r="AI474" s="32"/>
      <c r="AJ474" s="32"/>
      <c r="AK474" s="32"/>
      <c r="AL474" s="310">
        <v>0.0</v>
      </c>
      <c r="AM474" s="310">
        <v>0.0</v>
      </c>
      <c r="AN474" s="310">
        <v>0.0</v>
      </c>
      <c r="AO474" s="32"/>
      <c r="AP474" s="32"/>
      <c r="AQ474" s="32"/>
      <c r="AR474" s="310">
        <v>0.0</v>
      </c>
      <c r="AS474" s="310">
        <v>0.0</v>
      </c>
      <c r="AT474" s="310">
        <v>0.0</v>
      </c>
      <c r="AU474" s="32"/>
      <c r="AV474" s="32"/>
      <c r="AW474" s="32"/>
      <c r="AX474" s="310">
        <v>0.0</v>
      </c>
      <c r="AY474" s="310">
        <v>0.0</v>
      </c>
      <c r="AZ474" s="310">
        <v>0.0</v>
      </c>
      <c r="BA474" s="32"/>
      <c r="BB474" s="32"/>
      <c r="BC474" s="32"/>
      <c r="BD474" s="310">
        <v>0.0</v>
      </c>
      <c r="BE474" s="310">
        <v>0.0</v>
      </c>
      <c r="BF474" s="310">
        <v>0.0</v>
      </c>
      <c r="BG474" s="32"/>
      <c r="BH474" s="32"/>
      <c r="BI474" s="32"/>
      <c r="BJ474" s="310">
        <v>0.0</v>
      </c>
      <c r="BK474" s="310">
        <v>0.0</v>
      </c>
      <c r="BL474" s="310">
        <v>0.0</v>
      </c>
      <c r="BM474" s="32"/>
      <c r="BN474" s="32"/>
      <c r="BO474" s="32"/>
      <c r="BP474" s="310">
        <v>0.0</v>
      </c>
      <c r="BQ474" s="310">
        <v>0.0</v>
      </c>
      <c r="BR474" s="310">
        <v>0.0</v>
      </c>
      <c r="BS474" s="32"/>
      <c r="BT474" s="32"/>
      <c r="BU474" s="32"/>
      <c r="BV474" s="310">
        <v>0.0</v>
      </c>
      <c r="BW474" s="310">
        <v>0.0</v>
      </c>
      <c r="BX474" s="310">
        <v>0.0</v>
      </c>
      <c r="BY474" s="32"/>
      <c r="BZ474" s="32"/>
      <c r="CA474" s="32"/>
      <c r="CB474" s="310">
        <v>0.0</v>
      </c>
      <c r="CC474" s="310">
        <v>0.0</v>
      </c>
      <c r="CD474" s="310">
        <v>0.0</v>
      </c>
      <c r="CE474" s="32"/>
      <c r="CF474" s="32"/>
      <c r="CG474" s="32"/>
      <c r="CH474" s="310">
        <v>0.0</v>
      </c>
      <c r="CI474" s="310">
        <v>0.0</v>
      </c>
      <c r="CJ474" s="310">
        <v>0.0</v>
      </c>
      <c r="CK474" s="31"/>
      <c r="CL474" s="31"/>
      <c r="CM474" s="31"/>
      <c r="CN474" s="304">
        <v>0.0</v>
      </c>
      <c r="CO474" s="304">
        <v>0.0</v>
      </c>
      <c r="CP474" s="304">
        <v>0.0</v>
      </c>
      <c r="CQ474" s="31"/>
      <c r="CR474" s="31"/>
      <c r="CS474" s="31"/>
      <c r="CT474" s="304">
        <v>0.0</v>
      </c>
      <c r="CU474" s="304">
        <v>0.0</v>
      </c>
      <c r="CV474" s="304">
        <v>0.0</v>
      </c>
      <c r="CW474" s="31"/>
      <c r="CX474" s="31"/>
      <c r="CY474" s="31"/>
      <c r="CZ474" s="304">
        <v>0.0</v>
      </c>
      <c r="DA474" s="304">
        <v>0.0</v>
      </c>
      <c r="DB474" s="304">
        <v>0.0</v>
      </c>
    </row>
    <row r="475">
      <c r="B475" s="313"/>
      <c r="C475" s="314"/>
      <c r="D475" s="314"/>
      <c r="E475" s="287">
        <v>0.0</v>
      </c>
      <c r="F475" s="287">
        <v>0.0</v>
      </c>
      <c r="G475" s="287">
        <v>0.0</v>
      </c>
      <c r="H475" s="287">
        <f>IF(ISBLANK(E475), "", COUNTA(CCD!K475, CCD!Q475, CCD!W475, CCD!AC475, CCD!AI475, CCD!AO475, CCD!AU475, CCD!BA475, CCD!BG475, CCD!BM475, CCD!BS475, CCD!BY475, CCD!CE475, CCD!CK475, CCD!CQ475, CCD!CW475))</f>
        <v>0</v>
      </c>
      <c r="I475" s="287">
        <f>IF(ISBLANK(F475), "", COUNTA(CCD!L475, CCD!R475, CCD!X475, CCD!AD475, CCD!AJ475, CCD!AP475, CCD!AV475, CCD!BB475, CCD!BH475, CCD!BN475, CCD!BT475, CCD!BZ475, CCD!CF475, CCD!CL475, CCD!CR475, CCD!CX475))</f>
        <v>0</v>
      </c>
      <c r="J475" s="287">
        <f>IF(ISBLANK(G475), "", COUNTA(CCD!M475, CCD!S475, CCD!Y475, CCD!AE475, CCD!AK475, CCD!AQ475, CCD!AW475, CCD!BC475, CCD!BI475, CCD!BO475, CCD!BU475, CCD!CA475, CCD!CG475, CCD!CM475, CCD!CS475, CCD!CY475))</f>
        <v>0</v>
      </c>
      <c r="K475" s="32"/>
      <c r="L475" s="32"/>
      <c r="M475" s="32"/>
      <c r="N475" s="310">
        <v>0.0</v>
      </c>
      <c r="O475" s="310">
        <v>0.0</v>
      </c>
      <c r="P475" s="310">
        <v>0.0</v>
      </c>
      <c r="Q475" s="32"/>
      <c r="R475" s="88"/>
      <c r="S475" s="32"/>
      <c r="T475" s="310">
        <v>0.0</v>
      </c>
      <c r="U475" s="310">
        <v>0.0</v>
      </c>
      <c r="V475" s="310">
        <v>0.0</v>
      </c>
      <c r="W475" s="32"/>
      <c r="X475" s="32"/>
      <c r="Y475" s="32"/>
      <c r="Z475" s="310">
        <v>0.0</v>
      </c>
      <c r="AA475" s="310">
        <v>0.0</v>
      </c>
      <c r="AB475" s="310">
        <v>0.0</v>
      </c>
      <c r="AC475" s="32"/>
      <c r="AD475" s="32"/>
      <c r="AE475" s="32"/>
      <c r="AF475" s="310">
        <v>0.0</v>
      </c>
      <c r="AG475" s="310">
        <v>0.0</v>
      </c>
      <c r="AH475" s="310">
        <v>0.0</v>
      </c>
      <c r="AI475" s="32"/>
      <c r="AJ475" s="32"/>
      <c r="AK475" s="32"/>
      <c r="AL475" s="310">
        <v>0.0</v>
      </c>
      <c r="AM475" s="310">
        <v>0.0</v>
      </c>
      <c r="AN475" s="310">
        <v>0.0</v>
      </c>
      <c r="AO475" s="32"/>
      <c r="AP475" s="32"/>
      <c r="AQ475" s="32"/>
      <c r="AR475" s="310">
        <v>0.0</v>
      </c>
      <c r="AS475" s="310">
        <v>0.0</v>
      </c>
      <c r="AT475" s="310">
        <v>0.0</v>
      </c>
      <c r="AU475" s="32"/>
      <c r="AV475" s="32"/>
      <c r="AW475" s="32"/>
      <c r="AX475" s="310">
        <v>0.0</v>
      </c>
      <c r="AY475" s="310">
        <v>0.0</v>
      </c>
      <c r="AZ475" s="310">
        <v>0.0</v>
      </c>
      <c r="BA475" s="32"/>
      <c r="BB475" s="32"/>
      <c r="BC475" s="32"/>
      <c r="BD475" s="310">
        <v>0.0</v>
      </c>
      <c r="BE475" s="310">
        <v>0.0</v>
      </c>
      <c r="BF475" s="310">
        <v>0.0</v>
      </c>
      <c r="BG475" s="32"/>
      <c r="BH475" s="32"/>
      <c r="BI475" s="32"/>
      <c r="BJ475" s="310">
        <v>0.0</v>
      </c>
      <c r="BK475" s="310">
        <v>0.0</v>
      </c>
      <c r="BL475" s="310">
        <v>0.0</v>
      </c>
      <c r="BM475" s="32"/>
      <c r="BN475" s="32"/>
      <c r="BO475" s="32"/>
      <c r="BP475" s="310">
        <v>0.0</v>
      </c>
      <c r="BQ475" s="310">
        <v>0.0</v>
      </c>
      <c r="BR475" s="310">
        <v>0.0</v>
      </c>
      <c r="BS475" s="32"/>
      <c r="BT475" s="32"/>
      <c r="BU475" s="32"/>
      <c r="BV475" s="310">
        <v>0.0</v>
      </c>
      <c r="BW475" s="310">
        <v>0.0</v>
      </c>
      <c r="BX475" s="310">
        <v>0.0</v>
      </c>
      <c r="BY475" s="32"/>
      <c r="BZ475" s="32"/>
      <c r="CA475" s="32"/>
      <c r="CB475" s="310">
        <v>0.0</v>
      </c>
      <c r="CC475" s="310">
        <v>0.0</v>
      </c>
      <c r="CD475" s="310">
        <v>0.0</v>
      </c>
      <c r="CE475" s="32"/>
      <c r="CF475" s="32"/>
      <c r="CG475" s="32"/>
      <c r="CH475" s="310">
        <v>0.0</v>
      </c>
      <c r="CI475" s="310">
        <v>0.0</v>
      </c>
      <c r="CJ475" s="310">
        <v>0.0</v>
      </c>
      <c r="CK475" s="31"/>
      <c r="CL475" s="31"/>
      <c r="CM475" s="31"/>
      <c r="CN475" s="304">
        <v>0.0</v>
      </c>
      <c r="CO475" s="304">
        <v>0.0</v>
      </c>
      <c r="CP475" s="304">
        <v>0.0</v>
      </c>
      <c r="CQ475" s="31"/>
      <c r="CR475" s="31"/>
      <c r="CS475" s="31"/>
      <c r="CT475" s="304">
        <v>0.0</v>
      </c>
      <c r="CU475" s="304">
        <v>0.0</v>
      </c>
      <c r="CV475" s="304">
        <v>0.0</v>
      </c>
      <c r="CW475" s="31"/>
      <c r="CX475" s="31"/>
      <c r="CY475" s="31"/>
      <c r="CZ475" s="304">
        <v>0.0</v>
      </c>
      <c r="DA475" s="304">
        <v>0.0</v>
      </c>
      <c r="DB475" s="304">
        <v>0.0</v>
      </c>
    </row>
    <row r="476">
      <c r="B476" s="313"/>
      <c r="C476" s="314"/>
      <c r="D476" s="314"/>
      <c r="E476" s="287">
        <v>0.0</v>
      </c>
      <c r="F476" s="287">
        <v>0.0</v>
      </c>
      <c r="G476" s="287">
        <v>0.0</v>
      </c>
      <c r="H476" s="287">
        <f>IF(ISBLANK(E476), "", COUNTA(CCD!K476, CCD!Q476, CCD!W476, CCD!AC476, CCD!AI476, CCD!AO476, CCD!AU476, CCD!BA476, CCD!BG476, CCD!BM476, CCD!BS476, CCD!BY476, CCD!CE476, CCD!CK476, CCD!CQ476, CCD!CW476))</f>
        <v>0</v>
      </c>
      <c r="I476" s="287">
        <f>IF(ISBLANK(F476), "", COUNTA(CCD!L476, CCD!R476, CCD!X476, CCD!AD476, CCD!AJ476, CCD!AP476, CCD!AV476, CCD!BB476, CCD!BH476, CCD!BN476, CCD!BT476, CCD!BZ476, CCD!CF476, CCD!CL476, CCD!CR476, CCD!CX476))</f>
        <v>0</v>
      </c>
      <c r="J476" s="287">
        <f>IF(ISBLANK(G476), "", COUNTA(CCD!M476, CCD!S476, CCD!Y476, CCD!AE476, CCD!AK476, CCD!AQ476, CCD!AW476, CCD!BC476, CCD!BI476, CCD!BO476, CCD!BU476, CCD!CA476, CCD!CG476, CCD!CM476, CCD!CS476, CCD!CY476))</f>
        <v>0</v>
      </c>
      <c r="K476" s="32"/>
      <c r="L476" s="32"/>
      <c r="M476" s="32"/>
      <c r="N476" s="310">
        <v>0.0</v>
      </c>
      <c r="O476" s="310">
        <v>0.0</v>
      </c>
      <c r="P476" s="310">
        <v>0.0</v>
      </c>
      <c r="Q476" s="32"/>
      <c r="R476" s="88"/>
      <c r="S476" s="32"/>
      <c r="T476" s="310">
        <v>0.0</v>
      </c>
      <c r="U476" s="310">
        <v>0.0</v>
      </c>
      <c r="V476" s="310">
        <v>0.0</v>
      </c>
      <c r="W476" s="32"/>
      <c r="X476" s="32"/>
      <c r="Y476" s="32"/>
      <c r="Z476" s="310">
        <v>0.0</v>
      </c>
      <c r="AA476" s="310">
        <v>0.0</v>
      </c>
      <c r="AB476" s="310">
        <v>0.0</v>
      </c>
      <c r="AC476" s="32"/>
      <c r="AD476" s="32"/>
      <c r="AE476" s="32"/>
      <c r="AF476" s="310">
        <v>0.0</v>
      </c>
      <c r="AG476" s="310">
        <v>0.0</v>
      </c>
      <c r="AH476" s="310">
        <v>0.0</v>
      </c>
      <c r="AI476" s="32"/>
      <c r="AJ476" s="32"/>
      <c r="AK476" s="32"/>
      <c r="AL476" s="310">
        <v>0.0</v>
      </c>
      <c r="AM476" s="310">
        <v>0.0</v>
      </c>
      <c r="AN476" s="310">
        <v>0.0</v>
      </c>
      <c r="AO476" s="32"/>
      <c r="AP476" s="32"/>
      <c r="AQ476" s="32"/>
      <c r="AR476" s="310">
        <v>0.0</v>
      </c>
      <c r="AS476" s="310">
        <v>0.0</v>
      </c>
      <c r="AT476" s="310">
        <v>0.0</v>
      </c>
      <c r="AU476" s="32"/>
      <c r="AV476" s="32"/>
      <c r="AW476" s="32"/>
      <c r="AX476" s="310">
        <v>0.0</v>
      </c>
      <c r="AY476" s="310">
        <v>0.0</v>
      </c>
      <c r="AZ476" s="310">
        <v>0.0</v>
      </c>
      <c r="BA476" s="32"/>
      <c r="BB476" s="32"/>
      <c r="BC476" s="32"/>
      <c r="BD476" s="310">
        <v>0.0</v>
      </c>
      <c r="BE476" s="310">
        <v>0.0</v>
      </c>
      <c r="BF476" s="310">
        <v>0.0</v>
      </c>
      <c r="BG476" s="32"/>
      <c r="BH476" s="32"/>
      <c r="BI476" s="32"/>
      <c r="BJ476" s="310">
        <v>0.0</v>
      </c>
      <c r="BK476" s="310">
        <v>0.0</v>
      </c>
      <c r="BL476" s="310">
        <v>0.0</v>
      </c>
      <c r="BM476" s="32"/>
      <c r="BN476" s="32"/>
      <c r="BO476" s="32"/>
      <c r="BP476" s="310">
        <v>0.0</v>
      </c>
      <c r="BQ476" s="310">
        <v>0.0</v>
      </c>
      <c r="BR476" s="310">
        <v>0.0</v>
      </c>
      <c r="BS476" s="32"/>
      <c r="BT476" s="32"/>
      <c r="BU476" s="32"/>
      <c r="BV476" s="310">
        <v>0.0</v>
      </c>
      <c r="BW476" s="310">
        <v>0.0</v>
      </c>
      <c r="BX476" s="310">
        <v>0.0</v>
      </c>
      <c r="BY476" s="32"/>
      <c r="BZ476" s="32"/>
      <c r="CA476" s="32"/>
      <c r="CB476" s="310">
        <v>0.0</v>
      </c>
      <c r="CC476" s="310">
        <v>0.0</v>
      </c>
      <c r="CD476" s="310">
        <v>0.0</v>
      </c>
      <c r="CE476" s="32"/>
      <c r="CF476" s="32"/>
      <c r="CG476" s="32"/>
      <c r="CH476" s="310">
        <v>0.0</v>
      </c>
      <c r="CI476" s="310">
        <v>0.0</v>
      </c>
      <c r="CJ476" s="310">
        <v>0.0</v>
      </c>
      <c r="CK476" s="31"/>
      <c r="CL476" s="31"/>
      <c r="CM476" s="31"/>
      <c r="CN476" s="304">
        <v>0.0</v>
      </c>
      <c r="CO476" s="304">
        <v>0.0</v>
      </c>
      <c r="CP476" s="304">
        <v>0.0</v>
      </c>
      <c r="CQ476" s="31"/>
      <c r="CR476" s="31"/>
      <c r="CS476" s="31"/>
      <c r="CT476" s="304">
        <v>0.0</v>
      </c>
      <c r="CU476" s="304">
        <v>0.0</v>
      </c>
      <c r="CV476" s="304">
        <v>0.0</v>
      </c>
      <c r="CW476" s="31"/>
      <c r="CX476" s="31"/>
      <c r="CY476" s="31"/>
      <c r="CZ476" s="304">
        <v>0.0</v>
      </c>
      <c r="DA476" s="304">
        <v>0.0</v>
      </c>
      <c r="DB476" s="304">
        <v>0.0</v>
      </c>
    </row>
    <row r="477">
      <c r="B477" s="313"/>
      <c r="C477" s="314"/>
      <c r="D477" s="314"/>
      <c r="E477" s="287">
        <v>0.0</v>
      </c>
      <c r="F477" s="287">
        <v>0.0</v>
      </c>
      <c r="G477" s="287">
        <v>0.0</v>
      </c>
      <c r="H477" s="287">
        <f>IF(ISBLANK(E477), "", COUNTA(CCD!K477, CCD!Q477, CCD!W477, CCD!AC477, CCD!AI477, CCD!AO477, CCD!AU477, CCD!BA477, CCD!BG477, CCD!BM477, CCD!BS477, CCD!BY477, CCD!CE477, CCD!CK477, CCD!CQ477, CCD!CW477))</f>
        <v>0</v>
      </c>
      <c r="I477" s="287">
        <f>IF(ISBLANK(F477), "", COUNTA(CCD!L477, CCD!R477, CCD!X477, CCD!AD477, CCD!AJ477, CCD!AP477, CCD!AV477, CCD!BB477, CCD!BH477, CCD!BN477, CCD!BT477, CCD!BZ477, CCD!CF477, CCD!CL477, CCD!CR477, CCD!CX477))</f>
        <v>0</v>
      </c>
      <c r="J477" s="287">
        <f>IF(ISBLANK(G477), "", COUNTA(CCD!M477, CCD!S477, CCD!Y477, CCD!AE477, CCD!AK477, CCD!AQ477, CCD!AW477, CCD!BC477, CCD!BI477, CCD!BO477, CCD!BU477, CCD!CA477, CCD!CG477, CCD!CM477, CCD!CS477, CCD!CY477))</f>
        <v>0</v>
      </c>
      <c r="K477" s="32"/>
      <c r="L477" s="32"/>
      <c r="M477" s="32"/>
      <c r="N477" s="310">
        <v>0.0</v>
      </c>
      <c r="O477" s="310">
        <v>0.0</v>
      </c>
      <c r="P477" s="310">
        <v>0.0</v>
      </c>
      <c r="Q477" s="32"/>
      <c r="R477" s="88"/>
      <c r="S477" s="32"/>
      <c r="T477" s="310">
        <v>0.0</v>
      </c>
      <c r="U477" s="310">
        <v>0.0</v>
      </c>
      <c r="V477" s="310">
        <v>0.0</v>
      </c>
      <c r="W477" s="32"/>
      <c r="X477" s="32"/>
      <c r="Y477" s="32"/>
      <c r="Z477" s="310">
        <v>0.0</v>
      </c>
      <c r="AA477" s="310">
        <v>0.0</v>
      </c>
      <c r="AB477" s="310">
        <v>0.0</v>
      </c>
      <c r="AC477" s="32"/>
      <c r="AD477" s="32"/>
      <c r="AE477" s="32"/>
      <c r="AF477" s="310">
        <v>0.0</v>
      </c>
      <c r="AG477" s="310">
        <v>0.0</v>
      </c>
      <c r="AH477" s="310">
        <v>0.0</v>
      </c>
      <c r="AI477" s="32"/>
      <c r="AJ477" s="32"/>
      <c r="AK477" s="32"/>
      <c r="AL477" s="310">
        <v>0.0</v>
      </c>
      <c r="AM477" s="310">
        <v>0.0</v>
      </c>
      <c r="AN477" s="310">
        <v>0.0</v>
      </c>
      <c r="AO477" s="32"/>
      <c r="AP477" s="32"/>
      <c r="AQ477" s="32"/>
      <c r="AR477" s="310">
        <v>0.0</v>
      </c>
      <c r="AS477" s="310">
        <v>0.0</v>
      </c>
      <c r="AT477" s="310">
        <v>0.0</v>
      </c>
      <c r="AU477" s="32"/>
      <c r="AV477" s="32"/>
      <c r="AW477" s="32"/>
      <c r="AX477" s="310">
        <v>0.0</v>
      </c>
      <c r="AY477" s="310">
        <v>0.0</v>
      </c>
      <c r="AZ477" s="310">
        <v>0.0</v>
      </c>
      <c r="BA477" s="32"/>
      <c r="BB477" s="32"/>
      <c r="BC477" s="32"/>
      <c r="BD477" s="310">
        <v>0.0</v>
      </c>
      <c r="BE477" s="310">
        <v>0.0</v>
      </c>
      <c r="BF477" s="310">
        <v>0.0</v>
      </c>
      <c r="BG477" s="32"/>
      <c r="BH477" s="32"/>
      <c r="BI477" s="32"/>
      <c r="BJ477" s="310">
        <v>0.0</v>
      </c>
      <c r="BK477" s="310">
        <v>0.0</v>
      </c>
      <c r="BL477" s="310">
        <v>0.0</v>
      </c>
      <c r="BM477" s="32"/>
      <c r="BN477" s="32"/>
      <c r="BO477" s="32"/>
      <c r="BP477" s="310">
        <v>0.0</v>
      </c>
      <c r="BQ477" s="310">
        <v>0.0</v>
      </c>
      <c r="BR477" s="310">
        <v>0.0</v>
      </c>
      <c r="BS477" s="32"/>
      <c r="BT477" s="32"/>
      <c r="BU477" s="32"/>
      <c r="BV477" s="310">
        <v>0.0</v>
      </c>
      <c r="BW477" s="310">
        <v>0.0</v>
      </c>
      <c r="BX477" s="310">
        <v>0.0</v>
      </c>
      <c r="BY477" s="32"/>
      <c r="BZ477" s="32"/>
      <c r="CA477" s="32"/>
      <c r="CB477" s="310">
        <v>0.0</v>
      </c>
      <c r="CC477" s="310">
        <v>0.0</v>
      </c>
      <c r="CD477" s="310">
        <v>0.0</v>
      </c>
      <c r="CE477" s="32"/>
      <c r="CF477" s="32"/>
      <c r="CG477" s="32"/>
      <c r="CH477" s="310">
        <v>0.0</v>
      </c>
      <c r="CI477" s="310">
        <v>0.0</v>
      </c>
      <c r="CJ477" s="310">
        <v>0.0</v>
      </c>
      <c r="CK477" s="31"/>
      <c r="CL477" s="31"/>
      <c r="CM477" s="31"/>
      <c r="CN477" s="304">
        <v>0.0</v>
      </c>
      <c r="CO477" s="304">
        <v>0.0</v>
      </c>
      <c r="CP477" s="304">
        <v>0.0</v>
      </c>
      <c r="CQ477" s="31"/>
      <c r="CR477" s="31"/>
      <c r="CS477" s="31"/>
      <c r="CT477" s="304">
        <v>0.0</v>
      </c>
      <c r="CU477" s="304">
        <v>0.0</v>
      </c>
      <c r="CV477" s="304">
        <v>0.0</v>
      </c>
      <c r="CW477" s="31"/>
      <c r="CX477" s="31"/>
      <c r="CY477" s="31"/>
      <c r="CZ477" s="304">
        <v>0.0</v>
      </c>
      <c r="DA477" s="304">
        <v>0.0</v>
      </c>
      <c r="DB477" s="304">
        <v>0.0</v>
      </c>
    </row>
    <row r="478">
      <c r="B478" s="313"/>
      <c r="C478" s="314"/>
      <c r="D478" s="314"/>
      <c r="E478" s="287">
        <v>0.0</v>
      </c>
      <c r="F478" s="287">
        <v>0.0</v>
      </c>
      <c r="G478" s="287">
        <v>0.0</v>
      </c>
      <c r="H478" s="287">
        <f>IF(ISBLANK(E478), "", COUNTA(CCD!K478, CCD!Q478, CCD!W478, CCD!AC478, CCD!AI478, CCD!AO478, CCD!AU478, CCD!BA478, CCD!BG478, CCD!BM478, CCD!BS478, CCD!BY478, CCD!CE478, CCD!CK478, CCD!CQ478, CCD!CW478))</f>
        <v>0</v>
      </c>
      <c r="I478" s="287">
        <f>IF(ISBLANK(F478), "", COUNTA(CCD!L478, CCD!R478, CCD!X478, CCD!AD478, CCD!AJ478, CCD!AP478, CCD!AV478, CCD!BB478, CCD!BH478, CCD!BN478, CCD!BT478, CCD!BZ478, CCD!CF478, CCD!CL478, CCD!CR478, CCD!CX478))</f>
        <v>0</v>
      </c>
      <c r="J478" s="287">
        <f>IF(ISBLANK(G478), "", COUNTA(CCD!M478, CCD!S478, CCD!Y478, CCD!AE478, CCD!AK478, CCD!AQ478, CCD!AW478, CCD!BC478, CCD!BI478, CCD!BO478, CCD!BU478, CCD!CA478, CCD!CG478, CCD!CM478, CCD!CS478, CCD!CY478))</f>
        <v>0</v>
      </c>
      <c r="K478" s="32"/>
      <c r="L478" s="32"/>
      <c r="M478" s="32"/>
      <c r="N478" s="310">
        <v>0.0</v>
      </c>
      <c r="O478" s="310">
        <v>0.0</v>
      </c>
      <c r="P478" s="310">
        <v>0.0</v>
      </c>
      <c r="Q478" s="32"/>
      <c r="R478" s="88"/>
      <c r="S478" s="32"/>
      <c r="T478" s="310">
        <v>0.0</v>
      </c>
      <c r="U478" s="310">
        <v>0.0</v>
      </c>
      <c r="V478" s="310">
        <v>0.0</v>
      </c>
      <c r="W478" s="32"/>
      <c r="X478" s="32"/>
      <c r="Y478" s="32"/>
      <c r="Z478" s="310">
        <v>0.0</v>
      </c>
      <c r="AA478" s="310">
        <v>0.0</v>
      </c>
      <c r="AB478" s="310">
        <v>0.0</v>
      </c>
      <c r="AC478" s="32"/>
      <c r="AD478" s="32"/>
      <c r="AE478" s="32"/>
      <c r="AF478" s="310">
        <v>0.0</v>
      </c>
      <c r="AG478" s="310">
        <v>0.0</v>
      </c>
      <c r="AH478" s="310">
        <v>0.0</v>
      </c>
      <c r="AI478" s="32"/>
      <c r="AJ478" s="32"/>
      <c r="AK478" s="32"/>
      <c r="AL478" s="310">
        <v>0.0</v>
      </c>
      <c r="AM478" s="310">
        <v>0.0</v>
      </c>
      <c r="AN478" s="310">
        <v>0.0</v>
      </c>
      <c r="AO478" s="32"/>
      <c r="AP478" s="32"/>
      <c r="AQ478" s="32"/>
      <c r="AR478" s="310">
        <v>0.0</v>
      </c>
      <c r="AS478" s="310">
        <v>0.0</v>
      </c>
      <c r="AT478" s="310">
        <v>0.0</v>
      </c>
      <c r="AU478" s="32"/>
      <c r="AV478" s="32"/>
      <c r="AW478" s="32"/>
      <c r="AX478" s="310">
        <v>0.0</v>
      </c>
      <c r="AY478" s="310">
        <v>0.0</v>
      </c>
      <c r="AZ478" s="310">
        <v>0.0</v>
      </c>
      <c r="BA478" s="32"/>
      <c r="BB478" s="32"/>
      <c r="BC478" s="32"/>
      <c r="BD478" s="310">
        <v>0.0</v>
      </c>
      <c r="BE478" s="310">
        <v>0.0</v>
      </c>
      <c r="BF478" s="310">
        <v>0.0</v>
      </c>
      <c r="BG478" s="32"/>
      <c r="BH478" s="32"/>
      <c r="BI478" s="32"/>
      <c r="BJ478" s="310">
        <v>0.0</v>
      </c>
      <c r="BK478" s="310">
        <v>0.0</v>
      </c>
      <c r="BL478" s="310">
        <v>0.0</v>
      </c>
      <c r="BM478" s="32"/>
      <c r="BN478" s="32"/>
      <c r="BO478" s="32"/>
      <c r="BP478" s="310">
        <v>0.0</v>
      </c>
      <c r="BQ478" s="310">
        <v>0.0</v>
      </c>
      <c r="BR478" s="310">
        <v>0.0</v>
      </c>
      <c r="BS478" s="32"/>
      <c r="BT478" s="32"/>
      <c r="BU478" s="32"/>
      <c r="BV478" s="310">
        <v>0.0</v>
      </c>
      <c r="BW478" s="310">
        <v>0.0</v>
      </c>
      <c r="BX478" s="310">
        <v>0.0</v>
      </c>
      <c r="BY478" s="32"/>
      <c r="BZ478" s="32"/>
      <c r="CA478" s="32"/>
      <c r="CB478" s="310">
        <v>0.0</v>
      </c>
      <c r="CC478" s="310">
        <v>0.0</v>
      </c>
      <c r="CD478" s="310">
        <v>0.0</v>
      </c>
      <c r="CE478" s="32"/>
      <c r="CF478" s="32"/>
      <c r="CG478" s="32"/>
      <c r="CH478" s="310">
        <v>0.0</v>
      </c>
      <c r="CI478" s="310">
        <v>0.0</v>
      </c>
      <c r="CJ478" s="310">
        <v>0.0</v>
      </c>
      <c r="CK478" s="31"/>
      <c r="CL478" s="31"/>
      <c r="CM478" s="31"/>
      <c r="CN478" s="304">
        <v>0.0</v>
      </c>
      <c r="CO478" s="304">
        <v>0.0</v>
      </c>
      <c r="CP478" s="304">
        <v>0.0</v>
      </c>
      <c r="CQ478" s="31"/>
      <c r="CR478" s="31"/>
      <c r="CS478" s="31"/>
      <c r="CT478" s="304">
        <v>0.0</v>
      </c>
      <c r="CU478" s="304">
        <v>0.0</v>
      </c>
      <c r="CV478" s="304">
        <v>0.0</v>
      </c>
      <c r="CW478" s="31"/>
      <c r="CX478" s="31"/>
      <c r="CY478" s="31"/>
      <c r="CZ478" s="304">
        <v>0.0</v>
      </c>
      <c r="DA478" s="304">
        <v>0.0</v>
      </c>
      <c r="DB478" s="304">
        <v>0.0</v>
      </c>
    </row>
    <row r="479">
      <c r="B479" s="313"/>
      <c r="C479" s="314"/>
      <c r="D479" s="314"/>
      <c r="E479" s="287">
        <v>0.0</v>
      </c>
      <c r="F479" s="287">
        <v>0.0</v>
      </c>
      <c r="G479" s="287">
        <v>0.0</v>
      </c>
      <c r="H479" s="287">
        <f>IF(ISBLANK(E479), "", COUNTA(CCD!K479, CCD!Q479, CCD!W479, CCD!AC479, CCD!AI479, CCD!AO479, CCD!AU479, CCD!BA479, CCD!BG479, CCD!BM479, CCD!BS479, CCD!BY479, CCD!CE479, CCD!CK479, CCD!CQ479, CCD!CW479))</f>
        <v>0</v>
      </c>
      <c r="I479" s="287">
        <f>IF(ISBLANK(F479), "", COUNTA(CCD!L479, CCD!R479, CCD!X479, CCD!AD479, CCD!AJ479, CCD!AP479, CCD!AV479, CCD!BB479, CCD!BH479, CCD!BN479, CCD!BT479, CCD!BZ479, CCD!CF479, CCD!CL479, CCD!CR479, CCD!CX479))</f>
        <v>0</v>
      </c>
      <c r="J479" s="287">
        <f>IF(ISBLANK(G479), "", COUNTA(CCD!M479, CCD!S479, CCD!Y479, CCD!AE479, CCD!AK479, CCD!AQ479, CCD!AW479, CCD!BC479, CCD!BI479, CCD!BO479, CCD!BU479, CCD!CA479, CCD!CG479, CCD!CM479, CCD!CS479, CCD!CY479))</f>
        <v>0</v>
      </c>
      <c r="K479" s="32"/>
      <c r="L479" s="32"/>
      <c r="M479" s="32"/>
      <c r="N479" s="310">
        <v>0.0</v>
      </c>
      <c r="O479" s="310">
        <v>0.0</v>
      </c>
      <c r="P479" s="310">
        <v>0.0</v>
      </c>
      <c r="Q479" s="32"/>
      <c r="R479" s="88"/>
      <c r="S479" s="32"/>
      <c r="T479" s="310">
        <v>0.0</v>
      </c>
      <c r="U479" s="310">
        <v>0.0</v>
      </c>
      <c r="V479" s="310">
        <v>0.0</v>
      </c>
      <c r="W479" s="32"/>
      <c r="X479" s="32"/>
      <c r="Y479" s="32"/>
      <c r="Z479" s="310">
        <v>0.0</v>
      </c>
      <c r="AA479" s="310">
        <v>0.0</v>
      </c>
      <c r="AB479" s="310">
        <v>0.0</v>
      </c>
      <c r="AC479" s="32"/>
      <c r="AD479" s="32"/>
      <c r="AE479" s="32"/>
      <c r="AF479" s="310">
        <v>0.0</v>
      </c>
      <c r="AG479" s="310">
        <v>0.0</v>
      </c>
      <c r="AH479" s="310">
        <v>0.0</v>
      </c>
      <c r="AI479" s="32"/>
      <c r="AJ479" s="32"/>
      <c r="AK479" s="32"/>
      <c r="AL479" s="310">
        <v>0.0</v>
      </c>
      <c r="AM479" s="310">
        <v>0.0</v>
      </c>
      <c r="AN479" s="310">
        <v>0.0</v>
      </c>
      <c r="AO479" s="32"/>
      <c r="AP479" s="32"/>
      <c r="AQ479" s="32"/>
      <c r="AR479" s="310">
        <v>0.0</v>
      </c>
      <c r="AS479" s="310">
        <v>0.0</v>
      </c>
      <c r="AT479" s="310">
        <v>0.0</v>
      </c>
      <c r="AU479" s="32"/>
      <c r="AV479" s="32"/>
      <c r="AW479" s="32"/>
      <c r="AX479" s="310">
        <v>0.0</v>
      </c>
      <c r="AY479" s="310">
        <v>0.0</v>
      </c>
      <c r="AZ479" s="310">
        <v>0.0</v>
      </c>
      <c r="BA479" s="32"/>
      <c r="BB479" s="32"/>
      <c r="BC479" s="32"/>
      <c r="BD479" s="310">
        <v>0.0</v>
      </c>
      <c r="BE479" s="310">
        <v>0.0</v>
      </c>
      <c r="BF479" s="310">
        <v>0.0</v>
      </c>
      <c r="BG479" s="32"/>
      <c r="BH479" s="32"/>
      <c r="BI479" s="32"/>
      <c r="BJ479" s="310">
        <v>0.0</v>
      </c>
      <c r="BK479" s="310">
        <v>0.0</v>
      </c>
      <c r="BL479" s="310">
        <v>0.0</v>
      </c>
      <c r="BM479" s="32"/>
      <c r="BN479" s="32"/>
      <c r="BO479" s="32"/>
      <c r="BP479" s="310">
        <v>0.0</v>
      </c>
      <c r="BQ479" s="310">
        <v>0.0</v>
      </c>
      <c r="BR479" s="310">
        <v>0.0</v>
      </c>
      <c r="BS479" s="32"/>
      <c r="BT479" s="32"/>
      <c r="BU479" s="32"/>
      <c r="BV479" s="310">
        <v>0.0</v>
      </c>
      <c r="BW479" s="310">
        <v>0.0</v>
      </c>
      <c r="BX479" s="310">
        <v>0.0</v>
      </c>
      <c r="BY479" s="32"/>
      <c r="BZ479" s="32"/>
      <c r="CA479" s="32"/>
      <c r="CB479" s="310">
        <v>0.0</v>
      </c>
      <c r="CC479" s="310">
        <v>0.0</v>
      </c>
      <c r="CD479" s="310">
        <v>0.0</v>
      </c>
      <c r="CE479" s="32"/>
      <c r="CF479" s="32"/>
      <c r="CG479" s="32"/>
      <c r="CH479" s="310">
        <v>0.0</v>
      </c>
      <c r="CI479" s="310">
        <v>0.0</v>
      </c>
      <c r="CJ479" s="310">
        <v>0.0</v>
      </c>
      <c r="CK479" s="31"/>
      <c r="CL479" s="31"/>
      <c r="CM479" s="31"/>
      <c r="CN479" s="304">
        <v>0.0</v>
      </c>
      <c r="CO479" s="304">
        <v>0.0</v>
      </c>
      <c r="CP479" s="304">
        <v>0.0</v>
      </c>
      <c r="CQ479" s="31"/>
      <c r="CR479" s="31"/>
      <c r="CS479" s="31"/>
      <c r="CT479" s="304">
        <v>0.0</v>
      </c>
      <c r="CU479" s="304">
        <v>0.0</v>
      </c>
      <c r="CV479" s="304">
        <v>0.0</v>
      </c>
      <c r="CW479" s="31"/>
      <c r="CX479" s="31"/>
      <c r="CY479" s="31"/>
      <c r="CZ479" s="304">
        <v>0.0</v>
      </c>
      <c r="DA479" s="304">
        <v>0.0</v>
      </c>
      <c r="DB479" s="304">
        <v>0.0</v>
      </c>
    </row>
    <row r="480">
      <c r="B480" s="313"/>
      <c r="C480" s="314"/>
      <c r="D480" s="314"/>
      <c r="E480" s="287">
        <v>0.0</v>
      </c>
      <c r="F480" s="287">
        <v>0.0</v>
      </c>
      <c r="G480" s="287">
        <v>0.0</v>
      </c>
      <c r="H480" s="287">
        <f>IF(ISBLANK(E480), "", COUNTA(CCD!K480, CCD!Q480, CCD!W480, CCD!AC480, CCD!AI480, CCD!AO480, CCD!AU480, CCD!BA480, CCD!BG480, CCD!BM480, CCD!BS480, CCD!BY480, CCD!CE480, CCD!CK480, CCD!CQ480, CCD!CW480))</f>
        <v>0</v>
      </c>
      <c r="I480" s="287">
        <f>IF(ISBLANK(F480), "", COUNTA(CCD!L480, CCD!R480, CCD!X480, CCD!AD480, CCD!AJ480, CCD!AP480, CCD!AV480, CCD!BB480, CCD!BH480, CCD!BN480, CCD!BT480, CCD!BZ480, CCD!CF480, CCD!CL480, CCD!CR480, CCD!CX480))</f>
        <v>0</v>
      </c>
      <c r="J480" s="287">
        <f>IF(ISBLANK(G480), "", COUNTA(CCD!M480, CCD!S480, CCD!Y480, CCD!AE480, CCD!AK480, CCD!AQ480, CCD!AW480, CCD!BC480, CCD!BI480, CCD!BO480, CCD!BU480, CCD!CA480, CCD!CG480, CCD!CM480, CCD!CS480, CCD!CY480))</f>
        <v>0</v>
      </c>
      <c r="K480" s="32"/>
      <c r="L480" s="32"/>
      <c r="M480" s="32"/>
      <c r="N480" s="310">
        <v>0.0</v>
      </c>
      <c r="O480" s="310">
        <v>0.0</v>
      </c>
      <c r="P480" s="310">
        <v>0.0</v>
      </c>
      <c r="Q480" s="32"/>
      <c r="R480" s="88"/>
      <c r="S480" s="32"/>
      <c r="T480" s="310">
        <v>0.0</v>
      </c>
      <c r="U480" s="310">
        <v>0.0</v>
      </c>
      <c r="V480" s="310">
        <v>0.0</v>
      </c>
      <c r="W480" s="32"/>
      <c r="X480" s="32"/>
      <c r="Y480" s="32"/>
      <c r="Z480" s="310">
        <v>0.0</v>
      </c>
      <c r="AA480" s="310">
        <v>0.0</v>
      </c>
      <c r="AB480" s="310">
        <v>0.0</v>
      </c>
      <c r="AC480" s="32"/>
      <c r="AD480" s="32"/>
      <c r="AE480" s="32"/>
      <c r="AF480" s="310">
        <v>0.0</v>
      </c>
      <c r="AG480" s="310">
        <v>0.0</v>
      </c>
      <c r="AH480" s="310">
        <v>0.0</v>
      </c>
      <c r="AI480" s="32"/>
      <c r="AJ480" s="32"/>
      <c r="AK480" s="32"/>
      <c r="AL480" s="310">
        <v>0.0</v>
      </c>
      <c r="AM480" s="310">
        <v>0.0</v>
      </c>
      <c r="AN480" s="310">
        <v>0.0</v>
      </c>
      <c r="AO480" s="32"/>
      <c r="AP480" s="32"/>
      <c r="AQ480" s="32"/>
      <c r="AR480" s="310">
        <v>0.0</v>
      </c>
      <c r="AS480" s="310">
        <v>0.0</v>
      </c>
      <c r="AT480" s="310">
        <v>0.0</v>
      </c>
      <c r="AU480" s="32"/>
      <c r="AV480" s="32"/>
      <c r="AW480" s="32"/>
      <c r="AX480" s="310">
        <v>0.0</v>
      </c>
      <c r="AY480" s="310">
        <v>0.0</v>
      </c>
      <c r="AZ480" s="310">
        <v>0.0</v>
      </c>
      <c r="BA480" s="32"/>
      <c r="BB480" s="32"/>
      <c r="BC480" s="32"/>
      <c r="BD480" s="310">
        <v>0.0</v>
      </c>
      <c r="BE480" s="310">
        <v>0.0</v>
      </c>
      <c r="BF480" s="310">
        <v>0.0</v>
      </c>
      <c r="BG480" s="32"/>
      <c r="BH480" s="32"/>
      <c r="BI480" s="32"/>
      <c r="BJ480" s="310">
        <v>0.0</v>
      </c>
      <c r="BK480" s="310">
        <v>0.0</v>
      </c>
      <c r="BL480" s="310">
        <v>0.0</v>
      </c>
      <c r="BM480" s="32"/>
      <c r="BN480" s="32"/>
      <c r="BO480" s="32"/>
      <c r="BP480" s="310">
        <v>0.0</v>
      </c>
      <c r="BQ480" s="310">
        <v>0.0</v>
      </c>
      <c r="BR480" s="310">
        <v>0.0</v>
      </c>
      <c r="BS480" s="32"/>
      <c r="BT480" s="32"/>
      <c r="BU480" s="32"/>
      <c r="BV480" s="310">
        <v>0.0</v>
      </c>
      <c r="BW480" s="310">
        <v>0.0</v>
      </c>
      <c r="BX480" s="310">
        <v>0.0</v>
      </c>
      <c r="BY480" s="32"/>
      <c r="BZ480" s="32"/>
      <c r="CA480" s="32"/>
      <c r="CB480" s="310">
        <v>0.0</v>
      </c>
      <c r="CC480" s="310">
        <v>0.0</v>
      </c>
      <c r="CD480" s="310">
        <v>0.0</v>
      </c>
      <c r="CE480" s="32"/>
      <c r="CF480" s="32"/>
      <c r="CG480" s="32"/>
      <c r="CH480" s="310">
        <v>0.0</v>
      </c>
      <c r="CI480" s="310">
        <v>0.0</v>
      </c>
      <c r="CJ480" s="310">
        <v>0.0</v>
      </c>
      <c r="CK480" s="31"/>
      <c r="CL480" s="31"/>
      <c r="CM480" s="31"/>
      <c r="CN480" s="304">
        <v>0.0</v>
      </c>
      <c r="CO480" s="304">
        <v>0.0</v>
      </c>
      <c r="CP480" s="304">
        <v>0.0</v>
      </c>
      <c r="CQ480" s="31"/>
      <c r="CR480" s="31"/>
      <c r="CS480" s="31"/>
      <c r="CT480" s="304">
        <v>0.0</v>
      </c>
      <c r="CU480" s="304">
        <v>0.0</v>
      </c>
      <c r="CV480" s="304">
        <v>0.0</v>
      </c>
      <c r="CW480" s="31"/>
      <c r="CX480" s="31"/>
      <c r="CY480" s="31"/>
      <c r="CZ480" s="304">
        <v>0.0</v>
      </c>
      <c r="DA480" s="304">
        <v>0.0</v>
      </c>
      <c r="DB480" s="304">
        <v>0.0</v>
      </c>
    </row>
    <row r="481">
      <c r="B481" s="313"/>
      <c r="C481" s="314"/>
      <c r="D481" s="314"/>
      <c r="E481" s="287">
        <v>0.0</v>
      </c>
      <c r="F481" s="287">
        <v>0.0</v>
      </c>
      <c r="G481" s="287">
        <v>0.0</v>
      </c>
      <c r="H481" s="287">
        <f>IF(ISBLANK(E481), "", COUNTA(CCD!K481, CCD!Q481, CCD!W481, CCD!AC481, CCD!AI481, CCD!AO481, CCD!AU481, CCD!BA481, CCD!BG481, CCD!BM481, CCD!BS481, CCD!BY481, CCD!CE481, CCD!CK481, CCD!CQ481, CCD!CW481))</f>
        <v>0</v>
      </c>
      <c r="I481" s="287">
        <f>IF(ISBLANK(F481), "", COUNTA(CCD!L481, CCD!R481, CCD!X481, CCD!AD481, CCD!AJ481, CCD!AP481, CCD!AV481, CCD!BB481, CCD!BH481, CCD!BN481, CCD!BT481, CCD!BZ481, CCD!CF481, CCD!CL481, CCD!CR481, CCD!CX481))</f>
        <v>0</v>
      </c>
      <c r="J481" s="287">
        <f>IF(ISBLANK(G481), "", COUNTA(CCD!M481, CCD!S481, CCD!Y481, CCD!AE481, CCD!AK481, CCD!AQ481, CCD!AW481, CCD!BC481, CCD!BI481, CCD!BO481, CCD!BU481, CCD!CA481, CCD!CG481, CCD!CM481, CCD!CS481, CCD!CY481))</f>
        <v>0</v>
      </c>
      <c r="K481" s="32"/>
      <c r="L481" s="32"/>
      <c r="M481" s="32"/>
      <c r="N481" s="310">
        <v>0.0</v>
      </c>
      <c r="O481" s="310">
        <v>0.0</v>
      </c>
      <c r="P481" s="310">
        <v>0.0</v>
      </c>
      <c r="Q481" s="32"/>
      <c r="R481" s="88"/>
      <c r="S481" s="32"/>
      <c r="T481" s="310">
        <v>0.0</v>
      </c>
      <c r="U481" s="310">
        <v>0.0</v>
      </c>
      <c r="V481" s="310">
        <v>0.0</v>
      </c>
      <c r="W481" s="32"/>
      <c r="X481" s="32"/>
      <c r="Y481" s="32"/>
      <c r="Z481" s="310">
        <v>0.0</v>
      </c>
      <c r="AA481" s="310">
        <v>0.0</v>
      </c>
      <c r="AB481" s="310">
        <v>0.0</v>
      </c>
      <c r="AC481" s="32"/>
      <c r="AD481" s="32"/>
      <c r="AE481" s="32"/>
      <c r="AF481" s="310">
        <v>0.0</v>
      </c>
      <c r="AG481" s="310">
        <v>0.0</v>
      </c>
      <c r="AH481" s="310">
        <v>0.0</v>
      </c>
      <c r="AI481" s="32"/>
      <c r="AJ481" s="32"/>
      <c r="AK481" s="32"/>
      <c r="AL481" s="310">
        <v>0.0</v>
      </c>
      <c r="AM481" s="310">
        <v>0.0</v>
      </c>
      <c r="AN481" s="310">
        <v>0.0</v>
      </c>
      <c r="AO481" s="32"/>
      <c r="AP481" s="32"/>
      <c r="AQ481" s="32"/>
      <c r="AR481" s="310">
        <v>0.0</v>
      </c>
      <c r="AS481" s="310">
        <v>0.0</v>
      </c>
      <c r="AT481" s="310">
        <v>0.0</v>
      </c>
      <c r="AU481" s="32"/>
      <c r="AV481" s="32"/>
      <c r="AW481" s="32"/>
      <c r="AX481" s="310">
        <v>0.0</v>
      </c>
      <c r="AY481" s="310">
        <v>0.0</v>
      </c>
      <c r="AZ481" s="310">
        <v>0.0</v>
      </c>
      <c r="BA481" s="32"/>
      <c r="BB481" s="32"/>
      <c r="BC481" s="32"/>
      <c r="BD481" s="310">
        <v>0.0</v>
      </c>
      <c r="BE481" s="310">
        <v>0.0</v>
      </c>
      <c r="BF481" s="310">
        <v>0.0</v>
      </c>
      <c r="BG481" s="32"/>
      <c r="BH481" s="32"/>
      <c r="BI481" s="32"/>
      <c r="BJ481" s="310">
        <v>0.0</v>
      </c>
      <c r="BK481" s="310">
        <v>0.0</v>
      </c>
      <c r="BL481" s="310">
        <v>0.0</v>
      </c>
      <c r="BM481" s="32"/>
      <c r="BN481" s="32"/>
      <c r="BO481" s="32"/>
      <c r="BP481" s="310">
        <v>0.0</v>
      </c>
      <c r="BQ481" s="310">
        <v>0.0</v>
      </c>
      <c r="BR481" s="310">
        <v>0.0</v>
      </c>
      <c r="BS481" s="32"/>
      <c r="BT481" s="32"/>
      <c r="BU481" s="32"/>
      <c r="BV481" s="310">
        <v>0.0</v>
      </c>
      <c r="BW481" s="310">
        <v>0.0</v>
      </c>
      <c r="BX481" s="310">
        <v>0.0</v>
      </c>
      <c r="BY481" s="32"/>
      <c r="BZ481" s="32"/>
      <c r="CA481" s="32"/>
      <c r="CB481" s="310">
        <v>0.0</v>
      </c>
      <c r="CC481" s="310">
        <v>0.0</v>
      </c>
      <c r="CD481" s="310">
        <v>0.0</v>
      </c>
      <c r="CE481" s="32"/>
      <c r="CF481" s="32"/>
      <c r="CG481" s="32"/>
      <c r="CH481" s="310">
        <v>0.0</v>
      </c>
      <c r="CI481" s="310">
        <v>0.0</v>
      </c>
      <c r="CJ481" s="310">
        <v>0.0</v>
      </c>
      <c r="CK481" s="31"/>
      <c r="CL481" s="31"/>
      <c r="CM481" s="31"/>
      <c r="CN481" s="304">
        <v>0.0</v>
      </c>
      <c r="CO481" s="304">
        <v>0.0</v>
      </c>
      <c r="CP481" s="304">
        <v>0.0</v>
      </c>
      <c r="CQ481" s="31"/>
      <c r="CR481" s="31"/>
      <c r="CS481" s="31"/>
      <c r="CT481" s="304">
        <v>0.0</v>
      </c>
      <c r="CU481" s="304">
        <v>0.0</v>
      </c>
      <c r="CV481" s="304">
        <v>0.0</v>
      </c>
      <c r="CW481" s="31"/>
      <c r="CX481" s="31"/>
      <c r="CY481" s="31"/>
      <c r="CZ481" s="304">
        <v>0.0</v>
      </c>
      <c r="DA481" s="304">
        <v>0.0</v>
      </c>
      <c r="DB481" s="304">
        <v>0.0</v>
      </c>
    </row>
    <row r="482">
      <c r="B482" s="313"/>
      <c r="C482" s="314"/>
      <c r="D482" s="314"/>
      <c r="E482" s="287">
        <v>0.0</v>
      </c>
      <c r="F482" s="287">
        <v>0.0</v>
      </c>
      <c r="G482" s="287">
        <v>0.0</v>
      </c>
      <c r="H482" s="287">
        <f>IF(ISBLANK(E482), "", COUNTA(CCD!K482, CCD!Q482, CCD!W482, CCD!AC482, CCD!AI482, CCD!AO482, CCD!AU482, CCD!BA482, CCD!BG482, CCD!BM482, CCD!BS482, CCD!BY482, CCD!CE482, CCD!CK482, CCD!CQ482, CCD!CW482))</f>
        <v>0</v>
      </c>
      <c r="I482" s="287">
        <f>IF(ISBLANK(F482), "", COUNTA(CCD!L482, CCD!R482, CCD!X482, CCD!AD482, CCD!AJ482, CCD!AP482, CCD!AV482, CCD!BB482, CCD!BH482, CCD!BN482, CCD!BT482, CCD!BZ482, CCD!CF482, CCD!CL482, CCD!CR482, CCD!CX482))</f>
        <v>0</v>
      </c>
      <c r="J482" s="287">
        <f>IF(ISBLANK(G482), "", COUNTA(CCD!M482, CCD!S482, CCD!Y482, CCD!AE482, CCD!AK482, CCD!AQ482, CCD!AW482, CCD!BC482, CCD!BI482, CCD!BO482, CCD!BU482, CCD!CA482, CCD!CG482, CCD!CM482, CCD!CS482, CCD!CY482))</f>
        <v>0</v>
      </c>
      <c r="K482" s="32"/>
      <c r="L482" s="32"/>
      <c r="M482" s="32"/>
      <c r="N482" s="310">
        <v>0.0</v>
      </c>
      <c r="O482" s="310">
        <v>0.0</v>
      </c>
      <c r="P482" s="310">
        <v>0.0</v>
      </c>
      <c r="Q482" s="32"/>
      <c r="R482" s="88"/>
      <c r="S482" s="32"/>
      <c r="T482" s="310">
        <v>0.0</v>
      </c>
      <c r="U482" s="310">
        <v>0.0</v>
      </c>
      <c r="V482" s="310">
        <v>0.0</v>
      </c>
      <c r="W482" s="32"/>
      <c r="X482" s="32"/>
      <c r="Y482" s="32"/>
      <c r="Z482" s="310">
        <v>0.0</v>
      </c>
      <c r="AA482" s="310">
        <v>0.0</v>
      </c>
      <c r="AB482" s="310">
        <v>0.0</v>
      </c>
      <c r="AC482" s="32"/>
      <c r="AD482" s="32"/>
      <c r="AE482" s="32"/>
      <c r="AF482" s="310">
        <v>0.0</v>
      </c>
      <c r="AG482" s="310">
        <v>0.0</v>
      </c>
      <c r="AH482" s="310">
        <v>0.0</v>
      </c>
      <c r="AI482" s="32"/>
      <c r="AJ482" s="32"/>
      <c r="AK482" s="32"/>
      <c r="AL482" s="310">
        <v>0.0</v>
      </c>
      <c r="AM482" s="310">
        <v>0.0</v>
      </c>
      <c r="AN482" s="310">
        <v>0.0</v>
      </c>
      <c r="AO482" s="32"/>
      <c r="AP482" s="32"/>
      <c r="AQ482" s="32"/>
      <c r="AR482" s="310">
        <v>0.0</v>
      </c>
      <c r="AS482" s="310">
        <v>0.0</v>
      </c>
      <c r="AT482" s="310">
        <v>0.0</v>
      </c>
      <c r="AU482" s="32"/>
      <c r="AV482" s="32"/>
      <c r="AW482" s="32"/>
      <c r="AX482" s="310">
        <v>0.0</v>
      </c>
      <c r="AY482" s="310">
        <v>0.0</v>
      </c>
      <c r="AZ482" s="310">
        <v>0.0</v>
      </c>
      <c r="BA482" s="32"/>
      <c r="BB482" s="32"/>
      <c r="BC482" s="32"/>
      <c r="BD482" s="310">
        <v>0.0</v>
      </c>
      <c r="BE482" s="310">
        <v>0.0</v>
      </c>
      <c r="BF482" s="310">
        <v>0.0</v>
      </c>
      <c r="BG482" s="32"/>
      <c r="BH482" s="32"/>
      <c r="BI482" s="32"/>
      <c r="BJ482" s="310">
        <v>0.0</v>
      </c>
      <c r="BK482" s="310">
        <v>0.0</v>
      </c>
      <c r="BL482" s="310">
        <v>0.0</v>
      </c>
      <c r="BM482" s="32"/>
      <c r="BN482" s="32"/>
      <c r="BO482" s="32"/>
      <c r="BP482" s="310">
        <v>0.0</v>
      </c>
      <c r="BQ482" s="310">
        <v>0.0</v>
      </c>
      <c r="BR482" s="310">
        <v>0.0</v>
      </c>
      <c r="BS482" s="32"/>
      <c r="BT482" s="32"/>
      <c r="BU482" s="32"/>
      <c r="BV482" s="310">
        <v>0.0</v>
      </c>
      <c r="BW482" s="310">
        <v>0.0</v>
      </c>
      <c r="BX482" s="310">
        <v>0.0</v>
      </c>
      <c r="BY482" s="32"/>
      <c r="BZ482" s="32"/>
      <c r="CA482" s="32"/>
      <c r="CB482" s="310">
        <v>0.0</v>
      </c>
      <c r="CC482" s="310">
        <v>0.0</v>
      </c>
      <c r="CD482" s="310">
        <v>0.0</v>
      </c>
      <c r="CE482" s="32"/>
      <c r="CF482" s="32"/>
      <c r="CG482" s="32"/>
      <c r="CH482" s="310">
        <v>0.0</v>
      </c>
      <c r="CI482" s="310">
        <v>0.0</v>
      </c>
      <c r="CJ482" s="310">
        <v>0.0</v>
      </c>
      <c r="CK482" s="31"/>
      <c r="CL482" s="31"/>
      <c r="CM482" s="31"/>
      <c r="CN482" s="304">
        <v>0.0</v>
      </c>
      <c r="CO482" s="304">
        <v>0.0</v>
      </c>
      <c r="CP482" s="304">
        <v>0.0</v>
      </c>
      <c r="CQ482" s="31"/>
      <c r="CR482" s="31"/>
      <c r="CS482" s="31"/>
      <c r="CT482" s="304">
        <v>0.0</v>
      </c>
      <c r="CU482" s="304">
        <v>0.0</v>
      </c>
      <c r="CV482" s="304">
        <v>0.0</v>
      </c>
      <c r="CW482" s="31"/>
      <c r="CX482" s="31"/>
      <c r="CY482" s="31"/>
      <c r="CZ482" s="304">
        <v>0.0</v>
      </c>
      <c r="DA482" s="304">
        <v>0.0</v>
      </c>
      <c r="DB482" s="304">
        <v>0.0</v>
      </c>
    </row>
    <row r="483">
      <c r="B483" s="313"/>
      <c r="C483" s="314"/>
      <c r="D483" s="314"/>
      <c r="E483" s="287">
        <v>0.0</v>
      </c>
      <c r="F483" s="287">
        <v>0.0</v>
      </c>
      <c r="G483" s="287">
        <v>0.0</v>
      </c>
      <c r="H483" s="287">
        <f>IF(ISBLANK(E483), "", COUNTA(CCD!K483, CCD!Q483, CCD!W483, CCD!AC483, CCD!AI483, CCD!AO483, CCD!AU483, CCD!BA483, CCD!BG483, CCD!BM483, CCD!BS483, CCD!BY483, CCD!CE483, CCD!CK483, CCD!CQ483, CCD!CW483))</f>
        <v>0</v>
      </c>
      <c r="I483" s="287">
        <f>IF(ISBLANK(F483), "", COUNTA(CCD!L483, CCD!R483, CCD!X483, CCD!AD483, CCD!AJ483, CCD!AP483, CCD!AV483, CCD!BB483, CCD!BH483, CCD!BN483, CCD!BT483, CCD!BZ483, CCD!CF483, CCD!CL483, CCD!CR483, CCD!CX483))</f>
        <v>0</v>
      </c>
      <c r="J483" s="287">
        <f>IF(ISBLANK(G483), "", COUNTA(CCD!M483, CCD!S483, CCD!Y483, CCD!AE483, CCD!AK483, CCD!AQ483, CCD!AW483, CCD!BC483, CCD!BI483, CCD!BO483, CCD!BU483, CCD!CA483, CCD!CG483, CCD!CM483, CCD!CS483, CCD!CY483))</f>
        <v>0</v>
      </c>
      <c r="K483" s="32"/>
      <c r="L483" s="32"/>
      <c r="M483" s="32"/>
      <c r="N483" s="310">
        <v>0.0</v>
      </c>
      <c r="O483" s="310">
        <v>0.0</v>
      </c>
      <c r="P483" s="310">
        <v>0.0</v>
      </c>
      <c r="Q483" s="32"/>
      <c r="R483" s="88"/>
      <c r="S483" s="32"/>
      <c r="T483" s="310">
        <v>0.0</v>
      </c>
      <c r="U483" s="310">
        <v>0.0</v>
      </c>
      <c r="V483" s="310">
        <v>0.0</v>
      </c>
      <c r="W483" s="32"/>
      <c r="X483" s="32"/>
      <c r="Y483" s="32"/>
      <c r="Z483" s="310">
        <v>0.0</v>
      </c>
      <c r="AA483" s="310">
        <v>0.0</v>
      </c>
      <c r="AB483" s="310">
        <v>0.0</v>
      </c>
      <c r="AC483" s="32"/>
      <c r="AD483" s="32"/>
      <c r="AE483" s="32"/>
      <c r="AF483" s="310">
        <v>0.0</v>
      </c>
      <c r="AG483" s="310">
        <v>0.0</v>
      </c>
      <c r="AH483" s="310">
        <v>0.0</v>
      </c>
      <c r="AI483" s="32"/>
      <c r="AJ483" s="32"/>
      <c r="AK483" s="32"/>
      <c r="AL483" s="310">
        <v>0.0</v>
      </c>
      <c r="AM483" s="310">
        <v>0.0</v>
      </c>
      <c r="AN483" s="310">
        <v>0.0</v>
      </c>
      <c r="AO483" s="32"/>
      <c r="AP483" s="32"/>
      <c r="AQ483" s="32"/>
      <c r="AR483" s="310">
        <v>0.0</v>
      </c>
      <c r="AS483" s="310">
        <v>0.0</v>
      </c>
      <c r="AT483" s="310">
        <v>0.0</v>
      </c>
      <c r="AU483" s="32"/>
      <c r="AV483" s="32"/>
      <c r="AW483" s="32"/>
      <c r="AX483" s="310">
        <v>0.0</v>
      </c>
      <c r="AY483" s="310">
        <v>0.0</v>
      </c>
      <c r="AZ483" s="310">
        <v>0.0</v>
      </c>
      <c r="BA483" s="32"/>
      <c r="BB483" s="32"/>
      <c r="BC483" s="32"/>
      <c r="BD483" s="310">
        <v>0.0</v>
      </c>
      <c r="BE483" s="310">
        <v>0.0</v>
      </c>
      <c r="BF483" s="310">
        <v>0.0</v>
      </c>
      <c r="BG483" s="32"/>
      <c r="BH483" s="32"/>
      <c r="BI483" s="32"/>
      <c r="BJ483" s="310">
        <v>0.0</v>
      </c>
      <c r="BK483" s="310">
        <v>0.0</v>
      </c>
      <c r="BL483" s="310">
        <v>0.0</v>
      </c>
      <c r="BM483" s="32"/>
      <c r="BN483" s="32"/>
      <c r="BO483" s="32"/>
      <c r="BP483" s="310">
        <v>0.0</v>
      </c>
      <c r="BQ483" s="310">
        <v>0.0</v>
      </c>
      <c r="BR483" s="310">
        <v>0.0</v>
      </c>
      <c r="BS483" s="32"/>
      <c r="BT483" s="32"/>
      <c r="BU483" s="32"/>
      <c r="BV483" s="310">
        <v>0.0</v>
      </c>
      <c r="BW483" s="310">
        <v>0.0</v>
      </c>
      <c r="BX483" s="310">
        <v>0.0</v>
      </c>
      <c r="BY483" s="32"/>
      <c r="BZ483" s="32"/>
      <c r="CA483" s="32"/>
      <c r="CB483" s="310">
        <v>0.0</v>
      </c>
      <c r="CC483" s="310">
        <v>0.0</v>
      </c>
      <c r="CD483" s="310">
        <v>0.0</v>
      </c>
      <c r="CE483" s="32"/>
      <c r="CF483" s="32"/>
      <c r="CG483" s="32"/>
      <c r="CH483" s="310">
        <v>0.0</v>
      </c>
      <c r="CI483" s="310">
        <v>0.0</v>
      </c>
      <c r="CJ483" s="310">
        <v>0.0</v>
      </c>
      <c r="CK483" s="31"/>
      <c r="CL483" s="31"/>
      <c r="CM483" s="31"/>
      <c r="CN483" s="304">
        <v>0.0</v>
      </c>
      <c r="CO483" s="304">
        <v>0.0</v>
      </c>
      <c r="CP483" s="304">
        <v>0.0</v>
      </c>
      <c r="CQ483" s="31"/>
      <c r="CR483" s="31"/>
      <c r="CS483" s="31"/>
      <c r="CT483" s="304">
        <v>0.0</v>
      </c>
      <c r="CU483" s="304">
        <v>0.0</v>
      </c>
      <c r="CV483" s="304">
        <v>0.0</v>
      </c>
      <c r="CW483" s="31"/>
      <c r="CX483" s="31"/>
      <c r="CY483" s="31"/>
      <c r="CZ483" s="304">
        <v>0.0</v>
      </c>
      <c r="DA483" s="304">
        <v>0.0</v>
      </c>
      <c r="DB483" s="304">
        <v>0.0</v>
      </c>
    </row>
    <row r="484">
      <c r="B484" s="313"/>
      <c r="C484" s="314"/>
      <c r="D484" s="314"/>
      <c r="E484" s="287">
        <v>0.0</v>
      </c>
      <c r="F484" s="287">
        <v>0.0</v>
      </c>
      <c r="G484" s="287">
        <v>0.0</v>
      </c>
      <c r="H484" s="287">
        <f>IF(ISBLANK(E484), "", COUNTA(CCD!K484, CCD!Q484, CCD!W484, CCD!AC484, CCD!AI484, CCD!AO484, CCD!AU484, CCD!BA484, CCD!BG484, CCD!BM484, CCD!BS484, CCD!BY484, CCD!CE484, CCD!CK484, CCD!CQ484, CCD!CW484))</f>
        <v>0</v>
      </c>
      <c r="I484" s="287">
        <f>IF(ISBLANK(F484), "", COUNTA(CCD!L484, CCD!R484, CCD!X484, CCD!AD484, CCD!AJ484, CCD!AP484, CCD!AV484, CCD!BB484, CCD!BH484, CCD!BN484, CCD!BT484, CCD!BZ484, CCD!CF484, CCD!CL484, CCD!CR484, CCD!CX484))</f>
        <v>0</v>
      </c>
      <c r="J484" s="287">
        <f>IF(ISBLANK(G484), "", COUNTA(CCD!M484, CCD!S484, CCD!Y484, CCD!AE484, CCD!AK484, CCD!AQ484, CCD!AW484, CCD!BC484, CCD!BI484, CCD!BO484, CCD!BU484, CCD!CA484, CCD!CG484, CCD!CM484, CCD!CS484, CCD!CY484))</f>
        <v>0</v>
      </c>
      <c r="K484" s="32"/>
      <c r="L484" s="32"/>
      <c r="M484" s="32"/>
      <c r="N484" s="310">
        <v>0.0</v>
      </c>
      <c r="O484" s="310">
        <v>0.0</v>
      </c>
      <c r="P484" s="310">
        <v>0.0</v>
      </c>
      <c r="Q484" s="32"/>
      <c r="R484" s="88"/>
      <c r="S484" s="32"/>
      <c r="T484" s="310">
        <v>0.0</v>
      </c>
      <c r="U484" s="310">
        <v>0.0</v>
      </c>
      <c r="V484" s="310">
        <v>0.0</v>
      </c>
      <c r="W484" s="32"/>
      <c r="X484" s="32"/>
      <c r="Y484" s="32"/>
      <c r="Z484" s="310">
        <v>0.0</v>
      </c>
      <c r="AA484" s="310">
        <v>0.0</v>
      </c>
      <c r="AB484" s="310">
        <v>0.0</v>
      </c>
      <c r="AC484" s="32"/>
      <c r="AD484" s="32"/>
      <c r="AE484" s="32"/>
      <c r="AF484" s="310">
        <v>0.0</v>
      </c>
      <c r="AG484" s="310">
        <v>0.0</v>
      </c>
      <c r="AH484" s="310">
        <v>0.0</v>
      </c>
      <c r="AI484" s="32"/>
      <c r="AJ484" s="32"/>
      <c r="AK484" s="32"/>
      <c r="AL484" s="310">
        <v>0.0</v>
      </c>
      <c r="AM484" s="310">
        <v>0.0</v>
      </c>
      <c r="AN484" s="310">
        <v>0.0</v>
      </c>
      <c r="AO484" s="32"/>
      <c r="AP484" s="32"/>
      <c r="AQ484" s="32"/>
      <c r="AR484" s="310">
        <v>0.0</v>
      </c>
      <c r="AS484" s="310">
        <v>0.0</v>
      </c>
      <c r="AT484" s="310">
        <v>0.0</v>
      </c>
      <c r="AU484" s="32"/>
      <c r="AV484" s="32"/>
      <c r="AW484" s="32"/>
      <c r="AX484" s="310">
        <v>0.0</v>
      </c>
      <c r="AY484" s="310">
        <v>0.0</v>
      </c>
      <c r="AZ484" s="310">
        <v>0.0</v>
      </c>
      <c r="BA484" s="32"/>
      <c r="BB484" s="32"/>
      <c r="BC484" s="32"/>
      <c r="BD484" s="310">
        <v>0.0</v>
      </c>
      <c r="BE484" s="310">
        <v>0.0</v>
      </c>
      <c r="BF484" s="310">
        <v>0.0</v>
      </c>
      <c r="BG484" s="32"/>
      <c r="BH484" s="32"/>
      <c r="BI484" s="32"/>
      <c r="BJ484" s="310">
        <v>0.0</v>
      </c>
      <c r="BK484" s="310">
        <v>0.0</v>
      </c>
      <c r="BL484" s="310">
        <v>0.0</v>
      </c>
      <c r="BM484" s="32"/>
      <c r="BN484" s="32"/>
      <c r="BO484" s="32"/>
      <c r="BP484" s="310">
        <v>0.0</v>
      </c>
      <c r="BQ484" s="310">
        <v>0.0</v>
      </c>
      <c r="BR484" s="310">
        <v>0.0</v>
      </c>
      <c r="BS484" s="32"/>
      <c r="BT484" s="32"/>
      <c r="BU484" s="32"/>
      <c r="BV484" s="310">
        <v>0.0</v>
      </c>
      <c r="BW484" s="310">
        <v>0.0</v>
      </c>
      <c r="BX484" s="310">
        <v>0.0</v>
      </c>
      <c r="BY484" s="32"/>
      <c r="BZ484" s="32"/>
      <c r="CA484" s="32"/>
      <c r="CB484" s="310">
        <v>0.0</v>
      </c>
      <c r="CC484" s="310">
        <v>0.0</v>
      </c>
      <c r="CD484" s="310">
        <v>0.0</v>
      </c>
      <c r="CE484" s="32"/>
      <c r="CF484" s="32"/>
      <c r="CG484" s="32"/>
      <c r="CH484" s="310">
        <v>0.0</v>
      </c>
      <c r="CI484" s="310">
        <v>0.0</v>
      </c>
      <c r="CJ484" s="310">
        <v>0.0</v>
      </c>
      <c r="CK484" s="31"/>
      <c r="CL484" s="31"/>
      <c r="CM484" s="31"/>
      <c r="CN484" s="304">
        <v>0.0</v>
      </c>
      <c r="CO484" s="304">
        <v>0.0</v>
      </c>
      <c r="CP484" s="304">
        <v>0.0</v>
      </c>
      <c r="CQ484" s="31"/>
      <c r="CR484" s="31"/>
      <c r="CS484" s="31"/>
      <c r="CT484" s="304">
        <v>0.0</v>
      </c>
      <c r="CU484" s="304">
        <v>0.0</v>
      </c>
      <c r="CV484" s="304">
        <v>0.0</v>
      </c>
      <c r="CW484" s="31"/>
      <c r="CX484" s="31"/>
      <c r="CY484" s="31"/>
      <c r="CZ484" s="304">
        <v>0.0</v>
      </c>
      <c r="DA484" s="304">
        <v>0.0</v>
      </c>
      <c r="DB484" s="304">
        <v>0.0</v>
      </c>
    </row>
    <row r="485">
      <c r="B485" s="313"/>
      <c r="C485" s="314"/>
      <c r="D485" s="314"/>
      <c r="E485" s="287">
        <v>0.0</v>
      </c>
      <c r="F485" s="287">
        <v>0.0</v>
      </c>
      <c r="G485" s="287">
        <v>0.0</v>
      </c>
      <c r="H485" s="287">
        <f>IF(ISBLANK(E485), "", COUNTA(CCD!K485, CCD!Q485, CCD!W485, CCD!AC485, CCD!AI485, CCD!AO485, CCD!AU485, CCD!BA485, CCD!BG485, CCD!BM485, CCD!BS485, CCD!BY485, CCD!CE485, CCD!CK485, CCD!CQ485, CCD!CW485))</f>
        <v>0</v>
      </c>
      <c r="I485" s="287">
        <f>IF(ISBLANK(F485), "", COUNTA(CCD!L485, CCD!R485, CCD!X485, CCD!AD485, CCD!AJ485, CCD!AP485, CCD!AV485, CCD!BB485, CCD!BH485, CCD!BN485, CCD!BT485, CCD!BZ485, CCD!CF485, CCD!CL485, CCD!CR485, CCD!CX485))</f>
        <v>0</v>
      </c>
      <c r="J485" s="287">
        <f>IF(ISBLANK(G485), "", COUNTA(CCD!M485, CCD!S485, CCD!Y485, CCD!AE485, CCD!AK485, CCD!AQ485, CCD!AW485, CCD!BC485, CCD!BI485, CCD!BO485, CCD!BU485, CCD!CA485, CCD!CG485, CCD!CM485, CCD!CS485, CCD!CY485))</f>
        <v>0</v>
      </c>
      <c r="K485" s="32"/>
      <c r="L485" s="32"/>
      <c r="M485" s="32"/>
      <c r="N485" s="310">
        <v>0.0</v>
      </c>
      <c r="O485" s="310">
        <v>0.0</v>
      </c>
      <c r="P485" s="310">
        <v>0.0</v>
      </c>
      <c r="Q485" s="32"/>
      <c r="R485" s="88"/>
      <c r="S485" s="32"/>
      <c r="T485" s="310">
        <v>0.0</v>
      </c>
      <c r="U485" s="310">
        <v>0.0</v>
      </c>
      <c r="V485" s="310">
        <v>0.0</v>
      </c>
      <c r="W485" s="32"/>
      <c r="X485" s="32"/>
      <c r="Y485" s="32"/>
      <c r="Z485" s="310">
        <v>0.0</v>
      </c>
      <c r="AA485" s="310">
        <v>0.0</v>
      </c>
      <c r="AB485" s="310">
        <v>0.0</v>
      </c>
      <c r="AC485" s="32"/>
      <c r="AD485" s="32"/>
      <c r="AE485" s="32"/>
      <c r="AF485" s="310">
        <v>0.0</v>
      </c>
      <c r="AG485" s="310">
        <v>0.0</v>
      </c>
      <c r="AH485" s="310">
        <v>0.0</v>
      </c>
      <c r="AI485" s="32"/>
      <c r="AJ485" s="32"/>
      <c r="AK485" s="32"/>
      <c r="AL485" s="310">
        <v>0.0</v>
      </c>
      <c r="AM485" s="310">
        <v>0.0</v>
      </c>
      <c r="AN485" s="310">
        <v>0.0</v>
      </c>
      <c r="AO485" s="32"/>
      <c r="AP485" s="32"/>
      <c r="AQ485" s="32"/>
      <c r="AR485" s="310">
        <v>0.0</v>
      </c>
      <c r="AS485" s="310">
        <v>0.0</v>
      </c>
      <c r="AT485" s="310">
        <v>0.0</v>
      </c>
      <c r="AU485" s="32"/>
      <c r="AV485" s="32"/>
      <c r="AW485" s="32"/>
      <c r="AX485" s="310">
        <v>0.0</v>
      </c>
      <c r="AY485" s="310">
        <v>0.0</v>
      </c>
      <c r="AZ485" s="310">
        <v>0.0</v>
      </c>
      <c r="BA485" s="32"/>
      <c r="BB485" s="32"/>
      <c r="BC485" s="32"/>
      <c r="BD485" s="310">
        <v>0.0</v>
      </c>
      <c r="BE485" s="310">
        <v>0.0</v>
      </c>
      <c r="BF485" s="310">
        <v>0.0</v>
      </c>
      <c r="BG485" s="32"/>
      <c r="BH485" s="32"/>
      <c r="BI485" s="32"/>
      <c r="BJ485" s="310">
        <v>0.0</v>
      </c>
      <c r="BK485" s="310">
        <v>0.0</v>
      </c>
      <c r="BL485" s="310">
        <v>0.0</v>
      </c>
      <c r="BM485" s="32"/>
      <c r="BN485" s="32"/>
      <c r="BO485" s="32"/>
      <c r="BP485" s="310">
        <v>0.0</v>
      </c>
      <c r="BQ485" s="310">
        <v>0.0</v>
      </c>
      <c r="BR485" s="310">
        <v>0.0</v>
      </c>
      <c r="BS485" s="32"/>
      <c r="BT485" s="32"/>
      <c r="BU485" s="32"/>
      <c r="BV485" s="310">
        <v>0.0</v>
      </c>
      <c r="BW485" s="310">
        <v>0.0</v>
      </c>
      <c r="BX485" s="310">
        <v>0.0</v>
      </c>
      <c r="BY485" s="32"/>
      <c r="BZ485" s="32"/>
      <c r="CA485" s="32"/>
      <c r="CB485" s="310">
        <v>0.0</v>
      </c>
      <c r="CC485" s="310">
        <v>0.0</v>
      </c>
      <c r="CD485" s="310">
        <v>0.0</v>
      </c>
      <c r="CE485" s="32"/>
      <c r="CF485" s="32"/>
      <c r="CG485" s="32"/>
      <c r="CH485" s="310">
        <v>0.0</v>
      </c>
      <c r="CI485" s="310">
        <v>0.0</v>
      </c>
      <c r="CJ485" s="310">
        <v>0.0</v>
      </c>
      <c r="CK485" s="31"/>
      <c r="CL485" s="31"/>
      <c r="CM485" s="31"/>
      <c r="CN485" s="304">
        <v>0.0</v>
      </c>
      <c r="CO485" s="304">
        <v>0.0</v>
      </c>
      <c r="CP485" s="304">
        <v>0.0</v>
      </c>
      <c r="CQ485" s="31"/>
      <c r="CR485" s="31"/>
      <c r="CS485" s="31"/>
      <c r="CT485" s="304">
        <v>0.0</v>
      </c>
      <c r="CU485" s="304">
        <v>0.0</v>
      </c>
      <c r="CV485" s="304">
        <v>0.0</v>
      </c>
      <c r="CW485" s="31"/>
      <c r="CX485" s="31"/>
      <c r="CY485" s="31"/>
      <c r="CZ485" s="304">
        <v>0.0</v>
      </c>
      <c r="DA485" s="304">
        <v>0.0</v>
      </c>
      <c r="DB485" s="304">
        <v>0.0</v>
      </c>
    </row>
    <row r="486">
      <c r="B486" s="313"/>
      <c r="C486" s="314"/>
      <c r="D486" s="314"/>
      <c r="E486" s="287">
        <v>0.0</v>
      </c>
      <c r="F486" s="287">
        <v>0.0</v>
      </c>
      <c r="G486" s="287">
        <v>0.0</v>
      </c>
      <c r="H486" s="287">
        <f>IF(ISBLANK(E486), "", COUNTA(CCD!K486, CCD!Q486, CCD!W486, CCD!AC486, CCD!AI486, CCD!AO486, CCD!AU486, CCD!BA486, CCD!BG486, CCD!BM486, CCD!BS486, CCD!BY486, CCD!CE486, CCD!CK486, CCD!CQ486, CCD!CW486))</f>
        <v>0</v>
      </c>
      <c r="I486" s="287">
        <f>IF(ISBLANK(F486), "", COUNTA(CCD!L486, CCD!R486, CCD!X486, CCD!AD486, CCD!AJ486, CCD!AP486, CCD!AV486, CCD!BB486, CCD!BH486, CCD!BN486, CCD!BT486, CCD!BZ486, CCD!CF486, CCD!CL486, CCD!CR486, CCD!CX486))</f>
        <v>0</v>
      </c>
      <c r="J486" s="287">
        <f>IF(ISBLANK(G486), "", COUNTA(CCD!M486, CCD!S486, CCD!Y486, CCD!AE486, CCD!AK486, CCD!AQ486, CCD!AW486, CCD!BC486, CCD!BI486, CCD!BO486, CCD!BU486, CCD!CA486, CCD!CG486, CCD!CM486, CCD!CS486, CCD!CY486))</f>
        <v>0</v>
      </c>
      <c r="K486" s="32"/>
      <c r="L486" s="32"/>
      <c r="M486" s="32"/>
      <c r="N486" s="310">
        <v>0.0</v>
      </c>
      <c r="O486" s="310">
        <v>0.0</v>
      </c>
      <c r="P486" s="310">
        <v>0.0</v>
      </c>
      <c r="Q486" s="32"/>
      <c r="R486" s="88"/>
      <c r="S486" s="32"/>
      <c r="T486" s="310">
        <v>0.0</v>
      </c>
      <c r="U486" s="310">
        <v>0.0</v>
      </c>
      <c r="V486" s="310">
        <v>0.0</v>
      </c>
      <c r="W486" s="32"/>
      <c r="X486" s="32"/>
      <c r="Y486" s="32"/>
      <c r="Z486" s="310">
        <v>0.0</v>
      </c>
      <c r="AA486" s="310">
        <v>0.0</v>
      </c>
      <c r="AB486" s="310">
        <v>0.0</v>
      </c>
      <c r="AC486" s="32"/>
      <c r="AD486" s="32"/>
      <c r="AE486" s="32"/>
      <c r="AF486" s="310">
        <v>0.0</v>
      </c>
      <c r="AG486" s="310">
        <v>0.0</v>
      </c>
      <c r="AH486" s="310">
        <v>0.0</v>
      </c>
      <c r="AI486" s="32"/>
      <c r="AJ486" s="32"/>
      <c r="AK486" s="32"/>
      <c r="AL486" s="310">
        <v>0.0</v>
      </c>
      <c r="AM486" s="310">
        <v>0.0</v>
      </c>
      <c r="AN486" s="310">
        <v>0.0</v>
      </c>
      <c r="AO486" s="32"/>
      <c r="AP486" s="32"/>
      <c r="AQ486" s="32"/>
      <c r="AR486" s="310">
        <v>0.0</v>
      </c>
      <c r="AS486" s="310">
        <v>0.0</v>
      </c>
      <c r="AT486" s="310">
        <v>0.0</v>
      </c>
      <c r="AU486" s="32"/>
      <c r="AV486" s="32"/>
      <c r="AW486" s="32"/>
      <c r="AX486" s="310">
        <v>0.0</v>
      </c>
      <c r="AY486" s="310">
        <v>0.0</v>
      </c>
      <c r="AZ486" s="310">
        <v>0.0</v>
      </c>
      <c r="BA486" s="32"/>
      <c r="BB486" s="32"/>
      <c r="BC486" s="32"/>
      <c r="BD486" s="310">
        <v>0.0</v>
      </c>
      <c r="BE486" s="310">
        <v>0.0</v>
      </c>
      <c r="BF486" s="310">
        <v>0.0</v>
      </c>
      <c r="BG486" s="32"/>
      <c r="BH486" s="32"/>
      <c r="BI486" s="32"/>
      <c r="BJ486" s="310">
        <v>0.0</v>
      </c>
      <c r="BK486" s="310">
        <v>0.0</v>
      </c>
      <c r="BL486" s="310">
        <v>0.0</v>
      </c>
      <c r="BM486" s="32"/>
      <c r="BN486" s="32"/>
      <c r="BO486" s="32"/>
      <c r="BP486" s="310">
        <v>0.0</v>
      </c>
      <c r="BQ486" s="310">
        <v>0.0</v>
      </c>
      <c r="BR486" s="310">
        <v>0.0</v>
      </c>
      <c r="BS486" s="32"/>
      <c r="BT486" s="32"/>
      <c r="BU486" s="32"/>
      <c r="BV486" s="310">
        <v>0.0</v>
      </c>
      <c r="BW486" s="310">
        <v>0.0</v>
      </c>
      <c r="BX486" s="310">
        <v>0.0</v>
      </c>
      <c r="BY486" s="32"/>
      <c r="BZ486" s="32"/>
      <c r="CA486" s="32"/>
      <c r="CB486" s="310">
        <v>0.0</v>
      </c>
      <c r="CC486" s="310">
        <v>0.0</v>
      </c>
      <c r="CD486" s="310">
        <v>0.0</v>
      </c>
      <c r="CE486" s="32"/>
      <c r="CF486" s="32"/>
      <c r="CG486" s="32"/>
      <c r="CH486" s="310">
        <v>0.0</v>
      </c>
      <c r="CI486" s="310">
        <v>0.0</v>
      </c>
      <c r="CJ486" s="310">
        <v>0.0</v>
      </c>
      <c r="CK486" s="31"/>
      <c r="CL486" s="31"/>
      <c r="CM486" s="31"/>
      <c r="CN486" s="304">
        <v>0.0</v>
      </c>
      <c r="CO486" s="304">
        <v>0.0</v>
      </c>
      <c r="CP486" s="304">
        <v>0.0</v>
      </c>
      <c r="CQ486" s="31"/>
      <c r="CR486" s="31"/>
      <c r="CS486" s="31"/>
      <c r="CT486" s="304">
        <v>0.0</v>
      </c>
      <c r="CU486" s="304">
        <v>0.0</v>
      </c>
      <c r="CV486" s="304">
        <v>0.0</v>
      </c>
      <c r="CW486" s="31"/>
      <c r="CX486" s="31"/>
      <c r="CY486" s="31"/>
      <c r="CZ486" s="304">
        <v>0.0</v>
      </c>
      <c r="DA486" s="304">
        <v>0.0</v>
      </c>
      <c r="DB486" s="304">
        <v>0.0</v>
      </c>
    </row>
    <row r="487">
      <c r="B487" s="313"/>
      <c r="C487" s="314"/>
      <c r="D487" s="314"/>
      <c r="E487" s="287">
        <v>0.0</v>
      </c>
      <c r="F487" s="287">
        <v>0.0</v>
      </c>
      <c r="G487" s="287">
        <v>0.0</v>
      </c>
      <c r="H487" s="287">
        <f>IF(ISBLANK(E487), "", COUNTA(CCD!K487, CCD!Q487, CCD!W487, CCD!AC487, CCD!AI487, CCD!AO487, CCD!AU487, CCD!BA487, CCD!BG487, CCD!BM487, CCD!BS487, CCD!BY487, CCD!CE487, CCD!CK487, CCD!CQ487, CCD!CW487))</f>
        <v>0</v>
      </c>
      <c r="I487" s="287">
        <f>IF(ISBLANK(F487), "", COUNTA(CCD!L487, CCD!R487, CCD!X487, CCD!AD487, CCD!AJ487, CCD!AP487, CCD!AV487, CCD!BB487, CCD!BH487, CCD!BN487, CCD!BT487, CCD!BZ487, CCD!CF487, CCD!CL487, CCD!CR487, CCD!CX487))</f>
        <v>0</v>
      </c>
      <c r="J487" s="287">
        <f>IF(ISBLANK(G487), "", COUNTA(CCD!M487, CCD!S487, CCD!Y487, CCD!AE487, CCD!AK487, CCD!AQ487, CCD!AW487, CCD!BC487, CCD!BI487, CCD!BO487, CCD!BU487, CCD!CA487, CCD!CG487, CCD!CM487, CCD!CS487, CCD!CY487))</f>
        <v>0</v>
      </c>
      <c r="K487" s="32"/>
      <c r="L487" s="32"/>
      <c r="M487" s="32"/>
      <c r="N487" s="310">
        <v>0.0</v>
      </c>
      <c r="O487" s="310">
        <v>0.0</v>
      </c>
      <c r="P487" s="310">
        <v>0.0</v>
      </c>
      <c r="Q487" s="32"/>
      <c r="R487" s="88"/>
      <c r="S487" s="32"/>
      <c r="T487" s="310">
        <v>0.0</v>
      </c>
      <c r="U487" s="310">
        <v>0.0</v>
      </c>
      <c r="V487" s="310">
        <v>0.0</v>
      </c>
      <c r="W487" s="32"/>
      <c r="X487" s="32"/>
      <c r="Y487" s="32"/>
      <c r="Z487" s="310">
        <v>0.0</v>
      </c>
      <c r="AA487" s="310">
        <v>0.0</v>
      </c>
      <c r="AB487" s="310">
        <v>0.0</v>
      </c>
      <c r="AC487" s="32"/>
      <c r="AD487" s="32"/>
      <c r="AE487" s="32"/>
      <c r="AF487" s="310">
        <v>0.0</v>
      </c>
      <c r="AG487" s="310">
        <v>0.0</v>
      </c>
      <c r="AH487" s="310">
        <v>0.0</v>
      </c>
      <c r="AI487" s="32"/>
      <c r="AJ487" s="32"/>
      <c r="AK487" s="32"/>
      <c r="AL487" s="310">
        <v>0.0</v>
      </c>
      <c r="AM487" s="310">
        <v>0.0</v>
      </c>
      <c r="AN487" s="310">
        <v>0.0</v>
      </c>
      <c r="AO487" s="32"/>
      <c r="AP487" s="32"/>
      <c r="AQ487" s="32"/>
      <c r="AR487" s="310">
        <v>0.0</v>
      </c>
      <c r="AS487" s="310">
        <v>0.0</v>
      </c>
      <c r="AT487" s="310">
        <v>0.0</v>
      </c>
      <c r="AU487" s="32"/>
      <c r="AV487" s="32"/>
      <c r="AW487" s="32"/>
      <c r="AX487" s="310">
        <v>0.0</v>
      </c>
      <c r="AY487" s="310">
        <v>0.0</v>
      </c>
      <c r="AZ487" s="310">
        <v>0.0</v>
      </c>
      <c r="BA487" s="32"/>
      <c r="BB487" s="32"/>
      <c r="BC487" s="32"/>
      <c r="BD487" s="310">
        <v>0.0</v>
      </c>
      <c r="BE487" s="310">
        <v>0.0</v>
      </c>
      <c r="BF487" s="310">
        <v>0.0</v>
      </c>
      <c r="BG487" s="32"/>
      <c r="BH487" s="32"/>
      <c r="BI487" s="32"/>
      <c r="BJ487" s="310">
        <v>0.0</v>
      </c>
      <c r="BK487" s="310">
        <v>0.0</v>
      </c>
      <c r="BL487" s="310">
        <v>0.0</v>
      </c>
      <c r="BM487" s="32"/>
      <c r="BN487" s="32"/>
      <c r="BO487" s="32"/>
      <c r="BP487" s="310">
        <v>0.0</v>
      </c>
      <c r="BQ487" s="310">
        <v>0.0</v>
      </c>
      <c r="BR487" s="310">
        <v>0.0</v>
      </c>
      <c r="BS487" s="32"/>
      <c r="BT487" s="32"/>
      <c r="BU487" s="32"/>
      <c r="BV487" s="310">
        <v>0.0</v>
      </c>
      <c r="BW487" s="310">
        <v>0.0</v>
      </c>
      <c r="BX487" s="310">
        <v>0.0</v>
      </c>
      <c r="BY487" s="32"/>
      <c r="BZ487" s="32"/>
      <c r="CA487" s="32"/>
      <c r="CB487" s="310">
        <v>0.0</v>
      </c>
      <c r="CC487" s="310">
        <v>0.0</v>
      </c>
      <c r="CD487" s="310">
        <v>0.0</v>
      </c>
      <c r="CE487" s="32"/>
      <c r="CF487" s="32"/>
      <c r="CG487" s="32"/>
      <c r="CH487" s="310">
        <v>0.0</v>
      </c>
      <c r="CI487" s="310">
        <v>0.0</v>
      </c>
      <c r="CJ487" s="310">
        <v>0.0</v>
      </c>
      <c r="CK487" s="31"/>
      <c r="CL487" s="31"/>
      <c r="CM487" s="31"/>
      <c r="CN487" s="304">
        <v>0.0</v>
      </c>
      <c r="CO487" s="304">
        <v>0.0</v>
      </c>
      <c r="CP487" s="304">
        <v>0.0</v>
      </c>
      <c r="CQ487" s="31"/>
      <c r="CR487" s="31"/>
      <c r="CS487" s="31"/>
      <c r="CT487" s="304">
        <v>0.0</v>
      </c>
      <c r="CU487" s="304">
        <v>0.0</v>
      </c>
      <c r="CV487" s="304">
        <v>0.0</v>
      </c>
      <c r="CW487" s="31"/>
      <c r="CX487" s="31"/>
      <c r="CY487" s="31"/>
      <c r="CZ487" s="304">
        <v>0.0</v>
      </c>
      <c r="DA487" s="304">
        <v>0.0</v>
      </c>
      <c r="DB487" s="304">
        <v>0.0</v>
      </c>
    </row>
    <row r="488">
      <c r="B488" s="313"/>
      <c r="C488" s="314"/>
      <c r="D488" s="314"/>
      <c r="E488" s="287">
        <v>0.0</v>
      </c>
      <c r="F488" s="287">
        <v>0.0</v>
      </c>
      <c r="G488" s="287">
        <v>0.0</v>
      </c>
      <c r="H488" s="287">
        <f>IF(ISBLANK(E488), "", COUNTA(CCD!K488, CCD!Q488, CCD!W488, CCD!AC488, CCD!AI488, CCD!AO488, CCD!AU488, CCD!BA488, CCD!BG488, CCD!BM488, CCD!BS488, CCD!BY488, CCD!CE488, CCD!CK488, CCD!CQ488, CCD!CW488))</f>
        <v>0</v>
      </c>
      <c r="I488" s="287">
        <f>IF(ISBLANK(F488), "", COUNTA(CCD!L488, CCD!R488, CCD!X488, CCD!AD488, CCD!AJ488, CCD!AP488, CCD!AV488, CCD!BB488, CCD!BH488, CCD!BN488, CCD!BT488, CCD!BZ488, CCD!CF488, CCD!CL488, CCD!CR488, CCD!CX488))</f>
        <v>0</v>
      </c>
      <c r="J488" s="287">
        <f>IF(ISBLANK(G488), "", COUNTA(CCD!M488, CCD!S488, CCD!Y488, CCD!AE488, CCD!AK488, CCD!AQ488, CCD!AW488, CCD!BC488, CCD!BI488, CCD!BO488, CCD!BU488, CCD!CA488, CCD!CG488, CCD!CM488, CCD!CS488, CCD!CY488))</f>
        <v>0</v>
      </c>
      <c r="K488" s="32"/>
      <c r="L488" s="32"/>
      <c r="M488" s="32"/>
      <c r="N488" s="310">
        <v>0.0</v>
      </c>
      <c r="O488" s="310">
        <v>0.0</v>
      </c>
      <c r="P488" s="310">
        <v>0.0</v>
      </c>
      <c r="Q488" s="32"/>
      <c r="R488" s="88"/>
      <c r="S488" s="32"/>
      <c r="T488" s="310">
        <v>0.0</v>
      </c>
      <c r="U488" s="310">
        <v>0.0</v>
      </c>
      <c r="V488" s="310">
        <v>0.0</v>
      </c>
      <c r="W488" s="32"/>
      <c r="X488" s="32"/>
      <c r="Y488" s="32"/>
      <c r="Z488" s="310">
        <v>0.0</v>
      </c>
      <c r="AA488" s="310">
        <v>0.0</v>
      </c>
      <c r="AB488" s="310">
        <v>0.0</v>
      </c>
      <c r="AC488" s="32"/>
      <c r="AD488" s="32"/>
      <c r="AE488" s="32"/>
      <c r="AF488" s="310">
        <v>0.0</v>
      </c>
      <c r="AG488" s="310">
        <v>0.0</v>
      </c>
      <c r="AH488" s="310">
        <v>0.0</v>
      </c>
      <c r="AI488" s="32"/>
      <c r="AJ488" s="32"/>
      <c r="AK488" s="32"/>
      <c r="AL488" s="310">
        <v>0.0</v>
      </c>
      <c r="AM488" s="310">
        <v>0.0</v>
      </c>
      <c r="AN488" s="310">
        <v>0.0</v>
      </c>
      <c r="AO488" s="32"/>
      <c r="AP488" s="32"/>
      <c r="AQ488" s="32"/>
      <c r="AR488" s="310">
        <v>0.0</v>
      </c>
      <c r="AS488" s="310">
        <v>0.0</v>
      </c>
      <c r="AT488" s="310">
        <v>0.0</v>
      </c>
      <c r="AU488" s="32"/>
      <c r="AV488" s="32"/>
      <c r="AW488" s="32"/>
      <c r="AX488" s="310">
        <v>0.0</v>
      </c>
      <c r="AY488" s="310">
        <v>0.0</v>
      </c>
      <c r="AZ488" s="310">
        <v>0.0</v>
      </c>
      <c r="BA488" s="32"/>
      <c r="BB488" s="32"/>
      <c r="BC488" s="32"/>
      <c r="BD488" s="310">
        <v>0.0</v>
      </c>
      <c r="BE488" s="310">
        <v>0.0</v>
      </c>
      <c r="BF488" s="310">
        <v>0.0</v>
      </c>
      <c r="BG488" s="32"/>
      <c r="BH488" s="32"/>
      <c r="BI488" s="32"/>
      <c r="BJ488" s="310">
        <v>0.0</v>
      </c>
      <c r="BK488" s="310">
        <v>0.0</v>
      </c>
      <c r="BL488" s="310">
        <v>0.0</v>
      </c>
      <c r="BM488" s="32"/>
      <c r="BN488" s="32"/>
      <c r="BO488" s="32"/>
      <c r="BP488" s="310">
        <v>0.0</v>
      </c>
      <c r="BQ488" s="310">
        <v>0.0</v>
      </c>
      <c r="BR488" s="310">
        <v>0.0</v>
      </c>
      <c r="BS488" s="32"/>
      <c r="BT488" s="32"/>
      <c r="BU488" s="32"/>
      <c r="BV488" s="310">
        <v>0.0</v>
      </c>
      <c r="BW488" s="310">
        <v>0.0</v>
      </c>
      <c r="BX488" s="310">
        <v>0.0</v>
      </c>
      <c r="BY488" s="32"/>
      <c r="BZ488" s="32"/>
      <c r="CA488" s="32"/>
      <c r="CB488" s="310">
        <v>0.0</v>
      </c>
      <c r="CC488" s="310">
        <v>0.0</v>
      </c>
      <c r="CD488" s="310">
        <v>0.0</v>
      </c>
      <c r="CE488" s="32"/>
      <c r="CF488" s="32"/>
      <c r="CG488" s="32"/>
      <c r="CH488" s="310">
        <v>0.0</v>
      </c>
      <c r="CI488" s="310">
        <v>0.0</v>
      </c>
      <c r="CJ488" s="310">
        <v>0.0</v>
      </c>
      <c r="CK488" s="31"/>
      <c r="CL488" s="31"/>
      <c r="CM488" s="31"/>
      <c r="CN488" s="304">
        <v>0.0</v>
      </c>
      <c r="CO488" s="304">
        <v>0.0</v>
      </c>
      <c r="CP488" s="304">
        <v>0.0</v>
      </c>
      <c r="CQ488" s="31"/>
      <c r="CR488" s="31"/>
      <c r="CS488" s="31"/>
      <c r="CT488" s="304">
        <v>0.0</v>
      </c>
      <c r="CU488" s="304">
        <v>0.0</v>
      </c>
      <c r="CV488" s="304">
        <v>0.0</v>
      </c>
      <c r="CW488" s="31"/>
      <c r="CX488" s="31"/>
      <c r="CY488" s="31"/>
      <c r="CZ488" s="304">
        <v>0.0</v>
      </c>
      <c r="DA488" s="304">
        <v>0.0</v>
      </c>
      <c r="DB488" s="304">
        <v>0.0</v>
      </c>
    </row>
    <row r="489">
      <c r="B489" s="313"/>
      <c r="C489" s="314"/>
      <c r="D489" s="314"/>
      <c r="E489" s="287">
        <v>0.0</v>
      </c>
      <c r="F489" s="287">
        <v>0.0</v>
      </c>
      <c r="G489" s="287">
        <v>0.0</v>
      </c>
      <c r="H489" s="287">
        <f>IF(ISBLANK(E489), "", COUNTA(CCD!K489, CCD!Q489, CCD!W489, CCD!AC489, CCD!AI489, CCD!AO489, CCD!AU489, CCD!BA489, CCD!BG489, CCD!BM489, CCD!BS489, CCD!BY489, CCD!CE489, CCD!CK489, CCD!CQ489, CCD!CW489))</f>
        <v>0</v>
      </c>
      <c r="I489" s="287">
        <f>IF(ISBLANK(F489), "", COUNTA(CCD!L489, CCD!R489, CCD!X489, CCD!AD489, CCD!AJ489, CCD!AP489, CCD!AV489, CCD!BB489, CCD!BH489, CCD!BN489, CCD!BT489, CCD!BZ489, CCD!CF489, CCD!CL489, CCD!CR489, CCD!CX489))</f>
        <v>0</v>
      </c>
      <c r="J489" s="287">
        <f>IF(ISBLANK(G489), "", COUNTA(CCD!M489, CCD!S489, CCD!Y489, CCD!AE489, CCD!AK489, CCD!AQ489, CCD!AW489, CCD!BC489, CCD!BI489, CCD!BO489, CCD!BU489, CCD!CA489, CCD!CG489, CCD!CM489, CCD!CS489, CCD!CY489))</f>
        <v>0</v>
      </c>
      <c r="K489" s="32"/>
      <c r="L489" s="32"/>
      <c r="M489" s="32"/>
      <c r="N489" s="310">
        <v>0.0</v>
      </c>
      <c r="O489" s="310">
        <v>0.0</v>
      </c>
      <c r="P489" s="310">
        <v>0.0</v>
      </c>
      <c r="Q489" s="32"/>
      <c r="R489" s="88"/>
      <c r="S489" s="32"/>
      <c r="T489" s="310">
        <v>0.0</v>
      </c>
      <c r="U489" s="310">
        <v>0.0</v>
      </c>
      <c r="V489" s="310">
        <v>0.0</v>
      </c>
      <c r="W489" s="32"/>
      <c r="X489" s="32"/>
      <c r="Y489" s="32"/>
      <c r="Z489" s="310">
        <v>0.0</v>
      </c>
      <c r="AA489" s="310">
        <v>0.0</v>
      </c>
      <c r="AB489" s="310">
        <v>0.0</v>
      </c>
      <c r="AC489" s="32"/>
      <c r="AD489" s="32"/>
      <c r="AE489" s="32"/>
      <c r="AF489" s="310">
        <v>0.0</v>
      </c>
      <c r="AG489" s="310">
        <v>0.0</v>
      </c>
      <c r="AH489" s="310">
        <v>0.0</v>
      </c>
      <c r="AI489" s="32"/>
      <c r="AJ489" s="32"/>
      <c r="AK489" s="32"/>
      <c r="AL489" s="310">
        <v>0.0</v>
      </c>
      <c r="AM489" s="310">
        <v>0.0</v>
      </c>
      <c r="AN489" s="310">
        <v>0.0</v>
      </c>
      <c r="AO489" s="32"/>
      <c r="AP489" s="32"/>
      <c r="AQ489" s="32"/>
      <c r="AR489" s="310">
        <v>0.0</v>
      </c>
      <c r="AS489" s="310">
        <v>0.0</v>
      </c>
      <c r="AT489" s="310">
        <v>0.0</v>
      </c>
      <c r="AU489" s="32"/>
      <c r="AV489" s="32"/>
      <c r="AW489" s="32"/>
      <c r="AX489" s="310">
        <v>0.0</v>
      </c>
      <c r="AY489" s="310">
        <v>0.0</v>
      </c>
      <c r="AZ489" s="310">
        <v>0.0</v>
      </c>
      <c r="BA489" s="32"/>
      <c r="BB489" s="32"/>
      <c r="BC489" s="32"/>
      <c r="BD489" s="310">
        <v>0.0</v>
      </c>
      <c r="BE489" s="310">
        <v>0.0</v>
      </c>
      <c r="BF489" s="310">
        <v>0.0</v>
      </c>
      <c r="BG489" s="32"/>
      <c r="BH489" s="32"/>
      <c r="BI489" s="32"/>
      <c r="BJ489" s="310">
        <v>0.0</v>
      </c>
      <c r="BK489" s="310">
        <v>0.0</v>
      </c>
      <c r="BL489" s="310">
        <v>0.0</v>
      </c>
      <c r="BM489" s="32"/>
      <c r="BN489" s="32"/>
      <c r="BO489" s="32"/>
      <c r="BP489" s="310">
        <v>0.0</v>
      </c>
      <c r="BQ489" s="310">
        <v>0.0</v>
      </c>
      <c r="BR489" s="310">
        <v>0.0</v>
      </c>
      <c r="BS489" s="32"/>
      <c r="BT489" s="32"/>
      <c r="BU489" s="32"/>
      <c r="BV489" s="310">
        <v>0.0</v>
      </c>
      <c r="BW489" s="310">
        <v>0.0</v>
      </c>
      <c r="BX489" s="310">
        <v>0.0</v>
      </c>
      <c r="BY489" s="32"/>
      <c r="BZ489" s="32"/>
      <c r="CA489" s="32"/>
      <c r="CB489" s="310">
        <v>0.0</v>
      </c>
      <c r="CC489" s="310">
        <v>0.0</v>
      </c>
      <c r="CD489" s="310">
        <v>0.0</v>
      </c>
      <c r="CE489" s="32"/>
      <c r="CF489" s="32"/>
      <c r="CG489" s="32"/>
      <c r="CH489" s="310">
        <v>0.0</v>
      </c>
      <c r="CI489" s="310">
        <v>0.0</v>
      </c>
      <c r="CJ489" s="310">
        <v>0.0</v>
      </c>
      <c r="CK489" s="31"/>
      <c r="CL489" s="31"/>
      <c r="CM489" s="31"/>
      <c r="CN489" s="304">
        <v>0.0</v>
      </c>
      <c r="CO489" s="304">
        <v>0.0</v>
      </c>
      <c r="CP489" s="304">
        <v>0.0</v>
      </c>
      <c r="CQ489" s="31"/>
      <c r="CR489" s="31"/>
      <c r="CS489" s="31"/>
      <c r="CT489" s="304">
        <v>0.0</v>
      </c>
      <c r="CU489" s="304">
        <v>0.0</v>
      </c>
      <c r="CV489" s="304">
        <v>0.0</v>
      </c>
      <c r="CW489" s="31"/>
      <c r="CX489" s="31"/>
      <c r="CY489" s="31"/>
      <c r="CZ489" s="304">
        <v>0.0</v>
      </c>
      <c r="DA489" s="304">
        <v>0.0</v>
      </c>
      <c r="DB489" s="304">
        <v>0.0</v>
      </c>
    </row>
    <row r="490">
      <c r="B490" s="313"/>
      <c r="C490" s="314"/>
      <c r="D490" s="314"/>
      <c r="E490" s="287">
        <v>0.0</v>
      </c>
      <c r="F490" s="287">
        <v>0.0</v>
      </c>
      <c r="G490" s="287">
        <v>0.0</v>
      </c>
      <c r="H490" s="287">
        <f>IF(ISBLANK(E490), "", COUNTA(CCD!K490, CCD!Q490, CCD!W490, CCD!AC490, CCD!AI490, CCD!AO490, CCD!AU490, CCD!BA490, CCD!BG490, CCD!BM490, CCD!BS490, CCD!BY490, CCD!CE490, CCD!CK490, CCD!CQ490, CCD!CW490))</f>
        <v>0</v>
      </c>
      <c r="I490" s="287">
        <f>IF(ISBLANK(F490), "", COUNTA(CCD!L490, CCD!R490, CCD!X490, CCD!AD490, CCD!AJ490, CCD!AP490, CCD!AV490, CCD!BB490, CCD!BH490, CCD!BN490, CCD!BT490, CCD!BZ490, CCD!CF490, CCD!CL490, CCD!CR490, CCD!CX490))</f>
        <v>0</v>
      </c>
      <c r="J490" s="287">
        <f>IF(ISBLANK(G490), "", COUNTA(CCD!M490, CCD!S490, CCD!Y490, CCD!AE490, CCD!AK490, CCD!AQ490, CCD!AW490, CCD!BC490, CCD!BI490, CCD!BO490, CCD!BU490, CCD!CA490, CCD!CG490, CCD!CM490, CCD!CS490, CCD!CY490))</f>
        <v>0</v>
      </c>
      <c r="K490" s="32"/>
      <c r="L490" s="32"/>
      <c r="M490" s="32"/>
      <c r="N490" s="310">
        <v>0.0</v>
      </c>
      <c r="O490" s="310">
        <v>0.0</v>
      </c>
      <c r="P490" s="310">
        <v>0.0</v>
      </c>
      <c r="Q490" s="32"/>
      <c r="R490" s="88"/>
      <c r="S490" s="32"/>
      <c r="T490" s="310">
        <v>0.0</v>
      </c>
      <c r="U490" s="310">
        <v>0.0</v>
      </c>
      <c r="V490" s="310">
        <v>0.0</v>
      </c>
      <c r="W490" s="32"/>
      <c r="X490" s="32"/>
      <c r="Y490" s="32"/>
      <c r="Z490" s="310">
        <v>0.0</v>
      </c>
      <c r="AA490" s="310">
        <v>0.0</v>
      </c>
      <c r="AB490" s="310">
        <v>0.0</v>
      </c>
      <c r="AC490" s="32"/>
      <c r="AD490" s="32"/>
      <c r="AE490" s="32"/>
      <c r="AF490" s="310">
        <v>0.0</v>
      </c>
      <c r="AG490" s="310">
        <v>0.0</v>
      </c>
      <c r="AH490" s="310">
        <v>0.0</v>
      </c>
      <c r="AI490" s="32"/>
      <c r="AJ490" s="32"/>
      <c r="AK490" s="32"/>
      <c r="AL490" s="310">
        <v>0.0</v>
      </c>
      <c r="AM490" s="310">
        <v>0.0</v>
      </c>
      <c r="AN490" s="310">
        <v>0.0</v>
      </c>
      <c r="AO490" s="32"/>
      <c r="AP490" s="32"/>
      <c r="AQ490" s="32"/>
      <c r="AR490" s="310">
        <v>0.0</v>
      </c>
      <c r="AS490" s="310">
        <v>0.0</v>
      </c>
      <c r="AT490" s="310">
        <v>0.0</v>
      </c>
      <c r="AU490" s="32"/>
      <c r="AV490" s="32"/>
      <c r="AW490" s="32"/>
      <c r="AX490" s="310">
        <v>0.0</v>
      </c>
      <c r="AY490" s="310">
        <v>0.0</v>
      </c>
      <c r="AZ490" s="310">
        <v>0.0</v>
      </c>
      <c r="BA490" s="32"/>
      <c r="BB490" s="32"/>
      <c r="BC490" s="32"/>
      <c r="BD490" s="310">
        <v>0.0</v>
      </c>
      <c r="BE490" s="310">
        <v>0.0</v>
      </c>
      <c r="BF490" s="310">
        <v>0.0</v>
      </c>
      <c r="BG490" s="32"/>
      <c r="BH490" s="32"/>
      <c r="BI490" s="32"/>
      <c r="BJ490" s="310">
        <v>0.0</v>
      </c>
      <c r="BK490" s="310">
        <v>0.0</v>
      </c>
      <c r="BL490" s="310">
        <v>0.0</v>
      </c>
      <c r="BM490" s="32"/>
      <c r="BN490" s="32"/>
      <c r="BO490" s="32"/>
      <c r="BP490" s="310">
        <v>0.0</v>
      </c>
      <c r="BQ490" s="310">
        <v>0.0</v>
      </c>
      <c r="BR490" s="310">
        <v>0.0</v>
      </c>
      <c r="BS490" s="32"/>
      <c r="BT490" s="32"/>
      <c r="BU490" s="32"/>
      <c r="BV490" s="310">
        <v>0.0</v>
      </c>
      <c r="BW490" s="310">
        <v>0.0</v>
      </c>
      <c r="BX490" s="310">
        <v>0.0</v>
      </c>
      <c r="BY490" s="32"/>
      <c r="BZ490" s="32"/>
      <c r="CA490" s="32"/>
      <c r="CB490" s="310">
        <v>0.0</v>
      </c>
      <c r="CC490" s="310">
        <v>0.0</v>
      </c>
      <c r="CD490" s="310">
        <v>0.0</v>
      </c>
      <c r="CE490" s="32"/>
      <c r="CF490" s="32"/>
      <c r="CG490" s="32"/>
      <c r="CH490" s="310">
        <v>0.0</v>
      </c>
      <c r="CI490" s="310">
        <v>0.0</v>
      </c>
      <c r="CJ490" s="310">
        <v>0.0</v>
      </c>
      <c r="CK490" s="31"/>
      <c r="CL490" s="31"/>
      <c r="CM490" s="31"/>
      <c r="CN490" s="304">
        <v>0.0</v>
      </c>
      <c r="CO490" s="304">
        <v>0.0</v>
      </c>
      <c r="CP490" s="304">
        <v>0.0</v>
      </c>
      <c r="CQ490" s="31"/>
      <c r="CR490" s="31"/>
      <c r="CS490" s="31"/>
      <c r="CT490" s="304">
        <v>0.0</v>
      </c>
      <c r="CU490" s="304">
        <v>0.0</v>
      </c>
      <c r="CV490" s="304">
        <v>0.0</v>
      </c>
      <c r="CW490" s="31"/>
      <c r="CX490" s="31"/>
      <c r="CY490" s="31"/>
      <c r="CZ490" s="304">
        <v>0.0</v>
      </c>
      <c r="DA490" s="304">
        <v>0.0</v>
      </c>
      <c r="DB490" s="304">
        <v>0.0</v>
      </c>
    </row>
    <row r="491">
      <c r="B491" s="313"/>
      <c r="C491" s="314"/>
      <c r="D491" s="314"/>
      <c r="E491" s="287">
        <v>0.0</v>
      </c>
      <c r="F491" s="287">
        <v>0.0</v>
      </c>
      <c r="G491" s="287">
        <v>0.0</v>
      </c>
      <c r="H491" s="287">
        <f>IF(ISBLANK(E491), "", COUNTA(CCD!K491, CCD!Q491, CCD!W491, CCD!AC491, CCD!AI491, CCD!AO491, CCD!AU491, CCD!BA491, CCD!BG491, CCD!BM491, CCD!BS491, CCD!BY491, CCD!CE491, CCD!CK491, CCD!CQ491, CCD!CW491))</f>
        <v>0</v>
      </c>
      <c r="I491" s="287">
        <f>IF(ISBLANK(F491), "", COUNTA(CCD!L491, CCD!R491, CCD!X491, CCD!AD491, CCD!AJ491, CCD!AP491, CCD!AV491, CCD!BB491, CCD!BH491, CCD!BN491, CCD!BT491, CCD!BZ491, CCD!CF491, CCD!CL491, CCD!CR491, CCD!CX491))</f>
        <v>0</v>
      </c>
      <c r="J491" s="287">
        <f>IF(ISBLANK(G491), "", COUNTA(CCD!M491, CCD!S491, CCD!Y491, CCD!AE491, CCD!AK491, CCD!AQ491, CCD!AW491, CCD!BC491, CCD!BI491, CCD!BO491, CCD!BU491, CCD!CA491, CCD!CG491, CCD!CM491, CCD!CS491, CCD!CY491))</f>
        <v>0</v>
      </c>
      <c r="K491" s="32"/>
      <c r="L491" s="32"/>
      <c r="M491" s="32"/>
      <c r="N491" s="310">
        <v>0.0</v>
      </c>
      <c r="O491" s="310">
        <v>0.0</v>
      </c>
      <c r="P491" s="310">
        <v>0.0</v>
      </c>
      <c r="Q491" s="32"/>
      <c r="R491" s="88"/>
      <c r="S491" s="32"/>
      <c r="T491" s="310">
        <v>0.0</v>
      </c>
      <c r="U491" s="310">
        <v>0.0</v>
      </c>
      <c r="V491" s="310">
        <v>0.0</v>
      </c>
      <c r="W491" s="32"/>
      <c r="X491" s="32"/>
      <c r="Y491" s="32"/>
      <c r="Z491" s="310">
        <v>0.0</v>
      </c>
      <c r="AA491" s="310">
        <v>0.0</v>
      </c>
      <c r="AB491" s="310">
        <v>0.0</v>
      </c>
      <c r="AC491" s="32"/>
      <c r="AD491" s="32"/>
      <c r="AE491" s="32"/>
      <c r="AF491" s="310">
        <v>0.0</v>
      </c>
      <c r="AG491" s="310">
        <v>0.0</v>
      </c>
      <c r="AH491" s="310">
        <v>0.0</v>
      </c>
      <c r="AI491" s="32"/>
      <c r="AJ491" s="32"/>
      <c r="AK491" s="32"/>
      <c r="AL491" s="310">
        <v>0.0</v>
      </c>
      <c r="AM491" s="310">
        <v>0.0</v>
      </c>
      <c r="AN491" s="310">
        <v>0.0</v>
      </c>
      <c r="AO491" s="32"/>
      <c r="AP491" s="32"/>
      <c r="AQ491" s="32"/>
      <c r="AR491" s="310">
        <v>0.0</v>
      </c>
      <c r="AS491" s="310">
        <v>0.0</v>
      </c>
      <c r="AT491" s="310">
        <v>0.0</v>
      </c>
      <c r="AU491" s="32"/>
      <c r="AV491" s="32"/>
      <c r="AW491" s="32"/>
      <c r="AX491" s="310">
        <v>0.0</v>
      </c>
      <c r="AY491" s="310">
        <v>0.0</v>
      </c>
      <c r="AZ491" s="310">
        <v>0.0</v>
      </c>
      <c r="BA491" s="32"/>
      <c r="BB491" s="32"/>
      <c r="BC491" s="32"/>
      <c r="BD491" s="310">
        <v>0.0</v>
      </c>
      <c r="BE491" s="310">
        <v>0.0</v>
      </c>
      <c r="BF491" s="310">
        <v>0.0</v>
      </c>
      <c r="BG491" s="32"/>
      <c r="BH491" s="32"/>
      <c r="BI491" s="32"/>
      <c r="BJ491" s="310">
        <v>0.0</v>
      </c>
      <c r="BK491" s="310">
        <v>0.0</v>
      </c>
      <c r="BL491" s="310">
        <v>0.0</v>
      </c>
      <c r="BM491" s="32"/>
      <c r="BN491" s="32"/>
      <c r="BO491" s="32"/>
      <c r="BP491" s="310">
        <v>0.0</v>
      </c>
      <c r="BQ491" s="310">
        <v>0.0</v>
      </c>
      <c r="BR491" s="310">
        <v>0.0</v>
      </c>
      <c r="BS491" s="32"/>
      <c r="BT491" s="32"/>
      <c r="BU491" s="32"/>
      <c r="BV491" s="310">
        <v>0.0</v>
      </c>
      <c r="BW491" s="310">
        <v>0.0</v>
      </c>
      <c r="BX491" s="310">
        <v>0.0</v>
      </c>
      <c r="BY491" s="32"/>
      <c r="BZ491" s="32"/>
      <c r="CA491" s="32"/>
      <c r="CB491" s="310">
        <v>0.0</v>
      </c>
      <c r="CC491" s="310">
        <v>0.0</v>
      </c>
      <c r="CD491" s="310">
        <v>0.0</v>
      </c>
      <c r="CE491" s="32"/>
      <c r="CF491" s="32"/>
      <c r="CG491" s="32"/>
      <c r="CH491" s="310">
        <v>0.0</v>
      </c>
      <c r="CI491" s="310">
        <v>0.0</v>
      </c>
      <c r="CJ491" s="310">
        <v>0.0</v>
      </c>
      <c r="CK491" s="31"/>
      <c r="CL491" s="31"/>
      <c r="CM491" s="31"/>
      <c r="CN491" s="304">
        <v>0.0</v>
      </c>
      <c r="CO491" s="304">
        <v>0.0</v>
      </c>
      <c r="CP491" s="304">
        <v>0.0</v>
      </c>
      <c r="CQ491" s="31"/>
      <c r="CR491" s="31"/>
      <c r="CS491" s="31"/>
      <c r="CT491" s="304">
        <v>0.0</v>
      </c>
      <c r="CU491" s="304">
        <v>0.0</v>
      </c>
      <c r="CV491" s="304">
        <v>0.0</v>
      </c>
      <c r="CW491" s="31"/>
      <c r="CX491" s="31"/>
      <c r="CY491" s="31"/>
      <c r="CZ491" s="304">
        <v>0.0</v>
      </c>
      <c r="DA491" s="304">
        <v>0.0</v>
      </c>
      <c r="DB491" s="304">
        <v>0.0</v>
      </c>
    </row>
    <row r="492">
      <c r="B492" s="313"/>
      <c r="C492" s="314"/>
      <c r="D492" s="314"/>
      <c r="E492" s="287">
        <v>0.0</v>
      </c>
      <c r="F492" s="287">
        <v>0.0</v>
      </c>
      <c r="G492" s="287">
        <v>0.0</v>
      </c>
      <c r="H492" s="287">
        <f>IF(ISBLANK(E492), "", COUNTA(CCD!K492, CCD!Q492, CCD!W492, CCD!AC492, CCD!AI492, CCD!AO492, CCD!AU492, CCD!BA492, CCD!BG492, CCD!BM492, CCD!BS492, CCD!BY492, CCD!CE492, CCD!CK492, CCD!CQ492, CCD!CW492))</f>
        <v>0</v>
      </c>
      <c r="I492" s="287">
        <f>IF(ISBLANK(F492), "", COUNTA(CCD!L492, CCD!R492, CCD!X492, CCD!AD492, CCD!AJ492, CCD!AP492, CCD!AV492, CCD!BB492, CCD!BH492, CCD!BN492, CCD!BT492, CCD!BZ492, CCD!CF492, CCD!CL492, CCD!CR492, CCD!CX492))</f>
        <v>0</v>
      </c>
      <c r="J492" s="287">
        <f>IF(ISBLANK(G492), "", COUNTA(CCD!M492, CCD!S492, CCD!Y492, CCD!AE492, CCD!AK492, CCD!AQ492, CCD!AW492, CCD!BC492, CCD!BI492, CCD!BO492, CCD!BU492, CCD!CA492, CCD!CG492, CCD!CM492, CCD!CS492, CCD!CY492))</f>
        <v>0</v>
      </c>
      <c r="K492" s="32"/>
      <c r="L492" s="32"/>
      <c r="M492" s="32"/>
      <c r="N492" s="310">
        <v>0.0</v>
      </c>
      <c r="O492" s="310">
        <v>0.0</v>
      </c>
      <c r="P492" s="310">
        <v>0.0</v>
      </c>
      <c r="Q492" s="32"/>
      <c r="R492" s="88"/>
      <c r="S492" s="32"/>
      <c r="T492" s="310">
        <v>0.0</v>
      </c>
      <c r="U492" s="310">
        <v>0.0</v>
      </c>
      <c r="V492" s="310">
        <v>0.0</v>
      </c>
      <c r="W492" s="32"/>
      <c r="X492" s="32"/>
      <c r="Y492" s="32"/>
      <c r="Z492" s="310">
        <v>0.0</v>
      </c>
      <c r="AA492" s="310">
        <v>0.0</v>
      </c>
      <c r="AB492" s="310">
        <v>0.0</v>
      </c>
      <c r="AC492" s="32"/>
      <c r="AD492" s="32"/>
      <c r="AE492" s="32"/>
      <c r="AF492" s="310">
        <v>0.0</v>
      </c>
      <c r="AG492" s="310">
        <v>0.0</v>
      </c>
      <c r="AH492" s="310">
        <v>0.0</v>
      </c>
      <c r="AI492" s="32"/>
      <c r="AJ492" s="32"/>
      <c r="AK492" s="32"/>
      <c r="AL492" s="310">
        <v>0.0</v>
      </c>
      <c r="AM492" s="310">
        <v>0.0</v>
      </c>
      <c r="AN492" s="310">
        <v>0.0</v>
      </c>
      <c r="AO492" s="32"/>
      <c r="AP492" s="32"/>
      <c r="AQ492" s="32"/>
      <c r="AR492" s="310">
        <v>0.0</v>
      </c>
      <c r="AS492" s="310">
        <v>0.0</v>
      </c>
      <c r="AT492" s="310">
        <v>0.0</v>
      </c>
      <c r="AU492" s="32"/>
      <c r="AV492" s="32"/>
      <c r="AW492" s="32"/>
      <c r="AX492" s="310">
        <v>0.0</v>
      </c>
      <c r="AY492" s="310">
        <v>0.0</v>
      </c>
      <c r="AZ492" s="310">
        <v>0.0</v>
      </c>
      <c r="BA492" s="32"/>
      <c r="BB492" s="32"/>
      <c r="BC492" s="32"/>
      <c r="BD492" s="310">
        <v>0.0</v>
      </c>
      <c r="BE492" s="310">
        <v>0.0</v>
      </c>
      <c r="BF492" s="310">
        <v>0.0</v>
      </c>
      <c r="BG492" s="32"/>
      <c r="BH492" s="32"/>
      <c r="BI492" s="32"/>
      <c r="BJ492" s="310">
        <v>0.0</v>
      </c>
      <c r="BK492" s="310">
        <v>0.0</v>
      </c>
      <c r="BL492" s="310">
        <v>0.0</v>
      </c>
      <c r="BM492" s="32"/>
      <c r="BN492" s="32"/>
      <c r="BO492" s="32"/>
      <c r="BP492" s="310">
        <v>0.0</v>
      </c>
      <c r="BQ492" s="310">
        <v>0.0</v>
      </c>
      <c r="BR492" s="310">
        <v>0.0</v>
      </c>
      <c r="BS492" s="32"/>
      <c r="BT492" s="32"/>
      <c r="BU492" s="32"/>
      <c r="BV492" s="310">
        <v>0.0</v>
      </c>
      <c r="BW492" s="310">
        <v>0.0</v>
      </c>
      <c r="BX492" s="310">
        <v>0.0</v>
      </c>
      <c r="BY492" s="32"/>
      <c r="BZ492" s="32"/>
      <c r="CA492" s="32"/>
      <c r="CB492" s="310">
        <v>0.0</v>
      </c>
      <c r="CC492" s="310">
        <v>0.0</v>
      </c>
      <c r="CD492" s="310">
        <v>0.0</v>
      </c>
      <c r="CE492" s="32"/>
      <c r="CF492" s="32"/>
      <c r="CG492" s="32"/>
      <c r="CH492" s="310">
        <v>0.0</v>
      </c>
      <c r="CI492" s="310">
        <v>0.0</v>
      </c>
      <c r="CJ492" s="310">
        <v>0.0</v>
      </c>
      <c r="CK492" s="31"/>
      <c r="CL492" s="31"/>
      <c r="CM492" s="31"/>
      <c r="CN492" s="304">
        <v>0.0</v>
      </c>
      <c r="CO492" s="304">
        <v>0.0</v>
      </c>
      <c r="CP492" s="304">
        <v>0.0</v>
      </c>
      <c r="CQ492" s="31"/>
      <c r="CR492" s="31"/>
      <c r="CS492" s="31"/>
      <c r="CT492" s="304">
        <v>0.0</v>
      </c>
      <c r="CU492" s="304">
        <v>0.0</v>
      </c>
      <c r="CV492" s="304">
        <v>0.0</v>
      </c>
      <c r="CW492" s="31"/>
      <c r="CX492" s="31"/>
      <c r="CY492" s="31"/>
      <c r="CZ492" s="304">
        <v>0.0</v>
      </c>
      <c r="DA492" s="304">
        <v>0.0</v>
      </c>
      <c r="DB492" s="304">
        <v>0.0</v>
      </c>
    </row>
    <row r="493">
      <c r="B493" s="313"/>
      <c r="C493" s="314"/>
      <c r="D493" s="314"/>
      <c r="E493" s="287">
        <v>0.0</v>
      </c>
      <c r="F493" s="287">
        <v>0.0</v>
      </c>
      <c r="G493" s="287">
        <v>0.0</v>
      </c>
      <c r="H493" s="287">
        <f>IF(ISBLANK(E493), "", COUNTA(CCD!K493, CCD!Q493, CCD!W493, CCD!AC493, CCD!AI493, CCD!AO493, CCD!AU493, CCD!BA493, CCD!BG493, CCD!BM493, CCD!BS493, CCD!BY493, CCD!CE493, CCD!CK493, CCD!CQ493, CCD!CW493))</f>
        <v>0</v>
      </c>
      <c r="I493" s="287">
        <f>IF(ISBLANK(F493), "", COUNTA(CCD!L493, CCD!R493, CCD!X493, CCD!AD493, CCD!AJ493, CCD!AP493, CCD!AV493, CCD!BB493, CCD!BH493, CCD!BN493, CCD!BT493, CCD!BZ493, CCD!CF493, CCD!CL493, CCD!CR493, CCD!CX493))</f>
        <v>0</v>
      </c>
      <c r="J493" s="287">
        <f>IF(ISBLANK(G493), "", COUNTA(CCD!M493, CCD!S493, CCD!Y493, CCD!AE493, CCD!AK493, CCD!AQ493, CCD!AW493, CCD!BC493, CCD!BI493, CCD!BO493, CCD!BU493, CCD!CA493, CCD!CG493, CCD!CM493, CCD!CS493, CCD!CY493))</f>
        <v>0</v>
      </c>
      <c r="K493" s="32"/>
      <c r="L493" s="32"/>
      <c r="M493" s="32"/>
      <c r="N493" s="310">
        <v>0.0</v>
      </c>
      <c r="O493" s="310">
        <v>0.0</v>
      </c>
      <c r="P493" s="310">
        <v>0.0</v>
      </c>
      <c r="Q493" s="32"/>
      <c r="R493" s="88"/>
      <c r="S493" s="32"/>
      <c r="T493" s="310">
        <v>0.0</v>
      </c>
      <c r="U493" s="310">
        <v>0.0</v>
      </c>
      <c r="V493" s="310">
        <v>0.0</v>
      </c>
      <c r="W493" s="32"/>
      <c r="X493" s="32"/>
      <c r="Y493" s="32"/>
      <c r="Z493" s="310">
        <v>0.0</v>
      </c>
      <c r="AA493" s="310">
        <v>0.0</v>
      </c>
      <c r="AB493" s="310">
        <v>0.0</v>
      </c>
      <c r="AC493" s="32"/>
      <c r="AD493" s="32"/>
      <c r="AE493" s="32"/>
      <c r="AF493" s="310">
        <v>0.0</v>
      </c>
      <c r="AG493" s="310">
        <v>0.0</v>
      </c>
      <c r="AH493" s="310">
        <v>0.0</v>
      </c>
      <c r="AI493" s="32"/>
      <c r="AJ493" s="32"/>
      <c r="AK493" s="32"/>
      <c r="AL493" s="310">
        <v>0.0</v>
      </c>
      <c r="AM493" s="310">
        <v>0.0</v>
      </c>
      <c r="AN493" s="310">
        <v>0.0</v>
      </c>
      <c r="AO493" s="32"/>
      <c r="AP493" s="32"/>
      <c r="AQ493" s="32"/>
      <c r="AR493" s="310">
        <v>0.0</v>
      </c>
      <c r="AS493" s="310">
        <v>0.0</v>
      </c>
      <c r="AT493" s="310">
        <v>0.0</v>
      </c>
      <c r="AU493" s="32"/>
      <c r="AV493" s="32"/>
      <c r="AW493" s="32"/>
      <c r="AX493" s="310">
        <v>0.0</v>
      </c>
      <c r="AY493" s="310">
        <v>0.0</v>
      </c>
      <c r="AZ493" s="310">
        <v>0.0</v>
      </c>
      <c r="BA493" s="32"/>
      <c r="BB493" s="32"/>
      <c r="BC493" s="32"/>
      <c r="BD493" s="310">
        <v>0.0</v>
      </c>
      <c r="BE493" s="310">
        <v>0.0</v>
      </c>
      <c r="BF493" s="310">
        <v>0.0</v>
      </c>
      <c r="BG493" s="32"/>
      <c r="BH493" s="32"/>
      <c r="BI493" s="32"/>
      <c r="BJ493" s="310">
        <v>0.0</v>
      </c>
      <c r="BK493" s="310">
        <v>0.0</v>
      </c>
      <c r="BL493" s="310">
        <v>0.0</v>
      </c>
      <c r="BM493" s="32"/>
      <c r="BN493" s="32"/>
      <c r="BO493" s="32"/>
      <c r="BP493" s="310">
        <v>0.0</v>
      </c>
      <c r="BQ493" s="310">
        <v>0.0</v>
      </c>
      <c r="BR493" s="310">
        <v>0.0</v>
      </c>
      <c r="BS493" s="32"/>
      <c r="BT493" s="32"/>
      <c r="BU493" s="32"/>
      <c r="BV493" s="310">
        <v>0.0</v>
      </c>
      <c r="BW493" s="310">
        <v>0.0</v>
      </c>
      <c r="BX493" s="310">
        <v>0.0</v>
      </c>
      <c r="BY493" s="32"/>
      <c r="BZ493" s="32"/>
      <c r="CA493" s="32"/>
      <c r="CB493" s="310">
        <v>0.0</v>
      </c>
      <c r="CC493" s="310">
        <v>0.0</v>
      </c>
      <c r="CD493" s="310">
        <v>0.0</v>
      </c>
      <c r="CE493" s="32"/>
      <c r="CF493" s="32"/>
      <c r="CG493" s="32"/>
      <c r="CH493" s="310">
        <v>0.0</v>
      </c>
      <c r="CI493" s="310">
        <v>0.0</v>
      </c>
      <c r="CJ493" s="310">
        <v>0.0</v>
      </c>
      <c r="CK493" s="31"/>
      <c r="CL493" s="31"/>
      <c r="CM493" s="31"/>
      <c r="CN493" s="304">
        <v>0.0</v>
      </c>
      <c r="CO493" s="304">
        <v>0.0</v>
      </c>
      <c r="CP493" s="304">
        <v>0.0</v>
      </c>
      <c r="CQ493" s="31"/>
      <c r="CR493" s="31"/>
      <c r="CS493" s="31"/>
      <c r="CT493" s="304">
        <v>0.0</v>
      </c>
      <c r="CU493" s="304">
        <v>0.0</v>
      </c>
      <c r="CV493" s="304">
        <v>0.0</v>
      </c>
      <c r="CW493" s="31"/>
      <c r="CX493" s="31"/>
      <c r="CY493" s="31"/>
      <c r="CZ493" s="304">
        <v>0.0</v>
      </c>
      <c r="DA493" s="304">
        <v>0.0</v>
      </c>
      <c r="DB493" s="304">
        <v>0.0</v>
      </c>
    </row>
    <row r="494">
      <c r="B494" s="313"/>
      <c r="C494" s="314"/>
      <c r="D494" s="314"/>
      <c r="E494" s="287">
        <v>0.0</v>
      </c>
      <c r="F494" s="287">
        <v>0.0</v>
      </c>
      <c r="G494" s="287">
        <v>0.0</v>
      </c>
      <c r="H494" s="287">
        <f>IF(ISBLANK(E494), "", COUNTA(CCD!K494, CCD!Q494, CCD!W494, CCD!AC494, CCD!AI494, CCD!AO494, CCD!AU494, CCD!BA494, CCD!BG494, CCD!BM494, CCD!BS494, CCD!BY494, CCD!CE494, CCD!CK494, CCD!CQ494, CCD!CW494))</f>
        <v>0</v>
      </c>
      <c r="I494" s="287">
        <f>IF(ISBLANK(F494), "", COUNTA(CCD!L494, CCD!R494, CCD!X494, CCD!AD494, CCD!AJ494, CCD!AP494, CCD!AV494, CCD!BB494, CCD!BH494, CCD!BN494, CCD!BT494, CCD!BZ494, CCD!CF494, CCD!CL494, CCD!CR494, CCD!CX494))</f>
        <v>0</v>
      </c>
      <c r="J494" s="287">
        <f>IF(ISBLANK(G494), "", COUNTA(CCD!M494, CCD!S494, CCD!Y494, CCD!AE494, CCD!AK494, CCD!AQ494, CCD!AW494, CCD!BC494, CCD!BI494, CCD!BO494, CCD!BU494, CCD!CA494, CCD!CG494, CCD!CM494, CCD!CS494, CCD!CY494))</f>
        <v>0</v>
      </c>
      <c r="K494" s="32"/>
      <c r="L494" s="32"/>
      <c r="M494" s="32"/>
      <c r="N494" s="310">
        <v>0.0</v>
      </c>
      <c r="O494" s="310">
        <v>0.0</v>
      </c>
      <c r="P494" s="310">
        <v>0.0</v>
      </c>
      <c r="Q494" s="32"/>
      <c r="R494" s="88"/>
      <c r="S494" s="32"/>
      <c r="T494" s="310">
        <v>0.0</v>
      </c>
      <c r="U494" s="310">
        <v>0.0</v>
      </c>
      <c r="V494" s="310">
        <v>0.0</v>
      </c>
      <c r="W494" s="32"/>
      <c r="X494" s="32"/>
      <c r="Y494" s="32"/>
      <c r="Z494" s="310">
        <v>0.0</v>
      </c>
      <c r="AA494" s="310">
        <v>0.0</v>
      </c>
      <c r="AB494" s="310">
        <v>0.0</v>
      </c>
      <c r="AC494" s="32"/>
      <c r="AD494" s="32"/>
      <c r="AE494" s="32"/>
      <c r="AF494" s="310">
        <v>0.0</v>
      </c>
      <c r="AG494" s="310">
        <v>0.0</v>
      </c>
      <c r="AH494" s="310">
        <v>0.0</v>
      </c>
      <c r="AI494" s="32"/>
      <c r="AJ494" s="32"/>
      <c r="AK494" s="32"/>
      <c r="AL494" s="310">
        <v>0.0</v>
      </c>
      <c r="AM494" s="310">
        <v>0.0</v>
      </c>
      <c r="AN494" s="310">
        <v>0.0</v>
      </c>
      <c r="AO494" s="32"/>
      <c r="AP494" s="32"/>
      <c r="AQ494" s="32"/>
      <c r="AR494" s="310">
        <v>0.0</v>
      </c>
      <c r="AS494" s="310">
        <v>0.0</v>
      </c>
      <c r="AT494" s="310">
        <v>0.0</v>
      </c>
      <c r="AU494" s="32"/>
      <c r="AV494" s="32"/>
      <c r="AW494" s="32"/>
      <c r="AX494" s="310">
        <v>0.0</v>
      </c>
      <c r="AY494" s="310">
        <v>0.0</v>
      </c>
      <c r="AZ494" s="310">
        <v>0.0</v>
      </c>
      <c r="BA494" s="32"/>
      <c r="BB494" s="32"/>
      <c r="BC494" s="32"/>
      <c r="BD494" s="310">
        <v>0.0</v>
      </c>
      <c r="BE494" s="310">
        <v>0.0</v>
      </c>
      <c r="BF494" s="310">
        <v>0.0</v>
      </c>
      <c r="BG494" s="32"/>
      <c r="BH494" s="32"/>
      <c r="BI494" s="32"/>
      <c r="BJ494" s="310">
        <v>0.0</v>
      </c>
      <c r="BK494" s="310">
        <v>0.0</v>
      </c>
      <c r="BL494" s="310">
        <v>0.0</v>
      </c>
      <c r="BM494" s="32"/>
      <c r="BN494" s="32"/>
      <c r="BO494" s="32"/>
      <c r="BP494" s="310">
        <v>0.0</v>
      </c>
      <c r="BQ494" s="310">
        <v>0.0</v>
      </c>
      <c r="BR494" s="310">
        <v>0.0</v>
      </c>
      <c r="BS494" s="32"/>
      <c r="BT494" s="32"/>
      <c r="BU494" s="32"/>
      <c r="BV494" s="310">
        <v>0.0</v>
      </c>
      <c r="BW494" s="310">
        <v>0.0</v>
      </c>
      <c r="BX494" s="310">
        <v>0.0</v>
      </c>
      <c r="BY494" s="32"/>
      <c r="BZ494" s="32"/>
      <c r="CA494" s="32"/>
      <c r="CB494" s="310">
        <v>0.0</v>
      </c>
      <c r="CC494" s="310">
        <v>0.0</v>
      </c>
      <c r="CD494" s="310">
        <v>0.0</v>
      </c>
      <c r="CE494" s="32"/>
      <c r="CF494" s="32"/>
      <c r="CG494" s="32"/>
      <c r="CH494" s="310">
        <v>0.0</v>
      </c>
      <c r="CI494" s="310">
        <v>0.0</v>
      </c>
      <c r="CJ494" s="310">
        <v>0.0</v>
      </c>
      <c r="CK494" s="31"/>
      <c r="CL494" s="31"/>
      <c r="CM494" s="31"/>
      <c r="CN494" s="304">
        <v>0.0</v>
      </c>
      <c r="CO494" s="304">
        <v>0.0</v>
      </c>
      <c r="CP494" s="304">
        <v>0.0</v>
      </c>
      <c r="CQ494" s="31"/>
      <c r="CR494" s="31"/>
      <c r="CS494" s="31"/>
      <c r="CT494" s="304">
        <v>0.0</v>
      </c>
      <c r="CU494" s="304">
        <v>0.0</v>
      </c>
      <c r="CV494" s="304">
        <v>0.0</v>
      </c>
      <c r="CW494" s="31"/>
      <c r="CX494" s="31"/>
      <c r="CY494" s="31"/>
      <c r="CZ494" s="304">
        <v>0.0</v>
      </c>
      <c r="DA494" s="304">
        <v>0.0</v>
      </c>
      <c r="DB494" s="304">
        <v>0.0</v>
      </c>
    </row>
    <row r="495">
      <c r="B495" s="313"/>
      <c r="C495" s="314"/>
      <c r="D495" s="314"/>
      <c r="E495" s="287">
        <v>0.0</v>
      </c>
      <c r="F495" s="287">
        <v>0.0</v>
      </c>
      <c r="G495" s="287">
        <v>0.0</v>
      </c>
      <c r="H495" s="287">
        <f>IF(ISBLANK(E495), "", COUNTA(CCD!K495, CCD!Q495, CCD!W495, CCD!AC495, CCD!AI495, CCD!AO495, CCD!AU495, CCD!BA495, CCD!BG495, CCD!BM495, CCD!BS495, CCD!BY495, CCD!CE495, CCD!CK495, CCD!CQ495, CCD!CW495))</f>
        <v>0</v>
      </c>
      <c r="I495" s="287">
        <f>IF(ISBLANK(F495), "", COUNTA(CCD!L495, CCD!R495, CCD!X495, CCD!AD495, CCD!AJ495, CCD!AP495, CCD!AV495, CCD!BB495, CCD!BH495, CCD!BN495, CCD!BT495, CCD!BZ495, CCD!CF495, CCD!CL495, CCD!CR495, CCD!CX495))</f>
        <v>0</v>
      </c>
      <c r="J495" s="287">
        <f>IF(ISBLANK(G495), "", COUNTA(CCD!M495, CCD!S495, CCD!Y495, CCD!AE495, CCD!AK495, CCD!AQ495, CCD!AW495, CCD!BC495, CCD!BI495, CCD!BO495, CCD!BU495, CCD!CA495, CCD!CG495, CCD!CM495, CCD!CS495, CCD!CY495))</f>
        <v>0</v>
      </c>
      <c r="K495" s="32"/>
      <c r="L495" s="32"/>
      <c r="M495" s="32"/>
      <c r="N495" s="310">
        <v>0.0</v>
      </c>
      <c r="O495" s="310">
        <v>0.0</v>
      </c>
      <c r="P495" s="310">
        <v>0.0</v>
      </c>
      <c r="Q495" s="32"/>
      <c r="R495" s="88"/>
      <c r="S495" s="32"/>
      <c r="T495" s="310">
        <v>0.0</v>
      </c>
      <c r="U495" s="310">
        <v>0.0</v>
      </c>
      <c r="V495" s="310">
        <v>0.0</v>
      </c>
      <c r="W495" s="32"/>
      <c r="X495" s="32"/>
      <c r="Y495" s="32"/>
      <c r="Z495" s="310">
        <v>0.0</v>
      </c>
      <c r="AA495" s="310">
        <v>0.0</v>
      </c>
      <c r="AB495" s="310">
        <v>0.0</v>
      </c>
      <c r="AC495" s="32"/>
      <c r="AD495" s="32"/>
      <c r="AE495" s="32"/>
      <c r="AF495" s="310">
        <v>0.0</v>
      </c>
      <c r="AG495" s="310">
        <v>0.0</v>
      </c>
      <c r="AH495" s="310">
        <v>0.0</v>
      </c>
      <c r="AI495" s="32"/>
      <c r="AJ495" s="32"/>
      <c r="AK495" s="32"/>
      <c r="AL495" s="310">
        <v>0.0</v>
      </c>
      <c r="AM495" s="310">
        <v>0.0</v>
      </c>
      <c r="AN495" s="310">
        <v>0.0</v>
      </c>
      <c r="AO495" s="32"/>
      <c r="AP495" s="32"/>
      <c r="AQ495" s="32"/>
      <c r="AR495" s="310">
        <v>0.0</v>
      </c>
      <c r="AS495" s="310">
        <v>0.0</v>
      </c>
      <c r="AT495" s="310">
        <v>0.0</v>
      </c>
      <c r="AU495" s="32"/>
      <c r="AV495" s="32"/>
      <c r="AW495" s="32"/>
      <c r="AX495" s="310">
        <v>0.0</v>
      </c>
      <c r="AY495" s="310">
        <v>0.0</v>
      </c>
      <c r="AZ495" s="310">
        <v>0.0</v>
      </c>
      <c r="BA495" s="32"/>
      <c r="BB495" s="32"/>
      <c r="BC495" s="32"/>
      <c r="BD495" s="310">
        <v>0.0</v>
      </c>
      <c r="BE495" s="310">
        <v>0.0</v>
      </c>
      <c r="BF495" s="310">
        <v>0.0</v>
      </c>
      <c r="BG495" s="32"/>
      <c r="BH495" s="32"/>
      <c r="BI495" s="32"/>
      <c r="BJ495" s="310">
        <v>0.0</v>
      </c>
      <c r="BK495" s="310">
        <v>0.0</v>
      </c>
      <c r="BL495" s="310">
        <v>0.0</v>
      </c>
      <c r="BM495" s="32"/>
      <c r="BN495" s="32"/>
      <c r="BO495" s="32"/>
      <c r="BP495" s="310">
        <v>0.0</v>
      </c>
      <c r="BQ495" s="310">
        <v>0.0</v>
      </c>
      <c r="BR495" s="310">
        <v>0.0</v>
      </c>
      <c r="BS495" s="32"/>
      <c r="BT495" s="32"/>
      <c r="BU495" s="32"/>
      <c r="BV495" s="310">
        <v>0.0</v>
      </c>
      <c r="BW495" s="310">
        <v>0.0</v>
      </c>
      <c r="BX495" s="310">
        <v>0.0</v>
      </c>
      <c r="BY495" s="32"/>
      <c r="BZ495" s="32"/>
      <c r="CA495" s="32"/>
      <c r="CB495" s="310">
        <v>0.0</v>
      </c>
      <c r="CC495" s="310">
        <v>0.0</v>
      </c>
      <c r="CD495" s="310">
        <v>0.0</v>
      </c>
      <c r="CE495" s="32"/>
      <c r="CF495" s="32"/>
      <c r="CG495" s="32"/>
      <c r="CH495" s="310">
        <v>0.0</v>
      </c>
      <c r="CI495" s="310">
        <v>0.0</v>
      </c>
      <c r="CJ495" s="310">
        <v>0.0</v>
      </c>
      <c r="CK495" s="31"/>
      <c r="CL495" s="31"/>
      <c r="CM495" s="31"/>
      <c r="CN495" s="304">
        <v>0.0</v>
      </c>
      <c r="CO495" s="304">
        <v>0.0</v>
      </c>
      <c r="CP495" s="304">
        <v>0.0</v>
      </c>
      <c r="CQ495" s="31"/>
      <c r="CR495" s="31"/>
      <c r="CS495" s="31"/>
      <c r="CT495" s="304">
        <v>0.0</v>
      </c>
      <c r="CU495" s="304">
        <v>0.0</v>
      </c>
      <c r="CV495" s="304">
        <v>0.0</v>
      </c>
      <c r="CW495" s="31"/>
      <c r="CX495" s="31"/>
      <c r="CY495" s="31"/>
      <c r="CZ495" s="304">
        <v>0.0</v>
      </c>
      <c r="DA495" s="304">
        <v>0.0</v>
      </c>
      <c r="DB495" s="304">
        <v>0.0</v>
      </c>
    </row>
    <row r="496">
      <c r="B496" s="313"/>
      <c r="C496" s="314"/>
      <c r="D496" s="314"/>
      <c r="E496" s="287">
        <v>0.0</v>
      </c>
      <c r="F496" s="287">
        <v>0.0</v>
      </c>
      <c r="G496" s="287">
        <v>0.0</v>
      </c>
      <c r="H496" s="287">
        <f>IF(ISBLANK(E496), "", COUNTA(CCD!K496, CCD!Q496, CCD!W496, CCD!AC496, CCD!AI496, CCD!AO496, CCD!AU496, CCD!BA496, CCD!BG496, CCD!BM496, CCD!BS496, CCD!BY496, CCD!CE496, CCD!CK496, CCD!CQ496, CCD!CW496))</f>
        <v>0</v>
      </c>
      <c r="I496" s="287">
        <f>IF(ISBLANK(F496), "", COUNTA(CCD!L496, CCD!R496, CCD!X496, CCD!AD496, CCD!AJ496, CCD!AP496, CCD!AV496, CCD!BB496, CCD!BH496, CCD!BN496, CCD!BT496, CCD!BZ496, CCD!CF496, CCD!CL496, CCD!CR496, CCD!CX496))</f>
        <v>0</v>
      </c>
      <c r="J496" s="287">
        <f>IF(ISBLANK(G496), "", COUNTA(CCD!M496, CCD!S496, CCD!Y496, CCD!AE496, CCD!AK496, CCD!AQ496, CCD!AW496, CCD!BC496, CCD!BI496, CCD!BO496, CCD!BU496, CCD!CA496, CCD!CG496, CCD!CM496, CCD!CS496, CCD!CY496))</f>
        <v>0</v>
      </c>
      <c r="K496" s="32"/>
      <c r="L496" s="32"/>
      <c r="M496" s="32"/>
      <c r="N496" s="310">
        <v>0.0</v>
      </c>
      <c r="O496" s="310">
        <v>0.0</v>
      </c>
      <c r="P496" s="310">
        <v>0.0</v>
      </c>
      <c r="Q496" s="32"/>
      <c r="R496" s="88"/>
      <c r="S496" s="32"/>
      <c r="T496" s="310">
        <v>0.0</v>
      </c>
      <c r="U496" s="310">
        <v>0.0</v>
      </c>
      <c r="V496" s="310">
        <v>0.0</v>
      </c>
      <c r="W496" s="32"/>
      <c r="X496" s="32"/>
      <c r="Y496" s="32"/>
      <c r="Z496" s="310">
        <v>0.0</v>
      </c>
      <c r="AA496" s="310">
        <v>0.0</v>
      </c>
      <c r="AB496" s="310">
        <v>0.0</v>
      </c>
      <c r="AC496" s="32"/>
      <c r="AD496" s="32"/>
      <c r="AE496" s="32"/>
      <c r="AF496" s="310">
        <v>0.0</v>
      </c>
      <c r="AG496" s="310">
        <v>0.0</v>
      </c>
      <c r="AH496" s="310">
        <v>0.0</v>
      </c>
      <c r="AI496" s="32"/>
      <c r="AJ496" s="32"/>
      <c r="AK496" s="32"/>
      <c r="AL496" s="310">
        <v>0.0</v>
      </c>
      <c r="AM496" s="310">
        <v>0.0</v>
      </c>
      <c r="AN496" s="310">
        <v>0.0</v>
      </c>
      <c r="AO496" s="32"/>
      <c r="AP496" s="32"/>
      <c r="AQ496" s="32"/>
      <c r="AR496" s="310">
        <v>0.0</v>
      </c>
      <c r="AS496" s="310">
        <v>0.0</v>
      </c>
      <c r="AT496" s="310">
        <v>0.0</v>
      </c>
      <c r="AU496" s="32"/>
      <c r="AV496" s="32"/>
      <c r="AW496" s="32"/>
      <c r="AX496" s="310">
        <v>0.0</v>
      </c>
      <c r="AY496" s="310">
        <v>0.0</v>
      </c>
      <c r="AZ496" s="310">
        <v>0.0</v>
      </c>
      <c r="BA496" s="32"/>
      <c r="BB496" s="32"/>
      <c r="BC496" s="32"/>
      <c r="BD496" s="310">
        <v>0.0</v>
      </c>
      <c r="BE496" s="310">
        <v>0.0</v>
      </c>
      <c r="BF496" s="310">
        <v>0.0</v>
      </c>
      <c r="BG496" s="32"/>
      <c r="BH496" s="32"/>
      <c r="BI496" s="32"/>
      <c r="BJ496" s="310">
        <v>0.0</v>
      </c>
      <c r="BK496" s="310">
        <v>0.0</v>
      </c>
      <c r="BL496" s="310">
        <v>0.0</v>
      </c>
      <c r="BM496" s="32"/>
      <c r="BN496" s="32"/>
      <c r="BO496" s="32"/>
      <c r="BP496" s="310">
        <v>0.0</v>
      </c>
      <c r="BQ496" s="310">
        <v>0.0</v>
      </c>
      <c r="BR496" s="310">
        <v>0.0</v>
      </c>
      <c r="BS496" s="32"/>
      <c r="BT496" s="32"/>
      <c r="BU496" s="32"/>
      <c r="BV496" s="310">
        <v>0.0</v>
      </c>
      <c r="BW496" s="310">
        <v>0.0</v>
      </c>
      <c r="BX496" s="310">
        <v>0.0</v>
      </c>
      <c r="BY496" s="32"/>
      <c r="BZ496" s="32"/>
      <c r="CA496" s="32"/>
      <c r="CB496" s="310">
        <v>0.0</v>
      </c>
      <c r="CC496" s="310">
        <v>0.0</v>
      </c>
      <c r="CD496" s="310">
        <v>0.0</v>
      </c>
      <c r="CE496" s="32"/>
      <c r="CF496" s="32"/>
      <c r="CG496" s="32"/>
      <c r="CH496" s="310">
        <v>0.0</v>
      </c>
      <c r="CI496" s="310">
        <v>0.0</v>
      </c>
      <c r="CJ496" s="310">
        <v>0.0</v>
      </c>
      <c r="CK496" s="31"/>
      <c r="CL496" s="31"/>
      <c r="CM496" s="31"/>
      <c r="CN496" s="304">
        <v>0.0</v>
      </c>
      <c r="CO496" s="304">
        <v>0.0</v>
      </c>
      <c r="CP496" s="304">
        <v>0.0</v>
      </c>
      <c r="CQ496" s="31"/>
      <c r="CR496" s="31"/>
      <c r="CS496" s="31"/>
      <c r="CT496" s="304">
        <v>0.0</v>
      </c>
      <c r="CU496" s="304">
        <v>0.0</v>
      </c>
      <c r="CV496" s="304">
        <v>0.0</v>
      </c>
      <c r="CW496" s="31"/>
      <c r="CX496" s="31"/>
      <c r="CY496" s="31"/>
      <c r="CZ496" s="304">
        <v>0.0</v>
      </c>
      <c r="DA496" s="304">
        <v>0.0</v>
      </c>
      <c r="DB496" s="304">
        <v>0.0</v>
      </c>
    </row>
    <row r="497">
      <c r="B497" s="313"/>
      <c r="C497" s="314"/>
      <c r="D497" s="314"/>
      <c r="E497" s="287">
        <v>0.0</v>
      </c>
      <c r="F497" s="287">
        <v>0.0</v>
      </c>
      <c r="G497" s="287">
        <v>0.0</v>
      </c>
      <c r="H497" s="287">
        <f>IF(ISBLANK(E497), "", COUNTA(CCD!K497, CCD!Q497, CCD!W497, CCD!AC497, CCD!AI497, CCD!AO497, CCD!AU497, CCD!BA497, CCD!BG497, CCD!BM497, CCD!BS497, CCD!BY497, CCD!CE497, CCD!CK497, CCD!CQ497, CCD!CW497))</f>
        <v>0</v>
      </c>
      <c r="I497" s="287">
        <f>IF(ISBLANK(F497), "", COUNTA(CCD!L497, CCD!R497, CCD!X497, CCD!AD497, CCD!AJ497, CCD!AP497, CCD!AV497, CCD!BB497, CCD!BH497, CCD!BN497, CCD!BT497, CCD!BZ497, CCD!CF497, CCD!CL497, CCD!CR497, CCD!CX497))</f>
        <v>0</v>
      </c>
      <c r="J497" s="287">
        <f>IF(ISBLANK(G497), "", COUNTA(CCD!M497, CCD!S497, CCD!Y497, CCD!AE497, CCD!AK497, CCD!AQ497, CCD!AW497, CCD!BC497, CCD!BI497, CCD!BO497, CCD!BU497, CCD!CA497, CCD!CG497, CCD!CM497, CCD!CS497, CCD!CY497))</f>
        <v>0</v>
      </c>
      <c r="K497" s="32"/>
      <c r="L497" s="32"/>
      <c r="M497" s="32"/>
      <c r="N497" s="310">
        <v>0.0</v>
      </c>
      <c r="O497" s="310">
        <v>0.0</v>
      </c>
      <c r="P497" s="310">
        <v>0.0</v>
      </c>
      <c r="Q497" s="32"/>
      <c r="R497" s="88"/>
      <c r="S497" s="32"/>
      <c r="T497" s="310">
        <v>0.0</v>
      </c>
      <c r="U497" s="310">
        <v>0.0</v>
      </c>
      <c r="V497" s="310">
        <v>0.0</v>
      </c>
      <c r="W497" s="32"/>
      <c r="X497" s="32"/>
      <c r="Y497" s="32"/>
      <c r="Z497" s="310">
        <v>0.0</v>
      </c>
      <c r="AA497" s="310">
        <v>0.0</v>
      </c>
      <c r="AB497" s="310">
        <v>0.0</v>
      </c>
      <c r="AC497" s="32"/>
      <c r="AD497" s="32"/>
      <c r="AE497" s="32"/>
      <c r="AF497" s="310">
        <v>0.0</v>
      </c>
      <c r="AG497" s="310">
        <v>0.0</v>
      </c>
      <c r="AH497" s="310">
        <v>0.0</v>
      </c>
      <c r="AI497" s="32"/>
      <c r="AJ497" s="32"/>
      <c r="AK497" s="32"/>
      <c r="AL497" s="310">
        <v>0.0</v>
      </c>
      <c r="AM497" s="310">
        <v>0.0</v>
      </c>
      <c r="AN497" s="310">
        <v>0.0</v>
      </c>
      <c r="AO497" s="32"/>
      <c r="AP497" s="32"/>
      <c r="AQ497" s="32"/>
      <c r="AR497" s="310">
        <v>0.0</v>
      </c>
      <c r="AS497" s="310">
        <v>0.0</v>
      </c>
      <c r="AT497" s="310">
        <v>0.0</v>
      </c>
      <c r="AU497" s="32"/>
      <c r="AV497" s="32"/>
      <c r="AW497" s="32"/>
      <c r="AX497" s="310">
        <v>0.0</v>
      </c>
      <c r="AY497" s="310">
        <v>0.0</v>
      </c>
      <c r="AZ497" s="310">
        <v>0.0</v>
      </c>
      <c r="BA497" s="32"/>
      <c r="BB497" s="32"/>
      <c r="BC497" s="32"/>
      <c r="BD497" s="310">
        <v>0.0</v>
      </c>
      <c r="BE497" s="310">
        <v>0.0</v>
      </c>
      <c r="BF497" s="310">
        <v>0.0</v>
      </c>
      <c r="BG497" s="32"/>
      <c r="BH497" s="32"/>
      <c r="BI497" s="32"/>
      <c r="BJ497" s="310">
        <v>0.0</v>
      </c>
      <c r="BK497" s="310">
        <v>0.0</v>
      </c>
      <c r="BL497" s="310">
        <v>0.0</v>
      </c>
      <c r="BM497" s="32"/>
      <c r="BN497" s="32"/>
      <c r="BO497" s="32"/>
      <c r="BP497" s="310">
        <v>0.0</v>
      </c>
      <c r="BQ497" s="310">
        <v>0.0</v>
      </c>
      <c r="BR497" s="310">
        <v>0.0</v>
      </c>
      <c r="BS497" s="32"/>
      <c r="BT497" s="32"/>
      <c r="BU497" s="32"/>
      <c r="BV497" s="310">
        <v>0.0</v>
      </c>
      <c r="BW497" s="310">
        <v>0.0</v>
      </c>
      <c r="BX497" s="310">
        <v>0.0</v>
      </c>
      <c r="BY497" s="32"/>
      <c r="BZ497" s="32"/>
      <c r="CA497" s="32"/>
      <c r="CB497" s="310">
        <v>0.0</v>
      </c>
      <c r="CC497" s="310">
        <v>0.0</v>
      </c>
      <c r="CD497" s="310">
        <v>0.0</v>
      </c>
      <c r="CE497" s="32"/>
      <c r="CF497" s="32"/>
      <c r="CG497" s="32"/>
      <c r="CH497" s="310">
        <v>0.0</v>
      </c>
      <c r="CI497" s="310">
        <v>0.0</v>
      </c>
      <c r="CJ497" s="310">
        <v>0.0</v>
      </c>
      <c r="CK497" s="31"/>
      <c r="CL497" s="31"/>
      <c r="CM497" s="31"/>
      <c r="CN497" s="304">
        <v>0.0</v>
      </c>
      <c r="CO497" s="304">
        <v>0.0</v>
      </c>
      <c r="CP497" s="304">
        <v>0.0</v>
      </c>
      <c r="CQ497" s="31"/>
      <c r="CR497" s="31"/>
      <c r="CS497" s="31"/>
      <c r="CT497" s="304">
        <v>0.0</v>
      </c>
      <c r="CU497" s="304">
        <v>0.0</v>
      </c>
      <c r="CV497" s="304">
        <v>0.0</v>
      </c>
      <c r="CW497" s="31"/>
      <c r="CX497" s="31"/>
      <c r="CY497" s="31"/>
      <c r="CZ497" s="304">
        <v>0.0</v>
      </c>
      <c r="DA497" s="304">
        <v>0.0</v>
      </c>
      <c r="DB497" s="304">
        <v>0.0</v>
      </c>
    </row>
    <row r="498">
      <c r="B498" s="313"/>
      <c r="C498" s="314"/>
      <c r="D498" s="314"/>
      <c r="E498" s="287">
        <v>0.0</v>
      </c>
      <c r="F498" s="287">
        <v>0.0</v>
      </c>
      <c r="G498" s="287">
        <v>0.0</v>
      </c>
      <c r="H498" s="287">
        <f>IF(ISBLANK(E498), "", COUNTA(CCD!K498, CCD!Q498, CCD!W498, CCD!AC498, CCD!AI498, CCD!AO498, CCD!AU498, CCD!BA498, CCD!BG498, CCD!BM498, CCD!BS498, CCD!BY498, CCD!CE498, CCD!CK498, CCD!CQ498, CCD!CW498))</f>
        <v>0</v>
      </c>
      <c r="I498" s="287">
        <f>IF(ISBLANK(F498), "", COUNTA(CCD!L498, CCD!R498, CCD!X498, CCD!AD498, CCD!AJ498, CCD!AP498, CCD!AV498, CCD!BB498, CCD!BH498, CCD!BN498, CCD!BT498, CCD!BZ498, CCD!CF498, CCD!CL498, CCD!CR498, CCD!CX498))</f>
        <v>0</v>
      </c>
      <c r="J498" s="287">
        <f>IF(ISBLANK(G498), "", COUNTA(CCD!M498, CCD!S498, CCD!Y498, CCD!AE498, CCD!AK498, CCD!AQ498, CCD!AW498, CCD!BC498, CCD!BI498, CCD!BO498, CCD!BU498, CCD!CA498, CCD!CG498, CCD!CM498, CCD!CS498, CCD!CY498))</f>
        <v>0</v>
      </c>
      <c r="K498" s="32"/>
      <c r="L498" s="32"/>
      <c r="M498" s="32"/>
      <c r="N498" s="310">
        <v>0.0</v>
      </c>
      <c r="O498" s="310">
        <v>0.0</v>
      </c>
      <c r="P498" s="310">
        <v>0.0</v>
      </c>
      <c r="Q498" s="32"/>
      <c r="R498" s="88"/>
      <c r="S498" s="32"/>
      <c r="T498" s="310">
        <v>0.0</v>
      </c>
      <c r="U498" s="310">
        <v>0.0</v>
      </c>
      <c r="V498" s="310">
        <v>0.0</v>
      </c>
      <c r="W498" s="32"/>
      <c r="X498" s="32"/>
      <c r="Y498" s="32"/>
      <c r="Z498" s="310">
        <v>0.0</v>
      </c>
      <c r="AA498" s="310">
        <v>0.0</v>
      </c>
      <c r="AB498" s="310">
        <v>0.0</v>
      </c>
      <c r="AC498" s="32"/>
      <c r="AD498" s="32"/>
      <c r="AE498" s="32"/>
      <c r="AF498" s="310">
        <v>0.0</v>
      </c>
      <c r="AG498" s="310">
        <v>0.0</v>
      </c>
      <c r="AH498" s="310">
        <v>0.0</v>
      </c>
      <c r="AI498" s="32"/>
      <c r="AJ498" s="32"/>
      <c r="AK498" s="32"/>
      <c r="AL498" s="310">
        <v>0.0</v>
      </c>
      <c r="AM498" s="310">
        <v>0.0</v>
      </c>
      <c r="AN498" s="310">
        <v>0.0</v>
      </c>
      <c r="AO498" s="32"/>
      <c r="AP498" s="32"/>
      <c r="AQ498" s="32"/>
      <c r="AR498" s="310">
        <v>0.0</v>
      </c>
      <c r="AS498" s="310">
        <v>0.0</v>
      </c>
      <c r="AT498" s="310">
        <v>0.0</v>
      </c>
      <c r="AU498" s="32"/>
      <c r="AV498" s="32"/>
      <c r="AW498" s="32"/>
      <c r="AX498" s="310">
        <v>0.0</v>
      </c>
      <c r="AY498" s="310">
        <v>0.0</v>
      </c>
      <c r="AZ498" s="310">
        <v>0.0</v>
      </c>
      <c r="BA498" s="32"/>
      <c r="BB498" s="32"/>
      <c r="BC498" s="32"/>
      <c r="BD498" s="310">
        <v>0.0</v>
      </c>
      <c r="BE498" s="310">
        <v>0.0</v>
      </c>
      <c r="BF498" s="310">
        <v>0.0</v>
      </c>
      <c r="BG498" s="32"/>
      <c r="BH498" s="32"/>
      <c r="BI498" s="32"/>
      <c r="BJ498" s="310">
        <v>0.0</v>
      </c>
      <c r="BK498" s="310">
        <v>0.0</v>
      </c>
      <c r="BL498" s="310">
        <v>0.0</v>
      </c>
      <c r="BM498" s="32"/>
      <c r="BN498" s="32"/>
      <c r="BO498" s="32"/>
      <c r="BP498" s="310">
        <v>0.0</v>
      </c>
      <c r="BQ498" s="310">
        <v>0.0</v>
      </c>
      <c r="BR498" s="310">
        <v>0.0</v>
      </c>
      <c r="BS498" s="32"/>
      <c r="BT498" s="32"/>
      <c r="BU498" s="32"/>
      <c r="BV498" s="310">
        <v>0.0</v>
      </c>
      <c r="BW498" s="310">
        <v>0.0</v>
      </c>
      <c r="BX498" s="310">
        <v>0.0</v>
      </c>
      <c r="BY498" s="32"/>
      <c r="BZ498" s="32"/>
      <c r="CA498" s="32"/>
      <c r="CB498" s="310">
        <v>0.0</v>
      </c>
      <c r="CC498" s="310">
        <v>0.0</v>
      </c>
      <c r="CD498" s="310">
        <v>0.0</v>
      </c>
      <c r="CE498" s="32"/>
      <c r="CF498" s="32"/>
      <c r="CG498" s="32"/>
      <c r="CH498" s="310">
        <v>0.0</v>
      </c>
      <c r="CI498" s="310">
        <v>0.0</v>
      </c>
      <c r="CJ498" s="310">
        <v>0.0</v>
      </c>
      <c r="CK498" s="31"/>
      <c r="CL498" s="31"/>
      <c r="CM498" s="31"/>
      <c r="CN498" s="304">
        <v>0.0</v>
      </c>
      <c r="CO498" s="304">
        <v>0.0</v>
      </c>
      <c r="CP498" s="304">
        <v>0.0</v>
      </c>
      <c r="CQ498" s="31"/>
      <c r="CR498" s="31"/>
      <c r="CS498" s="31"/>
      <c r="CT498" s="304">
        <v>0.0</v>
      </c>
      <c r="CU498" s="304">
        <v>0.0</v>
      </c>
      <c r="CV498" s="304">
        <v>0.0</v>
      </c>
      <c r="CW498" s="31"/>
      <c r="CX498" s="31"/>
      <c r="CY498" s="31"/>
      <c r="CZ498" s="304">
        <v>0.0</v>
      </c>
      <c r="DA498" s="304">
        <v>0.0</v>
      </c>
      <c r="DB498" s="304">
        <v>0.0</v>
      </c>
    </row>
    <row r="499">
      <c r="B499" s="313"/>
      <c r="C499" s="314"/>
      <c r="D499" s="314"/>
      <c r="E499" s="287">
        <v>0.0</v>
      </c>
      <c r="F499" s="287">
        <v>0.0</v>
      </c>
      <c r="G499" s="287">
        <v>0.0</v>
      </c>
      <c r="H499" s="287">
        <f>IF(ISBLANK(E499), "", COUNTA(CCD!K499, CCD!Q499, CCD!W499, CCD!AC499, CCD!AI499, CCD!AO499, CCD!AU499, CCD!BA499, CCD!BG499, CCD!BM499, CCD!BS499, CCD!BY499, CCD!CE499, CCD!CK499, CCD!CQ499, CCD!CW499))</f>
        <v>0</v>
      </c>
      <c r="I499" s="287">
        <f>IF(ISBLANK(F499), "", COUNTA(CCD!L499, CCD!R499, CCD!X499, CCD!AD499, CCD!AJ499, CCD!AP499, CCD!AV499, CCD!BB499, CCD!BH499, CCD!BN499, CCD!BT499, CCD!BZ499, CCD!CF499, CCD!CL499, CCD!CR499, CCD!CX499))</f>
        <v>0</v>
      </c>
      <c r="J499" s="287">
        <f>IF(ISBLANK(G499), "", COUNTA(CCD!M499, CCD!S499, CCD!Y499, CCD!AE499, CCD!AK499, CCD!AQ499, CCD!AW499, CCD!BC499, CCD!BI499, CCD!BO499, CCD!BU499, CCD!CA499, CCD!CG499, CCD!CM499, CCD!CS499, CCD!CY499))</f>
        <v>0</v>
      </c>
      <c r="K499" s="32"/>
      <c r="L499" s="32"/>
      <c r="M499" s="32"/>
      <c r="N499" s="310">
        <v>0.0</v>
      </c>
      <c r="O499" s="310">
        <v>0.0</v>
      </c>
      <c r="P499" s="310">
        <v>0.0</v>
      </c>
      <c r="Q499" s="32"/>
      <c r="R499" s="88"/>
      <c r="S499" s="32"/>
      <c r="T499" s="310">
        <v>0.0</v>
      </c>
      <c r="U499" s="310">
        <v>0.0</v>
      </c>
      <c r="V499" s="310">
        <v>0.0</v>
      </c>
      <c r="W499" s="32"/>
      <c r="X499" s="32"/>
      <c r="Y499" s="32"/>
      <c r="Z499" s="310">
        <v>0.0</v>
      </c>
      <c r="AA499" s="310">
        <v>0.0</v>
      </c>
      <c r="AB499" s="310">
        <v>0.0</v>
      </c>
      <c r="AC499" s="32"/>
      <c r="AD499" s="32"/>
      <c r="AE499" s="32"/>
      <c r="AF499" s="310">
        <v>0.0</v>
      </c>
      <c r="AG499" s="310">
        <v>0.0</v>
      </c>
      <c r="AH499" s="310">
        <v>0.0</v>
      </c>
      <c r="AI499" s="32"/>
      <c r="AJ499" s="32"/>
      <c r="AK499" s="32"/>
      <c r="AL499" s="310">
        <v>0.0</v>
      </c>
      <c r="AM499" s="310">
        <v>0.0</v>
      </c>
      <c r="AN499" s="310">
        <v>0.0</v>
      </c>
      <c r="AO499" s="32"/>
      <c r="AP499" s="32"/>
      <c r="AQ499" s="32"/>
      <c r="AR499" s="310">
        <v>0.0</v>
      </c>
      <c r="AS499" s="310">
        <v>0.0</v>
      </c>
      <c r="AT499" s="310">
        <v>0.0</v>
      </c>
      <c r="AU499" s="32"/>
      <c r="AV499" s="32"/>
      <c r="AW499" s="32"/>
      <c r="AX499" s="310">
        <v>0.0</v>
      </c>
      <c r="AY499" s="310">
        <v>0.0</v>
      </c>
      <c r="AZ499" s="310">
        <v>0.0</v>
      </c>
      <c r="BA499" s="32"/>
      <c r="BB499" s="32"/>
      <c r="BC499" s="32"/>
      <c r="BD499" s="310">
        <v>0.0</v>
      </c>
      <c r="BE499" s="310">
        <v>0.0</v>
      </c>
      <c r="BF499" s="310">
        <v>0.0</v>
      </c>
      <c r="BG499" s="32"/>
      <c r="BH499" s="32"/>
      <c r="BI499" s="32"/>
      <c r="BJ499" s="310">
        <v>0.0</v>
      </c>
      <c r="BK499" s="310">
        <v>0.0</v>
      </c>
      <c r="BL499" s="310">
        <v>0.0</v>
      </c>
      <c r="BM499" s="32"/>
      <c r="BN499" s="32"/>
      <c r="BO499" s="32"/>
      <c r="BP499" s="310">
        <v>0.0</v>
      </c>
      <c r="BQ499" s="310">
        <v>0.0</v>
      </c>
      <c r="BR499" s="310">
        <v>0.0</v>
      </c>
      <c r="BS499" s="32"/>
      <c r="BT499" s="32"/>
      <c r="BU499" s="32"/>
      <c r="BV499" s="310">
        <v>0.0</v>
      </c>
      <c r="BW499" s="310">
        <v>0.0</v>
      </c>
      <c r="BX499" s="310">
        <v>0.0</v>
      </c>
      <c r="BY499" s="32"/>
      <c r="BZ499" s="32"/>
      <c r="CA499" s="32"/>
      <c r="CB499" s="310">
        <v>0.0</v>
      </c>
      <c r="CC499" s="310">
        <v>0.0</v>
      </c>
      <c r="CD499" s="310">
        <v>0.0</v>
      </c>
      <c r="CE499" s="32"/>
      <c r="CF499" s="32"/>
      <c r="CG499" s="32"/>
      <c r="CH499" s="310">
        <v>0.0</v>
      </c>
      <c r="CI499" s="310">
        <v>0.0</v>
      </c>
      <c r="CJ499" s="310">
        <v>0.0</v>
      </c>
      <c r="CK499" s="31"/>
      <c r="CL499" s="31"/>
      <c r="CM499" s="31"/>
      <c r="CN499" s="304">
        <v>0.0</v>
      </c>
      <c r="CO499" s="304">
        <v>0.0</v>
      </c>
      <c r="CP499" s="304">
        <v>0.0</v>
      </c>
      <c r="CQ499" s="31"/>
      <c r="CR499" s="31"/>
      <c r="CS499" s="31"/>
      <c r="CT499" s="304">
        <v>0.0</v>
      </c>
      <c r="CU499" s="304">
        <v>0.0</v>
      </c>
      <c r="CV499" s="304">
        <v>0.0</v>
      </c>
      <c r="CW499" s="31"/>
      <c r="CX499" s="31"/>
      <c r="CY499" s="31"/>
      <c r="CZ499" s="304">
        <v>0.0</v>
      </c>
      <c r="DA499" s="304">
        <v>0.0</v>
      </c>
      <c r="DB499" s="304">
        <v>0.0</v>
      </c>
    </row>
    <row r="500">
      <c r="B500" s="313"/>
      <c r="C500" s="314"/>
      <c r="D500" s="314"/>
      <c r="E500" s="287">
        <v>0.0</v>
      </c>
      <c r="F500" s="287">
        <v>0.0</v>
      </c>
      <c r="G500" s="287">
        <v>0.0</v>
      </c>
      <c r="H500" s="287">
        <f>IF(ISBLANK(E500), "", COUNTA(CCD!K500, CCD!Q500, CCD!W500, CCD!AC500, CCD!AI500, CCD!AO500, CCD!AU500, CCD!BA500, CCD!BG500, CCD!BM500, CCD!BS500, CCD!BY500, CCD!CE500, CCD!CK500, CCD!CQ500, CCD!CW500))</f>
        <v>0</v>
      </c>
      <c r="I500" s="287">
        <f>IF(ISBLANK(F500), "", COUNTA(CCD!L500, CCD!R500, CCD!X500, CCD!AD500, CCD!AJ500, CCD!AP500, CCD!AV500, CCD!BB500, CCD!BH500, CCD!BN500, CCD!BT500, CCD!BZ500, CCD!CF500, CCD!CL500, CCD!CR500, CCD!CX500))</f>
        <v>0</v>
      </c>
      <c r="J500" s="287">
        <f>IF(ISBLANK(G500), "", COUNTA(CCD!M500, CCD!S500, CCD!Y500, CCD!AE500, CCD!AK500, CCD!AQ500, CCD!AW500, CCD!BC500, CCD!BI500, CCD!BO500, CCD!BU500, CCD!CA500, CCD!CG500, CCD!CM500, CCD!CS500, CCD!CY500))</f>
        <v>0</v>
      </c>
      <c r="K500" s="32"/>
      <c r="L500" s="32"/>
      <c r="M500" s="32"/>
      <c r="N500" s="310">
        <v>0.0</v>
      </c>
      <c r="O500" s="310">
        <v>0.0</v>
      </c>
      <c r="P500" s="310">
        <v>0.0</v>
      </c>
      <c r="Q500" s="32"/>
      <c r="R500" s="88"/>
      <c r="S500" s="32"/>
      <c r="T500" s="310">
        <v>0.0</v>
      </c>
      <c r="U500" s="310">
        <v>0.0</v>
      </c>
      <c r="V500" s="310">
        <v>0.0</v>
      </c>
      <c r="W500" s="32"/>
      <c r="X500" s="32"/>
      <c r="Y500" s="32"/>
      <c r="Z500" s="310">
        <v>0.0</v>
      </c>
      <c r="AA500" s="310">
        <v>0.0</v>
      </c>
      <c r="AB500" s="310">
        <v>0.0</v>
      </c>
      <c r="AC500" s="32"/>
      <c r="AD500" s="32"/>
      <c r="AE500" s="32"/>
      <c r="AF500" s="310">
        <v>0.0</v>
      </c>
      <c r="AG500" s="310">
        <v>0.0</v>
      </c>
      <c r="AH500" s="310">
        <v>0.0</v>
      </c>
      <c r="AI500" s="32"/>
      <c r="AJ500" s="32"/>
      <c r="AK500" s="32"/>
      <c r="AL500" s="310">
        <v>0.0</v>
      </c>
      <c r="AM500" s="310">
        <v>0.0</v>
      </c>
      <c r="AN500" s="310">
        <v>0.0</v>
      </c>
      <c r="AO500" s="32"/>
      <c r="AP500" s="32"/>
      <c r="AQ500" s="32"/>
      <c r="AR500" s="310">
        <v>0.0</v>
      </c>
      <c r="AS500" s="310">
        <v>0.0</v>
      </c>
      <c r="AT500" s="310">
        <v>0.0</v>
      </c>
      <c r="AU500" s="32"/>
      <c r="AV500" s="32"/>
      <c r="AW500" s="32"/>
      <c r="AX500" s="310">
        <v>0.0</v>
      </c>
      <c r="AY500" s="310">
        <v>0.0</v>
      </c>
      <c r="AZ500" s="310">
        <v>0.0</v>
      </c>
      <c r="BA500" s="32"/>
      <c r="BB500" s="32"/>
      <c r="BC500" s="32"/>
      <c r="BD500" s="310">
        <v>0.0</v>
      </c>
      <c r="BE500" s="310">
        <v>0.0</v>
      </c>
      <c r="BF500" s="310">
        <v>0.0</v>
      </c>
      <c r="BG500" s="32"/>
      <c r="BH500" s="32"/>
      <c r="BI500" s="32"/>
      <c r="BJ500" s="310">
        <v>0.0</v>
      </c>
      <c r="BK500" s="310">
        <v>0.0</v>
      </c>
      <c r="BL500" s="310">
        <v>0.0</v>
      </c>
      <c r="BM500" s="32"/>
      <c r="BN500" s="32"/>
      <c r="BO500" s="32"/>
      <c r="BP500" s="310">
        <v>0.0</v>
      </c>
      <c r="BQ500" s="310">
        <v>0.0</v>
      </c>
      <c r="BR500" s="310">
        <v>0.0</v>
      </c>
      <c r="BS500" s="32"/>
      <c r="BT500" s="32"/>
      <c r="BU500" s="32"/>
      <c r="BV500" s="310">
        <v>0.0</v>
      </c>
      <c r="BW500" s="310">
        <v>0.0</v>
      </c>
      <c r="BX500" s="310">
        <v>0.0</v>
      </c>
      <c r="BY500" s="32"/>
      <c r="BZ500" s="32"/>
      <c r="CA500" s="32"/>
      <c r="CB500" s="310">
        <v>0.0</v>
      </c>
      <c r="CC500" s="310">
        <v>0.0</v>
      </c>
      <c r="CD500" s="310">
        <v>0.0</v>
      </c>
      <c r="CE500" s="32"/>
      <c r="CF500" s="32"/>
      <c r="CG500" s="32"/>
      <c r="CH500" s="310">
        <v>0.0</v>
      </c>
      <c r="CI500" s="310">
        <v>0.0</v>
      </c>
      <c r="CJ500" s="310">
        <v>0.0</v>
      </c>
      <c r="CK500" s="31"/>
      <c r="CL500" s="31"/>
      <c r="CM500" s="31"/>
      <c r="CN500" s="304">
        <v>0.0</v>
      </c>
      <c r="CO500" s="304">
        <v>0.0</v>
      </c>
      <c r="CP500" s="304">
        <v>0.0</v>
      </c>
      <c r="CQ500" s="31"/>
      <c r="CR500" s="31"/>
      <c r="CS500" s="31"/>
      <c r="CT500" s="304">
        <v>0.0</v>
      </c>
      <c r="CU500" s="304">
        <v>0.0</v>
      </c>
      <c r="CV500" s="304">
        <v>0.0</v>
      </c>
      <c r="CW500" s="31"/>
      <c r="CX500" s="31"/>
      <c r="CY500" s="31"/>
      <c r="CZ500" s="304">
        <v>0.0</v>
      </c>
      <c r="DA500" s="304">
        <v>0.0</v>
      </c>
      <c r="DB500" s="304">
        <v>0.0</v>
      </c>
    </row>
    <row r="501">
      <c r="B501" s="313"/>
      <c r="C501" s="314"/>
      <c r="D501" s="314"/>
      <c r="E501" s="287">
        <v>0.0</v>
      </c>
      <c r="F501" s="287">
        <v>0.0</v>
      </c>
      <c r="G501" s="287">
        <v>0.0</v>
      </c>
      <c r="H501" s="287">
        <f>IF(ISBLANK(E501), "", COUNTA(CCD!K501, CCD!Q501, CCD!W501, CCD!AC501, CCD!AI501, CCD!AO501, CCD!AU501, CCD!BA501, CCD!BG501, CCD!BM501, CCD!BS501, CCD!BY501, CCD!CE501, CCD!CK501, CCD!CQ501, CCD!CW501))</f>
        <v>0</v>
      </c>
      <c r="I501" s="287">
        <f>IF(ISBLANK(F501), "", COUNTA(CCD!L501, CCD!R501, CCD!X501, CCD!AD501, CCD!AJ501, CCD!AP501, CCD!AV501, CCD!BB501, CCD!BH501, CCD!BN501, CCD!BT501, CCD!BZ501, CCD!CF501, CCD!CL501, CCD!CR501, CCD!CX501))</f>
        <v>0</v>
      </c>
      <c r="J501" s="287">
        <f>IF(ISBLANK(G501), "", COUNTA(CCD!M501, CCD!S501, CCD!Y501, CCD!AE501, CCD!AK501, CCD!AQ501, CCD!AW501, CCD!BC501, CCD!BI501, CCD!BO501, CCD!BU501, CCD!CA501, CCD!CG501, CCD!CM501, CCD!CS501, CCD!CY501))</f>
        <v>0</v>
      </c>
      <c r="K501" s="32"/>
      <c r="L501" s="32"/>
      <c r="M501" s="32"/>
      <c r="N501" s="310">
        <v>0.0</v>
      </c>
      <c r="O501" s="310">
        <v>0.0</v>
      </c>
      <c r="P501" s="310">
        <v>0.0</v>
      </c>
      <c r="Q501" s="32"/>
      <c r="R501" s="88"/>
      <c r="S501" s="32"/>
      <c r="T501" s="310">
        <v>0.0</v>
      </c>
      <c r="U501" s="310">
        <v>0.0</v>
      </c>
      <c r="V501" s="310">
        <v>0.0</v>
      </c>
      <c r="W501" s="32"/>
      <c r="X501" s="32"/>
      <c r="Y501" s="32"/>
      <c r="Z501" s="310">
        <v>0.0</v>
      </c>
      <c r="AA501" s="310">
        <v>0.0</v>
      </c>
      <c r="AB501" s="310">
        <v>0.0</v>
      </c>
      <c r="AC501" s="32"/>
      <c r="AD501" s="32"/>
      <c r="AE501" s="32"/>
      <c r="AF501" s="310">
        <v>0.0</v>
      </c>
      <c r="AG501" s="310">
        <v>0.0</v>
      </c>
      <c r="AH501" s="310">
        <v>0.0</v>
      </c>
      <c r="AI501" s="32"/>
      <c r="AJ501" s="32"/>
      <c r="AK501" s="32"/>
      <c r="AL501" s="310">
        <v>0.0</v>
      </c>
      <c r="AM501" s="310">
        <v>0.0</v>
      </c>
      <c r="AN501" s="310">
        <v>0.0</v>
      </c>
      <c r="AO501" s="32"/>
      <c r="AP501" s="32"/>
      <c r="AQ501" s="32"/>
      <c r="AR501" s="310">
        <v>0.0</v>
      </c>
      <c r="AS501" s="310">
        <v>0.0</v>
      </c>
      <c r="AT501" s="310">
        <v>0.0</v>
      </c>
      <c r="AU501" s="32"/>
      <c r="AV501" s="32"/>
      <c r="AW501" s="32"/>
      <c r="AX501" s="310">
        <v>0.0</v>
      </c>
      <c r="AY501" s="310">
        <v>0.0</v>
      </c>
      <c r="AZ501" s="310">
        <v>0.0</v>
      </c>
      <c r="BA501" s="32"/>
      <c r="BB501" s="32"/>
      <c r="BC501" s="32"/>
      <c r="BD501" s="310">
        <v>0.0</v>
      </c>
      <c r="BE501" s="310">
        <v>0.0</v>
      </c>
      <c r="BF501" s="310">
        <v>0.0</v>
      </c>
      <c r="BG501" s="32"/>
      <c r="BH501" s="32"/>
      <c r="BI501" s="32"/>
      <c r="BJ501" s="310">
        <v>0.0</v>
      </c>
      <c r="BK501" s="310">
        <v>0.0</v>
      </c>
      <c r="BL501" s="310">
        <v>0.0</v>
      </c>
      <c r="BM501" s="32"/>
      <c r="BN501" s="32"/>
      <c r="BO501" s="32"/>
      <c r="BP501" s="310">
        <v>0.0</v>
      </c>
      <c r="BQ501" s="310">
        <v>0.0</v>
      </c>
      <c r="BR501" s="310">
        <v>0.0</v>
      </c>
      <c r="BS501" s="32"/>
      <c r="BT501" s="32"/>
      <c r="BU501" s="32"/>
      <c r="BV501" s="310">
        <v>0.0</v>
      </c>
      <c r="BW501" s="310">
        <v>0.0</v>
      </c>
      <c r="BX501" s="310">
        <v>0.0</v>
      </c>
      <c r="BY501" s="32"/>
      <c r="BZ501" s="32"/>
      <c r="CA501" s="32"/>
      <c r="CB501" s="310">
        <v>0.0</v>
      </c>
      <c r="CC501" s="310">
        <v>0.0</v>
      </c>
      <c r="CD501" s="310">
        <v>0.0</v>
      </c>
      <c r="CE501" s="32"/>
      <c r="CF501" s="32"/>
      <c r="CG501" s="32"/>
      <c r="CH501" s="310">
        <v>0.0</v>
      </c>
      <c r="CI501" s="310">
        <v>0.0</v>
      </c>
      <c r="CJ501" s="310">
        <v>0.0</v>
      </c>
      <c r="CK501" s="31"/>
      <c r="CL501" s="31"/>
      <c r="CM501" s="31"/>
      <c r="CN501" s="304">
        <v>0.0</v>
      </c>
      <c r="CO501" s="304">
        <v>0.0</v>
      </c>
      <c r="CP501" s="304">
        <v>0.0</v>
      </c>
      <c r="CQ501" s="31"/>
      <c r="CR501" s="31"/>
      <c r="CS501" s="31"/>
      <c r="CT501" s="304">
        <v>0.0</v>
      </c>
      <c r="CU501" s="304">
        <v>0.0</v>
      </c>
      <c r="CV501" s="304">
        <v>0.0</v>
      </c>
      <c r="CW501" s="31"/>
      <c r="CX501" s="31"/>
      <c r="CY501" s="31"/>
      <c r="CZ501" s="304">
        <v>0.0</v>
      </c>
      <c r="DA501" s="304">
        <v>0.0</v>
      </c>
      <c r="DB501" s="304">
        <v>0.0</v>
      </c>
    </row>
    <row r="502">
      <c r="B502" s="313"/>
      <c r="C502" s="314"/>
      <c r="D502" s="314"/>
      <c r="E502" s="287">
        <v>0.0</v>
      </c>
      <c r="F502" s="287">
        <v>0.0</v>
      </c>
      <c r="G502" s="287">
        <v>0.0</v>
      </c>
      <c r="H502" s="287">
        <f>IF(ISBLANK(E502), "", COUNTA(CCD!K502, CCD!Q502, CCD!W502, CCD!AC502, CCD!AI502, CCD!AO502, CCD!AU502, CCD!BA502, CCD!BG502, CCD!BM502, CCD!BS502, CCD!BY502, CCD!CE502, CCD!CK502, CCD!CQ502, CCD!CW502))</f>
        <v>0</v>
      </c>
      <c r="I502" s="287">
        <f>IF(ISBLANK(F502), "", COUNTA(CCD!L502, CCD!R502, CCD!X502, CCD!AD502, CCD!AJ502, CCD!AP502, CCD!AV502, CCD!BB502, CCD!BH502, CCD!BN502, CCD!BT502, CCD!BZ502, CCD!CF502, CCD!CL502, CCD!CR502, CCD!CX502))</f>
        <v>0</v>
      </c>
      <c r="J502" s="287">
        <f>IF(ISBLANK(G502), "", COUNTA(CCD!M502, CCD!S502, CCD!Y502, CCD!AE502, CCD!AK502, CCD!AQ502, CCD!AW502, CCD!BC502, CCD!BI502, CCD!BO502, CCD!BU502, CCD!CA502, CCD!CG502, CCD!CM502, CCD!CS502, CCD!CY502))</f>
        <v>0</v>
      </c>
      <c r="K502" s="32"/>
      <c r="L502" s="32"/>
      <c r="M502" s="32"/>
      <c r="N502" s="310">
        <v>0.0</v>
      </c>
      <c r="O502" s="310">
        <v>0.0</v>
      </c>
      <c r="P502" s="310">
        <v>0.0</v>
      </c>
      <c r="Q502" s="32"/>
      <c r="R502" s="88"/>
      <c r="S502" s="32"/>
      <c r="T502" s="310">
        <v>0.0</v>
      </c>
      <c r="U502" s="310">
        <v>0.0</v>
      </c>
      <c r="V502" s="310">
        <v>0.0</v>
      </c>
      <c r="W502" s="32"/>
      <c r="X502" s="32"/>
      <c r="Y502" s="32"/>
      <c r="Z502" s="310">
        <v>0.0</v>
      </c>
      <c r="AA502" s="310">
        <v>0.0</v>
      </c>
      <c r="AB502" s="310">
        <v>0.0</v>
      </c>
      <c r="AC502" s="32"/>
      <c r="AD502" s="32"/>
      <c r="AE502" s="32"/>
      <c r="AF502" s="310">
        <v>0.0</v>
      </c>
      <c r="AG502" s="310">
        <v>0.0</v>
      </c>
      <c r="AH502" s="310">
        <v>0.0</v>
      </c>
      <c r="AI502" s="32"/>
      <c r="AJ502" s="32"/>
      <c r="AK502" s="32"/>
      <c r="AL502" s="310">
        <v>0.0</v>
      </c>
      <c r="AM502" s="310">
        <v>0.0</v>
      </c>
      <c r="AN502" s="310">
        <v>0.0</v>
      </c>
      <c r="AO502" s="32"/>
      <c r="AP502" s="32"/>
      <c r="AQ502" s="32"/>
      <c r="AR502" s="310">
        <v>0.0</v>
      </c>
      <c r="AS502" s="310">
        <v>0.0</v>
      </c>
      <c r="AT502" s="310">
        <v>0.0</v>
      </c>
      <c r="AU502" s="32"/>
      <c r="AV502" s="32"/>
      <c r="AW502" s="32"/>
      <c r="AX502" s="310">
        <v>0.0</v>
      </c>
      <c r="AY502" s="310">
        <v>0.0</v>
      </c>
      <c r="AZ502" s="310">
        <v>0.0</v>
      </c>
      <c r="BA502" s="32"/>
      <c r="BB502" s="32"/>
      <c r="BC502" s="32"/>
      <c r="BD502" s="310">
        <v>0.0</v>
      </c>
      <c r="BE502" s="310">
        <v>0.0</v>
      </c>
      <c r="BF502" s="310">
        <v>0.0</v>
      </c>
      <c r="BG502" s="32"/>
      <c r="BH502" s="32"/>
      <c r="BI502" s="32"/>
      <c r="BJ502" s="310">
        <v>0.0</v>
      </c>
      <c r="BK502" s="310">
        <v>0.0</v>
      </c>
      <c r="BL502" s="310">
        <v>0.0</v>
      </c>
      <c r="BM502" s="32"/>
      <c r="BN502" s="32"/>
      <c r="BO502" s="32"/>
      <c r="BP502" s="310">
        <v>0.0</v>
      </c>
      <c r="BQ502" s="310">
        <v>0.0</v>
      </c>
      <c r="BR502" s="310">
        <v>0.0</v>
      </c>
      <c r="BS502" s="32"/>
      <c r="BT502" s="32"/>
      <c r="BU502" s="32"/>
      <c r="BV502" s="310">
        <v>0.0</v>
      </c>
      <c r="BW502" s="310">
        <v>0.0</v>
      </c>
      <c r="BX502" s="310">
        <v>0.0</v>
      </c>
      <c r="BY502" s="32"/>
      <c r="BZ502" s="32"/>
      <c r="CA502" s="32"/>
      <c r="CB502" s="310">
        <v>0.0</v>
      </c>
      <c r="CC502" s="310">
        <v>0.0</v>
      </c>
      <c r="CD502" s="310">
        <v>0.0</v>
      </c>
      <c r="CE502" s="32"/>
      <c r="CF502" s="32"/>
      <c r="CG502" s="32"/>
      <c r="CH502" s="310">
        <v>0.0</v>
      </c>
      <c r="CI502" s="310">
        <v>0.0</v>
      </c>
      <c r="CJ502" s="310">
        <v>0.0</v>
      </c>
      <c r="CK502" s="31"/>
      <c r="CL502" s="31"/>
      <c r="CM502" s="31"/>
      <c r="CN502" s="304">
        <v>0.0</v>
      </c>
      <c r="CO502" s="304">
        <v>0.0</v>
      </c>
      <c r="CP502" s="304">
        <v>0.0</v>
      </c>
      <c r="CQ502" s="31"/>
      <c r="CR502" s="31"/>
      <c r="CS502" s="31"/>
      <c r="CT502" s="304">
        <v>0.0</v>
      </c>
      <c r="CU502" s="304">
        <v>0.0</v>
      </c>
      <c r="CV502" s="304">
        <v>0.0</v>
      </c>
      <c r="CW502" s="31"/>
      <c r="CX502" s="31"/>
      <c r="CY502" s="31"/>
      <c r="CZ502" s="304">
        <v>0.0</v>
      </c>
      <c r="DA502" s="304">
        <v>0.0</v>
      </c>
      <c r="DB502" s="304">
        <v>0.0</v>
      </c>
    </row>
    <row r="503">
      <c r="B503" s="313"/>
      <c r="C503" s="314"/>
      <c r="D503" s="314"/>
      <c r="E503" s="287">
        <v>0.0</v>
      </c>
      <c r="F503" s="287">
        <v>0.0</v>
      </c>
      <c r="G503" s="287">
        <v>0.0</v>
      </c>
      <c r="H503" s="287">
        <f>IF(ISBLANK(E503), "", COUNTA(CCD!K503, CCD!Q503, CCD!W503, CCD!AC503, CCD!AI503, CCD!AO503, CCD!AU503, CCD!BA503, CCD!BG503, CCD!BM503, CCD!BS503, CCD!BY503, CCD!CE503, CCD!CK503, CCD!CQ503, CCD!CW503))</f>
        <v>0</v>
      </c>
      <c r="I503" s="287">
        <f>IF(ISBLANK(F503), "", COUNTA(CCD!L503, CCD!R503, CCD!X503, CCD!AD503, CCD!AJ503, CCD!AP503, CCD!AV503, CCD!BB503, CCD!BH503, CCD!BN503, CCD!BT503, CCD!BZ503, CCD!CF503, CCD!CL503, CCD!CR503, CCD!CX503))</f>
        <v>0</v>
      </c>
      <c r="J503" s="287">
        <f>IF(ISBLANK(G503), "", COUNTA(CCD!M503, CCD!S503, CCD!Y503, CCD!AE503, CCD!AK503, CCD!AQ503, CCD!AW503, CCD!BC503, CCD!BI503, CCD!BO503, CCD!BU503, CCD!CA503, CCD!CG503, CCD!CM503, CCD!CS503, CCD!CY503))</f>
        <v>0</v>
      </c>
      <c r="K503" s="32"/>
      <c r="L503" s="32"/>
      <c r="M503" s="32"/>
      <c r="N503" s="310">
        <v>0.0</v>
      </c>
      <c r="O503" s="310">
        <v>0.0</v>
      </c>
      <c r="P503" s="310">
        <v>0.0</v>
      </c>
      <c r="Q503" s="32"/>
      <c r="R503" s="88"/>
      <c r="S503" s="32"/>
      <c r="T503" s="310">
        <v>0.0</v>
      </c>
      <c r="U503" s="310">
        <v>0.0</v>
      </c>
      <c r="V503" s="310">
        <v>0.0</v>
      </c>
      <c r="W503" s="32"/>
      <c r="X503" s="32"/>
      <c r="Y503" s="32"/>
      <c r="Z503" s="310">
        <v>0.0</v>
      </c>
      <c r="AA503" s="310">
        <v>0.0</v>
      </c>
      <c r="AB503" s="310">
        <v>0.0</v>
      </c>
      <c r="AC503" s="32"/>
      <c r="AD503" s="32"/>
      <c r="AE503" s="32"/>
      <c r="AF503" s="310">
        <v>0.0</v>
      </c>
      <c r="AG503" s="310">
        <v>0.0</v>
      </c>
      <c r="AH503" s="310">
        <v>0.0</v>
      </c>
      <c r="AI503" s="32"/>
      <c r="AJ503" s="32"/>
      <c r="AK503" s="32"/>
      <c r="AL503" s="310">
        <v>0.0</v>
      </c>
      <c r="AM503" s="310">
        <v>0.0</v>
      </c>
      <c r="AN503" s="310">
        <v>0.0</v>
      </c>
      <c r="AO503" s="32"/>
      <c r="AP503" s="32"/>
      <c r="AQ503" s="32"/>
      <c r="AR503" s="310">
        <v>0.0</v>
      </c>
      <c r="AS503" s="310">
        <v>0.0</v>
      </c>
      <c r="AT503" s="310">
        <v>0.0</v>
      </c>
      <c r="AU503" s="32"/>
      <c r="AV503" s="32"/>
      <c r="AW503" s="32"/>
      <c r="AX503" s="310">
        <v>0.0</v>
      </c>
      <c r="AY503" s="310">
        <v>0.0</v>
      </c>
      <c r="AZ503" s="310">
        <v>0.0</v>
      </c>
      <c r="BA503" s="32"/>
      <c r="BB503" s="32"/>
      <c r="BC503" s="32"/>
      <c r="BD503" s="310">
        <v>0.0</v>
      </c>
      <c r="BE503" s="310">
        <v>0.0</v>
      </c>
      <c r="BF503" s="310">
        <v>0.0</v>
      </c>
      <c r="BG503" s="32"/>
      <c r="BH503" s="32"/>
      <c r="BI503" s="32"/>
      <c r="BJ503" s="310">
        <v>0.0</v>
      </c>
      <c r="BK503" s="310">
        <v>0.0</v>
      </c>
      <c r="BL503" s="310">
        <v>0.0</v>
      </c>
      <c r="BM503" s="32"/>
      <c r="BN503" s="32"/>
      <c r="BO503" s="32"/>
      <c r="BP503" s="310">
        <v>0.0</v>
      </c>
      <c r="BQ503" s="310">
        <v>0.0</v>
      </c>
      <c r="BR503" s="310">
        <v>0.0</v>
      </c>
      <c r="BS503" s="32"/>
      <c r="BT503" s="32"/>
      <c r="BU503" s="32"/>
      <c r="BV503" s="310">
        <v>0.0</v>
      </c>
      <c r="BW503" s="310">
        <v>0.0</v>
      </c>
      <c r="BX503" s="310">
        <v>0.0</v>
      </c>
      <c r="BY503" s="32"/>
      <c r="BZ503" s="32"/>
      <c r="CA503" s="32"/>
      <c r="CB503" s="310">
        <v>0.0</v>
      </c>
      <c r="CC503" s="310">
        <v>0.0</v>
      </c>
      <c r="CD503" s="310">
        <v>0.0</v>
      </c>
      <c r="CE503" s="32"/>
      <c r="CF503" s="32"/>
      <c r="CG503" s="32"/>
      <c r="CH503" s="310">
        <v>0.0</v>
      </c>
      <c r="CI503" s="310">
        <v>0.0</v>
      </c>
      <c r="CJ503" s="310">
        <v>0.0</v>
      </c>
      <c r="CK503" s="31"/>
      <c r="CL503" s="31"/>
      <c r="CM503" s="31"/>
      <c r="CN503" s="304">
        <v>0.0</v>
      </c>
      <c r="CO503" s="304">
        <v>0.0</v>
      </c>
      <c r="CP503" s="304">
        <v>0.0</v>
      </c>
      <c r="CQ503" s="31"/>
      <c r="CR503" s="31"/>
      <c r="CS503" s="31"/>
      <c r="CT503" s="304">
        <v>0.0</v>
      </c>
      <c r="CU503" s="304">
        <v>0.0</v>
      </c>
      <c r="CV503" s="304">
        <v>0.0</v>
      </c>
      <c r="CW503" s="31"/>
      <c r="CX503" s="31"/>
      <c r="CY503" s="31"/>
      <c r="CZ503" s="304">
        <v>0.0</v>
      </c>
      <c r="DA503" s="304">
        <v>0.0</v>
      </c>
      <c r="DB503" s="304">
        <v>0.0</v>
      </c>
    </row>
    <row r="504">
      <c r="B504" s="313"/>
      <c r="C504" s="314"/>
      <c r="D504" s="314"/>
      <c r="E504" s="287">
        <v>0.0</v>
      </c>
      <c r="F504" s="287">
        <v>0.0</v>
      </c>
      <c r="G504" s="287">
        <v>0.0</v>
      </c>
      <c r="H504" s="287">
        <f>IF(ISBLANK(E504), "", COUNTA(CCD!K504, CCD!Q504, CCD!W504, CCD!AC504, CCD!AI504, CCD!AO504, CCD!AU504, CCD!BA504, CCD!BG504, CCD!BM504, CCD!BS504, CCD!BY504, CCD!CE504, CCD!CK504, CCD!CQ504, CCD!CW504))</f>
        <v>0</v>
      </c>
      <c r="I504" s="287">
        <f>IF(ISBLANK(F504), "", COUNTA(CCD!L504, CCD!R504, CCD!X504, CCD!AD504, CCD!AJ504, CCD!AP504, CCD!AV504, CCD!BB504, CCD!BH504, CCD!BN504, CCD!BT504, CCD!BZ504, CCD!CF504, CCD!CL504, CCD!CR504, CCD!CX504))</f>
        <v>0</v>
      </c>
      <c r="J504" s="287">
        <f>IF(ISBLANK(G504), "", COUNTA(CCD!M504, CCD!S504, CCD!Y504, CCD!AE504, CCD!AK504, CCD!AQ504, CCD!AW504, CCD!BC504, CCD!BI504, CCD!BO504, CCD!BU504, CCD!CA504, CCD!CG504, CCD!CM504, CCD!CS504, CCD!CY504))</f>
        <v>0</v>
      </c>
      <c r="K504" s="32"/>
      <c r="L504" s="32"/>
      <c r="M504" s="32"/>
      <c r="N504" s="310">
        <v>0.0</v>
      </c>
      <c r="O504" s="310">
        <v>0.0</v>
      </c>
      <c r="P504" s="310">
        <v>0.0</v>
      </c>
      <c r="Q504" s="32"/>
      <c r="R504" s="88"/>
      <c r="S504" s="32"/>
      <c r="T504" s="310">
        <v>0.0</v>
      </c>
      <c r="U504" s="310">
        <v>0.0</v>
      </c>
      <c r="V504" s="310">
        <v>0.0</v>
      </c>
      <c r="W504" s="32"/>
      <c r="X504" s="32"/>
      <c r="Y504" s="32"/>
      <c r="Z504" s="310">
        <v>0.0</v>
      </c>
      <c r="AA504" s="310">
        <v>0.0</v>
      </c>
      <c r="AB504" s="310">
        <v>0.0</v>
      </c>
      <c r="AC504" s="32"/>
      <c r="AD504" s="32"/>
      <c r="AE504" s="32"/>
      <c r="AF504" s="310">
        <v>0.0</v>
      </c>
      <c r="AG504" s="310">
        <v>0.0</v>
      </c>
      <c r="AH504" s="310">
        <v>0.0</v>
      </c>
      <c r="AI504" s="32"/>
      <c r="AJ504" s="32"/>
      <c r="AK504" s="32"/>
      <c r="AL504" s="310">
        <v>0.0</v>
      </c>
      <c r="AM504" s="310">
        <v>0.0</v>
      </c>
      <c r="AN504" s="310">
        <v>0.0</v>
      </c>
      <c r="AO504" s="32"/>
      <c r="AP504" s="32"/>
      <c r="AQ504" s="32"/>
      <c r="AR504" s="310">
        <v>0.0</v>
      </c>
      <c r="AS504" s="310">
        <v>0.0</v>
      </c>
      <c r="AT504" s="310">
        <v>0.0</v>
      </c>
      <c r="AU504" s="32"/>
      <c r="AV504" s="32"/>
      <c r="AW504" s="32"/>
      <c r="AX504" s="310">
        <v>0.0</v>
      </c>
      <c r="AY504" s="310">
        <v>0.0</v>
      </c>
      <c r="AZ504" s="310">
        <v>0.0</v>
      </c>
      <c r="BA504" s="32"/>
      <c r="BB504" s="32"/>
      <c r="BC504" s="32"/>
      <c r="BD504" s="310">
        <v>0.0</v>
      </c>
      <c r="BE504" s="310">
        <v>0.0</v>
      </c>
      <c r="BF504" s="310">
        <v>0.0</v>
      </c>
      <c r="BG504" s="32"/>
      <c r="BH504" s="32"/>
      <c r="BI504" s="32"/>
      <c r="BJ504" s="310">
        <v>0.0</v>
      </c>
      <c r="BK504" s="310">
        <v>0.0</v>
      </c>
      <c r="BL504" s="310">
        <v>0.0</v>
      </c>
      <c r="BM504" s="32"/>
      <c r="BN504" s="32"/>
      <c r="BO504" s="32"/>
      <c r="BP504" s="310">
        <v>0.0</v>
      </c>
      <c r="BQ504" s="310">
        <v>0.0</v>
      </c>
      <c r="BR504" s="310">
        <v>0.0</v>
      </c>
      <c r="BS504" s="32"/>
      <c r="BT504" s="32"/>
      <c r="BU504" s="32"/>
      <c r="BV504" s="310">
        <v>0.0</v>
      </c>
      <c r="BW504" s="310">
        <v>0.0</v>
      </c>
      <c r="BX504" s="310">
        <v>0.0</v>
      </c>
      <c r="BY504" s="32"/>
      <c r="BZ504" s="32"/>
      <c r="CA504" s="32"/>
      <c r="CB504" s="310">
        <v>0.0</v>
      </c>
      <c r="CC504" s="310">
        <v>0.0</v>
      </c>
      <c r="CD504" s="310">
        <v>0.0</v>
      </c>
      <c r="CE504" s="32"/>
      <c r="CF504" s="32"/>
      <c r="CG504" s="32"/>
      <c r="CH504" s="310">
        <v>0.0</v>
      </c>
      <c r="CI504" s="310">
        <v>0.0</v>
      </c>
      <c r="CJ504" s="310">
        <v>0.0</v>
      </c>
      <c r="CK504" s="31"/>
      <c r="CL504" s="31"/>
      <c r="CM504" s="31"/>
      <c r="CN504" s="304">
        <v>0.0</v>
      </c>
      <c r="CO504" s="304">
        <v>0.0</v>
      </c>
      <c r="CP504" s="304">
        <v>0.0</v>
      </c>
      <c r="CQ504" s="31"/>
      <c r="CR504" s="31"/>
      <c r="CS504" s="31"/>
      <c r="CT504" s="304">
        <v>0.0</v>
      </c>
      <c r="CU504" s="304">
        <v>0.0</v>
      </c>
      <c r="CV504" s="304">
        <v>0.0</v>
      </c>
      <c r="CW504" s="31"/>
      <c r="CX504" s="31"/>
      <c r="CY504" s="31"/>
      <c r="CZ504" s="304">
        <v>0.0</v>
      </c>
      <c r="DA504" s="304">
        <v>0.0</v>
      </c>
      <c r="DB504" s="304">
        <v>0.0</v>
      </c>
    </row>
    <row r="505">
      <c r="B505" s="313"/>
      <c r="C505" s="314"/>
      <c r="D505" s="314"/>
      <c r="E505" s="287">
        <v>0.0</v>
      </c>
      <c r="F505" s="287">
        <v>0.0</v>
      </c>
      <c r="G505" s="287">
        <v>0.0</v>
      </c>
      <c r="H505" s="287">
        <f>IF(ISBLANK(E505), "", COUNTA(CCD!K505, CCD!Q505, CCD!W505, CCD!AC505, CCD!AI505, CCD!AO505, CCD!AU505, CCD!BA505, CCD!BG505, CCD!BM505, CCD!BS505, CCD!BY505, CCD!CE505, CCD!CK505, CCD!CQ505, CCD!CW505))</f>
        <v>0</v>
      </c>
      <c r="I505" s="287">
        <f>IF(ISBLANK(F505), "", COUNTA(CCD!L505, CCD!R505, CCD!X505, CCD!AD505, CCD!AJ505, CCD!AP505, CCD!AV505, CCD!BB505, CCD!BH505, CCD!BN505, CCD!BT505, CCD!BZ505, CCD!CF505, CCD!CL505, CCD!CR505, CCD!CX505))</f>
        <v>0</v>
      </c>
      <c r="J505" s="287">
        <f>IF(ISBLANK(G505), "", COUNTA(CCD!M505, CCD!S505, CCD!Y505, CCD!AE505, CCD!AK505, CCD!AQ505, CCD!AW505, CCD!BC505, CCD!BI505, CCD!BO505, CCD!BU505, CCD!CA505, CCD!CG505, CCD!CM505, CCD!CS505, CCD!CY505))</f>
        <v>0</v>
      </c>
      <c r="K505" s="32"/>
      <c r="L505" s="32"/>
      <c r="M505" s="32"/>
      <c r="N505" s="310">
        <v>0.0</v>
      </c>
      <c r="O505" s="310">
        <v>0.0</v>
      </c>
      <c r="P505" s="310">
        <v>0.0</v>
      </c>
      <c r="Q505" s="32"/>
      <c r="R505" s="88"/>
      <c r="S505" s="32"/>
      <c r="T505" s="310">
        <v>0.0</v>
      </c>
      <c r="U505" s="310">
        <v>0.0</v>
      </c>
      <c r="V505" s="310">
        <v>0.0</v>
      </c>
      <c r="W505" s="32"/>
      <c r="X505" s="32"/>
      <c r="Y505" s="32"/>
      <c r="Z505" s="310">
        <v>0.0</v>
      </c>
      <c r="AA505" s="310">
        <v>0.0</v>
      </c>
      <c r="AB505" s="310">
        <v>0.0</v>
      </c>
      <c r="AC505" s="32"/>
      <c r="AD505" s="32"/>
      <c r="AE505" s="32"/>
      <c r="AF505" s="310">
        <v>0.0</v>
      </c>
      <c r="AG505" s="310">
        <v>0.0</v>
      </c>
      <c r="AH505" s="310">
        <v>0.0</v>
      </c>
      <c r="AI505" s="32"/>
      <c r="AJ505" s="32"/>
      <c r="AK505" s="32"/>
      <c r="AL505" s="310">
        <v>0.0</v>
      </c>
      <c r="AM505" s="310">
        <v>0.0</v>
      </c>
      <c r="AN505" s="310">
        <v>0.0</v>
      </c>
      <c r="AO505" s="32"/>
      <c r="AP505" s="32"/>
      <c r="AQ505" s="32"/>
      <c r="AR505" s="310">
        <v>0.0</v>
      </c>
      <c r="AS505" s="310">
        <v>0.0</v>
      </c>
      <c r="AT505" s="310">
        <v>0.0</v>
      </c>
      <c r="AU505" s="32"/>
      <c r="AV505" s="32"/>
      <c r="AW505" s="32"/>
      <c r="AX505" s="310">
        <v>0.0</v>
      </c>
      <c r="AY505" s="310">
        <v>0.0</v>
      </c>
      <c r="AZ505" s="310">
        <v>0.0</v>
      </c>
      <c r="BA505" s="32"/>
      <c r="BB505" s="32"/>
      <c r="BC505" s="32"/>
      <c r="BD505" s="310">
        <v>0.0</v>
      </c>
      <c r="BE505" s="310">
        <v>0.0</v>
      </c>
      <c r="BF505" s="310">
        <v>0.0</v>
      </c>
      <c r="BG505" s="32"/>
      <c r="BH505" s="32"/>
      <c r="BI505" s="32"/>
      <c r="BJ505" s="310">
        <v>0.0</v>
      </c>
      <c r="BK505" s="310">
        <v>0.0</v>
      </c>
      <c r="BL505" s="310">
        <v>0.0</v>
      </c>
      <c r="BM505" s="32"/>
      <c r="BN505" s="32"/>
      <c r="BO505" s="32"/>
      <c r="BP505" s="310">
        <v>0.0</v>
      </c>
      <c r="BQ505" s="310">
        <v>0.0</v>
      </c>
      <c r="BR505" s="310">
        <v>0.0</v>
      </c>
      <c r="BS505" s="32"/>
      <c r="BT505" s="32"/>
      <c r="BU505" s="32"/>
      <c r="BV505" s="310">
        <v>0.0</v>
      </c>
      <c r="BW505" s="310">
        <v>0.0</v>
      </c>
      <c r="BX505" s="310">
        <v>0.0</v>
      </c>
      <c r="BY505" s="32"/>
      <c r="BZ505" s="32"/>
      <c r="CA505" s="32"/>
      <c r="CB505" s="310">
        <v>0.0</v>
      </c>
      <c r="CC505" s="310">
        <v>0.0</v>
      </c>
      <c r="CD505" s="310">
        <v>0.0</v>
      </c>
      <c r="CE505" s="32"/>
      <c r="CF505" s="32"/>
      <c r="CG505" s="32"/>
      <c r="CH505" s="310">
        <v>0.0</v>
      </c>
      <c r="CI505" s="310">
        <v>0.0</v>
      </c>
      <c r="CJ505" s="310">
        <v>0.0</v>
      </c>
      <c r="CK505" s="31"/>
      <c r="CL505" s="31"/>
      <c r="CM505" s="31"/>
      <c r="CN505" s="304">
        <v>0.0</v>
      </c>
      <c r="CO505" s="304">
        <v>0.0</v>
      </c>
      <c r="CP505" s="304">
        <v>0.0</v>
      </c>
      <c r="CQ505" s="31"/>
      <c r="CR505" s="31"/>
      <c r="CS505" s="31"/>
      <c r="CT505" s="304">
        <v>0.0</v>
      </c>
      <c r="CU505" s="304">
        <v>0.0</v>
      </c>
      <c r="CV505" s="304">
        <v>0.0</v>
      </c>
      <c r="CW505" s="31"/>
      <c r="CX505" s="31"/>
      <c r="CY505" s="31"/>
      <c r="CZ505" s="304">
        <v>0.0</v>
      </c>
      <c r="DA505" s="304">
        <v>0.0</v>
      </c>
      <c r="DB505" s="304">
        <v>0.0</v>
      </c>
    </row>
    <row r="506">
      <c r="B506" s="313"/>
      <c r="C506" s="314"/>
      <c r="D506" s="314"/>
      <c r="E506" s="287">
        <v>0.0</v>
      </c>
      <c r="F506" s="287">
        <v>0.0</v>
      </c>
      <c r="G506" s="287">
        <v>0.0</v>
      </c>
      <c r="H506" s="287">
        <f>IF(ISBLANK(E506), "", COUNTA(CCD!K506, CCD!Q506, CCD!W506, CCD!AC506, CCD!AI506, CCD!AO506, CCD!AU506, CCD!BA506, CCD!BG506, CCD!BM506, CCD!BS506, CCD!BY506, CCD!CE506, CCD!CK506, CCD!CQ506, CCD!CW506))</f>
        <v>0</v>
      </c>
      <c r="I506" s="287">
        <f>IF(ISBLANK(F506), "", COUNTA(CCD!L506, CCD!R506, CCD!X506, CCD!AD506, CCD!AJ506, CCD!AP506, CCD!AV506, CCD!BB506, CCD!BH506, CCD!BN506, CCD!BT506, CCD!BZ506, CCD!CF506, CCD!CL506, CCD!CR506, CCD!CX506))</f>
        <v>0</v>
      </c>
      <c r="J506" s="287">
        <f>IF(ISBLANK(G506), "", COUNTA(CCD!M506, CCD!S506, CCD!Y506, CCD!AE506, CCD!AK506, CCD!AQ506, CCD!AW506, CCD!BC506, CCD!BI506, CCD!BO506, CCD!BU506, CCD!CA506, CCD!CG506, CCD!CM506, CCD!CS506, CCD!CY506))</f>
        <v>0</v>
      </c>
      <c r="K506" s="32"/>
      <c r="L506" s="32"/>
      <c r="M506" s="32"/>
      <c r="N506" s="310">
        <v>0.0</v>
      </c>
      <c r="O506" s="310">
        <v>0.0</v>
      </c>
      <c r="P506" s="310">
        <v>0.0</v>
      </c>
      <c r="Q506" s="32"/>
      <c r="R506" s="88"/>
      <c r="S506" s="32"/>
      <c r="T506" s="310">
        <v>0.0</v>
      </c>
      <c r="U506" s="310">
        <v>0.0</v>
      </c>
      <c r="V506" s="310">
        <v>0.0</v>
      </c>
      <c r="W506" s="32"/>
      <c r="X506" s="32"/>
      <c r="Y506" s="32"/>
      <c r="Z506" s="310">
        <v>0.0</v>
      </c>
      <c r="AA506" s="310">
        <v>0.0</v>
      </c>
      <c r="AB506" s="310">
        <v>0.0</v>
      </c>
      <c r="AC506" s="32"/>
      <c r="AD506" s="32"/>
      <c r="AE506" s="32"/>
      <c r="AF506" s="310">
        <v>0.0</v>
      </c>
      <c r="AG506" s="310">
        <v>0.0</v>
      </c>
      <c r="AH506" s="310">
        <v>0.0</v>
      </c>
      <c r="AI506" s="32"/>
      <c r="AJ506" s="32"/>
      <c r="AK506" s="32"/>
      <c r="AL506" s="310">
        <v>0.0</v>
      </c>
      <c r="AM506" s="310">
        <v>0.0</v>
      </c>
      <c r="AN506" s="310">
        <v>0.0</v>
      </c>
      <c r="AO506" s="32"/>
      <c r="AP506" s="32"/>
      <c r="AQ506" s="32"/>
      <c r="AR506" s="310">
        <v>0.0</v>
      </c>
      <c r="AS506" s="310">
        <v>0.0</v>
      </c>
      <c r="AT506" s="310">
        <v>0.0</v>
      </c>
      <c r="AU506" s="32"/>
      <c r="AV506" s="32"/>
      <c r="AW506" s="32"/>
      <c r="AX506" s="310">
        <v>0.0</v>
      </c>
      <c r="AY506" s="310">
        <v>0.0</v>
      </c>
      <c r="AZ506" s="310">
        <v>0.0</v>
      </c>
      <c r="BA506" s="32"/>
      <c r="BB506" s="32"/>
      <c r="BC506" s="32"/>
      <c r="BD506" s="310">
        <v>0.0</v>
      </c>
      <c r="BE506" s="310">
        <v>0.0</v>
      </c>
      <c r="BF506" s="310">
        <v>0.0</v>
      </c>
      <c r="BG506" s="32"/>
      <c r="BH506" s="32"/>
      <c r="BI506" s="32"/>
      <c r="BJ506" s="310">
        <v>0.0</v>
      </c>
      <c r="BK506" s="310">
        <v>0.0</v>
      </c>
      <c r="BL506" s="310">
        <v>0.0</v>
      </c>
      <c r="BM506" s="32"/>
      <c r="BN506" s="32"/>
      <c r="BO506" s="32"/>
      <c r="BP506" s="310">
        <v>0.0</v>
      </c>
      <c r="BQ506" s="310">
        <v>0.0</v>
      </c>
      <c r="BR506" s="310">
        <v>0.0</v>
      </c>
      <c r="BS506" s="32"/>
      <c r="BT506" s="32"/>
      <c r="BU506" s="32"/>
      <c r="BV506" s="310">
        <v>0.0</v>
      </c>
      <c r="BW506" s="310">
        <v>0.0</v>
      </c>
      <c r="BX506" s="310">
        <v>0.0</v>
      </c>
      <c r="BY506" s="32"/>
      <c r="BZ506" s="32"/>
      <c r="CA506" s="32"/>
      <c r="CB506" s="310">
        <v>0.0</v>
      </c>
      <c r="CC506" s="310">
        <v>0.0</v>
      </c>
      <c r="CD506" s="310">
        <v>0.0</v>
      </c>
      <c r="CE506" s="32"/>
      <c r="CF506" s="32"/>
      <c r="CG506" s="32"/>
      <c r="CH506" s="310">
        <v>0.0</v>
      </c>
      <c r="CI506" s="310">
        <v>0.0</v>
      </c>
      <c r="CJ506" s="310">
        <v>0.0</v>
      </c>
      <c r="CK506" s="31"/>
      <c r="CL506" s="31"/>
      <c r="CM506" s="31"/>
      <c r="CN506" s="304">
        <v>0.0</v>
      </c>
      <c r="CO506" s="304">
        <v>0.0</v>
      </c>
      <c r="CP506" s="304">
        <v>0.0</v>
      </c>
      <c r="CQ506" s="31"/>
      <c r="CR506" s="31"/>
      <c r="CS506" s="31"/>
      <c r="CT506" s="304">
        <v>0.0</v>
      </c>
      <c r="CU506" s="304">
        <v>0.0</v>
      </c>
      <c r="CV506" s="304">
        <v>0.0</v>
      </c>
      <c r="CW506" s="31"/>
      <c r="CX506" s="31"/>
      <c r="CY506" s="31"/>
      <c r="CZ506" s="304">
        <v>0.0</v>
      </c>
      <c r="DA506" s="304">
        <v>0.0</v>
      </c>
      <c r="DB506" s="304">
        <v>0.0</v>
      </c>
    </row>
    <row r="507">
      <c r="B507" s="313"/>
      <c r="C507" s="314"/>
      <c r="D507" s="314"/>
      <c r="E507" s="287">
        <v>0.0</v>
      </c>
      <c r="F507" s="287">
        <v>0.0</v>
      </c>
      <c r="G507" s="287">
        <v>0.0</v>
      </c>
      <c r="H507" s="287">
        <f>IF(ISBLANK(E507), "", COUNTA(CCD!K507, CCD!Q507, CCD!W507, CCD!AC507, CCD!AI507, CCD!AO507, CCD!AU507, CCD!BA507, CCD!BG507, CCD!BM507, CCD!BS507, CCD!BY507, CCD!CE507, CCD!CK507, CCD!CQ507, CCD!CW507))</f>
        <v>0</v>
      </c>
      <c r="I507" s="287">
        <f>IF(ISBLANK(F507), "", COUNTA(CCD!L507, CCD!R507, CCD!X507, CCD!AD507, CCD!AJ507, CCD!AP507, CCD!AV507, CCD!BB507, CCD!BH507, CCD!BN507, CCD!BT507, CCD!BZ507, CCD!CF507, CCD!CL507, CCD!CR507, CCD!CX507))</f>
        <v>0</v>
      </c>
      <c r="J507" s="287">
        <f>IF(ISBLANK(G507), "", COUNTA(CCD!M507, CCD!S507, CCD!Y507, CCD!AE507, CCD!AK507, CCD!AQ507, CCD!AW507, CCD!BC507, CCD!BI507, CCD!BO507, CCD!BU507, CCD!CA507, CCD!CG507, CCD!CM507, CCD!CS507, CCD!CY507))</f>
        <v>0</v>
      </c>
      <c r="K507" s="32"/>
      <c r="L507" s="32"/>
      <c r="M507" s="32"/>
      <c r="N507" s="310">
        <v>0.0</v>
      </c>
      <c r="O507" s="310">
        <v>0.0</v>
      </c>
      <c r="P507" s="310">
        <v>0.0</v>
      </c>
      <c r="Q507" s="32"/>
      <c r="R507" s="88"/>
      <c r="S507" s="32"/>
      <c r="T507" s="310">
        <v>0.0</v>
      </c>
      <c r="U507" s="310">
        <v>0.0</v>
      </c>
      <c r="V507" s="310">
        <v>0.0</v>
      </c>
      <c r="W507" s="32"/>
      <c r="X507" s="32"/>
      <c r="Y507" s="32"/>
      <c r="Z507" s="310">
        <v>0.0</v>
      </c>
      <c r="AA507" s="310">
        <v>0.0</v>
      </c>
      <c r="AB507" s="310">
        <v>0.0</v>
      </c>
      <c r="AC507" s="32"/>
      <c r="AD507" s="32"/>
      <c r="AE507" s="32"/>
      <c r="AF507" s="310">
        <v>0.0</v>
      </c>
      <c r="AG507" s="310">
        <v>0.0</v>
      </c>
      <c r="AH507" s="310">
        <v>0.0</v>
      </c>
      <c r="AI507" s="32"/>
      <c r="AJ507" s="32"/>
      <c r="AK507" s="32"/>
      <c r="AL507" s="310">
        <v>0.0</v>
      </c>
      <c r="AM507" s="310">
        <v>0.0</v>
      </c>
      <c r="AN507" s="310">
        <v>0.0</v>
      </c>
      <c r="AO507" s="32"/>
      <c r="AP507" s="32"/>
      <c r="AQ507" s="32"/>
      <c r="AR507" s="310">
        <v>0.0</v>
      </c>
      <c r="AS507" s="310">
        <v>0.0</v>
      </c>
      <c r="AT507" s="310">
        <v>0.0</v>
      </c>
      <c r="AU507" s="32"/>
      <c r="AV507" s="32"/>
      <c r="AW507" s="32"/>
      <c r="AX507" s="310">
        <v>0.0</v>
      </c>
      <c r="AY507" s="310">
        <v>0.0</v>
      </c>
      <c r="AZ507" s="310">
        <v>0.0</v>
      </c>
      <c r="BA507" s="32"/>
      <c r="BB507" s="32"/>
      <c r="BC507" s="32"/>
      <c r="BD507" s="310">
        <v>0.0</v>
      </c>
      <c r="BE507" s="310">
        <v>0.0</v>
      </c>
      <c r="BF507" s="310">
        <v>0.0</v>
      </c>
      <c r="BG507" s="32"/>
      <c r="BH507" s="32"/>
      <c r="BI507" s="32"/>
      <c r="BJ507" s="310">
        <v>0.0</v>
      </c>
      <c r="BK507" s="310">
        <v>0.0</v>
      </c>
      <c r="BL507" s="310">
        <v>0.0</v>
      </c>
      <c r="BM507" s="32"/>
      <c r="BN507" s="32"/>
      <c r="BO507" s="32"/>
      <c r="BP507" s="310">
        <v>0.0</v>
      </c>
      <c r="BQ507" s="310">
        <v>0.0</v>
      </c>
      <c r="BR507" s="310">
        <v>0.0</v>
      </c>
      <c r="BS507" s="32"/>
      <c r="BT507" s="32"/>
      <c r="BU507" s="32"/>
      <c r="BV507" s="310">
        <v>0.0</v>
      </c>
      <c r="BW507" s="310">
        <v>0.0</v>
      </c>
      <c r="BX507" s="310">
        <v>0.0</v>
      </c>
      <c r="BY507" s="32"/>
      <c r="BZ507" s="32"/>
      <c r="CA507" s="32"/>
      <c r="CB507" s="310">
        <v>0.0</v>
      </c>
      <c r="CC507" s="310">
        <v>0.0</v>
      </c>
      <c r="CD507" s="310">
        <v>0.0</v>
      </c>
      <c r="CE507" s="32"/>
      <c r="CF507" s="32"/>
      <c r="CG507" s="32"/>
      <c r="CH507" s="310">
        <v>0.0</v>
      </c>
      <c r="CI507" s="310">
        <v>0.0</v>
      </c>
      <c r="CJ507" s="310">
        <v>0.0</v>
      </c>
      <c r="CK507" s="31"/>
      <c r="CL507" s="31"/>
      <c r="CM507" s="31"/>
      <c r="CN507" s="304">
        <v>0.0</v>
      </c>
      <c r="CO507" s="304">
        <v>0.0</v>
      </c>
      <c r="CP507" s="304">
        <v>0.0</v>
      </c>
      <c r="CQ507" s="31"/>
      <c r="CR507" s="31"/>
      <c r="CS507" s="31"/>
      <c r="CT507" s="304">
        <v>0.0</v>
      </c>
      <c r="CU507" s="304">
        <v>0.0</v>
      </c>
      <c r="CV507" s="304">
        <v>0.0</v>
      </c>
      <c r="CW507" s="31"/>
      <c r="CX507" s="31"/>
      <c r="CY507" s="31"/>
      <c r="CZ507" s="304">
        <v>0.0</v>
      </c>
      <c r="DA507" s="304">
        <v>0.0</v>
      </c>
      <c r="DB507" s="304">
        <v>0.0</v>
      </c>
    </row>
    <row r="508">
      <c r="B508" s="313"/>
      <c r="C508" s="314"/>
      <c r="D508" s="314"/>
      <c r="E508" s="287">
        <v>0.0</v>
      </c>
      <c r="F508" s="287">
        <v>0.0</v>
      </c>
      <c r="G508" s="287">
        <v>0.0</v>
      </c>
      <c r="H508" s="287">
        <f>IF(ISBLANK(E508), "", COUNTA(CCD!K508, CCD!Q508, CCD!W508, CCD!AC508, CCD!AI508, CCD!AO508, CCD!AU508, CCD!BA508, CCD!BG508, CCD!BM508, CCD!BS508, CCD!BY508, CCD!CE508, CCD!CK508, CCD!CQ508, CCD!CW508))</f>
        <v>0</v>
      </c>
      <c r="I508" s="287">
        <f>IF(ISBLANK(F508), "", COUNTA(CCD!L508, CCD!R508, CCD!X508, CCD!AD508, CCD!AJ508, CCD!AP508, CCD!AV508, CCD!BB508, CCD!BH508, CCD!BN508, CCD!BT508, CCD!BZ508, CCD!CF508, CCD!CL508, CCD!CR508, CCD!CX508))</f>
        <v>0</v>
      </c>
      <c r="J508" s="287">
        <f>IF(ISBLANK(G508), "", COUNTA(CCD!M508, CCD!S508, CCD!Y508, CCD!AE508, CCD!AK508, CCD!AQ508, CCD!AW508, CCD!BC508, CCD!BI508, CCD!BO508, CCD!BU508, CCD!CA508, CCD!CG508, CCD!CM508, CCD!CS508, CCD!CY508))</f>
        <v>0</v>
      </c>
      <c r="K508" s="32"/>
      <c r="L508" s="32"/>
      <c r="M508" s="32"/>
      <c r="N508" s="310">
        <v>0.0</v>
      </c>
      <c r="O508" s="310">
        <v>0.0</v>
      </c>
      <c r="P508" s="310">
        <v>0.0</v>
      </c>
      <c r="Q508" s="32"/>
      <c r="R508" s="88"/>
      <c r="S508" s="32"/>
      <c r="T508" s="310">
        <v>0.0</v>
      </c>
      <c r="U508" s="310">
        <v>0.0</v>
      </c>
      <c r="V508" s="310">
        <v>0.0</v>
      </c>
      <c r="W508" s="32"/>
      <c r="X508" s="32"/>
      <c r="Y508" s="32"/>
      <c r="Z508" s="310">
        <v>0.0</v>
      </c>
      <c r="AA508" s="310">
        <v>0.0</v>
      </c>
      <c r="AB508" s="310">
        <v>0.0</v>
      </c>
      <c r="AC508" s="32"/>
      <c r="AD508" s="32"/>
      <c r="AE508" s="32"/>
      <c r="AF508" s="310">
        <v>0.0</v>
      </c>
      <c r="AG508" s="310">
        <v>0.0</v>
      </c>
      <c r="AH508" s="310">
        <v>0.0</v>
      </c>
      <c r="AI508" s="32"/>
      <c r="AJ508" s="32"/>
      <c r="AK508" s="32"/>
      <c r="AL508" s="310">
        <v>0.0</v>
      </c>
      <c r="AM508" s="310">
        <v>0.0</v>
      </c>
      <c r="AN508" s="310">
        <v>0.0</v>
      </c>
      <c r="AO508" s="32"/>
      <c r="AP508" s="32"/>
      <c r="AQ508" s="32"/>
      <c r="AR508" s="310">
        <v>0.0</v>
      </c>
      <c r="AS508" s="310">
        <v>0.0</v>
      </c>
      <c r="AT508" s="310">
        <v>0.0</v>
      </c>
      <c r="AU508" s="32"/>
      <c r="AV508" s="32"/>
      <c r="AW508" s="32"/>
      <c r="AX508" s="310">
        <v>0.0</v>
      </c>
      <c r="AY508" s="310">
        <v>0.0</v>
      </c>
      <c r="AZ508" s="310">
        <v>0.0</v>
      </c>
      <c r="BA508" s="32"/>
      <c r="BB508" s="32"/>
      <c r="BC508" s="32"/>
      <c r="BD508" s="310">
        <v>0.0</v>
      </c>
      <c r="BE508" s="310">
        <v>0.0</v>
      </c>
      <c r="BF508" s="310">
        <v>0.0</v>
      </c>
      <c r="BG508" s="32"/>
      <c r="BH508" s="32"/>
      <c r="BI508" s="32"/>
      <c r="BJ508" s="310">
        <v>0.0</v>
      </c>
      <c r="BK508" s="310">
        <v>0.0</v>
      </c>
      <c r="BL508" s="310">
        <v>0.0</v>
      </c>
      <c r="BM508" s="32"/>
      <c r="BN508" s="32"/>
      <c r="BO508" s="32"/>
      <c r="BP508" s="310">
        <v>0.0</v>
      </c>
      <c r="BQ508" s="310">
        <v>0.0</v>
      </c>
      <c r="BR508" s="310">
        <v>0.0</v>
      </c>
      <c r="BS508" s="32"/>
      <c r="BT508" s="32"/>
      <c r="BU508" s="32"/>
      <c r="BV508" s="310">
        <v>0.0</v>
      </c>
      <c r="BW508" s="310">
        <v>0.0</v>
      </c>
      <c r="BX508" s="310">
        <v>0.0</v>
      </c>
      <c r="BY508" s="32"/>
      <c r="BZ508" s="32"/>
      <c r="CA508" s="32"/>
      <c r="CB508" s="310">
        <v>0.0</v>
      </c>
      <c r="CC508" s="310">
        <v>0.0</v>
      </c>
      <c r="CD508" s="310">
        <v>0.0</v>
      </c>
      <c r="CE508" s="32"/>
      <c r="CF508" s="32"/>
      <c r="CG508" s="32"/>
      <c r="CH508" s="310">
        <v>0.0</v>
      </c>
      <c r="CI508" s="310">
        <v>0.0</v>
      </c>
      <c r="CJ508" s="310">
        <v>0.0</v>
      </c>
      <c r="CK508" s="31"/>
      <c r="CL508" s="31"/>
      <c r="CM508" s="31"/>
      <c r="CN508" s="304">
        <v>0.0</v>
      </c>
      <c r="CO508" s="304">
        <v>0.0</v>
      </c>
      <c r="CP508" s="304">
        <v>0.0</v>
      </c>
      <c r="CQ508" s="31"/>
      <c r="CR508" s="31"/>
      <c r="CS508" s="31"/>
      <c r="CT508" s="304">
        <v>0.0</v>
      </c>
      <c r="CU508" s="304">
        <v>0.0</v>
      </c>
      <c r="CV508" s="304">
        <v>0.0</v>
      </c>
      <c r="CW508" s="31"/>
      <c r="CX508" s="31"/>
      <c r="CY508" s="31"/>
      <c r="CZ508" s="304">
        <v>0.0</v>
      </c>
      <c r="DA508" s="304">
        <v>0.0</v>
      </c>
      <c r="DB508" s="304">
        <v>0.0</v>
      </c>
    </row>
    <row r="509">
      <c r="B509" s="313"/>
      <c r="C509" s="314"/>
      <c r="D509" s="314"/>
      <c r="E509" s="287">
        <v>0.0</v>
      </c>
      <c r="F509" s="287">
        <v>0.0</v>
      </c>
      <c r="G509" s="287">
        <v>0.0</v>
      </c>
      <c r="H509" s="287">
        <f>IF(ISBLANK(E509), "", COUNTA(CCD!K509, CCD!Q509, CCD!W509, CCD!AC509, CCD!AI509, CCD!AO509, CCD!AU509, CCD!BA509, CCD!BG509, CCD!BM509, CCD!BS509, CCD!BY509, CCD!CE509, CCD!CK509, CCD!CQ509, CCD!CW509))</f>
        <v>0</v>
      </c>
      <c r="I509" s="287">
        <f>IF(ISBLANK(F509), "", COUNTA(CCD!L509, CCD!R509, CCD!X509, CCD!AD509, CCD!AJ509, CCD!AP509, CCD!AV509, CCD!BB509, CCD!BH509, CCD!BN509, CCD!BT509, CCD!BZ509, CCD!CF509, CCD!CL509, CCD!CR509, CCD!CX509))</f>
        <v>0</v>
      </c>
      <c r="J509" s="287">
        <f>IF(ISBLANK(G509), "", COUNTA(CCD!M509, CCD!S509, CCD!Y509, CCD!AE509, CCD!AK509, CCD!AQ509, CCD!AW509, CCD!BC509, CCD!BI509, CCD!BO509, CCD!BU509, CCD!CA509, CCD!CG509, CCD!CM509, CCD!CS509, CCD!CY509))</f>
        <v>0</v>
      </c>
      <c r="K509" s="32"/>
      <c r="L509" s="32"/>
      <c r="M509" s="32"/>
      <c r="N509" s="310">
        <v>0.0</v>
      </c>
      <c r="O509" s="310">
        <v>0.0</v>
      </c>
      <c r="P509" s="310">
        <v>0.0</v>
      </c>
      <c r="Q509" s="32"/>
      <c r="R509" s="88"/>
      <c r="S509" s="32"/>
      <c r="T509" s="310">
        <v>0.0</v>
      </c>
      <c r="U509" s="310">
        <v>0.0</v>
      </c>
      <c r="V509" s="310">
        <v>0.0</v>
      </c>
      <c r="W509" s="32"/>
      <c r="X509" s="32"/>
      <c r="Y509" s="32"/>
      <c r="Z509" s="310">
        <v>0.0</v>
      </c>
      <c r="AA509" s="310">
        <v>0.0</v>
      </c>
      <c r="AB509" s="310">
        <v>0.0</v>
      </c>
      <c r="AC509" s="32"/>
      <c r="AD509" s="32"/>
      <c r="AE509" s="32"/>
      <c r="AF509" s="310">
        <v>0.0</v>
      </c>
      <c r="AG509" s="310">
        <v>0.0</v>
      </c>
      <c r="AH509" s="310">
        <v>0.0</v>
      </c>
      <c r="AI509" s="32"/>
      <c r="AJ509" s="32"/>
      <c r="AK509" s="32"/>
      <c r="AL509" s="310">
        <v>0.0</v>
      </c>
      <c r="AM509" s="310">
        <v>0.0</v>
      </c>
      <c r="AN509" s="310">
        <v>0.0</v>
      </c>
      <c r="AO509" s="32"/>
      <c r="AP509" s="32"/>
      <c r="AQ509" s="32"/>
      <c r="AR509" s="310">
        <v>0.0</v>
      </c>
      <c r="AS509" s="310">
        <v>0.0</v>
      </c>
      <c r="AT509" s="310">
        <v>0.0</v>
      </c>
      <c r="AU509" s="32"/>
      <c r="AV509" s="32"/>
      <c r="AW509" s="32"/>
      <c r="AX509" s="310">
        <v>0.0</v>
      </c>
      <c r="AY509" s="310">
        <v>0.0</v>
      </c>
      <c r="AZ509" s="310">
        <v>0.0</v>
      </c>
      <c r="BA509" s="32"/>
      <c r="BB509" s="32"/>
      <c r="BC509" s="32"/>
      <c r="BD509" s="310">
        <v>0.0</v>
      </c>
      <c r="BE509" s="310">
        <v>0.0</v>
      </c>
      <c r="BF509" s="310">
        <v>0.0</v>
      </c>
      <c r="BG509" s="32"/>
      <c r="BH509" s="32"/>
      <c r="BI509" s="32"/>
      <c r="BJ509" s="310">
        <v>0.0</v>
      </c>
      <c r="BK509" s="310">
        <v>0.0</v>
      </c>
      <c r="BL509" s="310">
        <v>0.0</v>
      </c>
      <c r="BM509" s="32"/>
      <c r="BN509" s="32"/>
      <c r="BO509" s="32"/>
      <c r="BP509" s="310">
        <v>0.0</v>
      </c>
      <c r="BQ509" s="310">
        <v>0.0</v>
      </c>
      <c r="BR509" s="310">
        <v>0.0</v>
      </c>
      <c r="BS509" s="32"/>
      <c r="BT509" s="32"/>
      <c r="BU509" s="32"/>
      <c r="BV509" s="310">
        <v>0.0</v>
      </c>
      <c r="BW509" s="310">
        <v>0.0</v>
      </c>
      <c r="BX509" s="310">
        <v>0.0</v>
      </c>
      <c r="BY509" s="32"/>
      <c r="BZ509" s="32"/>
      <c r="CA509" s="32"/>
      <c r="CB509" s="310">
        <v>0.0</v>
      </c>
      <c r="CC509" s="310">
        <v>0.0</v>
      </c>
      <c r="CD509" s="310">
        <v>0.0</v>
      </c>
      <c r="CE509" s="32"/>
      <c r="CF509" s="32"/>
      <c r="CG509" s="32"/>
      <c r="CH509" s="310">
        <v>0.0</v>
      </c>
      <c r="CI509" s="310">
        <v>0.0</v>
      </c>
      <c r="CJ509" s="310">
        <v>0.0</v>
      </c>
      <c r="CK509" s="31"/>
      <c r="CL509" s="31"/>
      <c r="CM509" s="31"/>
      <c r="CN509" s="304">
        <v>0.0</v>
      </c>
      <c r="CO509" s="304">
        <v>0.0</v>
      </c>
      <c r="CP509" s="304">
        <v>0.0</v>
      </c>
      <c r="CQ509" s="31"/>
      <c r="CR509" s="31"/>
      <c r="CS509" s="31"/>
      <c r="CT509" s="304">
        <v>0.0</v>
      </c>
      <c r="CU509" s="304">
        <v>0.0</v>
      </c>
      <c r="CV509" s="304">
        <v>0.0</v>
      </c>
      <c r="CW509" s="31"/>
      <c r="CX509" s="31"/>
      <c r="CY509" s="31"/>
      <c r="CZ509" s="304">
        <v>0.0</v>
      </c>
      <c r="DA509" s="304">
        <v>0.0</v>
      </c>
      <c r="DB509" s="304">
        <v>0.0</v>
      </c>
    </row>
    <row r="510">
      <c r="B510" s="313"/>
      <c r="C510" s="314"/>
      <c r="D510" s="314"/>
      <c r="E510" s="287">
        <v>0.0</v>
      </c>
      <c r="F510" s="287">
        <v>0.0</v>
      </c>
      <c r="G510" s="287">
        <v>0.0</v>
      </c>
      <c r="H510" s="287">
        <f>IF(ISBLANK(E510), "", COUNTA(CCD!K510, CCD!Q510, CCD!W510, CCD!AC510, CCD!AI510, CCD!AO510, CCD!AU510, CCD!BA510, CCD!BG510, CCD!BM510, CCD!BS510, CCD!BY510, CCD!CE510, CCD!CK510, CCD!CQ510, CCD!CW510))</f>
        <v>0</v>
      </c>
      <c r="I510" s="287">
        <f>IF(ISBLANK(F510), "", COUNTA(CCD!L510, CCD!R510, CCD!X510, CCD!AD510, CCD!AJ510, CCD!AP510, CCD!AV510, CCD!BB510, CCD!BH510, CCD!BN510, CCD!BT510, CCD!BZ510, CCD!CF510, CCD!CL510, CCD!CR510, CCD!CX510))</f>
        <v>0</v>
      </c>
      <c r="J510" s="287">
        <f>IF(ISBLANK(G510), "", COUNTA(CCD!M510, CCD!S510, CCD!Y510, CCD!AE510, CCD!AK510, CCD!AQ510, CCD!AW510, CCD!BC510, CCD!BI510, CCD!BO510, CCD!BU510, CCD!CA510, CCD!CG510, CCD!CM510, CCD!CS510, CCD!CY510))</f>
        <v>0</v>
      </c>
      <c r="K510" s="32"/>
      <c r="L510" s="32"/>
      <c r="M510" s="32"/>
      <c r="N510" s="310">
        <v>0.0</v>
      </c>
      <c r="O510" s="310">
        <v>0.0</v>
      </c>
      <c r="P510" s="310">
        <v>0.0</v>
      </c>
      <c r="Q510" s="32"/>
      <c r="R510" s="88"/>
      <c r="S510" s="32"/>
      <c r="T510" s="310">
        <v>0.0</v>
      </c>
      <c r="U510" s="310">
        <v>0.0</v>
      </c>
      <c r="V510" s="310">
        <v>0.0</v>
      </c>
      <c r="W510" s="32"/>
      <c r="X510" s="32"/>
      <c r="Y510" s="32"/>
      <c r="Z510" s="310">
        <v>0.0</v>
      </c>
      <c r="AA510" s="310">
        <v>0.0</v>
      </c>
      <c r="AB510" s="310">
        <v>0.0</v>
      </c>
      <c r="AC510" s="32"/>
      <c r="AD510" s="32"/>
      <c r="AE510" s="32"/>
      <c r="AF510" s="310">
        <v>0.0</v>
      </c>
      <c r="AG510" s="310">
        <v>0.0</v>
      </c>
      <c r="AH510" s="310">
        <v>0.0</v>
      </c>
      <c r="AI510" s="32"/>
      <c r="AJ510" s="32"/>
      <c r="AK510" s="32"/>
      <c r="AL510" s="310">
        <v>0.0</v>
      </c>
      <c r="AM510" s="310">
        <v>0.0</v>
      </c>
      <c r="AN510" s="310">
        <v>0.0</v>
      </c>
      <c r="AO510" s="32"/>
      <c r="AP510" s="32"/>
      <c r="AQ510" s="32"/>
      <c r="AR510" s="310">
        <v>0.0</v>
      </c>
      <c r="AS510" s="310">
        <v>0.0</v>
      </c>
      <c r="AT510" s="310">
        <v>0.0</v>
      </c>
      <c r="AU510" s="32"/>
      <c r="AV510" s="32"/>
      <c r="AW510" s="32"/>
      <c r="AX510" s="310">
        <v>0.0</v>
      </c>
      <c r="AY510" s="310">
        <v>0.0</v>
      </c>
      <c r="AZ510" s="310">
        <v>0.0</v>
      </c>
      <c r="BA510" s="32"/>
      <c r="BB510" s="32"/>
      <c r="BC510" s="32"/>
      <c r="BD510" s="310">
        <v>0.0</v>
      </c>
      <c r="BE510" s="310">
        <v>0.0</v>
      </c>
      <c r="BF510" s="310">
        <v>0.0</v>
      </c>
      <c r="BG510" s="32"/>
      <c r="BH510" s="32"/>
      <c r="BI510" s="32"/>
      <c r="BJ510" s="310">
        <v>0.0</v>
      </c>
      <c r="BK510" s="310">
        <v>0.0</v>
      </c>
      <c r="BL510" s="310">
        <v>0.0</v>
      </c>
      <c r="BM510" s="32"/>
      <c r="BN510" s="32"/>
      <c r="BO510" s="32"/>
      <c r="BP510" s="310">
        <v>0.0</v>
      </c>
      <c r="BQ510" s="310">
        <v>0.0</v>
      </c>
      <c r="BR510" s="310">
        <v>0.0</v>
      </c>
      <c r="BS510" s="32"/>
      <c r="BT510" s="32"/>
      <c r="BU510" s="32"/>
      <c r="BV510" s="310">
        <v>0.0</v>
      </c>
      <c r="BW510" s="310">
        <v>0.0</v>
      </c>
      <c r="BX510" s="310">
        <v>0.0</v>
      </c>
      <c r="BY510" s="32"/>
      <c r="BZ510" s="32"/>
      <c r="CA510" s="32"/>
      <c r="CB510" s="310">
        <v>0.0</v>
      </c>
      <c r="CC510" s="310">
        <v>0.0</v>
      </c>
      <c r="CD510" s="310">
        <v>0.0</v>
      </c>
      <c r="CE510" s="32"/>
      <c r="CF510" s="32"/>
      <c r="CG510" s="32"/>
      <c r="CH510" s="310">
        <v>0.0</v>
      </c>
      <c r="CI510" s="310">
        <v>0.0</v>
      </c>
      <c r="CJ510" s="310">
        <v>0.0</v>
      </c>
      <c r="CK510" s="31"/>
      <c r="CL510" s="31"/>
      <c r="CM510" s="31"/>
      <c r="CN510" s="304">
        <v>0.0</v>
      </c>
      <c r="CO510" s="304">
        <v>0.0</v>
      </c>
      <c r="CP510" s="304">
        <v>0.0</v>
      </c>
      <c r="CQ510" s="31"/>
      <c r="CR510" s="31"/>
      <c r="CS510" s="31"/>
      <c r="CT510" s="304">
        <v>0.0</v>
      </c>
      <c r="CU510" s="304">
        <v>0.0</v>
      </c>
      <c r="CV510" s="304">
        <v>0.0</v>
      </c>
      <c r="CW510" s="31"/>
      <c r="CX510" s="31"/>
      <c r="CY510" s="31"/>
      <c r="CZ510" s="304">
        <v>0.0</v>
      </c>
      <c r="DA510" s="304">
        <v>0.0</v>
      </c>
      <c r="DB510" s="304">
        <v>0.0</v>
      </c>
    </row>
    <row r="511">
      <c r="B511" s="313"/>
      <c r="C511" s="314"/>
      <c r="D511" s="314"/>
      <c r="E511" s="287">
        <v>0.0</v>
      </c>
      <c r="F511" s="287">
        <v>0.0</v>
      </c>
      <c r="G511" s="287">
        <v>0.0</v>
      </c>
      <c r="H511" s="287">
        <f>IF(ISBLANK(E511), "", COUNTA(CCD!K511, CCD!Q511, CCD!W511, CCD!AC511, CCD!AI511, CCD!AO511, CCD!AU511, CCD!BA511, CCD!BG511, CCD!BM511, CCD!BS511, CCD!BY511, CCD!CE511, CCD!CK511, CCD!CQ511, CCD!CW511))</f>
        <v>0</v>
      </c>
      <c r="I511" s="287">
        <f>IF(ISBLANK(F511), "", COUNTA(CCD!L511, CCD!R511, CCD!X511, CCD!AD511, CCD!AJ511, CCD!AP511, CCD!AV511, CCD!BB511, CCD!BH511, CCD!BN511, CCD!BT511, CCD!BZ511, CCD!CF511, CCD!CL511, CCD!CR511, CCD!CX511))</f>
        <v>0</v>
      </c>
      <c r="J511" s="287">
        <f>IF(ISBLANK(G511), "", COUNTA(CCD!M511, CCD!S511, CCD!Y511, CCD!AE511, CCD!AK511, CCD!AQ511, CCD!AW511, CCD!BC511, CCD!BI511, CCD!BO511, CCD!BU511, CCD!CA511, CCD!CG511, CCD!CM511, CCD!CS511, CCD!CY511))</f>
        <v>0</v>
      </c>
      <c r="K511" s="32"/>
      <c r="L511" s="32"/>
      <c r="M511" s="32"/>
      <c r="N511" s="310">
        <v>0.0</v>
      </c>
      <c r="O511" s="310">
        <v>0.0</v>
      </c>
      <c r="P511" s="310">
        <v>0.0</v>
      </c>
      <c r="Q511" s="32"/>
      <c r="R511" s="88"/>
      <c r="S511" s="32"/>
      <c r="T511" s="310">
        <v>0.0</v>
      </c>
      <c r="U511" s="310">
        <v>0.0</v>
      </c>
      <c r="V511" s="310">
        <v>0.0</v>
      </c>
      <c r="W511" s="32"/>
      <c r="X511" s="32"/>
      <c r="Y511" s="32"/>
      <c r="Z511" s="310">
        <v>0.0</v>
      </c>
      <c r="AA511" s="310">
        <v>0.0</v>
      </c>
      <c r="AB511" s="310">
        <v>0.0</v>
      </c>
      <c r="AC511" s="32"/>
      <c r="AD511" s="32"/>
      <c r="AE511" s="32"/>
      <c r="AF511" s="310">
        <v>0.0</v>
      </c>
      <c r="AG511" s="310">
        <v>0.0</v>
      </c>
      <c r="AH511" s="310">
        <v>0.0</v>
      </c>
      <c r="AI511" s="32"/>
      <c r="AJ511" s="32"/>
      <c r="AK511" s="32"/>
      <c r="AL511" s="310">
        <v>0.0</v>
      </c>
      <c r="AM511" s="310">
        <v>0.0</v>
      </c>
      <c r="AN511" s="310">
        <v>0.0</v>
      </c>
      <c r="AO511" s="32"/>
      <c r="AP511" s="32"/>
      <c r="AQ511" s="32"/>
      <c r="AR511" s="310">
        <v>0.0</v>
      </c>
      <c r="AS511" s="310">
        <v>0.0</v>
      </c>
      <c r="AT511" s="310">
        <v>0.0</v>
      </c>
      <c r="AU511" s="32"/>
      <c r="AV511" s="32"/>
      <c r="AW511" s="32"/>
      <c r="AX511" s="310">
        <v>0.0</v>
      </c>
      <c r="AY511" s="310">
        <v>0.0</v>
      </c>
      <c r="AZ511" s="310">
        <v>0.0</v>
      </c>
      <c r="BA511" s="32"/>
      <c r="BB511" s="32"/>
      <c r="BC511" s="32"/>
      <c r="BD511" s="310">
        <v>0.0</v>
      </c>
      <c r="BE511" s="310">
        <v>0.0</v>
      </c>
      <c r="BF511" s="310">
        <v>0.0</v>
      </c>
      <c r="BG511" s="32"/>
      <c r="BH511" s="32"/>
      <c r="BI511" s="32"/>
      <c r="BJ511" s="310">
        <v>0.0</v>
      </c>
      <c r="BK511" s="310">
        <v>0.0</v>
      </c>
      <c r="BL511" s="310">
        <v>0.0</v>
      </c>
      <c r="BM511" s="32"/>
      <c r="BN511" s="32"/>
      <c r="BO511" s="32"/>
      <c r="BP511" s="310">
        <v>0.0</v>
      </c>
      <c r="BQ511" s="310">
        <v>0.0</v>
      </c>
      <c r="BR511" s="310">
        <v>0.0</v>
      </c>
      <c r="BS511" s="32"/>
      <c r="BT511" s="32"/>
      <c r="BU511" s="32"/>
      <c r="BV511" s="310">
        <v>0.0</v>
      </c>
      <c r="BW511" s="310">
        <v>0.0</v>
      </c>
      <c r="BX511" s="310">
        <v>0.0</v>
      </c>
      <c r="BY511" s="32"/>
      <c r="BZ511" s="32"/>
      <c r="CA511" s="32"/>
      <c r="CB511" s="310">
        <v>0.0</v>
      </c>
      <c r="CC511" s="310">
        <v>0.0</v>
      </c>
      <c r="CD511" s="310">
        <v>0.0</v>
      </c>
      <c r="CE511" s="32"/>
      <c r="CF511" s="32"/>
      <c r="CG511" s="32"/>
      <c r="CH511" s="310">
        <v>0.0</v>
      </c>
      <c r="CI511" s="310">
        <v>0.0</v>
      </c>
      <c r="CJ511" s="310">
        <v>0.0</v>
      </c>
      <c r="CK511" s="31"/>
      <c r="CL511" s="31"/>
      <c r="CM511" s="31"/>
      <c r="CN511" s="304">
        <v>0.0</v>
      </c>
      <c r="CO511" s="304">
        <v>0.0</v>
      </c>
      <c r="CP511" s="304">
        <v>0.0</v>
      </c>
      <c r="CQ511" s="31"/>
      <c r="CR511" s="31"/>
      <c r="CS511" s="31"/>
      <c r="CT511" s="304">
        <v>0.0</v>
      </c>
      <c r="CU511" s="304">
        <v>0.0</v>
      </c>
      <c r="CV511" s="304">
        <v>0.0</v>
      </c>
      <c r="CW511" s="31"/>
      <c r="CX511" s="31"/>
      <c r="CY511" s="31"/>
      <c r="CZ511" s="304">
        <v>0.0</v>
      </c>
      <c r="DA511" s="304">
        <v>0.0</v>
      </c>
      <c r="DB511" s="304">
        <v>0.0</v>
      </c>
    </row>
    <row r="512">
      <c r="B512" s="313"/>
      <c r="C512" s="314"/>
      <c r="D512" s="314"/>
      <c r="E512" s="287">
        <v>0.0</v>
      </c>
      <c r="F512" s="287">
        <v>0.0</v>
      </c>
      <c r="G512" s="287">
        <v>0.0</v>
      </c>
      <c r="H512" s="287">
        <f>IF(ISBLANK(E512), "", COUNTA(CCD!K512, CCD!Q512, CCD!W512, CCD!AC512, CCD!AI512, CCD!AO512, CCD!AU512, CCD!BA512, CCD!BG512, CCD!BM512, CCD!BS512, CCD!BY512, CCD!CE512, CCD!CK512, CCD!CQ512, CCD!CW512))</f>
        <v>0</v>
      </c>
      <c r="I512" s="287">
        <f>IF(ISBLANK(F512), "", COUNTA(CCD!L512, CCD!R512, CCD!X512, CCD!AD512, CCD!AJ512, CCD!AP512, CCD!AV512, CCD!BB512, CCD!BH512, CCD!BN512, CCD!BT512, CCD!BZ512, CCD!CF512, CCD!CL512, CCD!CR512, CCD!CX512))</f>
        <v>0</v>
      </c>
      <c r="J512" s="287">
        <f>IF(ISBLANK(G512), "", COUNTA(CCD!M512, CCD!S512, CCD!Y512, CCD!AE512, CCD!AK512, CCD!AQ512, CCD!AW512, CCD!BC512, CCD!BI512, CCD!BO512, CCD!BU512, CCD!CA512, CCD!CG512, CCD!CM512, CCD!CS512, CCD!CY512))</f>
        <v>0</v>
      </c>
      <c r="K512" s="32"/>
      <c r="L512" s="32"/>
      <c r="M512" s="32"/>
      <c r="N512" s="310">
        <v>0.0</v>
      </c>
      <c r="O512" s="310">
        <v>0.0</v>
      </c>
      <c r="P512" s="310">
        <v>0.0</v>
      </c>
      <c r="Q512" s="32"/>
      <c r="R512" s="88"/>
      <c r="S512" s="32"/>
      <c r="T512" s="310">
        <v>0.0</v>
      </c>
      <c r="U512" s="310">
        <v>0.0</v>
      </c>
      <c r="V512" s="310">
        <v>0.0</v>
      </c>
      <c r="W512" s="32"/>
      <c r="X512" s="32"/>
      <c r="Y512" s="32"/>
      <c r="Z512" s="310">
        <v>0.0</v>
      </c>
      <c r="AA512" s="310">
        <v>0.0</v>
      </c>
      <c r="AB512" s="310">
        <v>0.0</v>
      </c>
      <c r="AC512" s="32"/>
      <c r="AD512" s="32"/>
      <c r="AE512" s="32"/>
      <c r="AF512" s="310">
        <v>0.0</v>
      </c>
      <c r="AG512" s="310">
        <v>0.0</v>
      </c>
      <c r="AH512" s="310">
        <v>0.0</v>
      </c>
      <c r="AI512" s="32"/>
      <c r="AJ512" s="32"/>
      <c r="AK512" s="32"/>
      <c r="AL512" s="310">
        <v>0.0</v>
      </c>
      <c r="AM512" s="310">
        <v>0.0</v>
      </c>
      <c r="AN512" s="310">
        <v>0.0</v>
      </c>
      <c r="AO512" s="32"/>
      <c r="AP512" s="32"/>
      <c r="AQ512" s="32"/>
      <c r="AR512" s="310">
        <v>0.0</v>
      </c>
      <c r="AS512" s="310">
        <v>0.0</v>
      </c>
      <c r="AT512" s="310">
        <v>0.0</v>
      </c>
      <c r="AU512" s="32"/>
      <c r="AV512" s="32"/>
      <c r="AW512" s="32"/>
      <c r="AX512" s="310">
        <v>0.0</v>
      </c>
      <c r="AY512" s="310">
        <v>0.0</v>
      </c>
      <c r="AZ512" s="310">
        <v>0.0</v>
      </c>
      <c r="BA512" s="32"/>
      <c r="BB512" s="32"/>
      <c r="BC512" s="32"/>
      <c r="BD512" s="310">
        <v>0.0</v>
      </c>
      <c r="BE512" s="310">
        <v>0.0</v>
      </c>
      <c r="BF512" s="310">
        <v>0.0</v>
      </c>
      <c r="BG512" s="32"/>
      <c r="BH512" s="32"/>
      <c r="BI512" s="32"/>
      <c r="BJ512" s="310">
        <v>0.0</v>
      </c>
      <c r="BK512" s="310">
        <v>0.0</v>
      </c>
      <c r="BL512" s="310">
        <v>0.0</v>
      </c>
      <c r="BM512" s="32"/>
      <c r="BN512" s="32"/>
      <c r="BO512" s="32"/>
      <c r="BP512" s="310">
        <v>0.0</v>
      </c>
      <c r="BQ512" s="310">
        <v>0.0</v>
      </c>
      <c r="BR512" s="310">
        <v>0.0</v>
      </c>
      <c r="BS512" s="32"/>
      <c r="BT512" s="32"/>
      <c r="BU512" s="32"/>
      <c r="BV512" s="310">
        <v>0.0</v>
      </c>
      <c r="BW512" s="310">
        <v>0.0</v>
      </c>
      <c r="BX512" s="310">
        <v>0.0</v>
      </c>
      <c r="BY512" s="32"/>
      <c r="BZ512" s="32"/>
      <c r="CA512" s="32"/>
      <c r="CB512" s="310">
        <v>0.0</v>
      </c>
      <c r="CC512" s="310">
        <v>0.0</v>
      </c>
      <c r="CD512" s="310">
        <v>0.0</v>
      </c>
      <c r="CE512" s="32"/>
      <c r="CF512" s="32"/>
      <c r="CG512" s="32"/>
      <c r="CH512" s="310">
        <v>0.0</v>
      </c>
      <c r="CI512" s="310">
        <v>0.0</v>
      </c>
      <c r="CJ512" s="310">
        <v>0.0</v>
      </c>
      <c r="CK512" s="31"/>
      <c r="CL512" s="31"/>
      <c r="CM512" s="31"/>
      <c r="CN512" s="304">
        <v>0.0</v>
      </c>
      <c r="CO512" s="304">
        <v>0.0</v>
      </c>
      <c r="CP512" s="304">
        <v>0.0</v>
      </c>
      <c r="CQ512" s="31"/>
      <c r="CR512" s="31"/>
      <c r="CS512" s="31"/>
      <c r="CT512" s="304">
        <v>0.0</v>
      </c>
      <c r="CU512" s="304">
        <v>0.0</v>
      </c>
      <c r="CV512" s="304">
        <v>0.0</v>
      </c>
      <c r="CW512" s="31"/>
      <c r="CX512" s="31"/>
      <c r="CY512" s="31"/>
      <c r="CZ512" s="304">
        <v>0.0</v>
      </c>
      <c r="DA512" s="304">
        <v>0.0</v>
      </c>
      <c r="DB512" s="304">
        <v>0.0</v>
      </c>
    </row>
    <row r="513">
      <c r="B513" s="313"/>
      <c r="C513" s="314"/>
      <c r="D513" s="314"/>
      <c r="E513" s="287">
        <v>0.0</v>
      </c>
      <c r="F513" s="287">
        <v>0.0</v>
      </c>
      <c r="G513" s="287">
        <v>0.0</v>
      </c>
      <c r="H513" s="287">
        <f>IF(ISBLANK(E513), "", COUNTA(CCD!K513, CCD!Q513, CCD!W513, CCD!AC513, CCD!AI513, CCD!AO513, CCD!AU513, CCD!BA513, CCD!BG513, CCD!BM513, CCD!BS513, CCD!BY513, CCD!CE513, CCD!CK513, CCD!CQ513, CCD!CW513))</f>
        <v>0</v>
      </c>
      <c r="I513" s="287">
        <f>IF(ISBLANK(F513), "", COUNTA(CCD!L513, CCD!R513, CCD!X513, CCD!AD513, CCD!AJ513, CCD!AP513, CCD!AV513, CCD!BB513, CCD!BH513, CCD!BN513, CCD!BT513, CCD!BZ513, CCD!CF513, CCD!CL513, CCD!CR513, CCD!CX513))</f>
        <v>0</v>
      </c>
      <c r="J513" s="287">
        <f>IF(ISBLANK(G513), "", COUNTA(CCD!M513, CCD!S513, CCD!Y513, CCD!AE513, CCD!AK513, CCD!AQ513, CCD!AW513, CCD!BC513, CCD!BI513, CCD!BO513, CCD!BU513, CCD!CA513, CCD!CG513, CCD!CM513, CCD!CS513, CCD!CY513))</f>
        <v>0</v>
      </c>
      <c r="K513" s="32"/>
      <c r="L513" s="32"/>
      <c r="M513" s="32"/>
      <c r="N513" s="310">
        <v>0.0</v>
      </c>
      <c r="O513" s="310">
        <v>0.0</v>
      </c>
      <c r="P513" s="310">
        <v>0.0</v>
      </c>
      <c r="Q513" s="32"/>
      <c r="R513" s="88"/>
      <c r="S513" s="32"/>
      <c r="T513" s="310">
        <v>0.0</v>
      </c>
      <c r="U513" s="310">
        <v>0.0</v>
      </c>
      <c r="V513" s="310">
        <v>0.0</v>
      </c>
      <c r="W513" s="32"/>
      <c r="X513" s="32"/>
      <c r="Y513" s="32"/>
      <c r="Z513" s="310">
        <v>0.0</v>
      </c>
      <c r="AA513" s="310">
        <v>0.0</v>
      </c>
      <c r="AB513" s="310">
        <v>0.0</v>
      </c>
      <c r="AC513" s="32"/>
      <c r="AD513" s="32"/>
      <c r="AE513" s="32"/>
      <c r="AF513" s="310">
        <v>0.0</v>
      </c>
      <c r="AG513" s="310">
        <v>0.0</v>
      </c>
      <c r="AH513" s="310">
        <v>0.0</v>
      </c>
      <c r="AI513" s="32"/>
      <c r="AJ513" s="32"/>
      <c r="AK513" s="32"/>
      <c r="AL513" s="310">
        <v>0.0</v>
      </c>
      <c r="AM513" s="310">
        <v>0.0</v>
      </c>
      <c r="AN513" s="310">
        <v>0.0</v>
      </c>
      <c r="AO513" s="32"/>
      <c r="AP513" s="32"/>
      <c r="AQ513" s="32"/>
      <c r="AR513" s="310">
        <v>0.0</v>
      </c>
      <c r="AS513" s="310">
        <v>0.0</v>
      </c>
      <c r="AT513" s="310">
        <v>0.0</v>
      </c>
      <c r="AU513" s="32"/>
      <c r="AV513" s="32"/>
      <c r="AW513" s="32"/>
      <c r="AX513" s="310">
        <v>0.0</v>
      </c>
      <c r="AY513" s="310">
        <v>0.0</v>
      </c>
      <c r="AZ513" s="310">
        <v>0.0</v>
      </c>
      <c r="BA513" s="32"/>
      <c r="BB513" s="32"/>
      <c r="BC513" s="32"/>
      <c r="BD513" s="310">
        <v>0.0</v>
      </c>
      <c r="BE513" s="310">
        <v>0.0</v>
      </c>
      <c r="BF513" s="310">
        <v>0.0</v>
      </c>
      <c r="BG513" s="32"/>
      <c r="BH513" s="32"/>
      <c r="BI513" s="32"/>
      <c r="BJ513" s="310">
        <v>0.0</v>
      </c>
      <c r="BK513" s="310">
        <v>0.0</v>
      </c>
      <c r="BL513" s="310">
        <v>0.0</v>
      </c>
      <c r="BM513" s="32"/>
      <c r="BN513" s="32"/>
      <c r="BO513" s="32"/>
      <c r="BP513" s="310">
        <v>0.0</v>
      </c>
      <c r="BQ513" s="310">
        <v>0.0</v>
      </c>
      <c r="BR513" s="310">
        <v>0.0</v>
      </c>
      <c r="BS513" s="32"/>
      <c r="BT513" s="32"/>
      <c r="BU513" s="32"/>
      <c r="BV513" s="310">
        <v>0.0</v>
      </c>
      <c r="BW513" s="310">
        <v>0.0</v>
      </c>
      <c r="BX513" s="310">
        <v>0.0</v>
      </c>
      <c r="BY513" s="32"/>
      <c r="BZ513" s="32"/>
      <c r="CA513" s="32"/>
      <c r="CB513" s="310">
        <v>0.0</v>
      </c>
      <c r="CC513" s="310">
        <v>0.0</v>
      </c>
      <c r="CD513" s="310">
        <v>0.0</v>
      </c>
      <c r="CE513" s="32"/>
      <c r="CF513" s="32"/>
      <c r="CG513" s="32"/>
      <c r="CH513" s="310">
        <v>0.0</v>
      </c>
      <c r="CI513" s="310">
        <v>0.0</v>
      </c>
      <c r="CJ513" s="310">
        <v>0.0</v>
      </c>
      <c r="CK513" s="31"/>
      <c r="CL513" s="31"/>
      <c r="CM513" s="31"/>
      <c r="CN513" s="304">
        <v>0.0</v>
      </c>
      <c r="CO513" s="304">
        <v>0.0</v>
      </c>
      <c r="CP513" s="304">
        <v>0.0</v>
      </c>
      <c r="CQ513" s="31"/>
      <c r="CR513" s="31"/>
      <c r="CS513" s="31"/>
      <c r="CT513" s="304">
        <v>0.0</v>
      </c>
      <c r="CU513" s="304">
        <v>0.0</v>
      </c>
      <c r="CV513" s="304">
        <v>0.0</v>
      </c>
      <c r="CW513" s="31"/>
      <c r="CX513" s="31"/>
      <c r="CY513" s="31"/>
      <c r="CZ513" s="304">
        <v>0.0</v>
      </c>
      <c r="DA513" s="304">
        <v>0.0</v>
      </c>
      <c r="DB513" s="304">
        <v>0.0</v>
      </c>
    </row>
    <row r="514">
      <c r="B514" s="313"/>
      <c r="C514" s="314"/>
      <c r="D514" s="314"/>
      <c r="E514" s="287">
        <v>0.0</v>
      </c>
      <c r="F514" s="287">
        <v>0.0</v>
      </c>
      <c r="G514" s="287">
        <v>0.0</v>
      </c>
      <c r="H514" s="287">
        <f>IF(ISBLANK(E514), "", COUNTA(CCD!K514, CCD!Q514, CCD!W514, CCD!AC514, CCD!AI514, CCD!AO514, CCD!AU514, CCD!BA514, CCD!BG514, CCD!BM514, CCD!BS514, CCD!BY514, CCD!CE514, CCD!CK514, CCD!CQ514, CCD!CW514))</f>
        <v>0</v>
      </c>
      <c r="I514" s="287">
        <f>IF(ISBLANK(F514), "", COUNTA(CCD!L514, CCD!R514, CCD!X514, CCD!AD514, CCD!AJ514, CCD!AP514, CCD!AV514, CCD!BB514, CCD!BH514, CCD!BN514, CCD!BT514, CCD!BZ514, CCD!CF514, CCD!CL514, CCD!CR514, CCD!CX514))</f>
        <v>0</v>
      </c>
      <c r="J514" s="287">
        <f>IF(ISBLANK(G514), "", COUNTA(CCD!M514, CCD!S514, CCD!Y514, CCD!AE514, CCD!AK514, CCD!AQ514, CCD!AW514, CCD!BC514, CCD!BI514, CCD!BO514, CCD!BU514, CCD!CA514, CCD!CG514, CCD!CM514, CCD!CS514, CCD!CY514))</f>
        <v>0</v>
      </c>
      <c r="K514" s="32"/>
      <c r="L514" s="32"/>
      <c r="M514" s="32"/>
      <c r="N514" s="310">
        <v>0.0</v>
      </c>
      <c r="O514" s="310">
        <v>0.0</v>
      </c>
      <c r="P514" s="310">
        <v>0.0</v>
      </c>
      <c r="Q514" s="32"/>
      <c r="R514" s="88"/>
      <c r="S514" s="32"/>
      <c r="T514" s="310">
        <v>0.0</v>
      </c>
      <c r="U514" s="310">
        <v>0.0</v>
      </c>
      <c r="V514" s="310">
        <v>0.0</v>
      </c>
      <c r="W514" s="32"/>
      <c r="X514" s="32"/>
      <c r="Y514" s="32"/>
      <c r="Z514" s="310">
        <v>0.0</v>
      </c>
      <c r="AA514" s="310">
        <v>0.0</v>
      </c>
      <c r="AB514" s="310">
        <v>0.0</v>
      </c>
      <c r="AC514" s="32"/>
      <c r="AD514" s="32"/>
      <c r="AE514" s="32"/>
      <c r="AF514" s="310">
        <v>0.0</v>
      </c>
      <c r="AG514" s="310">
        <v>0.0</v>
      </c>
      <c r="AH514" s="310">
        <v>0.0</v>
      </c>
      <c r="AI514" s="32"/>
      <c r="AJ514" s="32"/>
      <c r="AK514" s="32"/>
      <c r="AL514" s="310">
        <v>0.0</v>
      </c>
      <c r="AM514" s="310">
        <v>0.0</v>
      </c>
      <c r="AN514" s="310">
        <v>0.0</v>
      </c>
      <c r="AO514" s="32"/>
      <c r="AP514" s="32"/>
      <c r="AQ514" s="32"/>
      <c r="AR514" s="310">
        <v>0.0</v>
      </c>
      <c r="AS514" s="310">
        <v>0.0</v>
      </c>
      <c r="AT514" s="310">
        <v>0.0</v>
      </c>
      <c r="AU514" s="32"/>
      <c r="AV514" s="32"/>
      <c r="AW514" s="32"/>
      <c r="AX514" s="310">
        <v>0.0</v>
      </c>
      <c r="AY514" s="310">
        <v>0.0</v>
      </c>
      <c r="AZ514" s="310">
        <v>0.0</v>
      </c>
      <c r="BA514" s="32"/>
      <c r="BB514" s="32"/>
      <c r="BC514" s="32"/>
      <c r="BD514" s="310">
        <v>0.0</v>
      </c>
      <c r="BE514" s="310">
        <v>0.0</v>
      </c>
      <c r="BF514" s="310">
        <v>0.0</v>
      </c>
      <c r="BG514" s="32"/>
      <c r="BH514" s="32"/>
      <c r="BI514" s="32"/>
      <c r="BJ514" s="310">
        <v>0.0</v>
      </c>
      <c r="BK514" s="310">
        <v>0.0</v>
      </c>
      <c r="BL514" s="310">
        <v>0.0</v>
      </c>
      <c r="BM514" s="32"/>
      <c r="BN514" s="32"/>
      <c r="BO514" s="32"/>
      <c r="BP514" s="310">
        <v>0.0</v>
      </c>
      <c r="BQ514" s="310">
        <v>0.0</v>
      </c>
      <c r="BR514" s="310">
        <v>0.0</v>
      </c>
      <c r="BS514" s="32"/>
      <c r="BT514" s="32"/>
      <c r="BU514" s="32"/>
      <c r="BV514" s="310">
        <v>0.0</v>
      </c>
      <c r="BW514" s="310">
        <v>0.0</v>
      </c>
      <c r="BX514" s="310">
        <v>0.0</v>
      </c>
      <c r="BY514" s="32"/>
      <c r="BZ514" s="32"/>
      <c r="CA514" s="32"/>
      <c r="CB514" s="310">
        <v>0.0</v>
      </c>
      <c r="CC514" s="310">
        <v>0.0</v>
      </c>
      <c r="CD514" s="310">
        <v>0.0</v>
      </c>
      <c r="CE514" s="32"/>
      <c r="CF514" s="32"/>
      <c r="CG514" s="32"/>
      <c r="CH514" s="310">
        <v>0.0</v>
      </c>
      <c r="CI514" s="310">
        <v>0.0</v>
      </c>
      <c r="CJ514" s="310">
        <v>0.0</v>
      </c>
      <c r="CK514" s="31"/>
      <c r="CL514" s="31"/>
      <c r="CM514" s="31"/>
      <c r="CN514" s="304">
        <v>0.0</v>
      </c>
      <c r="CO514" s="304">
        <v>0.0</v>
      </c>
      <c r="CP514" s="304">
        <v>0.0</v>
      </c>
      <c r="CQ514" s="31"/>
      <c r="CR514" s="31"/>
      <c r="CS514" s="31"/>
      <c r="CT514" s="304">
        <v>0.0</v>
      </c>
      <c r="CU514" s="304">
        <v>0.0</v>
      </c>
      <c r="CV514" s="304">
        <v>0.0</v>
      </c>
      <c r="CW514" s="31"/>
      <c r="CX514" s="31"/>
      <c r="CY514" s="31"/>
      <c r="CZ514" s="304">
        <v>0.0</v>
      </c>
      <c r="DA514" s="304">
        <v>0.0</v>
      </c>
      <c r="DB514" s="304">
        <v>0.0</v>
      </c>
    </row>
    <row r="515">
      <c r="B515" s="313"/>
      <c r="C515" s="314"/>
      <c r="D515" s="314"/>
      <c r="E515" s="287">
        <v>0.0</v>
      </c>
      <c r="F515" s="287">
        <v>0.0</v>
      </c>
      <c r="G515" s="287">
        <v>0.0</v>
      </c>
      <c r="H515" s="287">
        <f>IF(ISBLANK(E515), "", COUNTA(CCD!K515, CCD!Q515, CCD!W515, CCD!AC515, CCD!AI515, CCD!AO515, CCD!AU515, CCD!BA515, CCD!BG515, CCD!BM515, CCD!BS515, CCD!BY515, CCD!CE515, CCD!CK515, CCD!CQ515, CCD!CW515))</f>
        <v>0</v>
      </c>
      <c r="I515" s="287">
        <f>IF(ISBLANK(F515), "", COUNTA(CCD!L515, CCD!R515, CCD!X515, CCD!AD515, CCD!AJ515, CCD!AP515, CCD!AV515, CCD!BB515, CCD!BH515, CCD!BN515, CCD!BT515, CCD!BZ515, CCD!CF515, CCD!CL515, CCD!CR515, CCD!CX515))</f>
        <v>0</v>
      </c>
      <c r="J515" s="287">
        <f>IF(ISBLANK(G515), "", COUNTA(CCD!M515, CCD!S515, CCD!Y515, CCD!AE515, CCD!AK515, CCD!AQ515, CCD!AW515, CCD!BC515, CCD!BI515, CCD!BO515, CCD!BU515, CCD!CA515, CCD!CG515, CCD!CM515, CCD!CS515, CCD!CY515))</f>
        <v>0</v>
      </c>
      <c r="K515" s="32"/>
      <c r="L515" s="32"/>
      <c r="M515" s="32"/>
      <c r="N515" s="310">
        <v>0.0</v>
      </c>
      <c r="O515" s="310">
        <v>0.0</v>
      </c>
      <c r="P515" s="310">
        <v>0.0</v>
      </c>
      <c r="Q515" s="32"/>
      <c r="R515" s="88"/>
      <c r="S515" s="32"/>
      <c r="T515" s="310">
        <v>0.0</v>
      </c>
      <c r="U515" s="310">
        <v>0.0</v>
      </c>
      <c r="V515" s="310">
        <v>0.0</v>
      </c>
      <c r="W515" s="32"/>
      <c r="X515" s="32"/>
      <c r="Y515" s="32"/>
      <c r="Z515" s="310">
        <v>0.0</v>
      </c>
      <c r="AA515" s="310">
        <v>0.0</v>
      </c>
      <c r="AB515" s="310">
        <v>0.0</v>
      </c>
      <c r="AC515" s="32"/>
      <c r="AD515" s="32"/>
      <c r="AE515" s="32"/>
      <c r="AF515" s="310">
        <v>0.0</v>
      </c>
      <c r="AG515" s="310">
        <v>0.0</v>
      </c>
      <c r="AH515" s="310">
        <v>0.0</v>
      </c>
      <c r="AI515" s="32"/>
      <c r="AJ515" s="32"/>
      <c r="AK515" s="32"/>
      <c r="AL515" s="310">
        <v>0.0</v>
      </c>
      <c r="AM515" s="310">
        <v>0.0</v>
      </c>
      <c r="AN515" s="310">
        <v>0.0</v>
      </c>
      <c r="AO515" s="32"/>
      <c r="AP515" s="32"/>
      <c r="AQ515" s="32"/>
      <c r="AR515" s="310">
        <v>0.0</v>
      </c>
      <c r="AS515" s="310">
        <v>0.0</v>
      </c>
      <c r="AT515" s="310">
        <v>0.0</v>
      </c>
      <c r="AU515" s="32"/>
      <c r="AV515" s="32"/>
      <c r="AW515" s="32"/>
      <c r="AX515" s="310">
        <v>0.0</v>
      </c>
      <c r="AY515" s="310">
        <v>0.0</v>
      </c>
      <c r="AZ515" s="310">
        <v>0.0</v>
      </c>
      <c r="BA515" s="32"/>
      <c r="BB515" s="32"/>
      <c r="BC515" s="32"/>
      <c r="BD515" s="310">
        <v>0.0</v>
      </c>
      <c r="BE515" s="310">
        <v>0.0</v>
      </c>
      <c r="BF515" s="310">
        <v>0.0</v>
      </c>
      <c r="BG515" s="32"/>
      <c r="BH515" s="32"/>
      <c r="BI515" s="32"/>
      <c r="BJ515" s="310">
        <v>0.0</v>
      </c>
      <c r="BK515" s="310">
        <v>0.0</v>
      </c>
      <c r="BL515" s="310">
        <v>0.0</v>
      </c>
      <c r="BM515" s="32"/>
      <c r="BN515" s="32"/>
      <c r="BO515" s="32"/>
      <c r="BP515" s="310">
        <v>0.0</v>
      </c>
      <c r="BQ515" s="310">
        <v>0.0</v>
      </c>
      <c r="BR515" s="310">
        <v>0.0</v>
      </c>
      <c r="BS515" s="32"/>
      <c r="BT515" s="32"/>
      <c r="BU515" s="32"/>
      <c r="BV515" s="310">
        <v>0.0</v>
      </c>
      <c r="BW515" s="310">
        <v>0.0</v>
      </c>
      <c r="BX515" s="310">
        <v>0.0</v>
      </c>
      <c r="BY515" s="32"/>
      <c r="BZ515" s="32"/>
      <c r="CA515" s="32"/>
      <c r="CB515" s="310">
        <v>0.0</v>
      </c>
      <c r="CC515" s="310">
        <v>0.0</v>
      </c>
      <c r="CD515" s="310">
        <v>0.0</v>
      </c>
      <c r="CE515" s="32"/>
      <c r="CF515" s="32"/>
      <c r="CG515" s="32"/>
      <c r="CH515" s="310">
        <v>0.0</v>
      </c>
      <c r="CI515" s="310">
        <v>0.0</v>
      </c>
      <c r="CJ515" s="310">
        <v>0.0</v>
      </c>
      <c r="CK515" s="31"/>
      <c r="CL515" s="31"/>
      <c r="CM515" s="31"/>
      <c r="CN515" s="304">
        <v>0.0</v>
      </c>
      <c r="CO515" s="304">
        <v>0.0</v>
      </c>
      <c r="CP515" s="304">
        <v>0.0</v>
      </c>
      <c r="CQ515" s="31"/>
      <c r="CR515" s="31"/>
      <c r="CS515" s="31"/>
      <c r="CT515" s="304">
        <v>0.0</v>
      </c>
      <c r="CU515" s="304">
        <v>0.0</v>
      </c>
      <c r="CV515" s="304">
        <v>0.0</v>
      </c>
      <c r="CW515" s="31"/>
      <c r="CX515" s="31"/>
      <c r="CY515" s="31"/>
      <c r="CZ515" s="304">
        <v>0.0</v>
      </c>
      <c r="DA515" s="304">
        <v>0.0</v>
      </c>
      <c r="DB515" s="304">
        <v>0.0</v>
      </c>
    </row>
    <row r="516">
      <c r="B516" s="313"/>
      <c r="C516" s="314"/>
      <c r="D516" s="314"/>
      <c r="E516" s="287">
        <v>0.0</v>
      </c>
      <c r="F516" s="287">
        <v>0.0</v>
      </c>
      <c r="G516" s="287">
        <v>0.0</v>
      </c>
      <c r="H516" s="287">
        <f>IF(ISBLANK(E516), "", COUNTA(CCD!K516, CCD!Q516, CCD!W516, CCD!AC516, CCD!AI516, CCD!AO516, CCD!AU516, CCD!BA516, CCD!BG516, CCD!BM516, CCD!BS516, CCD!BY516, CCD!CE516, CCD!CK516, CCD!CQ516, CCD!CW516))</f>
        <v>0</v>
      </c>
      <c r="I516" s="287">
        <f>IF(ISBLANK(F516), "", COUNTA(CCD!L516, CCD!R516, CCD!X516, CCD!AD516, CCD!AJ516, CCD!AP516, CCD!AV516, CCD!BB516, CCD!BH516, CCD!BN516, CCD!BT516, CCD!BZ516, CCD!CF516, CCD!CL516, CCD!CR516, CCD!CX516))</f>
        <v>0</v>
      </c>
      <c r="J516" s="287">
        <f>IF(ISBLANK(G516), "", COUNTA(CCD!M516, CCD!S516, CCD!Y516, CCD!AE516, CCD!AK516, CCD!AQ516, CCD!AW516, CCD!BC516, CCD!BI516, CCD!BO516, CCD!BU516, CCD!CA516, CCD!CG516, CCD!CM516, CCD!CS516, CCD!CY516))</f>
        <v>0</v>
      </c>
      <c r="K516" s="32"/>
      <c r="L516" s="32"/>
      <c r="M516" s="32"/>
      <c r="N516" s="310">
        <v>0.0</v>
      </c>
      <c r="O516" s="310">
        <v>0.0</v>
      </c>
      <c r="P516" s="310">
        <v>0.0</v>
      </c>
      <c r="Q516" s="32"/>
      <c r="R516" s="88"/>
      <c r="S516" s="32"/>
      <c r="T516" s="310">
        <v>0.0</v>
      </c>
      <c r="U516" s="310">
        <v>0.0</v>
      </c>
      <c r="V516" s="310">
        <v>0.0</v>
      </c>
      <c r="W516" s="32"/>
      <c r="X516" s="32"/>
      <c r="Y516" s="32"/>
      <c r="Z516" s="310">
        <v>0.0</v>
      </c>
      <c r="AA516" s="310">
        <v>0.0</v>
      </c>
      <c r="AB516" s="310">
        <v>0.0</v>
      </c>
      <c r="AC516" s="32"/>
      <c r="AD516" s="32"/>
      <c r="AE516" s="32"/>
      <c r="AF516" s="310">
        <v>0.0</v>
      </c>
      <c r="AG516" s="310">
        <v>0.0</v>
      </c>
      <c r="AH516" s="310">
        <v>0.0</v>
      </c>
      <c r="AI516" s="32"/>
      <c r="AJ516" s="32"/>
      <c r="AK516" s="32"/>
      <c r="AL516" s="310">
        <v>0.0</v>
      </c>
      <c r="AM516" s="310">
        <v>0.0</v>
      </c>
      <c r="AN516" s="310">
        <v>0.0</v>
      </c>
      <c r="AO516" s="32"/>
      <c r="AP516" s="32"/>
      <c r="AQ516" s="32"/>
      <c r="AR516" s="310">
        <v>0.0</v>
      </c>
      <c r="AS516" s="310">
        <v>0.0</v>
      </c>
      <c r="AT516" s="310">
        <v>0.0</v>
      </c>
      <c r="AU516" s="32"/>
      <c r="AV516" s="32"/>
      <c r="AW516" s="32"/>
      <c r="AX516" s="310">
        <v>0.0</v>
      </c>
      <c r="AY516" s="310">
        <v>0.0</v>
      </c>
      <c r="AZ516" s="310">
        <v>0.0</v>
      </c>
      <c r="BA516" s="32"/>
      <c r="BB516" s="32"/>
      <c r="BC516" s="32"/>
      <c r="BD516" s="310">
        <v>0.0</v>
      </c>
      <c r="BE516" s="310">
        <v>0.0</v>
      </c>
      <c r="BF516" s="310">
        <v>0.0</v>
      </c>
      <c r="BG516" s="32"/>
      <c r="BH516" s="32"/>
      <c r="BI516" s="32"/>
      <c r="BJ516" s="310">
        <v>0.0</v>
      </c>
      <c r="BK516" s="310">
        <v>0.0</v>
      </c>
      <c r="BL516" s="310">
        <v>0.0</v>
      </c>
      <c r="BM516" s="32"/>
      <c r="BN516" s="32"/>
      <c r="BO516" s="32"/>
      <c r="BP516" s="310">
        <v>0.0</v>
      </c>
      <c r="BQ516" s="310">
        <v>0.0</v>
      </c>
      <c r="BR516" s="310">
        <v>0.0</v>
      </c>
      <c r="BS516" s="32"/>
      <c r="BT516" s="32"/>
      <c r="BU516" s="32"/>
      <c r="BV516" s="310">
        <v>0.0</v>
      </c>
      <c r="BW516" s="310">
        <v>0.0</v>
      </c>
      <c r="BX516" s="310">
        <v>0.0</v>
      </c>
      <c r="BY516" s="32"/>
      <c r="BZ516" s="32"/>
      <c r="CA516" s="32"/>
      <c r="CB516" s="310">
        <v>0.0</v>
      </c>
      <c r="CC516" s="310">
        <v>0.0</v>
      </c>
      <c r="CD516" s="310">
        <v>0.0</v>
      </c>
      <c r="CE516" s="32"/>
      <c r="CF516" s="32"/>
      <c r="CG516" s="32"/>
      <c r="CH516" s="310">
        <v>0.0</v>
      </c>
      <c r="CI516" s="310">
        <v>0.0</v>
      </c>
      <c r="CJ516" s="310">
        <v>0.0</v>
      </c>
      <c r="CK516" s="31"/>
      <c r="CL516" s="31"/>
      <c r="CM516" s="31"/>
      <c r="CN516" s="304">
        <v>0.0</v>
      </c>
      <c r="CO516" s="304">
        <v>0.0</v>
      </c>
      <c r="CP516" s="304">
        <v>0.0</v>
      </c>
      <c r="CQ516" s="31"/>
      <c r="CR516" s="31"/>
      <c r="CS516" s="31"/>
      <c r="CT516" s="304">
        <v>0.0</v>
      </c>
      <c r="CU516" s="304">
        <v>0.0</v>
      </c>
      <c r="CV516" s="304">
        <v>0.0</v>
      </c>
      <c r="CW516" s="31"/>
      <c r="CX516" s="31"/>
      <c r="CY516" s="31"/>
      <c r="CZ516" s="304">
        <v>0.0</v>
      </c>
      <c r="DA516" s="304">
        <v>0.0</v>
      </c>
      <c r="DB516" s="304">
        <v>0.0</v>
      </c>
    </row>
    <row r="517">
      <c r="B517" s="313"/>
      <c r="C517" s="314"/>
      <c r="D517" s="314"/>
      <c r="E517" s="287">
        <v>0.0</v>
      </c>
      <c r="F517" s="287">
        <v>0.0</v>
      </c>
      <c r="G517" s="287">
        <v>0.0</v>
      </c>
      <c r="H517" s="287">
        <f>IF(ISBLANK(E517), "", COUNTA(CCD!K517, CCD!Q517, CCD!W517, CCD!AC517, CCD!AI517, CCD!AO517, CCD!AU517, CCD!BA517, CCD!BG517, CCD!BM517, CCD!BS517, CCD!BY517, CCD!CE517, CCD!CK517, CCD!CQ517, CCD!CW517))</f>
        <v>0</v>
      </c>
      <c r="I517" s="287">
        <f>IF(ISBLANK(F517), "", COUNTA(CCD!L517, CCD!R517, CCD!X517, CCD!AD517, CCD!AJ517, CCD!AP517, CCD!AV517, CCD!BB517, CCD!BH517, CCD!BN517, CCD!BT517, CCD!BZ517, CCD!CF517, CCD!CL517, CCD!CR517, CCD!CX517))</f>
        <v>0</v>
      </c>
      <c r="J517" s="287">
        <f>IF(ISBLANK(G517), "", COUNTA(CCD!M517, CCD!S517, CCD!Y517, CCD!AE517, CCD!AK517, CCD!AQ517, CCD!AW517, CCD!BC517, CCD!BI517, CCD!BO517, CCD!BU517, CCD!CA517, CCD!CG517, CCD!CM517, CCD!CS517, CCD!CY517))</f>
        <v>0</v>
      </c>
      <c r="K517" s="32"/>
      <c r="L517" s="32"/>
      <c r="M517" s="32"/>
      <c r="N517" s="310">
        <v>0.0</v>
      </c>
      <c r="O517" s="310">
        <v>0.0</v>
      </c>
      <c r="P517" s="310">
        <v>0.0</v>
      </c>
      <c r="Q517" s="32"/>
      <c r="R517" s="88"/>
      <c r="S517" s="32"/>
      <c r="T517" s="310">
        <v>0.0</v>
      </c>
      <c r="U517" s="310">
        <v>0.0</v>
      </c>
      <c r="V517" s="310">
        <v>0.0</v>
      </c>
      <c r="W517" s="32"/>
      <c r="X517" s="32"/>
      <c r="Y517" s="32"/>
      <c r="Z517" s="310">
        <v>0.0</v>
      </c>
      <c r="AA517" s="310">
        <v>0.0</v>
      </c>
      <c r="AB517" s="310">
        <v>0.0</v>
      </c>
      <c r="AC517" s="32"/>
      <c r="AD517" s="32"/>
      <c r="AE517" s="32"/>
      <c r="AF517" s="310">
        <v>0.0</v>
      </c>
      <c r="AG517" s="310">
        <v>0.0</v>
      </c>
      <c r="AH517" s="310">
        <v>0.0</v>
      </c>
      <c r="AI517" s="32"/>
      <c r="AJ517" s="32"/>
      <c r="AK517" s="32"/>
      <c r="AL517" s="310">
        <v>0.0</v>
      </c>
      <c r="AM517" s="310">
        <v>0.0</v>
      </c>
      <c r="AN517" s="310">
        <v>0.0</v>
      </c>
      <c r="AO517" s="32"/>
      <c r="AP517" s="32"/>
      <c r="AQ517" s="32"/>
      <c r="AR517" s="310">
        <v>0.0</v>
      </c>
      <c r="AS517" s="310">
        <v>0.0</v>
      </c>
      <c r="AT517" s="310">
        <v>0.0</v>
      </c>
      <c r="AU517" s="32"/>
      <c r="AV517" s="32"/>
      <c r="AW517" s="32"/>
      <c r="AX517" s="310">
        <v>0.0</v>
      </c>
      <c r="AY517" s="310">
        <v>0.0</v>
      </c>
      <c r="AZ517" s="310">
        <v>0.0</v>
      </c>
      <c r="BA517" s="32"/>
      <c r="BB517" s="32"/>
      <c r="BC517" s="32"/>
      <c r="BD517" s="310">
        <v>0.0</v>
      </c>
      <c r="BE517" s="310">
        <v>0.0</v>
      </c>
      <c r="BF517" s="310">
        <v>0.0</v>
      </c>
      <c r="BG517" s="32"/>
      <c r="BH517" s="32"/>
      <c r="BI517" s="32"/>
      <c r="BJ517" s="310">
        <v>0.0</v>
      </c>
      <c r="BK517" s="310">
        <v>0.0</v>
      </c>
      <c r="BL517" s="310">
        <v>0.0</v>
      </c>
      <c r="BM517" s="32"/>
      <c r="BN517" s="32"/>
      <c r="BO517" s="32"/>
      <c r="BP517" s="310">
        <v>0.0</v>
      </c>
      <c r="BQ517" s="310">
        <v>0.0</v>
      </c>
      <c r="BR517" s="310">
        <v>0.0</v>
      </c>
      <c r="BS517" s="32"/>
      <c r="BT517" s="32"/>
      <c r="BU517" s="32"/>
      <c r="BV517" s="310">
        <v>0.0</v>
      </c>
      <c r="BW517" s="310">
        <v>0.0</v>
      </c>
      <c r="BX517" s="310">
        <v>0.0</v>
      </c>
      <c r="BY517" s="32"/>
      <c r="BZ517" s="32"/>
      <c r="CA517" s="32"/>
      <c r="CB517" s="310">
        <v>0.0</v>
      </c>
      <c r="CC517" s="310">
        <v>0.0</v>
      </c>
      <c r="CD517" s="310">
        <v>0.0</v>
      </c>
      <c r="CE517" s="32"/>
      <c r="CF517" s="32"/>
      <c r="CG517" s="32"/>
      <c r="CH517" s="310">
        <v>0.0</v>
      </c>
      <c r="CI517" s="310">
        <v>0.0</v>
      </c>
      <c r="CJ517" s="310">
        <v>0.0</v>
      </c>
      <c r="CK517" s="31"/>
      <c r="CL517" s="31"/>
      <c r="CM517" s="31"/>
      <c r="CN517" s="304">
        <v>0.0</v>
      </c>
      <c r="CO517" s="304">
        <v>0.0</v>
      </c>
      <c r="CP517" s="304">
        <v>0.0</v>
      </c>
      <c r="CQ517" s="31"/>
      <c r="CR517" s="31"/>
      <c r="CS517" s="31"/>
      <c r="CT517" s="304">
        <v>0.0</v>
      </c>
      <c r="CU517" s="304">
        <v>0.0</v>
      </c>
      <c r="CV517" s="304">
        <v>0.0</v>
      </c>
      <c r="CW517" s="31"/>
      <c r="CX517" s="31"/>
      <c r="CY517" s="31"/>
      <c r="CZ517" s="304">
        <v>0.0</v>
      </c>
      <c r="DA517" s="304">
        <v>0.0</v>
      </c>
      <c r="DB517" s="304">
        <v>0.0</v>
      </c>
    </row>
    <row r="518">
      <c r="B518" s="313"/>
      <c r="C518" s="314"/>
      <c r="D518" s="314"/>
      <c r="E518" s="287">
        <v>0.0</v>
      </c>
      <c r="F518" s="287">
        <v>0.0</v>
      </c>
      <c r="G518" s="287">
        <v>0.0</v>
      </c>
      <c r="H518" s="287">
        <f>IF(ISBLANK(E518), "", COUNTA(CCD!K518, CCD!Q518, CCD!W518, CCD!AC518, CCD!AI518, CCD!AO518, CCD!AU518, CCD!BA518, CCD!BG518, CCD!BM518, CCD!BS518, CCD!BY518, CCD!CE518, CCD!CK518, CCD!CQ518, CCD!CW518))</f>
        <v>0</v>
      </c>
      <c r="I518" s="287">
        <f>IF(ISBLANK(F518), "", COUNTA(CCD!L518, CCD!R518, CCD!X518, CCD!AD518, CCD!AJ518, CCD!AP518, CCD!AV518, CCD!BB518, CCD!BH518, CCD!BN518, CCD!BT518, CCD!BZ518, CCD!CF518, CCD!CL518, CCD!CR518, CCD!CX518))</f>
        <v>0</v>
      </c>
      <c r="J518" s="287">
        <f>IF(ISBLANK(G518), "", COUNTA(CCD!M518, CCD!S518, CCD!Y518, CCD!AE518, CCD!AK518, CCD!AQ518, CCD!AW518, CCD!BC518, CCD!BI518, CCD!BO518, CCD!BU518, CCD!CA518, CCD!CG518, CCD!CM518, CCD!CS518, CCD!CY518))</f>
        <v>0</v>
      </c>
      <c r="K518" s="32"/>
      <c r="L518" s="32"/>
      <c r="M518" s="32"/>
      <c r="N518" s="310">
        <v>0.0</v>
      </c>
      <c r="O518" s="310">
        <v>0.0</v>
      </c>
      <c r="P518" s="310">
        <v>0.0</v>
      </c>
      <c r="Q518" s="32"/>
      <c r="R518" s="88"/>
      <c r="S518" s="32"/>
      <c r="T518" s="310">
        <v>0.0</v>
      </c>
      <c r="U518" s="310">
        <v>0.0</v>
      </c>
      <c r="V518" s="310">
        <v>0.0</v>
      </c>
      <c r="W518" s="32"/>
      <c r="X518" s="32"/>
      <c r="Y518" s="32"/>
      <c r="Z518" s="310">
        <v>0.0</v>
      </c>
      <c r="AA518" s="310">
        <v>0.0</v>
      </c>
      <c r="AB518" s="310">
        <v>0.0</v>
      </c>
      <c r="AC518" s="32"/>
      <c r="AD518" s="32"/>
      <c r="AE518" s="32"/>
      <c r="AF518" s="310">
        <v>0.0</v>
      </c>
      <c r="AG518" s="310">
        <v>0.0</v>
      </c>
      <c r="AH518" s="310">
        <v>0.0</v>
      </c>
      <c r="AI518" s="32"/>
      <c r="AJ518" s="32"/>
      <c r="AK518" s="32"/>
      <c r="AL518" s="310">
        <v>0.0</v>
      </c>
      <c r="AM518" s="310">
        <v>0.0</v>
      </c>
      <c r="AN518" s="310">
        <v>0.0</v>
      </c>
      <c r="AO518" s="32"/>
      <c r="AP518" s="32"/>
      <c r="AQ518" s="32"/>
      <c r="AR518" s="310">
        <v>0.0</v>
      </c>
      <c r="AS518" s="310">
        <v>0.0</v>
      </c>
      <c r="AT518" s="310">
        <v>0.0</v>
      </c>
      <c r="AU518" s="32"/>
      <c r="AV518" s="32"/>
      <c r="AW518" s="32"/>
      <c r="AX518" s="310">
        <v>0.0</v>
      </c>
      <c r="AY518" s="310">
        <v>0.0</v>
      </c>
      <c r="AZ518" s="310">
        <v>0.0</v>
      </c>
      <c r="BA518" s="32"/>
      <c r="BB518" s="32"/>
      <c r="BC518" s="32"/>
      <c r="BD518" s="310">
        <v>0.0</v>
      </c>
      <c r="BE518" s="310">
        <v>0.0</v>
      </c>
      <c r="BF518" s="310">
        <v>0.0</v>
      </c>
      <c r="BG518" s="32"/>
      <c r="BH518" s="32"/>
      <c r="BI518" s="32"/>
      <c r="BJ518" s="310">
        <v>0.0</v>
      </c>
      <c r="BK518" s="310">
        <v>0.0</v>
      </c>
      <c r="BL518" s="310">
        <v>0.0</v>
      </c>
      <c r="BM518" s="32"/>
      <c r="BN518" s="32"/>
      <c r="BO518" s="32"/>
      <c r="BP518" s="310">
        <v>0.0</v>
      </c>
      <c r="BQ518" s="310">
        <v>0.0</v>
      </c>
      <c r="BR518" s="310">
        <v>0.0</v>
      </c>
      <c r="BS518" s="32"/>
      <c r="BT518" s="32"/>
      <c r="BU518" s="32"/>
      <c r="BV518" s="310">
        <v>0.0</v>
      </c>
      <c r="BW518" s="310">
        <v>0.0</v>
      </c>
      <c r="BX518" s="310">
        <v>0.0</v>
      </c>
      <c r="BY518" s="32"/>
      <c r="BZ518" s="32"/>
      <c r="CA518" s="32"/>
      <c r="CB518" s="310">
        <v>0.0</v>
      </c>
      <c r="CC518" s="310">
        <v>0.0</v>
      </c>
      <c r="CD518" s="310">
        <v>0.0</v>
      </c>
      <c r="CE518" s="32"/>
      <c r="CF518" s="32"/>
      <c r="CG518" s="32"/>
      <c r="CH518" s="310">
        <v>0.0</v>
      </c>
      <c r="CI518" s="310">
        <v>0.0</v>
      </c>
      <c r="CJ518" s="310">
        <v>0.0</v>
      </c>
      <c r="CK518" s="31"/>
      <c r="CL518" s="31"/>
      <c r="CM518" s="31"/>
      <c r="CN518" s="304">
        <v>0.0</v>
      </c>
      <c r="CO518" s="304">
        <v>0.0</v>
      </c>
      <c r="CP518" s="304">
        <v>0.0</v>
      </c>
      <c r="CQ518" s="31"/>
      <c r="CR518" s="31"/>
      <c r="CS518" s="31"/>
      <c r="CT518" s="304">
        <v>0.0</v>
      </c>
      <c r="CU518" s="304">
        <v>0.0</v>
      </c>
      <c r="CV518" s="304">
        <v>0.0</v>
      </c>
      <c r="CW518" s="31"/>
      <c r="CX518" s="31"/>
      <c r="CY518" s="31"/>
      <c r="CZ518" s="304">
        <v>0.0</v>
      </c>
      <c r="DA518" s="304">
        <v>0.0</v>
      </c>
      <c r="DB518" s="304">
        <v>0.0</v>
      </c>
    </row>
    <row r="519">
      <c r="B519" s="313"/>
      <c r="C519" s="314"/>
      <c r="D519" s="314"/>
      <c r="E519" s="287">
        <v>0.0</v>
      </c>
      <c r="F519" s="287">
        <v>0.0</v>
      </c>
      <c r="G519" s="287">
        <v>0.0</v>
      </c>
      <c r="H519" s="287">
        <f>IF(ISBLANK(E519), "", COUNTA(CCD!K519, CCD!Q519, CCD!W519, CCD!AC519, CCD!AI519, CCD!AO519, CCD!AU519, CCD!BA519, CCD!BG519, CCD!BM519, CCD!BS519, CCD!BY519, CCD!CE519, CCD!CK519, CCD!CQ519, CCD!CW519))</f>
        <v>0</v>
      </c>
      <c r="I519" s="287">
        <f>IF(ISBLANK(F519), "", COUNTA(CCD!L519, CCD!R519, CCD!X519, CCD!AD519, CCD!AJ519, CCD!AP519, CCD!AV519, CCD!BB519, CCD!BH519, CCD!BN519, CCD!BT519, CCD!BZ519, CCD!CF519, CCD!CL519, CCD!CR519, CCD!CX519))</f>
        <v>0</v>
      </c>
      <c r="J519" s="287">
        <f>IF(ISBLANK(G519), "", COUNTA(CCD!M519, CCD!S519, CCD!Y519, CCD!AE519, CCD!AK519, CCD!AQ519, CCD!AW519, CCD!BC519, CCD!BI519, CCD!BO519, CCD!BU519, CCD!CA519, CCD!CG519, CCD!CM519, CCD!CS519, CCD!CY519))</f>
        <v>0</v>
      </c>
      <c r="K519" s="32"/>
      <c r="L519" s="32"/>
      <c r="M519" s="32"/>
      <c r="N519" s="310">
        <v>0.0</v>
      </c>
      <c r="O519" s="310">
        <v>0.0</v>
      </c>
      <c r="P519" s="310">
        <v>0.0</v>
      </c>
      <c r="Q519" s="32"/>
      <c r="R519" s="88"/>
      <c r="S519" s="32"/>
      <c r="T519" s="310">
        <v>0.0</v>
      </c>
      <c r="U519" s="310">
        <v>0.0</v>
      </c>
      <c r="V519" s="310">
        <v>0.0</v>
      </c>
      <c r="W519" s="32"/>
      <c r="X519" s="32"/>
      <c r="Y519" s="32"/>
      <c r="Z519" s="310">
        <v>0.0</v>
      </c>
      <c r="AA519" s="310">
        <v>0.0</v>
      </c>
      <c r="AB519" s="310">
        <v>0.0</v>
      </c>
      <c r="AC519" s="32"/>
      <c r="AD519" s="32"/>
      <c r="AE519" s="32"/>
      <c r="AF519" s="310">
        <v>0.0</v>
      </c>
      <c r="AG519" s="310">
        <v>0.0</v>
      </c>
      <c r="AH519" s="310">
        <v>0.0</v>
      </c>
      <c r="AI519" s="32"/>
      <c r="AJ519" s="32"/>
      <c r="AK519" s="32"/>
      <c r="AL519" s="310">
        <v>0.0</v>
      </c>
      <c r="AM519" s="310">
        <v>0.0</v>
      </c>
      <c r="AN519" s="310">
        <v>0.0</v>
      </c>
      <c r="AO519" s="32"/>
      <c r="AP519" s="32"/>
      <c r="AQ519" s="32"/>
      <c r="AR519" s="310">
        <v>0.0</v>
      </c>
      <c r="AS519" s="310">
        <v>0.0</v>
      </c>
      <c r="AT519" s="310">
        <v>0.0</v>
      </c>
      <c r="AU519" s="32"/>
      <c r="AV519" s="32"/>
      <c r="AW519" s="32"/>
      <c r="AX519" s="310">
        <v>0.0</v>
      </c>
      <c r="AY519" s="310">
        <v>0.0</v>
      </c>
      <c r="AZ519" s="310">
        <v>0.0</v>
      </c>
      <c r="BA519" s="32"/>
      <c r="BB519" s="32"/>
      <c r="BC519" s="32"/>
      <c r="BD519" s="310">
        <v>0.0</v>
      </c>
      <c r="BE519" s="310">
        <v>0.0</v>
      </c>
      <c r="BF519" s="310">
        <v>0.0</v>
      </c>
      <c r="BG519" s="32"/>
      <c r="BH519" s="32"/>
      <c r="BI519" s="32"/>
      <c r="BJ519" s="310">
        <v>0.0</v>
      </c>
      <c r="BK519" s="310">
        <v>0.0</v>
      </c>
      <c r="BL519" s="310">
        <v>0.0</v>
      </c>
      <c r="BM519" s="32"/>
      <c r="BN519" s="32"/>
      <c r="BO519" s="32"/>
      <c r="BP519" s="310">
        <v>0.0</v>
      </c>
      <c r="BQ519" s="310">
        <v>0.0</v>
      </c>
      <c r="BR519" s="310">
        <v>0.0</v>
      </c>
      <c r="BS519" s="32"/>
      <c r="BT519" s="32"/>
      <c r="BU519" s="32"/>
      <c r="BV519" s="310">
        <v>0.0</v>
      </c>
      <c r="BW519" s="310">
        <v>0.0</v>
      </c>
      <c r="BX519" s="310">
        <v>0.0</v>
      </c>
      <c r="BY519" s="32"/>
      <c r="BZ519" s="32"/>
      <c r="CA519" s="32"/>
      <c r="CB519" s="310">
        <v>0.0</v>
      </c>
      <c r="CC519" s="310">
        <v>0.0</v>
      </c>
      <c r="CD519" s="310">
        <v>0.0</v>
      </c>
      <c r="CE519" s="32"/>
      <c r="CF519" s="32"/>
      <c r="CG519" s="32"/>
      <c r="CH519" s="310">
        <v>0.0</v>
      </c>
      <c r="CI519" s="310">
        <v>0.0</v>
      </c>
      <c r="CJ519" s="310">
        <v>0.0</v>
      </c>
      <c r="CK519" s="31"/>
      <c r="CL519" s="31"/>
      <c r="CM519" s="31"/>
      <c r="CN519" s="304">
        <v>0.0</v>
      </c>
      <c r="CO519" s="304">
        <v>0.0</v>
      </c>
      <c r="CP519" s="304">
        <v>0.0</v>
      </c>
      <c r="CQ519" s="31"/>
      <c r="CR519" s="31"/>
      <c r="CS519" s="31"/>
      <c r="CT519" s="304">
        <v>0.0</v>
      </c>
      <c r="CU519" s="304">
        <v>0.0</v>
      </c>
      <c r="CV519" s="304">
        <v>0.0</v>
      </c>
      <c r="CW519" s="31"/>
      <c r="CX519" s="31"/>
      <c r="CY519" s="31"/>
      <c r="CZ519" s="304">
        <v>0.0</v>
      </c>
      <c r="DA519" s="304">
        <v>0.0</v>
      </c>
      <c r="DB519" s="304">
        <v>0.0</v>
      </c>
    </row>
    <row r="520">
      <c r="B520" s="313"/>
      <c r="C520" s="314"/>
      <c r="D520" s="314"/>
      <c r="E520" s="287">
        <v>0.0</v>
      </c>
      <c r="F520" s="287">
        <v>0.0</v>
      </c>
      <c r="G520" s="287">
        <v>0.0</v>
      </c>
      <c r="H520" s="287">
        <f>IF(ISBLANK(E520), "", COUNTA(CCD!K520, CCD!Q520, CCD!W520, CCD!AC520, CCD!AI520, CCD!AO520, CCD!AU520, CCD!BA520, CCD!BG520, CCD!BM520, CCD!BS520, CCD!BY520, CCD!CE520, CCD!CK520, CCD!CQ520, CCD!CW520))</f>
        <v>0</v>
      </c>
      <c r="I520" s="287">
        <f>IF(ISBLANK(F520), "", COUNTA(CCD!L520, CCD!R520, CCD!X520, CCD!AD520, CCD!AJ520, CCD!AP520, CCD!AV520, CCD!BB520, CCD!BH520, CCD!BN520, CCD!BT520, CCD!BZ520, CCD!CF520, CCD!CL520, CCD!CR520, CCD!CX520))</f>
        <v>0</v>
      </c>
      <c r="J520" s="287">
        <f>IF(ISBLANK(G520), "", COUNTA(CCD!M520, CCD!S520, CCD!Y520, CCD!AE520, CCD!AK520, CCD!AQ520, CCD!AW520, CCD!BC520, CCD!BI520, CCD!BO520, CCD!BU520, CCD!CA520, CCD!CG520, CCD!CM520, CCD!CS520, CCD!CY520))</f>
        <v>0</v>
      </c>
      <c r="K520" s="32"/>
      <c r="L520" s="32"/>
      <c r="M520" s="32"/>
      <c r="N520" s="310">
        <v>0.0</v>
      </c>
      <c r="O520" s="310">
        <v>0.0</v>
      </c>
      <c r="P520" s="310">
        <v>0.0</v>
      </c>
      <c r="Q520" s="32"/>
      <c r="R520" s="88"/>
      <c r="S520" s="32"/>
      <c r="T520" s="310">
        <v>0.0</v>
      </c>
      <c r="U520" s="310">
        <v>0.0</v>
      </c>
      <c r="V520" s="310">
        <v>0.0</v>
      </c>
      <c r="W520" s="32"/>
      <c r="X520" s="32"/>
      <c r="Y520" s="32"/>
      <c r="Z520" s="310">
        <v>0.0</v>
      </c>
      <c r="AA520" s="310">
        <v>0.0</v>
      </c>
      <c r="AB520" s="310">
        <v>0.0</v>
      </c>
      <c r="AC520" s="32"/>
      <c r="AD520" s="32"/>
      <c r="AE520" s="32"/>
      <c r="AF520" s="310">
        <v>0.0</v>
      </c>
      <c r="AG520" s="310">
        <v>0.0</v>
      </c>
      <c r="AH520" s="310">
        <v>0.0</v>
      </c>
      <c r="AI520" s="32"/>
      <c r="AJ520" s="32"/>
      <c r="AK520" s="32"/>
      <c r="AL520" s="310">
        <v>0.0</v>
      </c>
      <c r="AM520" s="310">
        <v>0.0</v>
      </c>
      <c r="AN520" s="310">
        <v>0.0</v>
      </c>
      <c r="AO520" s="32"/>
      <c r="AP520" s="32"/>
      <c r="AQ520" s="32"/>
      <c r="AR520" s="310">
        <v>0.0</v>
      </c>
      <c r="AS520" s="310">
        <v>0.0</v>
      </c>
      <c r="AT520" s="310">
        <v>0.0</v>
      </c>
      <c r="AU520" s="32"/>
      <c r="AV520" s="32"/>
      <c r="AW520" s="32"/>
      <c r="AX520" s="310">
        <v>0.0</v>
      </c>
      <c r="AY520" s="310">
        <v>0.0</v>
      </c>
      <c r="AZ520" s="310">
        <v>0.0</v>
      </c>
      <c r="BA520" s="32"/>
      <c r="BB520" s="32"/>
      <c r="BC520" s="32"/>
      <c r="BD520" s="310">
        <v>0.0</v>
      </c>
      <c r="BE520" s="310">
        <v>0.0</v>
      </c>
      <c r="BF520" s="310">
        <v>0.0</v>
      </c>
      <c r="BG520" s="32"/>
      <c r="BH520" s="32"/>
      <c r="BI520" s="32"/>
      <c r="BJ520" s="310">
        <v>0.0</v>
      </c>
      <c r="BK520" s="310">
        <v>0.0</v>
      </c>
      <c r="BL520" s="310">
        <v>0.0</v>
      </c>
      <c r="BM520" s="32"/>
      <c r="BN520" s="32"/>
      <c r="BO520" s="32"/>
      <c r="BP520" s="310">
        <v>0.0</v>
      </c>
      <c r="BQ520" s="310">
        <v>0.0</v>
      </c>
      <c r="BR520" s="310">
        <v>0.0</v>
      </c>
      <c r="BS520" s="32"/>
      <c r="BT520" s="32"/>
      <c r="BU520" s="32"/>
      <c r="BV520" s="310">
        <v>0.0</v>
      </c>
      <c r="BW520" s="310">
        <v>0.0</v>
      </c>
      <c r="BX520" s="310">
        <v>0.0</v>
      </c>
      <c r="BY520" s="32"/>
      <c r="BZ520" s="32"/>
      <c r="CA520" s="32"/>
      <c r="CB520" s="310">
        <v>0.0</v>
      </c>
      <c r="CC520" s="310">
        <v>0.0</v>
      </c>
      <c r="CD520" s="310">
        <v>0.0</v>
      </c>
      <c r="CE520" s="32"/>
      <c r="CF520" s="32"/>
      <c r="CG520" s="32"/>
      <c r="CH520" s="310">
        <v>0.0</v>
      </c>
      <c r="CI520" s="310">
        <v>0.0</v>
      </c>
      <c r="CJ520" s="310">
        <v>0.0</v>
      </c>
      <c r="CK520" s="31"/>
      <c r="CL520" s="31"/>
      <c r="CM520" s="31"/>
      <c r="CN520" s="304">
        <v>0.0</v>
      </c>
      <c r="CO520" s="304">
        <v>0.0</v>
      </c>
      <c r="CP520" s="304">
        <v>0.0</v>
      </c>
      <c r="CQ520" s="31"/>
      <c r="CR520" s="31"/>
      <c r="CS520" s="31"/>
      <c r="CT520" s="304">
        <v>0.0</v>
      </c>
      <c r="CU520" s="304">
        <v>0.0</v>
      </c>
      <c r="CV520" s="304">
        <v>0.0</v>
      </c>
      <c r="CW520" s="31"/>
      <c r="CX520" s="31"/>
      <c r="CY520" s="31"/>
      <c r="CZ520" s="304">
        <v>0.0</v>
      </c>
      <c r="DA520" s="304">
        <v>0.0</v>
      </c>
      <c r="DB520" s="304">
        <v>0.0</v>
      </c>
    </row>
    <row r="521">
      <c r="B521" s="313"/>
      <c r="C521" s="314"/>
      <c r="D521" s="314"/>
      <c r="E521" s="287">
        <v>0.0</v>
      </c>
      <c r="F521" s="287">
        <v>0.0</v>
      </c>
      <c r="G521" s="287">
        <v>0.0</v>
      </c>
      <c r="H521" s="287">
        <f>IF(ISBLANK(E521), "", COUNTA(CCD!K521, CCD!Q521, CCD!W521, CCD!AC521, CCD!AI521, CCD!AO521, CCD!AU521, CCD!BA521, CCD!BG521, CCD!BM521, CCD!BS521, CCD!BY521, CCD!CE521, CCD!CK521, CCD!CQ521, CCD!CW521))</f>
        <v>0</v>
      </c>
      <c r="I521" s="287">
        <f>IF(ISBLANK(F521), "", COUNTA(CCD!L521, CCD!R521, CCD!X521, CCD!AD521, CCD!AJ521, CCD!AP521, CCD!AV521, CCD!BB521, CCD!BH521, CCD!BN521, CCD!BT521, CCD!BZ521, CCD!CF521, CCD!CL521, CCD!CR521, CCD!CX521))</f>
        <v>0</v>
      </c>
      <c r="J521" s="287">
        <f>IF(ISBLANK(G521), "", COUNTA(CCD!M521, CCD!S521, CCD!Y521, CCD!AE521, CCD!AK521, CCD!AQ521, CCD!AW521, CCD!BC521, CCD!BI521, CCD!BO521, CCD!BU521, CCD!CA521, CCD!CG521, CCD!CM521, CCD!CS521, CCD!CY521))</f>
        <v>0</v>
      </c>
      <c r="K521" s="32"/>
      <c r="L521" s="32"/>
      <c r="M521" s="32"/>
      <c r="N521" s="310">
        <v>0.0</v>
      </c>
      <c r="O521" s="310">
        <v>0.0</v>
      </c>
      <c r="P521" s="310">
        <v>0.0</v>
      </c>
      <c r="Q521" s="32"/>
      <c r="R521" s="88"/>
      <c r="S521" s="32"/>
      <c r="T521" s="310">
        <v>0.0</v>
      </c>
      <c r="U521" s="310">
        <v>0.0</v>
      </c>
      <c r="V521" s="310">
        <v>0.0</v>
      </c>
      <c r="W521" s="32"/>
      <c r="X521" s="32"/>
      <c r="Y521" s="32"/>
      <c r="Z521" s="310">
        <v>0.0</v>
      </c>
      <c r="AA521" s="310">
        <v>0.0</v>
      </c>
      <c r="AB521" s="310">
        <v>0.0</v>
      </c>
      <c r="AC521" s="32"/>
      <c r="AD521" s="32"/>
      <c r="AE521" s="32"/>
      <c r="AF521" s="310">
        <v>0.0</v>
      </c>
      <c r="AG521" s="310">
        <v>0.0</v>
      </c>
      <c r="AH521" s="310">
        <v>0.0</v>
      </c>
      <c r="AI521" s="32"/>
      <c r="AJ521" s="32"/>
      <c r="AK521" s="32"/>
      <c r="AL521" s="310">
        <v>0.0</v>
      </c>
      <c r="AM521" s="310">
        <v>0.0</v>
      </c>
      <c r="AN521" s="310">
        <v>0.0</v>
      </c>
      <c r="AO521" s="32"/>
      <c r="AP521" s="32"/>
      <c r="AQ521" s="32"/>
      <c r="AR521" s="310">
        <v>0.0</v>
      </c>
      <c r="AS521" s="310">
        <v>0.0</v>
      </c>
      <c r="AT521" s="310">
        <v>0.0</v>
      </c>
      <c r="AU521" s="32"/>
      <c r="AV521" s="32"/>
      <c r="AW521" s="32"/>
      <c r="AX521" s="310">
        <v>0.0</v>
      </c>
      <c r="AY521" s="310">
        <v>0.0</v>
      </c>
      <c r="AZ521" s="310">
        <v>0.0</v>
      </c>
      <c r="BA521" s="32"/>
      <c r="BB521" s="32"/>
      <c r="BC521" s="32"/>
      <c r="BD521" s="310">
        <v>0.0</v>
      </c>
      <c r="BE521" s="310">
        <v>0.0</v>
      </c>
      <c r="BF521" s="310">
        <v>0.0</v>
      </c>
      <c r="BG521" s="32"/>
      <c r="BH521" s="32"/>
      <c r="BI521" s="32"/>
      <c r="BJ521" s="310">
        <v>0.0</v>
      </c>
      <c r="BK521" s="310">
        <v>0.0</v>
      </c>
      <c r="BL521" s="310">
        <v>0.0</v>
      </c>
      <c r="BM521" s="32"/>
      <c r="BN521" s="32"/>
      <c r="BO521" s="32"/>
      <c r="BP521" s="310">
        <v>0.0</v>
      </c>
      <c r="BQ521" s="310">
        <v>0.0</v>
      </c>
      <c r="BR521" s="310">
        <v>0.0</v>
      </c>
      <c r="BS521" s="32"/>
      <c r="BT521" s="32"/>
      <c r="BU521" s="32"/>
      <c r="BV521" s="310">
        <v>0.0</v>
      </c>
      <c r="BW521" s="310">
        <v>0.0</v>
      </c>
      <c r="BX521" s="310">
        <v>0.0</v>
      </c>
      <c r="BY521" s="32"/>
      <c r="BZ521" s="32"/>
      <c r="CA521" s="32"/>
      <c r="CB521" s="310">
        <v>0.0</v>
      </c>
      <c r="CC521" s="310">
        <v>0.0</v>
      </c>
      <c r="CD521" s="310">
        <v>0.0</v>
      </c>
      <c r="CE521" s="32"/>
      <c r="CF521" s="32"/>
      <c r="CG521" s="32"/>
      <c r="CH521" s="310">
        <v>0.0</v>
      </c>
      <c r="CI521" s="310">
        <v>0.0</v>
      </c>
      <c r="CJ521" s="310">
        <v>0.0</v>
      </c>
      <c r="CK521" s="31"/>
      <c r="CL521" s="31"/>
      <c r="CM521" s="31"/>
      <c r="CN521" s="304">
        <v>0.0</v>
      </c>
      <c r="CO521" s="304">
        <v>0.0</v>
      </c>
      <c r="CP521" s="304">
        <v>0.0</v>
      </c>
      <c r="CQ521" s="31"/>
      <c r="CR521" s="31"/>
      <c r="CS521" s="31"/>
      <c r="CT521" s="304">
        <v>0.0</v>
      </c>
      <c r="CU521" s="304">
        <v>0.0</v>
      </c>
      <c r="CV521" s="304">
        <v>0.0</v>
      </c>
      <c r="CW521" s="31"/>
      <c r="CX521" s="31"/>
      <c r="CY521" s="31"/>
      <c r="CZ521" s="304">
        <v>0.0</v>
      </c>
      <c r="DA521" s="304">
        <v>0.0</v>
      </c>
      <c r="DB521" s="304">
        <v>0.0</v>
      </c>
    </row>
    <row r="522">
      <c r="B522" s="313"/>
      <c r="C522" s="314"/>
      <c r="D522" s="314"/>
      <c r="E522" s="287">
        <v>0.0</v>
      </c>
      <c r="F522" s="287">
        <v>0.0</v>
      </c>
      <c r="G522" s="287">
        <v>0.0</v>
      </c>
      <c r="H522" s="287">
        <f>IF(ISBLANK(E522), "", COUNTA(CCD!K522, CCD!Q522, CCD!W522, CCD!AC522, CCD!AI522, CCD!AO522, CCD!AU522, CCD!BA522, CCD!BG522, CCD!BM522, CCD!BS522, CCD!BY522, CCD!CE522, CCD!CK522, CCD!CQ522, CCD!CW522))</f>
        <v>0</v>
      </c>
      <c r="I522" s="287">
        <f>IF(ISBLANK(F522), "", COUNTA(CCD!L522, CCD!R522, CCD!X522, CCD!AD522, CCD!AJ522, CCD!AP522, CCD!AV522, CCD!BB522, CCD!BH522, CCD!BN522, CCD!BT522, CCD!BZ522, CCD!CF522, CCD!CL522, CCD!CR522, CCD!CX522))</f>
        <v>0</v>
      </c>
      <c r="J522" s="287">
        <f>IF(ISBLANK(G522), "", COUNTA(CCD!M522, CCD!S522, CCD!Y522, CCD!AE522, CCD!AK522, CCD!AQ522, CCD!AW522, CCD!BC522, CCD!BI522, CCD!BO522, CCD!BU522, CCD!CA522, CCD!CG522, CCD!CM522, CCD!CS522, CCD!CY522))</f>
        <v>0</v>
      </c>
      <c r="K522" s="32"/>
      <c r="L522" s="32"/>
      <c r="M522" s="32"/>
      <c r="N522" s="310">
        <v>0.0</v>
      </c>
      <c r="O522" s="310">
        <v>0.0</v>
      </c>
      <c r="P522" s="310">
        <v>0.0</v>
      </c>
      <c r="Q522" s="32"/>
      <c r="R522" s="88"/>
      <c r="S522" s="32"/>
      <c r="T522" s="310">
        <v>0.0</v>
      </c>
      <c r="U522" s="310">
        <v>0.0</v>
      </c>
      <c r="V522" s="310">
        <v>0.0</v>
      </c>
      <c r="W522" s="32"/>
      <c r="X522" s="32"/>
      <c r="Y522" s="32"/>
      <c r="Z522" s="310">
        <v>0.0</v>
      </c>
      <c r="AA522" s="310">
        <v>0.0</v>
      </c>
      <c r="AB522" s="310">
        <v>0.0</v>
      </c>
      <c r="AC522" s="32"/>
      <c r="AD522" s="32"/>
      <c r="AE522" s="32"/>
      <c r="AF522" s="310">
        <v>0.0</v>
      </c>
      <c r="AG522" s="310">
        <v>0.0</v>
      </c>
      <c r="AH522" s="310">
        <v>0.0</v>
      </c>
      <c r="AI522" s="32"/>
      <c r="AJ522" s="32"/>
      <c r="AK522" s="32"/>
      <c r="AL522" s="310">
        <v>0.0</v>
      </c>
      <c r="AM522" s="310">
        <v>0.0</v>
      </c>
      <c r="AN522" s="310">
        <v>0.0</v>
      </c>
      <c r="AO522" s="32"/>
      <c r="AP522" s="32"/>
      <c r="AQ522" s="32"/>
      <c r="AR522" s="310">
        <v>0.0</v>
      </c>
      <c r="AS522" s="310">
        <v>0.0</v>
      </c>
      <c r="AT522" s="310">
        <v>0.0</v>
      </c>
      <c r="AU522" s="32"/>
      <c r="AV522" s="32"/>
      <c r="AW522" s="32"/>
      <c r="AX522" s="310">
        <v>0.0</v>
      </c>
      <c r="AY522" s="310">
        <v>0.0</v>
      </c>
      <c r="AZ522" s="310">
        <v>0.0</v>
      </c>
      <c r="BA522" s="32"/>
      <c r="BB522" s="32"/>
      <c r="BC522" s="32"/>
      <c r="BD522" s="310">
        <v>0.0</v>
      </c>
      <c r="BE522" s="310">
        <v>0.0</v>
      </c>
      <c r="BF522" s="310">
        <v>0.0</v>
      </c>
      <c r="BG522" s="32"/>
      <c r="BH522" s="32"/>
      <c r="BI522" s="32"/>
      <c r="BJ522" s="310">
        <v>0.0</v>
      </c>
      <c r="BK522" s="310">
        <v>0.0</v>
      </c>
      <c r="BL522" s="310">
        <v>0.0</v>
      </c>
      <c r="BM522" s="32"/>
      <c r="BN522" s="32"/>
      <c r="BO522" s="32"/>
      <c r="BP522" s="310">
        <v>0.0</v>
      </c>
      <c r="BQ522" s="310">
        <v>0.0</v>
      </c>
      <c r="BR522" s="310">
        <v>0.0</v>
      </c>
      <c r="BS522" s="32"/>
      <c r="BT522" s="32"/>
      <c r="BU522" s="32"/>
      <c r="BV522" s="310">
        <v>0.0</v>
      </c>
      <c r="BW522" s="310">
        <v>0.0</v>
      </c>
      <c r="BX522" s="310">
        <v>0.0</v>
      </c>
      <c r="BY522" s="32"/>
      <c r="BZ522" s="32"/>
      <c r="CA522" s="32"/>
      <c r="CB522" s="310">
        <v>0.0</v>
      </c>
      <c r="CC522" s="310">
        <v>0.0</v>
      </c>
      <c r="CD522" s="310">
        <v>0.0</v>
      </c>
      <c r="CE522" s="32"/>
      <c r="CF522" s="32"/>
      <c r="CG522" s="32"/>
      <c r="CH522" s="310">
        <v>0.0</v>
      </c>
      <c r="CI522" s="310">
        <v>0.0</v>
      </c>
      <c r="CJ522" s="310">
        <v>0.0</v>
      </c>
      <c r="CK522" s="31"/>
      <c r="CL522" s="31"/>
      <c r="CM522" s="31"/>
      <c r="CN522" s="304">
        <v>0.0</v>
      </c>
      <c r="CO522" s="304">
        <v>0.0</v>
      </c>
      <c r="CP522" s="304">
        <v>0.0</v>
      </c>
      <c r="CQ522" s="31"/>
      <c r="CR522" s="31"/>
      <c r="CS522" s="31"/>
      <c r="CT522" s="304">
        <v>0.0</v>
      </c>
      <c r="CU522" s="304">
        <v>0.0</v>
      </c>
      <c r="CV522" s="304">
        <v>0.0</v>
      </c>
      <c r="CW522" s="31"/>
      <c r="CX522" s="31"/>
      <c r="CY522" s="31"/>
      <c r="CZ522" s="304">
        <v>0.0</v>
      </c>
      <c r="DA522" s="304">
        <v>0.0</v>
      </c>
      <c r="DB522" s="304">
        <v>0.0</v>
      </c>
    </row>
  </sheetData>
  <autoFilter ref="$A$3:$DB$79"/>
  <mergeCells count="35">
    <mergeCell ref="W1:AB1"/>
    <mergeCell ref="Q1:V1"/>
    <mergeCell ref="Z2:AB2"/>
    <mergeCell ref="N2:P2"/>
    <mergeCell ref="T2:V2"/>
    <mergeCell ref="H1:J1"/>
    <mergeCell ref="K1:P1"/>
    <mergeCell ref="B1:D1"/>
    <mergeCell ref="E1:G1"/>
    <mergeCell ref="CQ1:CV1"/>
    <mergeCell ref="BY1:CD1"/>
    <mergeCell ref="AO1:AT1"/>
    <mergeCell ref="AU1:AZ1"/>
    <mergeCell ref="CT2:CV2"/>
    <mergeCell ref="CW1:DB1"/>
    <mergeCell ref="CZ2:DB2"/>
    <mergeCell ref="BJ2:BL2"/>
    <mergeCell ref="AL2:AN2"/>
    <mergeCell ref="CN2:CP2"/>
    <mergeCell ref="AI1:AN1"/>
    <mergeCell ref="BG1:BL1"/>
    <mergeCell ref="BM1:BR1"/>
    <mergeCell ref="BS1:BX1"/>
    <mergeCell ref="CB2:CD2"/>
    <mergeCell ref="CH2:CJ2"/>
    <mergeCell ref="BV2:BX2"/>
    <mergeCell ref="BP2:BR2"/>
    <mergeCell ref="CK1:CP1"/>
    <mergeCell ref="CE1:CJ1"/>
    <mergeCell ref="AF2:AH2"/>
    <mergeCell ref="AC1:AH1"/>
    <mergeCell ref="AR2:AT2"/>
    <mergeCell ref="AX2:AZ2"/>
    <mergeCell ref="BD2:BF2"/>
    <mergeCell ref="BA1:BF1"/>
  </mergeCells>
  <drawing r:id="rId2"/>
  <legacyDrawing r:id="rId3"/>
  <tableParts count="17">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s="24" t="s">
        <v>2447</v>
      </c>
    </row>
    <row r="2">
      <c r="A2" s="6" t="s">
        <v>2448</v>
      </c>
      <c r="B2" s="6">
        <v>20.0</v>
      </c>
      <c r="C2" s="6">
        <v>18.0</v>
      </c>
      <c r="D2" s="6">
        <v>19.0</v>
      </c>
      <c r="E2" s="6">
        <v>21.0</v>
      </c>
    </row>
    <row r="3">
      <c r="A3" s="6" t="s">
        <v>2449</v>
      </c>
      <c r="B3" s="6">
        <v>26.0</v>
      </c>
      <c r="C3" s="6">
        <v>23.0</v>
      </c>
      <c r="D3" s="6">
        <v>25.0</v>
      </c>
      <c r="E3" s="6">
        <v>27.0</v>
      </c>
    </row>
    <row r="4">
      <c r="A4" s="6" t="s">
        <v>2450</v>
      </c>
      <c r="B4">
        <f t="shared" ref="B4:E4" si="1">B3/B2</f>
        <v>1.3</v>
      </c>
      <c r="C4">
        <f t="shared" si="1"/>
        <v>1.277777778</v>
      </c>
      <c r="D4">
        <f t="shared" si="1"/>
        <v>1.315789474</v>
      </c>
      <c r="E4">
        <f t="shared" si="1"/>
        <v>1.285714286</v>
      </c>
      <c r="G4">
        <f>AVERAGE(B4:E4)</f>
        <v>1.294820384</v>
      </c>
      <c r="H4" s="6" t="s">
        <v>2451</v>
      </c>
      <c r="I4" s="6"/>
    </row>
    <row r="5">
      <c r="A5" s="6" t="s">
        <v>2452</v>
      </c>
      <c r="B5">
        <f t="shared" ref="B5:E5" si="2">ABS(B4-$G4)</f>
        <v>0.005179615706</v>
      </c>
      <c r="C5">
        <f t="shared" si="2"/>
        <v>0.01704260652</v>
      </c>
      <c r="D5">
        <f t="shared" si="2"/>
        <v>0.02096908939</v>
      </c>
      <c r="E5">
        <f t="shared" si="2"/>
        <v>0.00910609858</v>
      </c>
    </row>
    <row r="7">
      <c r="A7" s="6" t="s">
        <v>2453</v>
      </c>
      <c r="B7">
        <f t="shared" ref="B7:E7" si="3">B3/$G4</f>
        <v>20.08000516</v>
      </c>
      <c r="C7">
        <f t="shared" si="3"/>
        <v>17.76308149</v>
      </c>
      <c r="D7">
        <f t="shared" si="3"/>
        <v>19.30769727</v>
      </c>
      <c r="E7">
        <f t="shared" si="3"/>
        <v>20.85231305</v>
      </c>
    </row>
    <row r="10">
      <c r="A10" s="24" t="s">
        <v>2454</v>
      </c>
    </row>
    <row r="11">
      <c r="A11" s="6" t="s">
        <v>2448</v>
      </c>
      <c r="B11" s="6">
        <v>17.0</v>
      </c>
      <c r="C11" s="6">
        <v>16.0</v>
      </c>
      <c r="D11" s="6">
        <v>19.0</v>
      </c>
      <c r="E11" s="6"/>
      <c r="F11" s="6"/>
    </row>
    <row r="12">
      <c r="A12" s="6" t="s">
        <v>2449</v>
      </c>
      <c r="B12" s="6">
        <v>22.0</v>
      </c>
      <c r="C12" s="6">
        <v>21.0</v>
      </c>
      <c r="D12" s="6">
        <v>25.0</v>
      </c>
      <c r="E12" s="6"/>
      <c r="F12" s="6"/>
    </row>
    <row r="13">
      <c r="A13" s="6" t="s">
        <v>2450</v>
      </c>
      <c r="B13">
        <f t="shared" ref="B13:D13" si="4">B12/B11</f>
        <v>1.294117647</v>
      </c>
      <c r="C13">
        <f t="shared" si="4"/>
        <v>1.3125</v>
      </c>
      <c r="D13">
        <f t="shared" si="4"/>
        <v>1.315789474</v>
      </c>
      <c r="G13">
        <f>AVERAGE(B13:F13)</f>
        <v>1.30746904</v>
      </c>
      <c r="H13" s="6" t="s">
        <v>2455</v>
      </c>
    </row>
    <row r="14">
      <c r="A14" s="6" t="s">
        <v>2452</v>
      </c>
      <c r="B14">
        <f t="shared" ref="B14:D14" si="5">ABS(B13-$G13)</f>
        <v>0.01335139319</v>
      </c>
      <c r="C14">
        <f t="shared" si="5"/>
        <v>0.005030959752</v>
      </c>
      <c r="D14">
        <f t="shared" si="5"/>
        <v>0.008320433437</v>
      </c>
    </row>
    <row r="15">
      <c r="A15" s="6" t="s">
        <v>2456</v>
      </c>
      <c r="B15">
        <f t="shared" ref="B15:D15" si="6">B13/$G13</f>
        <v>0.9897883676</v>
      </c>
      <c r="C15">
        <f t="shared" si="6"/>
        <v>1.003847861</v>
      </c>
      <c r="D15">
        <f t="shared" si="6"/>
        <v>1.006363771</v>
      </c>
    </row>
    <row r="16">
      <c r="A16" s="6" t="s">
        <v>2457</v>
      </c>
      <c r="B16">
        <f t="shared" ref="B16:D16" si="7">ABS(1-B15)</f>
        <v>0.01021163238</v>
      </c>
      <c r="C16">
        <f t="shared" si="7"/>
        <v>0.003847861477</v>
      </c>
      <c r="D16">
        <f t="shared" si="7"/>
        <v>0.006363770904</v>
      </c>
    </row>
    <row r="17">
      <c r="A17" s="6" t="s">
        <v>2458</v>
      </c>
      <c r="B17">
        <f t="shared" ref="B17:D17" si="8">B12/$G13</f>
        <v>16.82640225</v>
      </c>
      <c r="C17">
        <f t="shared" si="8"/>
        <v>16.06156578</v>
      </c>
      <c r="D17">
        <f t="shared" si="8"/>
        <v>19.12091165</v>
      </c>
    </row>
    <row r="19">
      <c r="A19" s="24" t="s">
        <v>2459</v>
      </c>
    </row>
    <row r="20">
      <c r="A20" s="6" t="s">
        <v>2448</v>
      </c>
      <c r="B20" s="6">
        <v>16.0</v>
      </c>
      <c r="C20" s="6">
        <v>17.0</v>
      </c>
      <c r="D20" s="6">
        <v>14.0</v>
      </c>
      <c r="E20" s="6"/>
      <c r="F20" s="6"/>
    </row>
    <row r="21">
      <c r="A21" s="6" t="s">
        <v>2449</v>
      </c>
      <c r="B21" s="6">
        <v>21.0</v>
      </c>
      <c r="C21" s="6">
        <v>23.0</v>
      </c>
      <c r="D21" s="6">
        <v>19.0</v>
      </c>
      <c r="E21" s="6"/>
      <c r="F21" s="6"/>
    </row>
    <row r="22">
      <c r="A22" s="6" t="s">
        <v>2450</v>
      </c>
      <c r="B22">
        <f t="shared" ref="B22:D22" si="9">B21/B20</f>
        <v>1.3125</v>
      </c>
      <c r="C22">
        <f t="shared" si="9"/>
        <v>1.352941176</v>
      </c>
      <c r="D22">
        <f t="shared" si="9"/>
        <v>1.357142857</v>
      </c>
      <c r="G22">
        <f>AVERAGE(B22:F22)</f>
        <v>1.340861345</v>
      </c>
    </row>
    <row r="23">
      <c r="A23" s="6" t="s">
        <v>2452</v>
      </c>
      <c r="B23">
        <f t="shared" ref="B23:D23" si="10">ABS(B22-$G22)</f>
        <v>0.02836134454</v>
      </c>
      <c r="C23">
        <f t="shared" si="10"/>
        <v>0.01207983193</v>
      </c>
      <c r="D23">
        <f t="shared" si="10"/>
        <v>0.01628151261</v>
      </c>
    </row>
    <row r="24">
      <c r="A24" s="6" t="s">
        <v>2456</v>
      </c>
      <c r="B24">
        <f t="shared" ref="B24:D24" si="11">B22/$G22</f>
        <v>0.9788484136</v>
      </c>
      <c r="C24">
        <f t="shared" si="11"/>
        <v>1.009009009</v>
      </c>
      <c r="D24">
        <f t="shared" si="11"/>
        <v>1.012142577</v>
      </c>
      <c r="I24" s="6"/>
    </row>
    <row r="25">
      <c r="A25" s="6" t="s">
        <v>2457</v>
      </c>
      <c r="B25">
        <f t="shared" ref="B25:D25" si="12">ABS(1-B24)</f>
        <v>0.02115158637</v>
      </c>
      <c r="C25">
        <f t="shared" si="12"/>
        <v>0.009009009009</v>
      </c>
      <c r="D25">
        <f t="shared" si="12"/>
        <v>0.01214257736</v>
      </c>
      <c r="I25" s="72"/>
      <c r="J25" s="72"/>
      <c r="K25" s="72"/>
    </row>
    <row r="26">
      <c r="A26" s="6" t="s">
        <v>2458</v>
      </c>
      <c r="B26">
        <f t="shared" ref="B26:D26" si="13">B21/$G22</f>
        <v>15.66157462</v>
      </c>
      <c r="C26">
        <f t="shared" si="13"/>
        <v>17.15315315</v>
      </c>
      <c r="D26">
        <f t="shared" si="13"/>
        <v>14.16999608</v>
      </c>
      <c r="I26" s="72"/>
      <c r="J26" s="72"/>
      <c r="K26" s="72"/>
    </row>
    <row r="29">
      <c r="A29" s="24" t="s">
        <v>2460</v>
      </c>
    </row>
    <row r="30">
      <c r="A30" s="6" t="s">
        <v>2448</v>
      </c>
      <c r="B30" s="6">
        <v>16.0</v>
      </c>
      <c r="C30" s="6">
        <v>16.95</v>
      </c>
      <c r="D30" s="6">
        <v>14.0</v>
      </c>
      <c r="E30" s="6"/>
      <c r="F30" s="6"/>
    </row>
    <row r="31">
      <c r="A31" s="6" t="s">
        <v>2461</v>
      </c>
      <c r="B31" s="72">
        <v>173.0</v>
      </c>
      <c r="C31" s="72">
        <v>182.0</v>
      </c>
      <c r="D31" s="72">
        <v>156.0</v>
      </c>
      <c r="E31" s="6"/>
      <c r="F31" s="6"/>
    </row>
    <row r="32">
      <c r="A32" s="6" t="s">
        <v>2450</v>
      </c>
      <c r="B32">
        <f t="shared" ref="B32:D32" si="14">B31/B30</f>
        <v>10.8125</v>
      </c>
      <c r="C32">
        <f t="shared" si="14"/>
        <v>10.73746313</v>
      </c>
      <c r="D32">
        <f t="shared" si="14"/>
        <v>11.14285714</v>
      </c>
      <c r="G32">
        <f>AVERAGE(B32:F32)</f>
        <v>10.89760676</v>
      </c>
    </row>
    <row r="33">
      <c r="A33" s="6" t="s">
        <v>2452</v>
      </c>
      <c r="B33">
        <f t="shared" ref="B33:D33" si="15">ABS(B32-$G32)</f>
        <v>0.08510675657</v>
      </c>
      <c r="C33">
        <f t="shared" si="15"/>
        <v>0.1601436297</v>
      </c>
      <c r="D33">
        <f t="shared" si="15"/>
        <v>0.2452503863</v>
      </c>
      <c r="H33" s="72"/>
      <c r="I33" s="72"/>
    </row>
    <row r="34">
      <c r="A34" s="6" t="s">
        <v>2456</v>
      </c>
      <c r="B34">
        <f t="shared" ref="B34:D34" si="16">B32/$G32</f>
        <v>0.992190326</v>
      </c>
      <c r="C34">
        <f t="shared" si="16"/>
        <v>0.9853046973</v>
      </c>
      <c r="D34">
        <f t="shared" si="16"/>
        <v>1.022504977</v>
      </c>
    </row>
    <row r="35">
      <c r="A35" s="6" t="s">
        <v>2457</v>
      </c>
      <c r="B35">
        <f t="shared" ref="B35:D35" si="17">ABS(1-B34)</f>
        <v>0.007809674038</v>
      </c>
      <c r="C35">
        <f t="shared" si="17"/>
        <v>0.01469530268</v>
      </c>
      <c r="D35">
        <f t="shared" si="17"/>
        <v>0.02250497671</v>
      </c>
    </row>
    <row r="36">
      <c r="A36" s="6" t="s">
        <v>2458</v>
      </c>
      <c r="B36">
        <f t="shared" ref="B36:D36" si="18">B31/$G32</f>
        <v>15.87504522</v>
      </c>
      <c r="C36">
        <f t="shared" si="18"/>
        <v>16.70091462</v>
      </c>
      <c r="D36">
        <f t="shared" si="18"/>
        <v>14.31506967</v>
      </c>
    </row>
    <row r="38">
      <c r="A38" s="24" t="s">
        <v>2462</v>
      </c>
      <c r="C38" s="6" t="s">
        <v>2463</v>
      </c>
    </row>
    <row r="39">
      <c r="A39" s="6" t="s">
        <v>2448</v>
      </c>
      <c r="B39" s="6">
        <v>15.7</v>
      </c>
      <c r="C39" s="6">
        <v>16.95</v>
      </c>
      <c r="D39" s="6">
        <v>14.2</v>
      </c>
      <c r="E39" s="6"/>
      <c r="F39" s="6"/>
    </row>
    <row r="40">
      <c r="A40" s="6" t="s">
        <v>2449</v>
      </c>
      <c r="B40" s="6">
        <v>21.0</v>
      </c>
      <c r="C40" s="6">
        <v>23.0</v>
      </c>
      <c r="D40" s="6">
        <v>19.0</v>
      </c>
      <c r="E40" s="6"/>
      <c r="F40" s="6"/>
    </row>
    <row r="41">
      <c r="A41" s="6" t="s">
        <v>2450</v>
      </c>
      <c r="B41">
        <f t="shared" ref="B41:D41" si="19">B40/B39</f>
        <v>1.337579618</v>
      </c>
      <c r="C41">
        <f t="shared" si="19"/>
        <v>1.356932153</v>
      </c>
      <c r="D41">
        <f t="shared" si="19"/>
        <v>1.338028169</v>
      </c>
      <c r="G41">
        <f>AVERAGE(B41:F41)</f>
        <v>1.34417998</v>
      </c>
    </row>
    <row r="42">
      <c r="A42" s="6" t="s">
        <v>2452</v>
      </c>
      <c r="B42">
        <f t="shared" ref="B42:D42" si="20">ABS(B41-$G41)</f>
        <v>0.006600362246</v>
      </c>
      <c r="C42">
        <f t="shared" si="20"/>
        <v>0.01275217331</v>
      </c>
      <c r="D42">
        <f t="shared" si="20"/>
        <v>0.006151811066</v>
      </c>
    </row>
    <row r="43">
      <c r="A43" s="6" t="s">
        <v>2456</v>
      </c>
      <c r="B43">
        <f t="shared" ref="B43:D43" si="21">B41/$G41</f>
        <v>0.9950896737</v>
      </c>
      <c r="C43">
        <f t="shared" si="21"/>
        <v>1.009486954</v>
      </c>
      <c r="D43">
        <f t="shared" si="21"/>
        <v>0.9954233725</v>
      </c>
    </row>
    <row r="44">
      <c r="A44" s="6" t="s">
        <v>2457</v>
      </c>
      <c r="B44">
        <f t="shared" ref="B44:D44" si="22">ABS(1-B43)</f>
        <v>0.004910326254</v>
      </c>
      <c r="C44">
        <f t="shared" si="22"/>
        <v>0.009486953757</v>
      </c>
      <c r="D44">
        <f t="shared" si="22"/>
        <v>0.004576627503</v>
      </c>
    </row>
    <row r="46">
      <c r="A46" s="24" t="s">
        <v>2464</v>
      </c>
    </row>
    <row r="47">
      <c r="A47" s="6" t="s">
        <v>2448</v>
      </c>
      <c r="B47" s="6">
        <v>15.7</v>
      </c>
      <c r="C47" s="6">
        <v>16.95</v>
      </c>
      <c r="D47" s="6">
        <v>14.2</v>
      </c>
      <c r="E47" s="6"/>
      <c r="F47" s="6"/>
    </row>
    <row r="48">
      <c r="A48" s="6" t="s">
        <v>2461</v>
      </c>
      <c r="B48" s="72">
        <v>173.0</v>
      </c>
      <c r="C48" s="72">
        <v>182.0</v>
      </c>
      <c r="D48" s="72">
        <v>156.0</v>
      </c>
      <c r="E48" s="6"/>
      <c r="F48" s="6"/>
    </row>
    <row r="49">
      <c r="A49" s="6" t="s">
        <v>2450</v>
      </c>
      <c r="B49">
        <f t="shared" ref="B49:D49" si="23">B48/B47</f>
        <v>11.01910828</v>
      </c>
      <c r="C49">
        <f t="shared" si="23"/>
        <v>10.73746313</v>
      </c>
      <c r="D49">
        <f t="shared" si="23"/>
        <v>10.98591549</v>
      </c>
      <c r="G49">
        <f>AVERAGE(B49:F49)</f>
        <v>10.9141623</v>
      </c>
    </row>
    <row r="50">
      <c r="A50" s="6" t="s">
        <v>2452</v>
      </c>
      <c r="B50">
        <f t="shared" ref="B50:D50" si="24">ABS(B49-$G49)</f>
        <v>0.1049459802</v>
      </c>
      <c r="C50">
        <f t="shared" si="24"/>
        <v>0.1766991732</v>
      </c>
      <c r="D50">
        <f t="shared" si="24"/>
        <v>0.07175319294</v>
      </c>
    </row>
    <row r="51">
      <c r="A51" s="6" t="s">
        <v>2456</v>
      </c>
      <c r="B51">
        <f t="shared" ref="B51:D51" si="25">B49/$G49</f>
        <v>1.009615578</v>
      </c>
      <c r="C51">
        <f t="shared" si="25"/>
        <v>0.9838101021</v>
      </c>
      <c r="D51">
        <f t="shared" si="25"/>
        <v>1.00657432</v>
      </c>
      <c r="G51" s="6" t="s">
        <v>2465</v>
      </c>
    </row>
    <row r="52">
      <c r="A52" s="6" t="s">
        <v>2457</v>
      </c>
      <c r="B52">
        <f t="shared" ref="B52:D52" si="26">ABS(1-B51)</f>
        <v>0.009615578122</v>
      </c>
      <c r="C52">
        <f t="shared" si="26"/>
        <v>0.01618989789</v>
      </c>
      <c r="D52">
        <f t="shared" si="26"/>
        <v>0.006574319766</v>
      </c>
    </row>
    <row r="55">
      <c r="A55" s="24" t="s">
        <v>2466</v>
      </c>
      <c r="D55" s="6" t="s">
        <v>2467</v>
      </c>
    </row>
    <row r="56">
      <c r="A56" s="6" t="s">
        <v>2448</v>
      </c>
      <c r="B56" s="6">
        <v>14.0</v>
      </c>
      <c r="C56" s="6">
        <v>15.0</v>
      </c>
      <c r="D56" s="6"/>
      <c r="E56" s="6"/>
      <c r="F56" s="6"/>
    </row>
    <row r="57">
      <c r="A57" s="6" t="s">
        <v>2449</v>
      </c>
      <c r="B57" s="73">
        <v>18.0</v>
      </c>
      <c r="C57" s="73">
        <v>20.0</v>
      </c>
      <c r="D57" s="72"/>
      <c r="E57" s="6"/>
      <c r="F57" s="6"/>
    </row>
    <row r="58">
      <c r="A58" s="6" t="s">
        <v>2450</v>
      </c>
      <c r="B58">
        <f t="shared" ref="B58:C58" si="27">B57/B56</f>
        <v>1.285714286</v>
      </c>
      <c r="C58">
        <f t="shared" si="27"/>
        <v>1.333333333</v>
      </c>
      <c r="G58">
        <f>AVERAGE(B58:F58)</f>
        <v>1.30952381</v>
      </c>
    </row>
    <row r="59">
      <c r="A59" s="6" t="s">
        <v>2452</v>
      </c>
      <c r="B59">
        <f t="shared" ref="B59:C59" si="28">ABS(B58-$G58)</f>
        <v>0.02380952381</v>
      </c>
      <c r="C59">
        <f t="shared" si="28"/>
        <v>0.02380952381</v>
      </c>
    </row>
    <row r="60">
      <c r="A60" s="6" t="s">
        <v>2456</v>
      </c>
      <c r="B60">
        <f t="shared" ref="B60:C60" si="29">B58/$G58</f>
        <v>0.9818181818</v>
      </c>
      <c r="C60">
        <f t="shared" si="29"/>
        <v>1.018181818</v>
      </c>
      <c r="G60" s="6"/>
    </row>
    <row r="61">
      <c r="A61" s="6" t="s">
        <v>2457</v>
      </c>
      <c r="B61">
        <f t="shared" ref="B61:C61" si="30">ABS(1-B60)</f>
        <v>0.01818181818</v>
      </c>
      <c r="C61">
        <f t="shared" si="30"/>
        <v>0.01818181818</v>
      </c>
    </row>
    <row r="62">
      <c r="A62" s="6" t="s">
        <v>2458</v>
      </c>
      <c r="B62">
        <f t="shared" ref="B62:C62" si="31">B57/$G58</f>
        <v>13.74545455</v>
      </c>
      <c r="C62">
        <f t="shared" si="31"/>
        <v>15.27272727</v>
      </c>
    </row>
    <row r="64">
      <c r="A64" s="24" t="s">
        <v>2468</v>
      </c>
    </row>
    <row r="65">
      <c r="A65" s="6" t="s">
        <v>2448</v>
      </c>
      <c r="B65" s="6">
        <v>14.0</v>
      </c>
      <c r="C65" s="6">
        <v>15.0</v>
      </c>
      <c r="D65" s="6"/>
      <c r="E65" s="6"/>
      <c r="F65" s="6"/>
    </row>
    <row r="66">
      <c r="A66" s="6" t="s">
        <v>2461</v>
      </c>
      <c r="B66" s="73">
        <v>149.0</v>
      </c>
      <c r="C66" s="73">
        <v>165.0</v>
      </c>
      <c r="D66" s="72"/>
      <c r="E66" s="6"/>
      <c r="F66" s="6"/>
    </row>
    <row r="67">
      <c r="A67" s="6" t="s">
        <v>2450</v>
      </c>
      <c r="B67">
        <f t="shared" ref="B67:C67" si="32">B66/B65</f>
        <v>10.64285714</v>
      </c>
      <c r="C67">
        <f t="shared" si="32"/>
        <v>11</v>
      </c>
      <c r="G67">
        <f>AVERAGE(B67:F67)</f>
        <v>10.82142857</v>
      </c>
    </row>
    <row r="68">
      <c r="A68" s="6" t="s">
        <v>2452</v>
      </c>
      <c r="B68">
        <f t="shared" ref="B68:C68" si="33">ABS(B67-$G67)</f>
        <v>0.1785714286</v>
      </c>
      <c r="C68">
        <f t="shared" si="33"/>
        <v>0.1785714286</v>
      </c>
    </row>
    <row r="69">
      <c r="A69" s="6" t="s">
        <v>2456</v>
      </c>
      <c r="B69">
        <f t="shared" ref="B69:C69" si="34">B67/$G67</f>
        <v>0.9834983498</v>
      </c>
      <c r="C69">
        <f t="shared" si="34"/>
        <v>1.01650165</v>
      </c>
      <c r="G69" s="6"/>
    </row>
    <row r="70">
      <c r="A70" s="6" t="s">
        <v>2457</v>
      </c>
      <c r="B70">
        <f t="shared" ref="B70:C70" si="35">ABS(1-B69)</f>
        <v>0.01650165017</v>
      </c>
      <c r="C70">
        <f t="shared" si="35"/>
        <v>0.01650165017</v>
      </c>
    </row>
    <row r="71">
      <c r="A71" s="6" t="s">
        <v>2458</v>
      </c>
      <c r="B71">
        <f t="shared" ref="B71:C71" si="36">B66/$G67</f>
        <v>13.7689769</v>
      </c>
      <c r="C71">
        <f t="shared" si="36"/>
        <v>15.24752475</v>
      </c>
    </row>
    <row r="73">
      <c r="A73" s="24" t="s">
        <v>2469</v>
      </c>
      <c r="D73" s="6"/>
    </row>
    <row r="74">
      <c r="A74" s="6" t="s">
        <v>2448</v>
      </c>
      <c r="B74" s="6">
        <v>13.75</v>
      </c>
      <c r="C74" s="6">
        <v>15.25</v>
      </c>
      <c r="D74" s="6"/>
      <c r="E74" s="6"/>
      <c r="F74" s="6"/>
      <c r="G74" s="6" t="s">
        <v>2470</v>
      </c>
    </row>
    <row r="75">
      <c r="A75" s="6" t="s">
        <v>2449</v>
      </c>
      <c r="B75" s="73">
        <v>18.0</v>
      </c>
      <c r="C75" s="73">
        <v>20.0</v>
      </c>
      <c r="D75" s="72"/>
      <c r="E75" s="6"/>
      <c r="F75" s="6"/>
    </row>
    <row r="76">
      <c r="A76" s="6" t="s">
        <v>2450</v>
      </c>
      <c r="B76">
        <f t="shared" ref="B76:C76" si="37">B75/B74</f>
        <v>1.309090909</v>
      </c>
      <c r="C76">
        <f t="shared" si="37"/>
        <v>1.31147541</v>
      </c>
      <c r="G76">
        <f>AVERAGE(B76:F76)</f>
        <v>1.310283159</v>
      </c>
    </row>
    <row r="77">
      <c r="A77" s="6" t="s">
        <v>2452</v>
      </c>
      <c r="B77">
        <f t="shared" ref="B77:C77" si="38">ABS(B76-$G76)</f>
        <v>0.001192250373</v>
      </c>
      <c r="C77">
        <f t="shared" si="38"/>
        <v>0.001192250373</v>
      </c>
    </row>
    <row r="78">
      <c r="A78" s="6" t="s">
        <v>2456</v>
      </c>
      <c r="B78">
        <f t="shared" ref="B78:C78" si="39">B76/$G76</f>
        <v>0.9990900819</v>
      </c>
      <c r="C78">
        <f t="shared" si="39"/>
        <v>1.000909918</v>
      </c>
      <c r="G78" s="6"/>
    </row>
    <row r="79">
      <c r="A79" s="6" t="s">
        <v>2457</v>
      </c>
      <c r="B79">
        <f t="shared" ref="B79:C79" si="40">ABS(1-B78)</f>
        <v>0.0009099181074</v>
      </c>
      <c r="C79">
        <f t="shared" si="40"/>
        <v>0.0009099181074</v>
      </c>
    </row>
    <row r="80">
      <c r="A80" s="6"/>
    </row>
    <row r="82">
      <c r="A82" s="24" t="s">
        <v>2471</v>
      </c>
    </row>
    <row r="83">
      <c r="A83" s="6" t="s">
        <v>2448</v>
      </c>
      <c r="B83" s="6">
        <v>13.75</v>
      </c>
      <c r="C83" s="6">
        <v>15.25</v>
      </c>
      <c r="D83" s="6"/>
      <c r="E83" s="6"/>
      <c r="F83" s="6"/>
    </row>
    <row r="84">
      <c r="A84" s="6" t="s">
        <v>2461</v>
      </c>
      <c r="B84" s="73">
        <v>149.0</v>
      </c>
      <c r="C84" s="73">
        <v>165.0</v>
      </c>
      <c r="D84" s="72"/>
      <c r="E84" s="6"/>
      <c r="F84" s="6"/>
    </row>
    <row r="85">
      <c r="A85" s="6" t="s">
        <v>2450</v>
      </c>
      <c r="B85">
        <f t="shared" ref="B85:C85" si="41">B84/B83</f>
        <v>10.83636364</v>
      </c>
      <c r="C85">
        <f t="shared" si="41"/>
        <v>10.81967213</v>
      </c>
      <c r="G85">
        <f>AVERAGE(B85:F85)</f>
        <v>10.82801788</v>
      </c>
    </row>
    <row r="86">
      <c r="A86" s="6" t="s">
        <v>2452</v>
      </c>
      <c r="B86">
        <f t="shared" ref="B86:C86" si="42">ABS(B85-$G85)</f>
        <v>0.008345752608</v>
      </c>
      <c r="C86">
        <f t="shared" si="42"/>
        <v>0.008345752608</v>
      </c>
    </row>
    <row r="87">
      <c r="A87" s="6" t="s">
        <v>2456</v>
      </c>
      <c r="B87">
        <f t="shared" ref="B87:C87" si="43">B85/$G85</f>
        <v>1.000770755</v>
      </c>
      <c r="C87">
        <f t="shared" si="43"/>
        <v>0.9992292447</v>
      </c>
      <c r="G87" s="6"/>
    </row>
    <row r="88">
      <c r="A88" s="6" t="s">
        <v>2457</v>
      </c>
      <c r="B88">
        <f t="shared" ref="B88:C88" si="44">ABS(1-B87)</f>
        <v>0.0007707553402</v>
      </c>
      <c r="C88">
        <f t="shared" si="44"/>
        <v>0.0007707553402</v>
      </c>
    </row>
    <row r="89">
      <c r="A89" s="6"/>
    </row>
    <row r="90">
      <c r="A90" s="24" t="s">
        <v>2472</v>
      </c>
      <c r="D90" s="6"/>
    </row>
    <row r="91">
      <c r="A91" s="6" t="s">
        <v>2448</v>
      </c>
      <c r="B91" s="6">
        <v>12.0</v>
      </c>
      <c r="C91" s="6">
        <v>13.0</v>
      </c>
      <c r="D91" s="6">
        <v>14.0</v>
      </c>
      <c r="E91" s="6">
        <v>15.0</v>
      </c>
      <c r="F91" s="6"/>
      <c r="G91" s="6" t="s">
        <v>2473</v>
      </c>
    </row>
    <row r="92">
      <c r="A92" s="6" t="s">
        <v>2449</v>
      </c>
      <c r="B92" s="73">
        <v>15.0</v>
      </c>
      <c r="C92" s="73">
        <v>17.0</v>
      </c>
      <c r="D92" s="73">
        <v>18.0</v>
      </c>
      <c r="E92" s="6">
        <v>19.0</v>
      </c>
      <c r="F92" s="6"/>
    </row>
    <row r="93">
      <c r="A93" s="6" t="s">
        <v>2450</v>
      </c>
      <c r="B93">
        <f t="shared" ref="B93:E93" si="45">B92/B91</f>
        <v>1.25</v>
      </c>
      <c r="C93">
        <f t="shared" si="45"/>
        <v>1.307692308</v>
      </c>
      <c r="D93">
        <f t="shared" si="45"/>
        <v>1.285714286</v>
      </c>
      <c r="E93">
        <f t="shared" si="45"/>
        <v>1.266666667</v>
      </c>
      <c r="G93">
        <f>AVERAGE(B93:F93)</f>
        <v>1.277518315</v>
      </c>
    </row>
    <row r="94">
      <c r="A94" s="6" t="s">
        <v>2452</v>
      </c>
      <c r="B94">
        <f t="shared" ref="B94:E94" si="46">ABS(B93-$G93)</f>
        <v>0.02751831502</v>
      </c>
      <c r="C94">
        <f t="shared" si="46"/>
        <v>0.03017399267</v>
      </c>
      <c r="D94">
        <f t="shared" si="46"/>
        <v>0.008195970696</v>
      </c>
      <c r="E94">
        <f t="shared" si="46"/>
        <v>0.01085164835</v>
      </c>
    </row>
    <row r="95">
      <c r="A95" s="6" t="s">
        <v>2456</v>
      </c>
      <c r="B95">
        <f t="shared" ref="B95:E95" si="47">B93/$G93</f>
        <v>0.9784595534</v>
      </c>
      <c r="C95">
        <f t="shared" si="47"/>
        <v>1.023619225</v>
      </c>
      <c r="D95">
        <f t="shared" si="47"/>
        <v>1.006415541</v>
      </c>
      <c r="E95">
        <f t="shared" si="47"/>
        <v>0.9915056808</v>
      </c>
      <c r="G95" s="6"/>
    </row>
    <row r="96">
      <c r="A96" s="6" t="s">
        <v>2457</v>
      </c>
      <c r="B96">
        <f t="shared" ref="B96:E96" si="48">ABS(1-B95)</f>
        <v>0.02154044658</v>
      </c>
      <c r="C96">
        <f t="shared" si="48"/>
        <v>0.02361922512</v>
      </c>
      <c r="D96">
        <f t="shared" si="48"/>
        <v>0.006415540662</v>
      </c>
      <c r="E96">
        <f t="shared" si="48"/>
        <v>0.0084943192</v>
      </c>
    </row>
    <row r="97">
      <c r="A97" s="6" t="s">
        <v>2458</v>
      </c>
      <c r="B97">
        <f t="shared" ref="B97:E97" si="49">B92/$G93</f>
        <v>11.74151464</v>
      </c>
      <c r="C97">
        <f t="shared" si="49"/>
        <v>13.30704993</v>
      </c>
      <c r="D97">
        <f t="shared" si="49"/>
        <v>14.08981757</v>
      </c>
      <c r="E97">
        <f t="shared" si="49"/>
        <v>14.87258521</v>
      </c>
    </row>
    <row r="100">
      <c r="A100" s="24" t="s">
        <v>2474</v>
      </c>
      <c r="D100" s="6"/>
      <c r="E100" s="6" t="s">
        <v>2475</v>
      </c>
    </row>
    <row r="101">
      <c r="A101" s="6" t="s">
        <v>2448</v>
      </c>
      <c r="B101" s="6">
        <v>16.0</v>
      </c>
      <c r="C101" s="6">
        <v>20.0</v>
      </c>
      <c r="D101" s="6"/>
      <c r="E101" s="6"/>
    </row>
    <row r="102">
      <c r="A102" s="6" t="s">
        <v>2449</v>
      </c>
      <c r="B102" s="73">
        <v>22.0</v>
      </c>
      <c r="C102" s="73">
        <v>27.0</v>
      </c>
      <c r="D102" s="73"/>
      <c r="E102" s="6"/>
    </row>
    <row r="103">
      <c r="A103" s="6" t="s">
        <v>2450</v>
      </c>
      <c r="B103">
        <f t="shared" ref="B103:C103" si="50">B102/B101</f>
        <v>1.375</v>
      </c>
      <c r="C103">
        <f t="shared" si="50"/>
        <v>1.35</v>
      </c>
      <c r="G103">
        <f>AVERAGE(B103:F103)</f>
        <v>1.3625</v>
      </c>
    </row>
    <row r="104">
      <c r="A104" s="6" t="s">
        <v>2452</v>
      </c>
      <c r="B104">
        <f t="shared" ref="B104:C104" si="51">ABS(B103-$G103)</f>
        <v>0.0125</v>
      </c>
      <c r="C104">
        <f t="shared" si="51"/>
        <v>0.0125</v>
      </c>
    </row>
    <row r="105">
      <c r="A105" s="6" t="s">
        <v>2456</v>
      </c>
      <c r="B105">
        <f t="shared" ref="B105:C105" si="52">B103/$G103</f>
        <v>1.009174312</v>
      </c>
      <c r="C105">
        <f t="shared" si="52"/>
        <v>0.9908256881</v>
      </c>
    </row>
    <row r="106">
      <c r="A106" s="6" t="s">
        <v>2457</v>
      </c>
      <c r="B106">
        <f t="shared" ref="B106:C106" si="53">ABS(1-B105)</f>
        <v>0.009174311927</v>
      </c>
      <c r="C106">
        <f t="shared" si="53"/>
        <v>0.009174311927</v>
      </c>
    </row>
    <row r="107">
      <c r="A107" s="6" t="s">
        <v>2458</v>
      </c>
      <c r="B107">
        <f t="shared" ref="B107:C107" si="54">B102/$G103</f>
        <v>16.14678899</v>
      </c>
      <c r="C107">
        <f t="shared" si="54"/>
        <v>19.81651376</v>
      </c>
    </row>
    <row r="110">
      <c r="A110" s="24" t="s">
        <v>2476</v>
      </c>
      <c r="D110" s="6"/>
      <c r="E110" s="6" t="s">
        <v>2475</v>
      </c>
    </row>
    <row r="111">
      <c r="A111" s="6" t="s">
        <v>2448</v>
      </c>
      <c r="B111" s="6">
        <v>13.0</v>
      </c>
      <c r="C111" s="6">
        <v>15.0</v>
      </c>
      <c r="D111" s="6"/>
      <c r="E111" s="6"/>
    </row>
    <row r="112">
      <c r="A112" s="6" t="s">
        <v>2449</v>
      </c>
      <c r="B112" s="73">
        <v>18.0</v>
      </c>
      <c r="C112" s="73">
        <v>20.0</v>
      </c>
      <c r="D112" s="73"/>
      <c r="E112" s="6"/>
    </row>
    <row r="113">
      <c r="A113" s="6" t="s">
        <v>2450</v>
      </c>
      <c r="B113">
        <f t="shared" ref="B113:C113" si="55">B112/B111</f>
        <v>1.384615385</v>
      </c>
      <c r="C113">
        <f t="shared" si="55"/>
        <v>1.333333333</v>
      </c>
      <c r="G113">
        <f>AVERAGE(B113:F113)</f>
        <v>1.358974359</v>
      </c>
    </row>
    <row r="114">
      <c r="A114" s="6" t="s">
        <v>2452</v>
      </c>
      <c r="B114">
        <f t="shared" ref="B114:C114" si="56">ABS(B113-$G113)</f>
        <v>0.02564102564</v>
      </c>
      <c r="C114">
        <f t="shared" si="56"/>
        <v>0.02564102564</v>
      </c>
    </row>
    <row r="115">
      <c r="A115" s="6" t="s">
        <v>2456</v>
      </c>
      <c r="B115">
        <f t="shared" ref="B115:C115" si="57">B113/$G113</f>
        <v>1.018867925</v>
      </c>
      <c r="C115">
        <f t="shared" si="57"/>
        <v>0.9811320755</v>
      </c>
    </row>
    <row r="116">
      <c r="A116" s="6" t="s">
        <v>2457</v>
      </c>
      <c r="B116">
        <f t="shared" ref="B116:C116" si="58">ABS(1-B115)</f>
        <v>0.01886792453</v>
      </c>
      <c r="C116">
        <f t="shared" si="58"/>
        <v>0.01886792453</v>
      </c>
    </row>
    <row r="117">
      <c r="A117" s="6" t="s">
        <v>2458</v>
      </c>
      <c r="B117">
        <f t="shared" ref="B117:C117" si="59">B112/$G113</f>
        <v>13.24528302</v>
      </c>
      <c r="C117">
        <f t="shared" si="59"/>
        <v>14.71698113</v>
      </c>
    </row>
    <row r="120">
      <c r="A120" s="24" t="s">
        <v>2477</v>
      </c>
      <c r="D120" s="6"/>
      <c r="E120" s="6"/>
    </row>
    <row r="121">
      <c r="A121" s="6" t="s">
        <v>2448</v>
      </c>
      <c r="B121" s="6">
        <v>12.0</v>
      </c>
      <c r="C121" s="6">
        <v>13.0</v>
      </c>
      <c r="D121" s="6">
        <v>14.0</v>
      </c>
      <c r="E121" s="6"/>
      <c r="G121" s="6" t="s">
        <v>2478</v>
      </c>
    </row>
    <row r="122">
      <c r="A122" s="6" t="s">
        <v>2449</v>
      </c>
      <c r="B122" s="73">
        <v>16.0</v>
      </c>
      <c r="C122" s="73">
        <v>17.0</v>
      </c>
      <c r="D122" s="73">
        <v>18.0</v>
      </c>
      <c r="E122" s="6"/>
    </row>
    <row r="123">
      <c r="A123" s="6" t="s">
        <v>2450</v>
      </c>
      <c r="B123">
        <f t="shared" ref="B123:D123" si="60">B122/B121</f>
        <v>1.333333333</v>
      </c>
      <c r="C123">
        <f t="shared" si="60"/>
        <v>1.307692308</v>
      </c>
      <c r="D123">
        <f t="shared" si="60"/>
        <v>1.285714286</v>
      </c>
      <c r="G123">
        <f>AVERAGE(B123:F123)</f>
        <v>1.308913309</v>
      </c>
    </row>
    <row r="124">
      <c r="A124" s="6" t="s">
        <v>2452</v>
      </c>
      <c r="B124">
        <f t="shared" ref="B124:D124" si="61">ABS(B123-$G123)</f>
        <v>0.02442002442</v>
      </c>
      <c r="C124">
        <f t="shared" si="61"/>
        <v>0.001221001221</v>
      </c>
      <c r="D124">
        <f t="shared" si="61"/>
        <v>0.0231990232</v>
      </c>
    </row>
    <row r="125">
      <c r="A125" s="6" t="s">
        <v>2456</v>
      </c>
      <c r="B125">
        <f t="shared" ref="B125:D125" si="62">B123/$G123</f>
        <v>1.018656716</v>
      </c>
      <c r="C125">
        <f t="shared" si="62"/>
        <v>0.9990671642</v>
      </c>
      <c r="D125">
        <f t="shared" si="62"/>
        <v>0.9822761194</v>
      </c>
    </row>
    <row r="126">
      <c r="A126" s="6" t="s">
        <v>2457</v>
      </c>
      <c r="B126">
        <f t="shared" ref="B126:D126" si="63">ABS(1-B125)</f>
        <v>0.01865671642</v>
      </c>
      <c r="C126">
        <f t="shared" si="63"/>
        <v>0.0009328358209</v>
      </c>
      <c r="D126">
        <f t="shared" si="63"/>
        <v>0.0177238806</v>
      </c>
    </row>
    <row r="127">
      <c r="A127" s="6" t="s">
        <v>2458</v>
      </c>
      <c r="B127">
        <f t="shared" ref="B127:D127" si="64">B122/$G123</f>
        <v>12.2238806</v>
      </c>
      <c r="C127">
        <f t="shared" si="64"/>
        <v>12.98787313</v>
      </c>
      <c r="D127">
        <f t="shared" si="64"/>
        <v>13.75186567</v>
      </c>
    </row>
  </sheetData>
  <mergeCells count="2">
    <mergeCell ref="A10:G10"/>
    <mergeCell ref="A1:G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FF"/>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43"/>
    <col customWidth="1" min="2" max="2" width="22.14"/>
    <col customWidth="1" min="3" max="3" width="38.86"/>
  </cols>
  <sheetData>
    <row r="1">
      <c r="A1" s="24" t="s">
        <v>2510</v>
      </c>
      <c r="B1" s="93" t="s">
        <v>204</v>
      </c>
      <c r="C1" s="93" t="s">
        <v>2511</v>
      </c>
      <c r="D1" s="24" t="s">
        <v>2512</v>
      </c>
      <c r="E1" s="24" t="s">
        <v>2513</v>
      </c>
      <c r="F1" s="24" t="s">
        <v>2514</v>
      </c>
      <c r="G1" s="94"/>
      <c r="H1" s="94"/>
      <c r="I1" s="94"/>
      <c r="J1" s="94"/>
      <c r="K1" s="94"/>
      <c r="L1" s="94"/>
      <c r="M1" s="94"/>
      <c r="N1" s="94"/>
      <c r="O1" s="94"/>
      <c r="P1" s="94"/>
      <c r="Q1" s="94"/>
      <c r="R1" s="94"/>
      <c r="S1" s="94"/>
      <c r="T1" s="94"/>
      <c r="U1" s="94"/>
      <c r="V1" s="94"/>
      <c r="W1" s="94"/>
      <c r="X1" s="94"/>
      <c r="Y1" s="94"/>
      <c r="Z1" s="94"/>
    </row>
    <row r="2">
      <c r="A2" s="6" t="s">
        <v>2515</v>
      </c>
      <c r="B2" s="5" t="s">
        <v>234</v>
      </c>
      <c r="C2" s="9"/>
      <c r="D2" s="95">
        <v>42801.0</v>
      </c>
      <c r="E2" s="6" t="s">
        <v>2516</v>
      </c>
    </row>
    <row r="3">
      <c r="A3" s="6" t="s">
        <v>2517</v>
      </c>
      <c r="B3" s="5" t="s">
        <v>234</v>
      </c>
      <c r="C3" s="5" t="s">
        <v>2518</v>
      </c>
      <c r="D3" s="96" t="s">
        <v>2519</v>
      </c>
      <c r="E3" s="6" t="s">
        <v>2520</v>
      </c>
    </row>
    <row r="4">
      <c r="A4" s="6" t="s">
        <v>2521</v>
      </c>
      <c r="B4" s="5" t="s">
        <v>234</v>
      </c>
      <c r="C4" s="5" t="s">
        <v>2522</v>
      </c>
      <c r="D4" s="96" t="s">
        <v>2523</v>
      </c>
      <c r="E4" s="6" t="s">
        <v>2524</v>
      </c>
    </row>
    <row r="5">
      <c r="B5" s="9"/>
      <c r="C5" s="9"/>
      <c r="D5" s="97"/>
    </row>
    <row r="6" ht="26.25">
      <c r="A6" s="6" t="s">
        <v>2525</v>
      </c>
      <c r="B6" s="5" t="s">
        <v>561</v>
      </c>
      <c r="C6" s="5" t="s">
        <v>2526</v>
      </c>
      <c r="D6" s="98" t="s">
        <v>2527</v>
      </c>
      <c r="E6" s="6" t="s">
        <v>2528</v>
      </c>
      <c r="F6" s="6" t="s">
        <v>1985</v>
      </c>
    </row>
    <row r="7" ht="26.25">
      <c r="A7" s="6" t="s">
        <v>2529</v>
      </c>
      <c r="B7" s="5" t="s">
        <v>215</v>
      </c>
      <c r="C7" s="5" t="s">
        <v>2530</v>
      </c>
      <c r="D7" s="96" t="s">
        <v>2531</v>
      </c>
      <c r="E7" s="6" t="s">
        <v>2532</v>
      </c>
      <c r="F7" s="6" t="s">
        <v>1985</v>
      </c>
    </row>
    <row r="8">
      <c r="A8" s="6" t="s">
        <v>2533</v>
      </c>
      <c r="B8" s="5" t="s">
        <v>215</v>
      </c>
      <c r="C8" s="9"/>
      <c r="D8" s="95">
        <v>42834.0</v>
      </c>
      <c r="E8" s="6" t="s">
        <v>2532</v>
      </c>
    </row>
    <row r="9">
      <c r="A9" s="6" t="s">
        <v>2534</v>
      </c>
      <c r="B9" s="5" t="s">
        <v>215</v>
      </c>
      <c r="C9" s="9"/>
      <c r="D9" s="95">
        <v>42801.0</v>
      </c>
      <c r="E9" s="6" t="s">
        <v>2520</v>
      </c>
    </row>
    <row r="10">
      <c r="A10" s="6" t="s">
        <v>2535</v>
      </c>
      <c r="B10" s="5" t="s">
        <v>215</v>
      </c>
      <c r="C10" s="5" t="s">
        <v>2536</v>
      </c>
      <c r="D10" s="95">
        <v>42836.0</v>
      </c>
      <c r="E10" s="6" t="s">
        <v>2524</v>
      </c>
      <c r="F10" s="6" t="s">
        <v>1985</v>
      </c>
    </row>
    <row r="11" ht="37.5">
      <c r="A11" s="6" t="s">
        <v>2537</v>
      </c>
      <c r="B11" s="5" t="s">
        <v>557</v>
      </c>
      <c r="C11" s="5" t="s">
        <v>2538</v>
      </c>
      <c r="D11" s="95">
        <v>42801.0</v>
      </c>
      <c r="E11" s="6" t="s">
        <v>2532</v>
      </c>
      <c r="F11" s="6" t="s">
        <v>2539</v>
      </c>
    </row>
    <row r="12" ht="26.25">
      <c r="A12" s="6" t="s">
        <v>2540</v>
      </c>
      <c r="B12" s="5" t="s">
        <v>557</v>
      </c>
      <c r="C12" s="9"/>
      <c r="D12" s="95">
        <v>42862.0</v>
      </c>
      <c r="E12" s="6" t="s">
        <v>2541</v>
      </c>
    </row>
    <row r="13" ht="26.25">
      <c r="A13" s="6" t="s">
        <v>2542</v>
      </c>
      <c r="B13" s="5" t="s">
        <v>557</v>
      </c>
      <c r="C13" s="5" t="s">
        <v>2543</v>
      </c>
      <c r="D13" s="96" t="s">
        <v>2544</v>
      </c>
      <c r="E13" s="6" t="s">
        <v>2528</v>
      </c>
      <c r="F13" s="6" t="s">
        <v>2539</v>
      </c>
    </row>
    <row r="14">
      <c r="A14" s="6" t="s">
        <v>2545</v>
      </c>
      <c r="B14" s="5" t="s">
        <v>553</v>
      </c>
      <c r="C14" s="5" t="s">
        <v>2546</v>
      </c>
      <c r="D14" s="95">
        <v>42927.0</v>
      </c>
      <c r="E14" s="6" t="s">
        <v>2547</v>
      </c>
    </row>
    <row r="15">
      <c r="A15" s="6" t="s">
        <v>2548</v>
      </c>
      <c r="B15" s="5" t="s">
        <v>553</v>
      </c>
      <c r="C15" s="9"/>
      <c r="D15" s="95">
        <v>42936.0</v>
      </c>
      <c r="E15" s="6" t="s">
        <v>2541</v>
      </c>
    </row>
    <row r="16">
      <c r="B16" s="9"/>
      <c r="C16" s="9"/>
      <c r="D16" s="97"/>
    </row>
    <row r="17">
      <c r="A17" s="6" t="s">
        <v>2549</v>
      </c>
      <c r="B17" s="5" t="s">
        <v>596</v>
      </c>
      <c r="C17" s="5" t="s">
        <v>2550</v>
      </c>
      <c r="D17" s="96" t="s">
        <v>2024</v>
      </c>
      <c r="E17" s="6" t="s">
        <v>2532</v>
      </c>
    </row>
    <row r="18" ht="26.25">
      <c r="A18" s="6" t="s">
        <v>2551</v>
      </c>
      <c r="B18" s="5" t="s">
        <v>599</v>
      </c>
      <c r="C18" s="5" t="s">
        <v>2552</v>
      </c>
      <c r="D18" s="96" t="s">
        <v>2553</v>
      </c>
      <c r="E18" s="6" t="s">
        <v>2528</v>
      </c>
      <c r="F18" s="6" t="s">
        <v>2539</v>
      </c>
    </row>
    <row r="19">
      <c r="A19" s="6" t="s">
        <v>2554</v>
      </c>
      <c r="B19" s="5" t="s">
        <v>599</v>
      </c>
      <c r="C19" s="9"/>
      <c r="D19" s="96" t="s">
        <v>2555</v>
      </c>
      <c r="E19" s="6" t="s">
        <v>2516</v>
      </c>
      <c r="F19" s="6"/>
    </row>
    <row r="20">
      <c r="A20" s="6" t="s">
        <v>2556</v>
      </c>
      <c r="B20" s="5" t="s">
        <v>599</v>
      </c>
      <c r="D20" s="96" t="s">
        <v>2557</v>
      </c>
      <c r="E20" s="6" t="s">
        <v>2516</v>
      </c>
      <c r="F20" s="6"/>
    </row>
    <row r="21">
      <c r="A21" s="6" t="s">
        <v>2558</v>
      </c>
      <c r="B21" s="5" t="s">
        <v>599</v>
      </c>
      <c r="C21" s="6" t="s">
        <v>2559</v>
      </c>
      <c r="D21" s="96" t="s">
        <v>2555</v>
      </c>
      <c r="E21" s="6" t="s">
        <v>2516</v>
      </c>
      <c r="F21" s="6" t="s">
        <v>1985</v>
      </c>
    </row>
    <row r="22">
      <c r="B22" s="9"/>
      <c r="D22" s="97"/>
    </row>
    <row r="23">
      <c r="A23" s="6" t="s">
        <v>2560</v>
      </c>
      <c r="B23" s="5" t="s">
        <v>616</v>
      </c>
      <c r="C23" s="6" t="s">
        <v>2561</v>
      </c>
      <c r="D23" s="96" t="s">
        <v>2162</v>
      </c>
      <c r="E23" s="6" t="s">
        <v>2547</v>
      </c>
    </row>
    <row r="24">
      <c r="A24" s="6" t="s">
        <v>2562</v>
      </c>
      <c r="B24" s="5" t="s">
        <v>616</v>
      </c>
      <c r="C24" s="6"/>
      <c r="D24" s="96" t="s">
        <v>2242</v>
      </c>
      <c r="E24" s="6" t="s">
        <v>2541</v>
      </c>
      <c r="F24" s="6" t="s">
        <v>1985</v>
      </c>
    </row>
    <row r="25">
      <c r="A25" s="6" t="s">
        <v>2563</v>
      </c>
      <c r="B25" s="5" t="s">
        <v>616</v>
      </c>
      <c r="C25" s="6"/>
      <c r="D25" s="96" t="s">
        <v>2564</v>
      </c>
      <c r="E25" s="6" t="s">
        <v>2524</v>
      </c>
      <c r="F25" s="6" t="s">
        <v>1985</v>
      </c>
    </row>
    <row r="26" ht="26.25">
      <c r="A26" s="6" t="s">
        <v>2565</v>
      </c>
      <c r="B26" s="5" t="s">
        <v>275</v>
      </c>
      <c r="C26" s="5" t="s">
        <v>2566</v>
      </c>
      <c r="D26" s="96" t="s">
        <v>2267</v>
      </c>
      <c r="E26" s="6" t="s">
        <v>2528</v>
      </c>
    </row>
    <row r="27">
      <c r="A27" s="6" t="s">
        <v>2567</v>
      </c>
      <c r="B27" s="5" t="s">
        <v>275</v>
      </c>
      <c r="D27" s="6" t="s">
        <v>2336</v>
      </c>
      <c r="E27" s="6" t="s">
        <v>2528</v>
      </c>
      <c r="F27" s="6" t="s">
        <v>2539</v>
      </c>
    </row>
    <row r="28">
      <c r="A28" s="6" t="s">
        <v>2568</v>
      </c>
      <c r="B28" s="5" t="s">
        <v>275</v>
      </c>
      <c r="D28" s="6" t="s">
        <v>2047</v>
      </c>
      <c r="E28" s="6" t="s">
        <v>2516</v>
      </c>
      <c r="F28" s="6"/>
    </row>
    <row r="29">
      <c r="A29" s="6" t="s">
        <v>2569</v>
      </c>
      <c r="B29" s="5" t="s">
        <v>275</v>
      </c>
      <c r="C29" s="6" t="s">
        <v>2559</v>
      </c>
      <c r="D29" s="6" t="s">
        <v>2570</v>
      </c>
      <c r="E29" s="6" t="s">
        <v>2516</v>
      </c>
      <c r="F29" s="6" t="s">
        <v>1985</v>
      </c>
    </row>
    <row r="30">
      <c r="B30" s="9"/>
    </row>
    <row r="31">
      <c r="A31" s="6" t="s">
        <v>2571</v>
      </c>
      <c r="B31" s="5" t="s">
        <v>293</v>
      </c>
      <c r="C31" s="6" t="s">
        <v>2572</v>
      </c>
      <c r="D31" s="6" t="s">
        <v>2573</v>
      </c>
      <c r="E31" s="6" t="s">
        <v>2532</v>
      </c>
    </row>
    <row r="32">
      <c r="B32" s="9"/>
    </row>
    <row r="33" ht="26.25">
      <c r="A33" s="6" t="s">
        <v>2574</v>
      </c>
      <c r="B33" s="5" t="s">
        <v>631</v>
      </c>
      <c r="C33" s="9"/>
      <c r="D33" s="6" t="s">
        <v>2570</v>
      </c>
      <c r="E33" s="6" t="s">
        <v>2541</v>
      </c>
    </row>
    <row r="34" ht="26.25">
      <c r="A34" s="6" t="s">
        <v>2575</v>
      </c>
      <c r="B34" s="5" t="s">
        <v>635</v>
      </c>
      <c r="C34" s="9"/>
      <c r="D34" s="6" t="s">
        <v>2312</v>
      </c>
      <c r="E34" s="6" t="s">
        <v>2528</v>
      </c>
    </row>
    <row r="35" ht="26.25">
      <c r="A35" s="6" t="s">
        <v>2576</v>
      </c>
      <c r="B35" s="5" t="s">
        <v>635</v>
      </c>
      <c r="C35" s="5" t="s">
        <v>2577</v>
      </c>
      <c r="D35" s="6" t="s">
        <v>2578</v>
      </c>
      <c r="E35" s="6" t="s">
        <v>2532</v>
      </c>
      <c r="F35" s="6" t="s">
        <v>1985</v>
      </c>
    </row>
    <row r="36">
      <c r="B36" s="9"/>
      <c r="C36" s="9"/>
    </row>
    <row r="37">
      <c r="A37" s="6" t="s">
        <v>2579</v>
      </c>
      <c r="B37" s="5" t="s">
        <v>666</v>
      </c>
      <c r="C37" s="5" t="s">
        <v>2580</v>
      </c>
      <c r="D37" s="6" t="s">
        <v>2581</v>
      </c>
      <c r="E37" s="6" t="s">
        <v>2516</v>
      </c>
      <c r="F37" s="6" t="s">
        <v>1985</v>
      </c>
    </row>
    <row r="38">
      <c r="A38" s="6" t="s">
        <v>2582</v>
      </c>
      <c r="B38" s="5" t="s">
        <v>672</v>
      </c>
      <c r="C38" s="9"/>
      <c r="D38" s="6" t="s">
        <v>2583</v>
      </c>
      <c r="E38" s="6" t="s">
        <v>2524</v>
      </c>
    </row>
    <row r="39">
      <c r="B39" s="9"/>
      <c r="C39" s="9"/>
    </row>
    <row r="40" ht="26.25">
      <c r="A40" s="6" t="s">
        <v>2584</v>
      </c>
      <c r="B40" s="5" t="s">
        <v>677</v>
      </c>
      <c r="C40" s="9"/>
      <c r="D40" s="6" t="s">
        <v>2316</v>
      </c>
      <c r="E40" s="6" t="s">
        <v>2541</v>
      </c>
    </row>
    <row r="41" ht="26.25">
      <c r="A41" s="6" t="s">
        <v>2585</v>
      </c>
      <c r="B41" s="5" t="s">
        <v>681</v>
      </c>
      <c r="C41" s="5" t="s">
        <v>2586</v>
      </c>
      <c r="D41" s="6">
        <v>51.0</v>
      </c>
      <c r="E41" s="6" t="s">
        <v>2516</v>
      </c>
      <c r="F41" s="6" t="s">
        <v>1985</v>
      </c>
    </row>
    <row r="42">
      <c r="B42" s="9"/>
      <c r="C42" s="9"/>
    </row>
    <row r="43" ht="26.25">
      <c r="A43" s="6" t="s">
        <v>2587</v>
      </c>
      <c r="B43" s="5" t="s">
        <v>715</v>
      </c>
      <c r="C43" s="5" t="s">
        <v>2588</v>
      </c>
      <c r="D43" s="6" t="s">
        <v>2589</v>
      </c>
      <c r="E43" s="6" t="s">
        <v>2524</v>
      </c>
      <c r="F43" s="6" t="s">
        <v>1985</v>
      </c>
    </row>
    <row r="44" ht="26.25">
      <c r="A44" s="6" t="s">
        <v>2590</v>
      </c>
      <c r="B44" s="5" t="s">
        <v>715</v>
      </c>
      <c r="C44" s="5" t="s">
        <v>2591</v>
      </c>
      <c r="D44" s="6" t="s">
        <v>2592</v>
      </c>
      <c r="E44" s="6" t="s">
        <v>2541</v>
      </c>
    </row>
    <row r="45">
      <c r="B45" s="9"/>
      <c r="C45" s="9"/>
    </row>
    <row r="46">
      <c r="B46" s="9"/>
      <c r="C46" s="9"/>
    </row>
    <row r="47">
      <c r="B47" s="9"/>
      <c r="C47" s="9"/>
    </row>
    <row r="48">
      <c r="B48" s="9"/>
      <c r="C48" s="9"/>
    </row>
    <row r="49">
      <c r="B49" s="9"/>
      <c r="C49" s="9"/>
    </row>
    <row r="50">
      <c r="B50" s="9"/>
      <c r="C50" s="9"/>
    </row>
    <row r="51">
      <c r="B51" s="9"/>
      <c r="C51" s="9"/>
    </row>
    <row r="52">
      <c r="B52" s="9"/>
      <c r="C52" s="9"/>
    </row>
    <row r="53">
      <c r="B53" s="9"/>
      <c r="C53" s="9"/>
    </row>
    <row r="54">
      <c r="B54" s="9"/>
      <c r="C54" s="9"/>
    </row>
    <row r="55">
      <c r="B55" s="9"/>
      <c r="C55" s="9"/>
    </row>
    <row r="56">
      <c r="B56" s="9"/>
      <c r="C56" s="9"/>
    </row>
    <row r="57">
      <c r="B57" s="9"/>
      <c r="C57" s="9"/>
    </row>
    <row r="58">
      <c r="B58" s="9"/>
      <c r="C58" s="9"/>
    </row>
    <row r="59">
      <c r="B59" s="9"/>
      <c r="C59" s="9"/>
    </row>
    <row r="60">
      <c r="B60" s="9"/>
      <c r="C60" s="9"/>
    </row>
    <row r="61">
      <c r="B61" s="9"/>
      <c r="C61" s="9"/>
    </row>
    <row r="62">
      <c r="B62" s="9"/>
      <c r="C62" s="9"/>
    </row>
    <row r="63">
      <c r="B63" s="9"/>
      <c r="C63" s="9"/>
    </row>
    <row r="64">
      <c r="B64" s="9"/>
      <c r="C64" s="9"/>
    </row>
    <row r="65">
      <c r="B65" s="9"/>
      <c r="C65" s="9"/>
    </row>
    <row r="66">
      <c r="B66" s="9"/>
      <c r="C66" s="9"/>
    </row>
    <row r="67">
      <c r="B67" s="9"/>
      <c r="C67" s="9"/>
    </row>
    <row r="68">
      <c r="B68" s="9"/>
      <c r="C68" s="9"/>
    </row>
    <row r="69">
      <c r="B69" s="9"/>
      <c r="C69" s="9"/>
    </row>
    <row r="70">
      <c r="B70" s="9"/>
      <c r="C70" s="9"/>
    </row>
    <row r="71">
      <c r="B71" s="9"/>
      <c r="C71" s="9"/>
    </row>
    <row r="72">
      <c r="B72" s="9"/>
      <c r="C72" s="9"/>
    </row>
    <row r="73">
      <c r="B73" s="9"/>
      <c r="C73" s="9"/>
    </row>
    <row r="74">
      <c r="B74" s="9"/>
      <c r="C74" s="9"/>
    </row>
    <row r="75">
      <c r="B75" s="9"/>
      <c r="C75" s="9"/>
    </row>
    <row r="76">
      <c r="B76" s="9"/>
      <c r="C76" s="9"/>
    </row>
    <row r="77">
      <c r="B77" s="9"/>
      <c r="C77" s="9"/>
    </row>
    <row r="78">
      <c r="B78" s="9"/>
      <c r="C78" s="9"/>
    </row>
    <row r="79">
      <c r="B79" s="9"/>
      <c r="C79" s="9"/>
    </row>
    <row r="80">
      <c r="B80" s="9"/>
      <c r="C80" s="9"/>
    </row>
    <row r="81">
      <c r="B81" s="9"/>
      <c r="C81" s="9"/>
    </row>
    <row r="82">
      <c r="B82" s="9"/>
      <c r="C82" s="9"/>
    </row>
    <row r="83">
      <c r="B83" s="9"/>
      <c r="C83" s="9"/>
    </row>
    <row r="84">
      <c r="B84" s="9"/>
      <c r="C84" s="9"/>
    </row>
    <row r="85">
      <c r="B85" s="9"/>
      <c r="C85" s="9"/>
    </row>
    <row r="86">
      <c r="B86" s="9"/>
      <c r="C86" s="9"/>
    </row>
    <row r="87">
      <c r="B87" s="9"/>
      <c r="C87" s="9"/>
    </row>
    <row r="88">
      <c r="B88" s="9"/>
      <c r="C88" s="9"/>
    </row>
    <row r="89">
      <c r="B89" s="9"/>
      <c r="C89" s="9"/>
    </row>
    <row r="90">
      <c r="B90" s="9"/>
      <c r="C90" s="9"/>
    </row>
    <row r="91">
      <c r="B91" s="9"/>
      <c r="C91" s="9"/>
    </row>
    <row r="92">
      <c r="B92" s="9"/>
      <c r="C92" s="9"/>
    </row>
    <row r="93">
      <c r="B93" s="9"/>
      <c r="C93" s="9"/>
    </row>
    <row r="94">
      <c r="B94" s="9"/>
      <c r="C94" s="9"/>
    </row>
    <row r="95">
      <c r="B95" s="9"/>
      <c r="C95" s="9"/>
    </row>
    <row r="96">
      <c r="B96" s="9"/>
      <c r="C96" s="9"/>
    </row>
    <row r="97">
      <c r="B97" s="9"/>
      <c r="C97" s="9"/>
    </row>
    <row r="98">
      <c r="B98" s="9"/>
      <c r="C98" s="9"/>
    </row>
    <row r="99">
      <c r="B99" s="9"/>
      <c r="C99" s="9"/>
    </row>
    <row r="100">
      <c r="B100" s="9"/>
      <c r="C100" s="9"/>
    </row>
    <row r="101">
      <c r="B101" s="9"/>
      <c r="C101" s="9"/>
    </row>
    <row r="102">
      <c r="B102" s="9"/>
      <c r="C102" s="9"/>
    </row>
    <row r="103">
      <c r="B103" s="9"/>
      <c r="C103" s="9"/>
    </row>
    <row r="104">
      <c r="B104" s="9"/>
      <c r="C104" s="9"/>
    </row>
    <row r="105">
      <c r="B105" s="9"/>
      <c r="C105" s="9"/>
    </row>
    <row r="106">
      <c r="B106" s="9"/>
      <c r="C106" s="9"/>
    </row>
    <row r="107">
      <c r="B107" s="9"/>
      <c r="C107" s="9"/>
    </row>
    <row r="108">
      <c r="B108" s="9"/>
      <c r="C108" s="9"/>
    </row>
    <row r="109">
      <c r="B109" s="9"/>
      <c r="C109" s="9"/>
    </row>
    <row r="110">
      <c r="B110" s="9"/>
      <c r="C110" s="9"/>
    </row>
    <row r="111">
      <c r="B111" s="9"/>
      <c r="C111" s="9"/>
    </row>
    <row r="112">
      <c r="B112" s="9"/>
      <c r="C112" s="9"/>
    </row>
    <row r="113">
      <c r="B113" s="9"/>
      <c r="C113" s="9"/>
    </row>
    <row r="114">
      <c r="B114" s="9"/>
      <c r="C114" s="9"/>
    </row>
    <row r="115">
      <c r="B115" s="9"/>
      <c r="C115" s="9"/>
    </row>
    <row r="116">
      <c r="B116" s="9"/>
      <c r="C116" s="9"/>
    </row>
    <row r="117">
      <c r="B117" s="9"/>
      <c r="C117" s="9"/>
    </row>
    <row r="118">
      <c r="B118" s="9"/>
      <c r="C118" s="9"/>
    </row>
    <row r="119">
      <c r="B119" s="9"/>
      <c r="C119" s="9"/>
    </row>
    <row r="120">
      <c r="B120" s="9"/>
      <c r="C120" s="9"/>
    </row>
    <row r="121">
      <c r="B121" s="9"/>
      <c r="C121" s="9"/>
    </row>
    <row r="122">
      <c r="B122" s="9"/>
      <c r="C122" s="9"/>
    </row>
    <row r="123">
      <c r="B123" s="9"/>
      <c r="C123" s="9"/>
    </row>
    <row r="124">
      <c r="B124" s="9"/>
      <c r="C124" s="9"/>
    </row>
    <row r="125">
      <c r="B125" s="9"/>
      <c r="C125" s="9"/>
    </row>
    <row r="126">
      <c r="B126" s="9"/>
      <c r="C126" s="9"/>
    </row>
    <row r="127">
      <c r="B127" s="9"/>
      <c r="C127" s="9"/>
    </row>
    <row r="128">
      <c r="B128" s="9"/>
      <c r="C128" s="9"/>
    </row>
    <row r="129">
      <c r="B129" s="9"/>
      <c r="C129" s="9"/>
    </row>
    <row r="130">
      <c r="B130" s="9"/>
      <c r="C130" s="9"/>
    </row>
    <row r="131">
      <c r="B131" s="9"/>
      <c r="C131" s="9"/>
    </row>
    <row r="132">
      <c r="B132" s="9"/>
      <c r="C132" s="9"/>
    </row>
    <row r="133">
      <c r="B133" s="9"/>
      <c r="C133" s="9"/>
    </row>
    <row r="134">
      <c r="B134" s="9"/>
      <c r="C134" s="9"/>
    </row>
    <row r="135">
      <c r="B135" s="9"/>
      <c r="C135" s="9"/>
    </row>
    <row r="136">
      <c r="B136" s="9"/>
      <c r="C136" s="9"/>
    </row>
    <row r="137">
      <c r="B137" s="9"/>
      <c r="C137" s="9"/>
    </row>
    <row r="138">
      <c r="B138" s="9"/>
      <c r="C138" s="9"/>
    </row>
    <row r="139">
      <c r="B139" s="9"/>
      <c r="C139" s="9"/>
    </row>
    <row r="140">
      <c r="B140" s="9"/>
      <c r="C140" s="9"/>
    </row>
    <row r="141">
      <c r="B141" s="9"/>
      <c r="C141" s="9"/>
    </row>
    <row r="142">
      <c r="B142" s="9"/>
      <c r="C142" s="9"/>
    </row>
    <row r="143">
      <c r="B143" s="9"/>
      <c r="C143" s="9"/>
    </row>
    <row r="144">
      <c r="B144" s="9"/>
      <c r="C144" s="9"/>
    </row>
    <row r="145">
      <c r="B145" s="9"/>
      <c r="C145" s="9"/>
    </row>
    <row r="146">
      <c r="B146" s="9"/>
      <c r="C146" s="9"/>
    </row>
    <row r="147">
      <c r="B147" s="9"/>
      <c r="C147" s="9"/>
    </row>
    <row r="148">
      <c r="B148" s="9"/>
      <c r="C148" s="9"/>
    </row>
    <row r="149">
      <c r="B149" s="9"/>
      <c r="C149" s="9"/>
    </row>
    <row r="150">
      <c r="B150" s="9"/>
      <c r="C150" s="9"/>
    </row>
    <row r="151">
      <c r="B151" s="9"/>
      <c r="C151" s="9"/>
    </row>
    <row r="152">
      <c r="B152" s="9"/>
      <c r="C152" s="9"/>
    </row>
    <row r="153">
      <c r="B153" s="9"/>
      <c r="C153" s="9"/>
    </row>
    <row r="154">
      <c r="B154" s="9"/>
      <c r="C154" s="9"/>
    </row>
    <row r="155">
      <c r="B155" s="9"/>
      <c r="C155" s="9"/>
    </row>
    <row r="156">
      <c r="B156" s="9"/>
      <c r="C156" s="9"/>
    </row>
    <row r="157">
      <c r="B157" s="9"/>
      <c r="C157" s="9"/>
    </row>
    <row r="158">
      <c r="B158" s="9"/>
      <c r="C158" s="9"/>
    </row>
    <row r="159">
      <c r="B159" s="9"/>
      <c r="C159" s="9"/>
    </row>
    <row r="160">
      <c r="B160" s="9"/>
      <c r="C160" s="9"/>
    </row>
    <row r="161">
      <c r="B161" s="9"/>
      <c r="C161" s="9"/>
    </row>
    <row r="162">
      <c r="B162" s="9"/>
      <c r="C162" s="9"/>
    </row>
    <row r="163">
      <c r="B163" s="9"/>
      <c r="C163" s="9"/>
    </row>
    <row r="164">
      <c r="B164" s="9"/>
      <c r="C164" s="9"/>
    </row>
    <row r="165">
      <c r="B165" s="9"/>
      <c r="C165" s="9"/>
    </row>
    <row r="166">
      <c r="B166" s="9"/>
      <c r="C166" s="9"/>
    </row>
    <row r="167">
      <c r="B167" s="9"/>
      <c r="C167" s="9"/>
    </row>
    <row r="168">
      <c r="B168" s="9"/>
      <c r="C168" s="9"/>
    </row>
    <row r="169">
      <c r="B169" s="9"/>
      <c r="C169" s="9"/>
    </row>
    <row r="170">
      <c r="B170" s="9"/>
      <c r="C170" s="9"/>
    </row>
    <row r="171">
      <c r="B171" s="9"/>
      <c r="C171" s="9"/>
    </row>
    <row r="172">
      <c r="B172" s="9"/>
      <c r="C172" s="9"/>
    </row>
    <row r="173">
      <c r="B173" s="9"/>
      <c r="C173" s="9"/>
    </row>
    <row r="174">
      <c r="B174" s="9"/>
      <c r="C174" s="9"/>
    </row>
    <row r="175">
      <c r="B175" s="9"/>
      <c r="C175" s="9"/>
    </row>
    <row r="176">
      <c r="B176" s="9"/>
      <c r="C176" s="9"/>
    </row>
    <row r="177">
      <c r="B177" s="9"/>
      <c r="C177" s="9"/>
    </row>
    <row r="178">
      <c r="B178" s="9"/>
      <c r="C178" s="9"/>
    </row>
    <row r="179">
      <c r="B179" s="9"/>
      <c r="C179" s="9"/>
    </row>
    <row r="180">
      <c r="B180" s="9"/>
      <c r="C180" s="9"/>
    </row>
    <row r="181">
      <c r="B181" s="9"/>
      <c r="C181" s="9"/>
    </row>
    <row r="182">
      <c r="B182" s="9"/>
      <c r="C182" s="9"/>
    </row>
    <row r="183">
      <c r="B183" s="9"/>
      <c r="C183" s="9"/>
    </row>
    <row r="184">
      <c r="B184" s="9"/>
      <c r="C184" s="9"/>
    </row>
    <row r="185">
      <c r="B185" s="9"/>
      <c r="C185" s="9"/>
    </row>
    <row r="186">
      <c r="B186" s="9"/>
      <c r="C186" s="9"/>
    </row>
    <row r="187">
      <c r="B187" s="9"/>
      <c r="C187" s="9"/>
    </row>
    <row r="188">
      <c r="B188" s="9"/>
      <c r="C188" s="9"/>
    </row>
    <row r="189">
      <c r="B189" s="9"/>
      <c r="C189" s="9"/>
    </row>
    <row r="190">
      <c r="B190" s="9"/>
      <c r="C190" s="9"/>
    </row>
    <row r="191">
      <c r="B191" s="9"/>
      <c r="C191" s="9"/>
    </row>
    <row r="192">
      <c r="B192" s="9"/>
      <c r="C192" s="9"/>
    </row>
    <row r="193">
      <c r="B193" s="9"/>
      <c r="C193" s="9"/>
    </row>
    <row r="194">
      <c r="B194" s="9"/>
      <c r="C194" s="9"/>
    </row>
    <row r="195">
      <c r="B195" s="9"/>
      <c r="C195" s="9"/>
    </row>
    <row r="196">
      <c r="B196" s="9"/>
      <c r="C196" s="9"/>
    </row>
    <row r="197">
      <c r="B197" s="9"/>
      <c r="C197" s="9"/>
    </row>
    <row r="198">
      <c r="B198" s="9"/>
      <c r="C198" s="9"/>
    </row>
    <row r="199">
      <c r="B199" s="9"/>
      <c r="C199" s="9"/>
    </row>
    <row r="200">
      <c r="B200" s="9"/>
      <c r="C200" s="9"/>
    </row>
    <row r="201">
      <c r="B201" s="9"/>
      <c r="C201" s="9"/>
    </row>
    <row r="202">
      <c r="B202" s="9"/>
      <c r="C202" s="9"/>
    </row>
    <row r="203">
      <c r="B203" s="9"/>
      <c r="C203" s="9"/>
    </row>
    <row r="204">
      <c r="B204" s="9"/>
      <c r="C204" s="9"/>
    </row>
    <row r="205">
      <c r="B205" s="9"/>
      <c r="C205" s="9"/>
    </row>
    <row r="206">
      <c r="B206" s="9"/>
      <c r="C206" s="9"/>
    </row>
    <row r="207">
      <c r="B207" s="9"/>
      <c r="C207" s="9"/>
    </row>
    <row r="208">
      <c r="B208" s="9"/>
      <c r="C208" s="9"/>
    </row>
    <row r="209">
      <c r="B209" s="9"/>
      <c r="C209" s="9"/>
    </row>
    <row r="210">
      <c r="B210" s="9"/>
      <c r="C210" s="9"/>
    </row>
    <row r="211">
      <c r="B211" s="9"/>
      <c r="C211" s="9"/>
    </row>
    <row r="212">
      <c r="B212" s="9"/>
      <c r="C212" s="9"/>
    </row>
    <row r="213">
      <c r="B213" s="9"/>
      <c r="C213" s="9"/>
    </row>
    <row r="214">
      <c r="B214" s="9"/>
      <c r="C214" s="9"/>
    </row>
    <row r="215">
      <c r="B215" s="9"/>
      <c r="C215" s="9"/>
    </row>
    <row r="216">
      <c r="B216" s="9"/>
      <c r="C216" s="9"/>
    </row>
    <row r="217">
      <c r="B217" s="9"/>
      <c r="C217" s="9"/>
    </row>
    <row r="218">
      <c r="B218" s="9"/>
      <c r="C218" s="9"/>
    </row>
    <row r="219">
      <c r="B219" s="9"/>
      <c r="C219" s="9"/>
    </row>
    <row r="220">
      <c r="B220" s="9"/>
      <c r="C220" s="9"/>
    </row>
    <row r="221">
      <c r="B221" s="9"/>
      <c r="C221" s="9"/>
    </row>
    <row r="222">
      <c r="B222" s="9"/>
      <c r="C222" s="9"/>
    </row>
    <row r="223">
      <c r="B223" s="9"/>
      <c r="C223" s="9"/>
    </row>
    <row r="224">
      <c r="B224" s="9"/>
      <c r="C224" s="9"/>
    </row>
    <row r="225">
      <c r="B225" s="9"/>
      <c r="C225" s="9"/>
    </row>
    <row r="226">
      <c r="B226" s="9"/>
      <c r="C226" s="9"/>
    </row>
    <row r="227">
      <c r="B227" s="9"/>
      <c r="C227" s="9"/>
    </row>
    <row r="228">
      <c r="B228" s="9"/>
      <c r="C228" s="9"/>
    </row>
    <row r="229">
      <c r="B229" s="9"/>
      <c r="C229" s="9"/>
    </row>
    <row r="230">
      <c r="B230" s="9"/>
      <c r="C230" s="9"/>
    </row>
    <row r="231">
      <c r="B231" s="9"/>
      <c r="C231" s="9"/>
    </row>
    <row r="232">
      <c r="B232" s="9"/>
      <c r="C232" s="9"/>
    </row>
    <row r="233">
      <c r="B233" s="9"/>
      <c r="C233" s="9"/>
    </row>
    <row r="234">
      <c r="B234" s="9"/>
      <c r="C234" s="9"/>
    </row>
    <row r="235">
      <c r="B235" s="9"/>
      <c r="C235" s="9"/>
    </row>
    <row r="236">
      <c r="B236" s="9"/>
      <c r="C236" s="9"/>
    </row>
    <row r="237">
      <c r="B237" s="9"/>
      <c r="C237" s="9"/>
    </row>
    <row r="238">
      <c r="B238" s="9"/>
      <c r="C238" s="9"/>
    </row>
    <row r="239">
      <c r="B239" s="9"/>
      <c r="C239" s="9"/>
    </row>
    <row r="240">
      <c r="B240" s="9"/>
      <c r="C240" s="9"/>
    </row>
    <row r="241">
      <c r="B241" s="9"/>
      <c r="C241" s="9"/>
    </row>
    <row r="242">
      <c r="B242" s="9"/>
      <c r="C242" s="9"/>
    </row>
    <row r="243">
      <c r="B243" s="9"/>
      <c r="C243" s="9"/>
    </row>
    <row r="244">
      <c r="B244" s="9"/>
      <c r="C244" s="9"/>
    </row>
    <row r="245">
      <c r="B245" s="9"/>
      <c r="C245" s="9"/>
    </row>
    <row r="246">
      <c r="B246" s="9"/>
      <c r="C246" s="9"/>
    </row>
    <row r="247">
      <c r="B247" s="9"/>
      <c r="C247" s="9"/>
    </row>
    <row r="248">
      <c r="B248" s="9"/>
      <c r="C248" s="9"/>
    </row>
    <row r="249">
      <c r="B249" s="9"/>
      <c r="C249" s="9"/>
    </row>
    <row r="250">
      <c r="B250" s="9"/>
      <c r="C250" s="9"/>
    </row>
    <row r="251">
      <c r="B251" s="9"/>
      <c r="C251" s="9"/>
    </row>
    <row r="252">
      <c r="B252" s="9"/>
      <c r="C252" s="9"/>
    </row>
    <row r="253">
      <c r="B253" s="9"/>
      <c r="C253" s="9"/>
    </row>
    <row r="254">
      <c r="B254" s="9"/>
      <c r="C254" s="9"/>
    </row>
    <row r="255">
      <c r="B255" s="9"/>
      <c r="C255" s="9"/>
    </row>
    <row r="256">
      <c r="B256" s="9"/>
      <c r="C256" s="9"/>
    </row>
    <row r="257">
      <c r="B257" s="9"/>
      <c r="C257" s="9"/>
    </row>
    <row r="258">
      <c r="B258" s="9"/>
      <c r="C258" s="9"/>
    </row>
    <row r="259">
      <c r="B259" s="9"/>
      <c r="C259" s="9"/>
    </row>
    <row r="260">
      <c r="B260" s="9"/>
      <c r="C260" s="9"/>
    </row>
    <row r="261">
      <c r="B261" s="9"/>
      <c r="C261" s="9"/>
    </row>
    <row r="262">
      <c r="B262" s="9"/>
      <c r="C262" s="9"/>
    </row>
    <row r="263">
      <c r="B263" s="9"/>
      <c r="C263" s="9"/>
    </row>
    <row r="264">
      <c r="B264" s="9"/>
      <c r="C264" s="9"/>
    </row>
    <row r="265">
      <c r="B265" s="9"/>
      <c r="C265" s="9"/>
    </row>
    <row r="266">
      <c r="B266" s="9"/>
      <c r="C266" s="9"/>
    </row>
    <row r="267">
      <c r="B267" s="9"/>
      <c r="C267" s="9"/>
    </row>
    <row r="268">
      <c r="B268" s="9"/>
      <c r="C268" s="9"/>
    </row>
    <row r="269">
      <c r="B269" s="9"/>
      <c r="C269" s="9"/>
    </row>
    <row r="270">
      <c r="B270" s="9"/>
      <c r="C270" s="9"/>
    </row>
    <row r="271">
      <c r="B271" s="9"/>
      <c r="C271" s="9"/>
    </row>
    <row r="272">
      <c r="B272" s="9"/>
      <c r="C272" s="9"/>
    </row>
    <row r="273">
      <c r="B273" s="9"/>
      <c r="C273" s="9"/>
    </row>
    <row r="274">
      <c r="B274" s="9"/>
      <c r="C274" s="9"/>
    </row>
    <row r="275">
      <c r="B275" s="9"/>
      <c r="C275" s="9"/>
    </row>
    <row r="276">
      <c r="B276" s="9"/>
      <c r="C276" s="9"/>
    </row>
    <row r="277">
      <c r="B277" s="9"/>
      <c r="C277" s="9"/>
    </row>
    <row r="278">
      <c r="B278" s="9"/>
      <c r="C278" s="9"/>
    </row>
    <row r="279">
      <c r="B279" s="9"/>
      <c r="C279" s="9"/>
    </row>
    <row r="280">
      <c r="B280" s="9"/>
      <c r="C280" s="9"/>
    </row>
    <row r="281">
      <c r="B281" s="9"/>
      <c r="C281" s="9"/>
    </row>
    <row r="282">
      <c r="B282" s="9"/>
      <c r="C282" s="9"/>
    </row>
    <row r="283">
      <c r="B283" s="9"/>
      <c r="C283" s="9"/>
    </row>
    <row r="284">
      <c r="B284" s="9"/>
      <c r="C284" s="9"/>
    </row>
    <row r="285">
      <c r="B285" s="9"/>
      <c r="C285" s="9"/>
    </row>
    <row r="286">
      <c r="B286" s="9"/>
      <c r="C286" s="9"/>
    </row>
    <row r="287">
      <c r="B287" s="9"/>
      <c r="C287" s="9"/>
    </row>
    <row r="288">
      <c r="B288" s="9"/>
      <c r="C288" s="9"/>
    </row>
    <row r="289">
      <c r="B289" s="9"/>
      <c r="C289" s="9"/>
    </row>
    <row r="290">
      <c r="B290" s="9"/>
      <c r="C290" s="9"/>
    </row>
    <row r="291">
      <c r="B291" s="9"/>
      <c r="C291" s="9"/>
    </row>
    <row r="292">
      <c r="B292" s="9"/>
      <c r="C292" s="9"/>
    </row>
    <row r="293">
      <c r="B293" s="9"/>
      <c r="C293" s="9"/>
    </row>
    <row r="294">
      <c r="B294" s="9"/>
      <c r="C294" s="9"/>
    </row>
    <row r="295">
      <c r="B295" s="9"/>
      <c r="C295" s="9"/>
    </row>
    <row r="296">
      <c r="B296" s="9"/>
      <c r="C296" s="9"/>
    </row>
    <row r="297">
      <c r="B297" s="9"/>
      <c r="C297" s="9"/>
    </row>
    <row r="298">
      <c r="B298" s="9"/>
      <c r="C298" s="9"/>
    </row>
    <row r="299">
      <c r="B299" s="9"/>
      <c r="C299" s="9"/>
    </row>
    <row r="300">
      <c r="B300" s="9"/>
      <c r="C300" s="9"/>
    </row>
    <row r="301">
      <c r="B301" s="9"/>
      <c r="C301" s="9"/>
    </row>
    <row r="302">
      <c r="B302" s="9"/>
      <c r="C302" s="9"/>
    </row>
    <row r="303">
      <c r="B303" s="9"/>
      <c r="C303" s="9"/>
    </row>
    <row r="304">
      <c r="B304" s="9"/>
      <c r="C304" s="9"/>
    </row>
    <row r="305">
      <c r="B305" s="9"/>
      <c r="C305" s="9"/>
    </row>
    <row r="306">
      <c r="B306" s="9"/>
      <c r="C306" s="9"/>
    </row>
    <row r="307">
      <c r="B307" s="9"/>
      <c r="C307" s="9"/>
    </row>
    <row r="308">
      <c r="B308" s="9"/>
      <c r="C308" s="9"/>
    </row>
    <row r="309">
      <c r="B309" s="9"/>
      <c r="C309" s="9"/>
    </row>
    <row r="310">
      <c r="B310" s="9"/>
      <c r="C310" s="9"/>
    </row>
    <row r="311">
      <c r="B311" s="9"/>
      <c r="C311" s="9"/>
    </row>
    <row r="312">
      <c r="B312" s="9"/>
      <c r="C312" s="9"/>
    </row>
    <row r="313">
      <c r="B313" s="9"/>
      <c r="C313" s="9"/>
    </row>
    <row r="314">
      <c r="B314" s="9"/>
      <c r="C314" s="9"/>
    </row>
    <row r="315">
      <c r="B315" s="9"/>
      <c r="C315" s="9"/>
    </row>
    <row r="316">
      <c r="B316" s="9"/>
      <c r="C316" s="9"/>
    </row>
    <row r="317">
      <c r="B317" s="9"/>
      <c r="C317" s="9"/>
    </row>
    <row r="318">
      <c r="B318" s="9"/>
      <c r="C318" s="9"/>
    </row>
    <row r="319">
      <c r="B319" s="9"/>
      <c r="C319" s="9"/>
    </row>
    <row r="320">
      <c r="B320" s="9"/>
      <c r="C320" s="9"/>
    </row>
    <row r="321">
      <c r="B321" s="9"/>
      <c r="C321" s="9"/>
    </row>
    <row r="322">
      <c r="B322" s="9"/>
      <c r="C322" s="9"/>
    </row>
    <row r="323">
      <c r="B323" s="9"/>
      <c r="C323" s="9"/>
    </row>
    <row r="324">
      <c r="B324" s="9"/>
      <c r="C324" s="9"/>
    </row>
    <row r="325">
      <c r="B325" s="9"/>
      <c r="C325" s="9"/>
    </row>
    <row r="326">
      <c r="B326" s="9"/>
      <c r="C326" s="9"/>
    </row>
    <row r="327">
      <c r="B327" s="9"/>
      <c r="C327" s="9"/>
    </row>
    <row r="328">
      <c r="B328" s="9"/>
      <c r="C328" s="9"/>
    </row>
    <row r="329">
      <c r="B329" s="9"/>
      <c r="C329" s="9"/>
    </row>
    <row r="330">
      <c r="B330" s="9"/>
      <c r="C330" s="9"/>
    </row>
    <row r="331">
      <c r="B331" s="9"/>
      <c r="C331" s="9"/>
    </row>
    <row r="332">
      <c r="B332" s="9"/>
      <c r="C332" s="9"/>
    </row>
    <row r="333">
      <c r="B333" s="9"/>
      <c r="C333" s="9"/>
    </row>
    <row r="334">
      <c r="B334" s="9"/>
      <c r="C334" s="9"/>
    </row>
    <row r="335">
      <c r="B335" s="9"/>
      <c r="C335" s="9"/>
    </row>
    <row r="336">
      <c r="B336" s="9"/>
      <c r="C336" s="9"/>
    </row>
    <row r="337">
      <c r="B337" s="9"/>
      <c r="C337" s="9"/>
    </row>
    <row r="338">
      <c r="B338" s="9"/>
      <c r="C338" s="9"/>
    </row>
    <row r="339">
      <c r="B339" s="9"/>
      <c r="C339" s="9"/>
    </row>
    <row r="340">
      <c r="B340" s="9"/>
      <c r="C340" s="9"/>
    </row>
    <row r="341">
      <c r="B341" s="9"/>
      <c r="C341" s="9"/>
    </row>
    <row r="342">
      <c r="B342" s="9"/>
      <c r="C342" s="9"/>
    </row>
    <row r="343">
      <c r="B343" s="9"/>
      <c r="C343" s="9"/>
    </row>
    <row r="344">
      <c r="B344" s="9"/>
      <c r="C344" s="9"/>
    </row>
    <row r="345">
      <c r="B345" s="9"/>
      <c r="C345" s="9"/>
    </row>
    <row r="346">
      <c r="B346" s="9"/>
      <c r="C346" s="9"/>
    </row>
    <row r="347">
      <c r="B347" s="9"/>
      <c r="C347" s="9"/>
    </row>
    <row r="348">
      <c r="B348" s="9"/>
      <c r="C348" s="9"/>
    </row>
    <row r="349">
      <c r="B349" s="9"/>
      <c r="C349" s="9"/>
    </row>
    <row r="350">
      <c r="B350" s="9"/>
      <c r="C350" s="9"/>
    </row>
    <row r="351">
      <c r="B351" s="9"/>
      <c r="C351" s="9"/>
    </row>
    <row r="352">
      <c r="B352" s="9"/>
      <c r="C352" s="9"/>
    </row>
    <row r="353">
      <c r="B353" s="9"/>
      <c r="C353" s="9"/>
    </row>
    <row r="354">
      <c r="B354" s="9"/>
      <c r="C354" s="9"/>
    </row>
    <row r="355">
      <c r="B355" s="9"/>
      <c r="C355" s="9"/>
    </row>
    <row r="356">
      <c r="B356" s="9"/>
      <c r="C356" s="9"/>
    </row>
    <row r="357">
      <c r="B357" s="9"/>
      <c r="C357" s="9"/>
    </row>
    <row r="358">
      <c r="B358" s="9"/>
      <c r="C358" s="9"/>
    </row>
    <row r="359">
      <c r="B359" s="9"/>
      <c r="C359" s="9"/>
    </row>
    <row r="360">
      <c r="B360" s="9"/>
      <c r="C360" s="9"/>
    </row>
    <row r="361">
      <c r="B361" s="9"/>
      <c r="C361" s="9"/>
    </row>
    <row r="362">
      <c r="B362" s="9"/>
      <c r="C362" s="9"/>
    </row>
    <row r="363">
      <c r="B363" s="9"/>
      <c r="C363" s="9"/>
    </row>
    <row r="364">
      <c r="B364" s="9"/>
      <c r="C364" s="9"/>
    </row>
    <row r="365">
      <c r="B365" s="9"/>
      <c r="C365" s="9"/>
    </row>
    <row r="366">
      <c r="B366" s="9"/>
      <c r="C366" s="9"/>
    </row>
    <row r="367">
      <c r="B367" s="9"/>
      <c r="C367" s="9"/>
    </row>
    <row r="368">
      <c r="B368" s="9"/>
      <c r="C368" s="9"/>
    </row>
    <row r="369">
      <c r="B369" s="9"/>
      <c r="C369" s="9"/>
    </row>
    <row r="370">
      <c r="B370" s="9"/>
      <c r="C370" s="9"/>
    </row>
    <row r="371">
      <c r="B371" s="9"/>
      <c r="C371" s="9"/>
    </row>
    <row r="372">
      <c r="B372" s="9"/>
      <c r="C372" s="9"/>
    </row>
    <row r="373">
      <c r="B373" s="9"/>
      <c r="C373" s="9"/>
    </row>
    <row r="374">
      <c r="B374" s="9"/>
      <c r="C374" s="9"/>
    </row>
    <row r="375">
      <c r="B375" s="9"/>
      <c r="C375" s="9"/>
    </row>
    <row r="376">
      <c r="B376" s="9"/>
      <c r="C376" s="9"/>
    </row>
    <row r="377">
      <c r="B377" s="9"/>
      <c r="C377" s="9"/>
    </row>
    <row r="378">
      <c r="B378" s="9"/>
      <c r="C378" s="9"/>
    </row>
    <row r="379">
      <c r="B379" s="9"/>
      <c r="C379" s="9"/>
    </row>
    <row r="380">
      <c r="B380" s="9"/>
      <c r="C380" s="9"/>
    </row>
    <row r="381">
      <c r="B381" s="9"/>
      <c r="C381" s="9"/>
    </row>
    <row r="382">
      <c r="B382" s="9"/>
      <c r="C382" s="9"/>
    </row>
    <row r="383">
      <c r="B383" s="9"/>
      <c r="C383" s="9"/>
    </row>
    <row r="384">
      <c r="B384" s="9"/>
      <c r="C384" s="9"/>
    </row>
    <row r="385">
      <c r="B385" s="9"/>
      <c r="C385" s="9"/>
    </row>
    <row r="386">
      <c r="B386" s="9"/>
      <c r="C386" s="9"/>
    </row>
    <row r="387">
      <c r="B387" s="9"/>
      <c r="C387" s="9"/>
    </row>
    <row r="388">
      <c r="B388" s="9"/>
      <c r="C388" s="9"/>
    </row>
    <row r="389">
      <c r="B389" s="9"/>
      <c r="C389" s="9"/>
    </row>
    <row r="390">
      <c r="B390" s="9"/>
      <c r="C390" s="9"/>
    </row>
    <row r="391">
      <c r="B391" s="9"/>
      <c r="C391" s="9"/>
    </row>
    <row r="392">
      <c r="B392" s="9"/>
      <c r="C392" s="9"/>
    </row>
    <row r="393">
      <c r="B393" s="9"/>
      <c r="C393" s="9"/>
    </row>
    <row r="394">
      <c r="B394" s="9"/>
      <c r="C394" s="9"/>
    </row>
    <row r="395">
      <c r="B395" s="9"/>
      <c r="C395" s="9"/>
    </row>
    <row r="396">
      <c r="B396" s="9"/>
      <c r="C396" s="9"/>
    </row>
    <row r="397">
      <c r="B397" s="9"/>
      <c r="C397" s="9"/>
    </row>
    <row r="398">
      <c r="B398" s="9"/>
      <c r="C398" s="9"/>
    </row>
    <row r="399">
      <c r="B399" s="9"/>
      <c r="C399" s="9"/>
    </row>
    <row r="400">
      <c r="B400" s="9"/>
      <c r="C400" s="9"/>
    </row>
    <row r="401">
      <c r="B401" s="9"/>
      <c r="C401" s="9"/>
    </row>
    <row r="402">
      <c r="B402" s="9"/>
      <c r="C402" s="9"/>
    </row>
    <row r="403">
      <c r="B403" s="9"/>
      <c r="C403" s="9"/>
    </row>
    <row r="404">
      <c r="B404" s="9"/>
      <c r="C404" s="9"/>
    </row>
    <row r="405">
      <c r="B405" s="9"/>
      <c r="C405" s="9"/>
    </row>
    <row r="406">
      <c r="B406" s="9"/>
      <c r="C406" s="9"/>
    </row>
    <row r="407">
      <c r="B407" s="9"/>
      <c r="C407" s="9"/>
    </row>
    <row r="408">
      <c r="B408" s="9"/>
      <c r="C408" s="9"/>
    </row>
    <row r="409">
      <c r="B409" s="9"/>
      <c r="C409" s="9"/>
    </row>
    <row r="410">
      <c r="B410" s="9"/>
      <c r="C410" s="9"/>
    </row>
    <row r="411">
      <c r="B411" s="9"/>
      <c r="C411" s="9"/>
    </row>
    <row r="412">
      <c r="B412" s="9"/>
      <c r="C412" s="9"/>
    </row>
    <row r="413">
      <c r="B413" s="9"/>
      <c r="C413" s="9"/>
    </row>
    <row r="414">
      <c r="B414" s="9"/>
      <c r="C414" s="9"/>
    </row>
    <row r="415">
      <c r="B415" s="9"/>
      <c r="C415" s="9"/>
    </row>
    <row r="416">
      <c r="B416" s="9"/>
      <c r="C416" s="9"/>
    </row>
    <row r="417">
      <c r="B417" s="9"/>
      <c r="C417" s="9"/>
    </row>
    <row r="418">
      <c r="B418" s="9"/>
      <c r="C418" s="9"/>
    </row>
    <row r="419">
      <c r="B419" s="9"/>
      <c r="C419" s="9"/>
    </row>
    <row r="420">
      <c r="B420" s="9"/>
      <c r="C420" s="9"/>
    </row>
    <row r="421">
      <c r="B421" s="9"/>
      <c r="C421" s="9"/>
    </row>
    <row r="422">
      <c r="B422" s="9"/>
      <c r="C422" s="9"/>
    </row>
    <row r="423">
      <c r="B423" s="9"/>
      <c r="C423" s="9"/>
    </row>
    <row r="424">
      <c r="B424" s="9"/>
      <c r="C424" s="9"/>
    </row>
    <row r="425">
      <c r="B425" s="9"/>
      <c r="C425" s="9"/>
    </row>
    <row r="426">
      <c r="B426" s="9"/>
      <c r="C426" s="9"/>
    </row>
    <row r="427">
      <c r="B427" s="9"/>
      <c r="C427" s="9"/>
    </row>
    <row r="428">
      <c r="B428" s="9"/>
      <c r="C428" s="9"/>
    </row>
    <row r="429">
      <c r="B429" s="9"/>
      <c r="C429" s="9"/>
    </row>
    <row r="430">
      <c r="B430" s="9"/>
      <c r="C430" s="9"/>
    </row>
    <row r="431">
      <c r="B431" s="9"/>
      <c r="C431" s="9"/>
    </row>
    <row r="432">
      <c r="B432" s="9"/>
      <c r="C432" s="9"/>
    </row>
    <row r="433">
      <c r="B433" s="9"/>
      <c r="C433" s="9"/>
    </row>
    <row r="434">
      <c r="B434" s="9"/>
      <c r="C434" s="9"/>
    </row>
    <row r="435">
      <c r="B435" s="9"/>
      <c r="C435" s="9"/>
    </row>
    <row r="436">
      <c r="B436" s="9"/>
      <c r="C436" s="9"/>
    </row>
    <row r="437">
      <c r="B437" s="9"/>
      <c r="C437" s="9"/>
    </row>
    <row r="438">
      <c r="B438" s="9"/>
      <c r="C438" s="9"/>
    </row>
    <row r="439">
      <c r="B439" s="9"/>
      <c r="C439" s="9"/>
    </row>
    <row r="440">
      <c r="B440" s="9"/>
      <c r="C440" s="9"/>
    </row>
    <row r="441">
      <c r="B441" s="9"/>
      <c r="C441" s="9"/>
    </row>
    <row r="442">
      <c r="B442" s="9"/>
      <c r="C442" s="9"/>
    </row>
    <row r="443">
      <c r="B443" s="9"/>
      <c r="C443" s="9"/>
    </row>
    <row r="444">
      <c r="B444" s="9"/>
      <c r="C444" s="9"/>
    </row>
    <row r="445">
      <c r="B445" s="9"/>
      <c r="C445" s="9"/>
    </row>
    <row r="446">
      <c r="B446" s="9"/>
      <c r="C446" s="9"/>
    </row>
    <row r="447">
      <c r="B447" s="9"/>
      <c r="C447" s="9"/>
    </row>
    <row r="448">
      <c r="B448" s="9"/>
      <c r="C448" s="9"/>
    </row>
    <row r="449">
      <c r="B449" s="9"/>
      <c r="C449" s="9"/>
    </row>
    <row r="450">
      <c r="B450" s="9"/>
      <c r="C450" s="9"/>
    </row>
    <row r="451">
      <c r="B451" s="9"/>
      <c r="C451" s="9"/>
    </row>
    <row r="452">
      <c r="B452" s="9"/>
      <c r="C452" s="9"/>
    </row>
    <row r="453">
      <c r="B453" s="9"/>
      <c r="C453" s="9"/>
    </row>
    <row r="454">
      <c r="B454" s="9"/>
      <c r="C454" s="9"/>
    </row>
    <row r="455">
      <c r="B455" s="9"/>
      <c r="C455" s="9"/>
    </row>
    <row r="456">
      <c r="B456" s="9"/>
      <c r="C456" s="9"/>
    </row>
    <row r="457">
      <c r="B457" s="9"/>
      <c r="C457" s="9"/>
    </row>
    <row r="458">
      <c r="B458" s="9"/>
      <c r="C458" s="9"/>
    </row>
    <row r="459">
      <c r="B459" s="9"/>
      <c r="C459" s="9"/>
    </row>
    <row r="460">
      <c r="B460" s="9"/>
      <c r="C460" s="9"/>
    </row>
    <row r="461">
      <c r="B461" s="9"/>
      <c r="C461" s="9"/>
    </row>
    <row r="462">
      <c r="B462" s="9"/>
      <c r="C462" s="9"/>
    </row>
    <row r="463">
      <c r="B463" s="9"/>
      <c r="C463" s="9"/>
    </row>
    <row r="464">
      <c r="B464" s="9"/>
      <c r="C464" s="9"/>
    </row>
    <row r="465">
      <c r="B465" s="9"/>
      <c r="C465" s="9"/>
    </row>
    <row r="466">
      <c r="B466" s="9"/>
      <c r="C466" s="9"/>
    </row>
    <row r="467">
      <c r="B467" s="9"/>
      <c r="C467" s="9"/>
    </row>
    <row r="468">
      <c r="B468" s="9"/>
      <c r="C468" s="9"/>
    </row>
    <row r="469">
      <c r="B469" s="9"/>
      <c r="C469" s="9"/>
    </row>
    <row r="470">
      <c r="B470" s="9"/>
      <c r="C470" s="9"/>
    </row>
    <row r="471">
      <c r="B471" s="9"/>
      <c r="C471" s="9"/>
    </row>
    <row r="472">
      <c r="B472" s="9"/>
      <c r="C472" s="9"/>
    </row>
    <row r="473">
      <c r="B473" s="9"/>
      <c r="C473" s="9"/>
    </row>
    <row r="474">
      <c r="B474" s="9"/>
      <c r="C474" s="9"/>
    </row>
    <row r="475">
      <c r="B475" s="9"/>
      <c r="C475" s="9"/>
    </row>
    <row r="476">
      <c r="B476" s="9"/>
      <c r="C476" s="9"/>
    </row>
    <row r="477">
      <c r="B477" s="9"/>
      <c r="C477" s="9"/>
    </row>
    <row r="478">
      <c r="B478" s="9"/>
      <c r="C478" s="9"/>
    </row>
    <row r="479">
      <c r="B479" s="9"/>
      <c r="C479" s="9"/>
    </row>
    <row r="480">
      <c r="B480" s="9"/>
      <c r="C480" s="9"/>
    </row>
    <row r="481">
      <c r="B481" s="9"/>
      <c r="C481" s="9"/>
    </row>
    <row r="482">
      <c r="B482" s="9"/>
      <c r="C482" s="9"/>
    </row>
    <row r="483">
      <c r="B483" s="9"/>
      <c r="C483" s="9"/>
    </row>
    <row r="484">
      <c r="B484" s="9"/>
      <c r="C484" s="9"/>
    </row>
    <row r="485">
      <c r="B485" s="9"/>
      <c r="C485" s="9"/>
    </row>
    <row r="486">
      <c r="B486" s="9"/>
      <c r="C486" s="9"/>
    </row>
    <row r="487">
      <c r="B487" s="9"/>
      <c r="C487" s="9"/>
    </row>
    <row r="488">
      <c r="B488" s="9"/>
      <c r="C488" s="9"/>
    </row>
    <row r="489">
      <c r="B489" s="9"/>
      <c r="C489" s="9"/>
    </row>
    <row r="490">
      <c r="B490" s="9"/>
      <c r="C490" s="9"/>
    </row>
    <row r="491">
      <c r="B491" s="9"/>
      <c r="C491" s="9"/>
    </row>
    <row r="492">
      <c r="B492" s="9"/>
      <c r="C492" s="9"/>
    </row>
    <row r="493">
      <c r="B493" s="9"/>
      <c r="C493" s="9"/>
    </row>
    <row r="494">
      <c r="B494" s="9"/>
      <c r="C494" s="9"/>
    </row>
    <row r="495">
      <c r="B495" s="9"/>
      <c r="C495" s="9"/>
    </row>
    <row r="496">
      <c r="B496" s="9"/>
      <c r="C496" s="9"/>
    </row>
    <row r="497">
      <c r="B497" s="9"/>
      <c r="C497" s="9"/>
    </row>
    <row r="498">
      <c r="B498" s="9"/>
      <c r="C498" s="9"/>
    </row>
    <row r="499">
      <c r="B499" s="9"/>
      <c r="C499" s="9"/>
    </row>
    <row r="500">
      <c r="B500" s="9"/>
      <c r="C500" s="9"/>
    </row>
    <row r="501">
      <c r="B501" s="9"/>
      <c r="C501" s="9"/>
    </row>
    <row r="502">
      <c r="B502" s="9"/>
      <c r="C502" s="9"/>
    </row>
    <row r="503">
      <c r="B503" s="9"/>
      <c r="C503" s="9"/>
    </row>
    <row r="504">
      <c r="B504" s="9"/>
      <c r="C504" s="9"/>
    </row>
    <row r="505">
      <c r="B505" s="9"/>
      <c r="C505" s="9"/>
    </row>
    <row r="506">
      <c r="B506" s="9"/>
      <c r="C506" s="9"/>
    </row>
    <row r="507">
      <c r="B507" s="9"/>
      <c r="C507" s="9"/>
    </row>
    <row r="508">
      <c r="B508" s="9"/>
      <c r="C508" s="9"/>
    </row>
    <row r="509">
      <c r="B509" s="9"/>
      <c r="C509" s="9"/>
    </row>
    <row r="510">
      <c r="B510" s="9"/>
      <c r="C510" s="9"/>
    </row>
    <row r="511">
      <c r="B511" s="9"/>
      <c r="C511" s="9"/>
    </row>
    <row r="512">
      <c r="B512" s="9"/>
      <c r="C512" s="9"/>
    </row>
    <row r="513">
      <c r="B513" s="9"/>
      <c r="C513" s="9"/>
    </row>
    <row r="514">
      <c r="B514" s="9"/>
      <c r="C514" s="9"/>
    </row>
    <row r="515">
      <c r="B515" s="9"/>
      <c r="C515" s="9"/>
    </row>
    <row r="516">
      <c r="B516" s="9"/>
      <c r="C516" s="9"/>
    </row>
    <row r="517">
      <c r="B517" s="9"/>
      <c r="C517" s="9"/>
    </row>
    <row r="518">
      <c r="B518" s="9"/>
      <c r="C518" s="9"/>
    </row>
    <row r="519">
      <c r="B519" s="9"/>
      <c r="C519" s="9"/>
    </row>
    <row r="520">
      <c r="B520" s="9"/>
      <c r="C520" s="9"/>
    </row>
    <row r="521">
      <c r="B521" s="9"/>
      <c r="C521" s="9"/>
    </row>
    <row r="522">
      <c r="B522" s="9"/>
      <c r="C522" s="9"/>
    </row>
    <row r="523">
      <c r="B523" s="9"/>
      <c r="C523" s="9"/>
    </row>
    <row r="524">
      <c r="B524" s="9"/>
      <c r="C524" s="9"/>
    </row>
    <row r="525">
      <c r="B525" s="9"/>
      <c r="C525" s="9"/>
    </row>
    <row r="526">
      <c r="B526" s="9"/>
      <c r="C526" s="9"/>
    </row>
    <row r="527">
      <c r="B527" s="9"/>
      <c r="C527" s="9"/>
    </row>
    <row r="528">
      <c r="B528" s="9"/>
      <c r="C528" s="9"/>
    </row>
    <row r="529">
      <c r="B529" s="9"/>
      <c r="C529" s="9"/>
    </row>
    <row r="530">
      <c r="B530" s="9"/>
      <c r="C530" s="9"/>
    </row>
    <row r="531">
      <c r="B531" s="9"/>
      <c r="C531" s="9"/>
    </row>
    <row r="532">
      <c r="B532" s="9"/>
      <c r="C532" s="9"/>
    </row>
    <row r="533">
      <c r="B533" s="9"/>
      <c r="C533" s="9"/>
    </row>
    <row r="534">
      <c r="B534" s="9"/>
      <c r="C534" s="9"/>
    </row>
    <row r="535">
      <c r="B535" s="9"/>
      <c r="C535" s="9"/>
    </row>
    <row r="536">
      <c r="B536" s="9"/>
      <c r="C536" s="9"/>
    </row>
    <row r="537">
      <c r="B537" s="9"/>
      <c r="C537" s="9"/>
    </row>
    <row r="538">
      <c r="B538" s="9"/>
      <c r="C538" s="9"/>
    </row>
    <row r="539">
      <c r="B539" s="9"/>
      <c r="C539" s="9"/>
    </row>
    <row r="540">
      <c r="B540" s="9"/>
      <c r="C540" s="9"/>
    </row>
    <row r="541">
      <c r="B541" s="9"/>
      <c r="C541" s="9"/>
    </row>
    <row r="542">
      <c r="B542" s="9"/>
      <c r="C542" s="9"/>
    </row>
    <row r="543">
      <c r="B543" s="9"/>
      <c r="C543" s="9"/>
    </row>
    <row r="544">
      <c r="B544" s="9"/>
      <c r="C544" s="9"/>
    </row>
    <row r="545">
      <c r="B545" s="9"/>
      <c r="C545" s="9"/>
    </row>
    <row r="546">
      <c r="B546" s="9"/>
      <c r="C546" s="9"/>
    </row>
    <row r="547">
      <c r="B547" s="9"/>
      <c r="C547" s="9"/>
    </row>
    <row r="548">
      <c r="B548" s="9"/>
      <c r="C548" s="9"/>
    </row>
    <row r="549">
      <c r="B549" s="9"/>
      <c r="C549" s="9"/>
    </row>
    <row r="550">
      <c r="B550" s="9"/>
      <c r="C550" s="9"/>
    </row>
    <row r="551">
      <c r="B551" s="9"/>
      <c r="C551" s="9"/>
    </row>
    <row r="552">
      <c r="B552" s="9"/>
      <c r="C552" s="9"/>
    </row>
    <row r="553">
      <c r="B553" s="9"/>
      <c r="C553" s="9"/>
    </row>
    <row r="554">
      <c r="B554" s="9"/>
      <c r="C554" s="9"/>
    </row>
    <row r="555">
      <c r="B555" s="9"/>
      <c r="C555" s="9"/>
    </row>
    <row r="556">
      <c r="B556" s="9"/>
      <c r="C556" s="9"/>
    </row>
    <row r="557">
      <c r="B557" s="9"/>
      <c r="C557" s="9"/>
    </row>
    <row r="558">
      <c r="B558" s="9"/>
      <c r="C558" s="9"/>
    </row>
    <row r="559">
      <c r="B559" s="9"/>
      <c r="C559" s="9"/>
    </row>
    <row r="560">
      <c r="B560" s="9"/>
      <c r="C560" s="9"/>
    </row>
    <row r="561">
      <c r="B561" s="9"/>
      <c r="C561" s="9"/>
    </row>
    <row r="562">
      <c r="B562" s="9"/>
      <c r="C562" s="9"/>
    </row>
    <row r="563">
      <c r="B563" s="9"/>
      <c r="C563" s="9"/>
    </row>
    <row r="564">
      <c r="B564" s="9"/>
      <c r="C564" s="9"/>
    </row>
    <row r="565">
      <c r="B565" s="9"/>
      <c r="C565" s="9"/>
    </row>
    <row r="566">
      <c r="B566" s="9"/>
      <c r="C566" s="9"/>
    </row>
    <row r="567">
      <c r="B567" s="9"/>
      <c r="C567" s="9"/>
    </row>
    <row r="568">
      <c r="B568" s="9"/>
      <c r="C568" s="9"/>
    </row>
    <row r="569">
      <c r="B569" s="9"/>
      <c r="C569" s="9"/>
    </row>
    <row r="570">
      <c r="B570" s="9"/>
      <c r="C570" s="9"/>
    </row>
    <row r="571">
      <c r="B571" s="9"/>
      <c r="C571" s="9"/>
    </row>
    <row r="572">
      <c r="B572" s="9"/>
      <c r="C572" s="9"/>
    </row>
    <row r="573">
      <c r="B573" s="9"/>
      <c r="C573" s="9"/>
    </row>
    <row r="574">
      <c r="B574" s="9"/>
      <c r="C574" s="9"/>
    </row>
    <row r="575">
      <c r="B575" s="9"/>
      <c r="C575" s="9"/>
    </row>
    <row r="576">
      <c r="B576" s="9"/>
      <c r="C576" s="9"/>
    </row>
    <row r="577">
      <c r="B577" s="9"/>
      <c r="C577" s="9"/>
    </row>
    <row r="578">
      <c r="B578" s="9"/>
      <c r="C578" s="9"/>
    </row>
    <row r="579">
      <c r="B579" s="9"/>
      <c r="C579" s="9"/>
    </row>
    <row r="580">
      <c r="B580" s="9"/>
      <c r="C580" s="9"/>
    </row>
    <row r="581">
      <c r="B581" s="9"/>
      <c r="C581" s="9"/>
    </row>
    <row r="582">
      <c r="B582" s="9"/>
      <c r="C582" s="9"/>
    </row>
    <row r="583">
      <c r="B583" s="9"/>
      <c r="C583" s="9"/>
    </row>
    <row r="584">
      <c r="B584" s="9"/>
      <c r="C584" s="9"/>
    </row>
    <row r="585">
      <c r="B585" s="9"/>
      <c r="C585" s="9"/>
    </row>
    <row r="586">
      <c r="B586" s="9"/>
      <c r="C586" s="9"/>
    </row>
    <row r="587">
      <c r="B587" s="9"/>
      <c r="C587" s="9"/>
    </row>
    <row r="588">
      <c r="B588" s="9"/>
      <c r="C588" s="9"/>
    </row>
    <row r="589">
      <c r="B589" s="9"/>
      <c r="C589" s="9"/>
    </row>
    <row r="590">
      <c r="B590" s="9"/>
      <c r="C590" s="9"/>
    </row>
    <row r="591">
      <c r="B591" s="9"/>
      <c r="C591" s="9"/>
    </row>
    <row r="592">
      <c r="B592" s="9"/>
      <c r="C592" s="9"/>
    </row>
    <row r="593">
      <c r="B593" s="9"/>
      <c r="C593" s="9"/>
    </row>
    <row r="594">
      <c r="B594" s="9"/>
      <c r="C594" s="9"/>
    </row>
    <row r="595">
      <c r="B595" s="9"/>
      <c r="C595" s="9"/>
    </row>
    <row r="596">
      <c r="B596" s="9"/>
      <c r="C596" s="9"/>
    </row>
    <row r="597">
      <c r="B597" s="9"/>
      <c r="C597" s="9"/>
    </row>
    <row r="598">
      <c r="B598" s="9"/>
      <c r="C598" s="9"/>
    </row>
    <row r="599">
      <c r="B599" s="9"/>
      <c r="C599" s="9"/>
    </row>
    <row r="600">
      <c r="B600" s="9"/>
      <c r="C600" s="9"/>
    </row>
    <row r="601">
      <c r="B601" s="9"/>
      <c r="C601" s="9"/>
    </row>
    <row r="602">
      <c r="B602" s="9"/>
      <c r="C602" s="9"/>
    </row>
    <row r="603">
      <c r="B603" s="9"/>
      <c r="C603" s="9"/>
    </row>
    <row r="604">
      <c r="B604" s="9"/>
      <c r="C604" s="9"/>
    </row>
    <row r="605">
      <c r="B605" s="9"/>
      <c r="C605" s="9"/>
    </row>
    <row r="606">
      <c r="B606" s="9"/>
      <c r="C606" s="9"/>
    </row>
    <row r="607">
      <c r="B607" s="9"/>
      <c r="C607" s="9"/>
    </row>
    <row r="608">
      <c r="B608" s="9"/>
      <c r="C608" s="9"/>
    </row>
    <row r="609">
      <c r="B609" s="9"/>
      <c r="C609" s="9"/>
    </row>
    <row r="610">
      <c r="B610" s="9"/>
      <c r="C610" s="9"/>
    </row>
    <row r="611">
      <c r="B611" s="9"/>
      <c r="C611" s="9"/>
    </row>
    <row r="612">
      <c r="B612" s="9"/>
      <c r="C612" s="9"/>
    </row>
    <row r="613">
      <c r="B613" s="9"/>
      <c r="C613" s="9"/>
    </row>
    <row r="614">
      <c r="B614" s="9"/>
      <c r="C614" s="9"/>
    </row>
    <row r="615">
      <c r="B615" s="9"/>
      <c r="C615" s="9"/>
    </row>
    <row r="616">
      <c r="B616" s="9"/>
      <c r="C616" s="9"/>
    </row>
    <row r="617">
      <c r="B617" s="9"/>
      <c r="C617" s="9"/>
    </row>
    <row r="618">
      <c r="B618" s="9"/>
      <c r="C618" s="9"/>
    </row>
    <row r="619">
      <c r="B619" s="9"/>
      <c r="C619" s="9"/>
    </row>
    <row r="620">
      <c r="B620" s="9"/>
      <c r="C620" s="9"/>
    </row>
    <row r="621">
      <c r="B621" s="9"/>
      <c r="C621" s="9"/>
    </row>
    <row r="622">
      <c r="B622" s="9"/>
      <c r="C622" s="9"/>
    </row>
    <row r="623">
      <c r="B623" s="9"/>
      <c r="C623" s="9"/>
    </row>
    <row r="624">
      <c r="B624" s="9"/>
      <c r="C624" s="9"/>
    </row>
    <row r="625">
      <c r="B625" s="9"/>
      <c r="C625" s="9"/>
    </row>
    <row r="626">
      <c r="B626" s="9"/>
      <c r="C626" s="9"/>
    </row>
    <row r="627">
      <c r="B627" s="9"/>
      <c r="C627" s="9"/>
    </row>
    <row r="628">
      <c r="B628" s="9"/>
      <c r="C628" s="9"/>
    </row>
    <row r="629">
      <c r="B629" s="9"/>
      <c r="C629" s="9"/>
    </row>
    <row r="630">
      <c r="B630" s="9"/>
      <c r="C630" s="9"/>
    </row>
    <row r="631">
      <c r="B631" s="9"/>
      <c r="C631" s="9"/>
    </row>
    <row r="632">
      <c r="B632" s="9"/>
      <c r="C632" s="9"/>
    </row>
    <row r="633">
      <c r="B633" s="9"/>
      <c r="C633" s="9"/>
    </row>
    <row r="634">
      <c r="B634" s="9"/>
      <c r="C634" s="9"/>
    </row>
    <row r="635">
      <c r="B635" s="9"/>
      <c r="C635" s="9"/>
    </row>
    <row r="636">
      <c r="B636" s="9"/>
      <c r="C636" s="9"/>
    </row>
    <row r="637">
      <c r="B637" s="9"/>
      <c r="C637" s="9"/>
    </row>
    <row r="638">
      <c r="B638" s="9"/>
      <c r="C638" s="9"/>
    </row>
    <row r="639">
      <c r="B639" s="9"/>
      <c r="C639" s="9"/>
    </row>
    <row r="640">
      <c r="B640" s="9"/>
      <c r="C640" s="9"/>
    </row>
    <row r="641">
      <c r="B641" s="9"/>
      <c r="C641" s="9"/>
    </row>
    <row r="642">
      <c r="B642" s="9"/>
      <c r="C642" s="9"/>
    </row>
    <row r="643">
      <c r="B643" s="9"/>
      <c r="C643" s="9"/>
    </row>
    <row r="644">
      <c r="B644" s="9"/>
      <c r="C644" s="9"/>
    </row>
    <row r="645">
      <c r="B645" s="9"/>
      <c r="C645" s="9"/>
    </row>
    <row r="646">
      <c r="B646" s="9"/>
      <c r="C646" s="9"/>
    </row>
    <row r="647">
      <c r="B647" s="9"/>
      <c r="C647" s="9"/>
    </row>
    <row r="648">
      <c r="B648" s="9"/>
      <c r="C648" s="9"/>
    </row>
    <row r="649">
      <c r="B649" s="9"/>
      <c r="C649" s="9"/>
    </row>
    <row r="650">
      <c r="B650" s="9"/>
      <c r="C650" s="9"/>
    </row>
    <row r="651">
      <c r="B651" s="9"/>
      <c r="C651" s="9"/>
    </row>
    <row r="652">
      <c r="B652" s="9"/>
      <c r="C652" s="9"/>
    </row>
    <row r="653">
      <c r="B653" s="9"/>
      <c r="C653" s="9"/>
    </row>
    <row r="654">
      <c r="B654" s="9"/>
      <c r="C654" s="9"/>
    </row>
    <row r="655">
      <c r="B655" s="9"/>
      <c r="C655" s="9"/>
    </row>
    <row r="656">
      <c r="B656" s="9"/>
      <c r="C656" s="9"/>
    </row>
    <row r="657">
      <c r="B657" s="9"/>
      <c r="C657" s="9"/>
    </row>
    <row r="658">
      <c r="B658" s="9"/>
      <c r="C658" s="9"/>
    </row>
    <row r="659">
      <c r="B659" s="9"/>
      <c r="C659" s="9"/>
    </row>
    <row r="660">
      <c r="B660" s="9"/>
      <c r="C660" s="9"/>
    </row>
    <row r="661">
      <c r="B661" s="9"/>
      <c r="C661" s="9"/>
    </row>
    <row r="662">
      <c r="B662" s="9"/>
      <c r="C662" s="9"/>
    </row>
    <row r="663">
      <c r="B663" s="9"/>
      <c r="C663" s="9"/>
    </row>
    <row r="664">
      <c r="B664" s="9"/>
      <c r="C664" s="9"/>
    </row>
    <row r="665">
      <c r="B665" s="9"/>
      <c r="C665" s="9"/>
    </row>
    <row r="666">
      <c r="B666" s="9"/>
      <c r="C666" s="9"/>
    </row>
    <row r="667">
      <c r="B667" s="9"/>
      <c r="C667" s="9"/>
    </row>
    <row r="668">
      <c r="B668" s="9"/>
      <c r="C668" s="9"/>
    </row>
    <row r="669">
      <c r="B669" s="9"/>
      <c r="C669" s="9"/>
    </row>
    <row r="670">
      <c r="B670" s="9"/>
      <c r="C670" s="9"/>
    </row>
    <row r="671">
      <c r="B671" s="9"/>
      <c r="C671" s="9"/>
    </row>
    <row r="672">
      <c r="B672" s="9"/>
      <c r="C672" s="9"/>
    </row>
    <row r="673">
      <c r="B673" s="9"/>
      <c r="C673" s="9"/>
    </row>
    <row r="674">
      <c r="B674" s="9"/>
      <c r="C674" s="9"/>
    </row>
    <row r="675">
      <c r="B675" s="9"/>
      <c r="C675" s="9"/>
    </row>
    <row r="676">
      <c r="B676" s="9"/>
      <c r="C676" s="9"/>
    </row>
    <row r="677">
      <c r="B677" s="9"/>
      <c r="C677" s="9"/>
    </row>
    <row r="678">
      <c r="B678" s="9"/>
      <c r="C678" s="9"/>
    </row>
    <row r="679">
      <c r="B679" s="9"/>
      <c r="C679" s="9"/>
    </row>
    <row r="680">
      <c r="B680" s="9"/>
      <c r="C680" s="9"/>
    </row>
    <row r="681">
      <c r="B681" s="9"/>
      <c r="C681" s="9"/>
    </row>
    <row r="682">
      <c r="B682" s="9"/>
      <c r="C682" s="9"/>
    </row>
    <row r="683">
      <c r="B683" s="9"/>
      <c r="C683" s="9"/>
    </row>
    <row r="684">
      <c r="B684" s="9"/>
      <c r="C684" s="9"/>
    </row>
    <row r="685">
      <c r="B685" s="9"/>
      <c r="C685" s="9"/>
    </row>
    <row r="686">
      <c r="B686" s="9"/>
      <c r="C686" s="9"/>
    </row>
    <row r="687">
      <c r="B687" s="9"/>
      <c r="C687" s="9"/>
    </row>
    <row r="688">
      <c r="B688" s="9"/>
      <c r="C688" s="9"/>
    </row>
    <row r="689">
      <c r="B689" s="9"/>
      <c r="C689" s="9"/>
    </row>
    <row r="690">
      <c r="B690" s="9"/>
      <c r="C690" s="9"/>
    </row>
    <row r="691">
      <c r="B691" s="9"/>
      <c r="C691" s="9"/>
    </row>
    <row r="692">
      <c r="B692" s="9"/>
      <c r="C692" s="9"/>
    </row>
    <row r="693">
      <c r="B693" s="9"/>
      <c r="C693" s="9"/>
    </row>
    <row r="694">
      <c r="B694" s="9"/>
      <c r="C694" s="9"/>
    </row>
    <row r="695">
      <c r="B695" s="9"/>
      <c r="C695" s="9"/>
    </row>
    <row r="696">
      <c r="B696" s="9"/>
      <c r="C696" s="9"/>
    </row>
    <row r="697">
      <c r="B697" s="9"/>
      <c r="C697" s="9"/>
    </row>
    <row r="698">
      <c r="B698" s="9"/>
      <c r="C698" s="9"/>
    </row>
    <row r="699">
      <c r="B699" s="9"/>
      <c r="C699" s="9"/>
    </row>
    <row r="700">
      <c r="B700" s="9"/>
      <c r="C700" s="9"/>
    </row>
    <row r="701">
      <c r="B701" s="9"/>
      <c r="C701" s="9"/>
    </row>
    <row r="702">
      <c r="B702" s="9"/>
      <c r="C702" s="9"/>
    </row>
    <row r="703">
      <c r="B703" s="9"/>
      <c r="C703" s="9"/>
    </row>
    <row r="704">
      <c r="B704" s="9"/>
      <c r="C704" s="9"/>
    </row>
    <row r="705">
      <c r="B705" s="9"/>
      <c r="C705" s="9"/>
    </row>
    <row r="706">
      <c r="B706" s="9"/>
      <c r="C706" s="9"/>
    </row>
    <row r="707">
      <c r="B707" s="9"/>
      <c r="C707" s="9"/>
    </row>
    <row r="708">
      <c r="B708" s="9"/>
      <c r="C708" s="9"/>
    </row>
    <row r="709">
      <c r="B709" s="9"/>
      <c r="C709" s="9"/>
    </row>
    <row r="710">
      <c r="B710" s="9"/>
      <c r="C710" s="9"/>
    </row>
    <row r="711">
      <c r="B711" s="9"/>
      <c r="C711" s="9"/>
    </row>
    <row r="712">
      <c r="B712" s="9"/>
      <c r="C712" s="9"/>
    </row>
    <row r="713">
      <c r="B713" s="9"/>
      <c r="C713" s="9"/>
    </row>
    <row r="714">
      <c r="B714" s="9"/>
      <c r="C714" s="9"/>
    </row>
    <row r="715">
      <c r="B715" s="9"/>
      <c r="C715" s="9"/>
    </row>
    <row r="716">
      <c r="B716" s="9"/>
      <c r="C716" s="9"/>
    </row>
    <row r="717">
      <c r="B717" s="9"/>
      <c r="C717" s="9"/>
    </row>
    <row r="718">
      <c r="B718" s="9"/>
      <c r="C718" s="9"/>
    </row>
    <row r="719">
      <c r="B719" s="9"/>
      <c r="C719" s="9"/>
    </row>
    <row r="720">
      <c r="B720" s="9"/>
      <c r="C720" s="9"/>
    </row>
    <row r="721">
      <c r="B721" s="9"/>
      <c r="C721" s="9"/>
    </row>
    <row r="722">
      <c r="B722" s="9"/>
      <c r="C722" s="9"/>
    </row>
    <row r="723">
      <c r="B723" s="9"/>
      <c r="C723" s="9"/>
    </row>
    <row r="724">
      <c r="B724" s="9"/>
      <c r="C724" s="9"/>
    </row>
    <row r="725">
      <c r="B725" s="9"/>
      <c r="C725" s="9"/>
    </row>
    <row r="726">
      <c r="B726" s="9"/>
      <c r="C726" s="9"/>
    </row>
    <row r="727">
      <c r="B727" s="9"/>
      <c r="C727" s="9"/>
    </row>
    <row r="728">
      <c r="B728" s="9"/>
      <c r="C728" s="9"/>
    </row>
    <row r="729">
      <c r="B729" s="9"/>
      <c r="C729" s="9"/>
    </row>
    <row r="730">
      <c r="B730" s="9"/>
      <c r="C730" s="9"/>
    </row>
    <row r="731">
      <c r="B731" s="9"/>
      <c r="C731" s="9"/>
    </row>
    <row r="732">
      <c r="B732" s="9"/>
      <c r="C732" s="9"/>
    </row>
    <row r="733">
      <c r="B733" s="9"/>
      <c r="C733" s="9"/>
    </row>
    <row r="734">
      <c r="B734" s="9"/>
      <c r="C734" s="9"/>
    </row>
    <row r="735">
      <c r="B735" s="9"/>
      <c r="C735" s="9"/>
    </row>
    <row r="736">
      <c r="B736" s="9"/>
      <c r="C736" s="9"/>
    </row>
    <row r="737">
      <c r="B737" s="9"/>
      <c r="C737" s="9"/>
    </row>
    <row r="738">
      <c r="B738" s="9"/>
      <c r="C738" s="9"/>
    </row>
    <row r="739">
      <c r="B739" s="9"/>
      <c r="C739" s="9"/>
    </row>
    <row r="740">
      <c r="B740" s="9"/>
      <c r="C740" s="9"/>
    </row>
    <row r="741">
      <c r="B741" s="9"/>
      <c r="C741" s="9"/>
    </row>
    <row r="742">
      <c r="B742" s="9"/>
      <c r="C742" s="9"/>
    </row>
    <row r="743">
      <c r="B743" s="9"/>
      <c r="C743" s="9"/>
    </row>
    <row r="744">
      <c r="B744" s="9"/>
      <c r="C744" s="9"/>
    </row>
    <row r="745">
      <c r="B745" s="9"/>
      <c r="C745" s="9"/>
    </row>
    <row r="746">
      <c r="B746" s="9"/>
      <c r="C746" s="9"/>
    </row>
    <row r="747">
      <c r="B747" s="9"/>
      <c r="C747" s="9"/>
    </row>
    <row r="748">
      <c r="B748" s="9"/>
      <c r="C748" s="9"/>
    </row>
    <row r="749">
      <c r="B749" s="9"/>
      <c r="C749" s="9"/>
    </row>
    <row r="750">
      <c r="B750" s="9"/>
      <c r="C750" s="9"/>
    </row>
    <row r="751">
      <c r="B751" s="9"/>
      <c r="C751" s="9"/>
    </row>
    <row r="752">
      <c r="B752" s="9"/>
      <c r="C752" s="9"/>
    </row>
    <row r="753">
      <c r="B753" s="9"/>
      <c r="C753" s="9"/>
    </row>
    <row r="754">
      <c r="B754" s="9"/>
      <c r="C754" s="9"/>
    </row>
    <row r="755">
      <c r="B755" s="9"/>
      <c r="C755" s="9"/>
    </row>
    <row r="756">
      <c r="B756" s="9"/>
      <c r="C756" s="9"/>
    </row>
    <row r="757">
      <c r="B757" s="9"/>
      <c r="C757" s="9"/>
    </row>
    <row r="758">
      <c r="B758" s="9"/>
      <c r="C758" s="9"/>
    </row>
    <row r="759">
      <c r="B759" s="9"/>
      <c r="C759" s="9"/>
    </row>
    <row r="760">
      <c r="B760" s="9"/>
      <c r="C760" s="9"/>
    </row>
    <row r="761">
      <c r="B761" s="9"/>
      <c r="C761" s="9"/>
    </row>
    <row r="762">
      <c r="B762" s="9"/>
      <c r="C762" s="9"/>
    </row>
    <row r="763">
      <c r="B763" s="9"/>
      <c r="C763" s="9"/>
    </row>
    <row r="764">
      <c r="B764" s="9"/>
      <c r="C764" s="9"/>
    </row>
    <row r="765">
      <c r="B765" s="9"/>
      <c r="C765" s="9"/>
    </row>
    <row r="766">
      <c r="B766" s="9"/>
      <c r="C766" s="9"/>
    </row>
    <row r="767">
      <c r="B767" s="9"/>
      <c r="C767" s="9"/>
    </row>
    <row r="768">
      <c r="B768" s="9"/>
      <c r="C768" s="9"/>
    </row>
    <row r="769">
      <c r="B769" s="9"/>
      <c r="C769" s="9"/>
    </row>
    <row r="770">
      <c r="B770" s="9"/>
      <c r="C770" s="9"/>
    </row>
    <row r="771">
      <c r="B771" s="9"/>
      <c r="C771" s="9"/>
    </row>
    <row r="772">
      <c r="B772" s="9"/>
      <c r="C772" s="9"/>
    </row>
    <row r="773">
      <c r="B773" s="9"/>
      <c r="C773" s="9"/>
    </row>
    <row r="774">
      <c r="B774" s="9"/>
      <c r="C774" s="9"/>
    </row>
    <row r="775">
      <c r="B775" s="9"/>
      <c r="C775" s="9"/>
    </row>
    <row r="776">
      <c r="B776" s="9"/>
      <c r="C776" s="9"/>
    </row>
    <row r="777">
      <c r="B777" s="9"/>
      <c r="C777" s="9"/>
    </row>
    <row r="778">
      <c r="B778" s="9"/>
      <c r="C778" s="9"/>
    </row>
    <row r="779">
      <c r="B779" s="9"/>
      <c r="C779" s="9"/>
    </row>
    <row r="780">
      <c r="B780" s="9"/>
      <c r="C780" s="9"/>
    </row>
    <row r="781">
      <c r="B781" s="9"/>
      <c r="C781" s="9"/>
    </row>
    <row r="782">
      <c r="B782" s="9"/>
      <c r="C782" s="9"/>
    </row>
    <row r="783">
      <c r="B783" s="9"/>
      <c r="C783" s="9"/>
    </row>
    <row r="784">
      <c r="B784" s="9"/>
      <c r="C784" s="9"/>
    </row>
    <row r="785">
      <c r="B785" s="9"/>
      <c r="C785" s="9"/>
    </row>
    <row r="786">
      <c r="B786" s="9"/>
      <c r="C786" s="9"/>
    </row>
    <row r="787">
      <c r="B787" s="9"/>
      <c r="C787" s="9"/>
    </row>
    <row r="788">
      <c r="B788" s="9"/>
      <c r="C788" s="9"/>
    </row>
    <row r="789">
      <c r="B789" s="9"/>
      <c r="C789" s="9"/>
    </row>
    <row r="790">
      <c r="B790" s="9"/>
      <c r="C790" s="9"/>
    </row>
    <row r="791">
      <c r="B791" s="9"/>
      <c r="C791" s="9"/>
    </row>
    <row r="792">
      <c r="B792" s="9"/>
      <c r="C792" s="9"/>
    </row>
    <row r="793">
      <c r="B793" s="9"/>
      <c r="C793" s="9"/>
    </row>
    <row r="794">
      <c r="B794" s="9"/>
      <c r="C794" s="9"/>
    </row>
    <row r="795">
      <c r="B795" s="9"/>
      <c r="C795" s="9"/>
    </row>
    <row r="796">
      <c r="B796" s="9"/>
      <c r="C796" s="9"/>
    </row>
    <row r="797">
      <c r="B797" s="9"/>
      <c r="C797" s="9"/>
    </row>
    <row r="798">
      <c r="B798" s="9"/>
      <c r="C798" s="9"/>
    </row>
    <row r="799">
      <c r="B799" s="9"/>
      <c r="C799" s="9"/>
    </row>
    <row r="800">
      <c r="B800" s="9"/>
      <c r="C800" s="9"/>
    </row>
    <row r="801">
      <c r="B801" s="9"/>
      <c r="C801" s="9"/>
    </row>
    <row r="802">
      <c r="B802" s="9"/>
      <c r="C802" s="9"/>
    </row>
    <row r="803">
      <c r="B803" s="9"/>
      <c r="C803" s="9"/>
    </row>
    <row r="804">
      <c r="B804" s="9"/>
      <c r="C804" s="9"/>
    </row>
    <row r="805">
      <c r="B805" s="9"/>
      <c r="C805" s="9"/>
    </row>
    <row r="806">
      <c r="B806" s="9"/>
      <c r="C806" s="9"/>
    </row>
    <row r="807">
      <c r="B807" s="9"/>
      <c r="C807" s="9"/>
    </row>
    <row r="808">
      <c r="B808" s="9"/>
      <c r="C808" s="9"/>
    </row>
    <row r="809">
      <c r="B809" s="9"/>
      <c r="C809" s="9"/>
    </row>
    <row r="810">
      <c r="B810" s="9"/>
      <c r="C810" s="9"/>
    </row>
    <row r="811">
      <c r="B811" s="9"/>
      <c r="C811" s="9"/>
    </row>
    <row r="812">
      <c r="B812" s="9"/>
      <c r="C812" s="9"/>
    </row>
    <row r="813">
      <c r="B813" s="9"/>
      <c r="C813" s="9"/>
    </row>
    <row r="814">
      <c r="B814" s="9"/>
      <c r="C814" s="9"/>
    </row>
    <row r="815">
      <c r="B815" s="9"/>
      <c r="C815" s="9"/>
    </row>
    <row r="816">
      <c r="B816" s="9"/>
      <c r="C816" s="9"/>
    </row>
    <row r="817">
      <c r="B817" s="9"/>
      <c r="C817" s="9"/>
    </row>
    <row r="818">
      <c r="B818" s="9"/>
      <c r="C818" s="9"/>
    </row>
    <row r="819">
      <c r="B819" s="9"/>
      <c r="C819" s="9"/>
    </row>
    <row r="820">
      <c r="B820" s="9"/>
      <c r="C820" s="9"/>
    </row>
    <row r="821">
      <c r="B821" s="9"/>
      <c r="C821" s="9"/>
    </row>
    <row r="822">
      <c r="B822" s="9"/>
      <c r="C822" s="9"/>
    </row>
    <row r="823">
      <c r="B823" s="9"/>
      <c r="C823" s="9"/>
    </row>
    <row r="824">
      <c r="B824" s="9"/>
      <c r="C824" s="9"/>
    </row>
    <row r="825">
      <c r="B825" s="9"/>
      <c r="C825" s="9"/>
    </row>
    <row r="826">
      <c r="B826" s="9"/>
      <c r="C826" s="9"/>
    </row>
    <row r="827">
      <c r="B827" s="9"/>
      <c r="C827" s="9"/>
    </row>
    <row r="828">
      <c r="B828" s="9"/>
      <c r="C828" s="9"/>
    </row>
    <row r="829">
      <c r="B829" s="9"/>
      <c r="C829" s="9"/>
    </row>
    <row r="830">
      <c r="B830" s="9"/>
      <c r="C830" s="9"/>
    </row>
    <row r="831">
      <c r="B831" s="9"/>
      <c r="C831" s="9"/>
    </row>
    <row r="832">
      <c r="B832" s="9"/>
      <c r="C832" s="9"/>
    </row>
    <row r="833">
      <c r="B833" s="9"/>
      <c r="C833" s="9"/>
    </row>
    <row r="834">
      <c r="B834" s="9"/>
      <c r="C834" s="9"/>
    </row>
    <row r="835">
      <c r="B835" s="9"/>
      <c r="C835" s="9"/>
    </row>
    <row r="836">
      <c r="B836" s="9"/>
      <c r="C836" s="9"/>
    </row>
    <row r="837">
      <c r="B837" s="9"/>
      <c r="C837" s="9"/>
    </row>
    <row r="838">
      <c r="B838" s="9"/>
      <c r="C838" s="9"/>
    </row>
    <row r="839">
      <c r="B839" s="9"/>
      <c r="C839" s="9"/>
    </row>
    <row r="840">
      <c r="B840" s="9"/>
      <c r="C840" s="9"/>
    </row>
    <row r="841">
      <c r="B841" s="9"/>
      <c r="C841" s="9"/>
    </row>
    <row r="842">
      <c r="B842" s="9"/>
      <c r="C842" s="9"/>
    </row>
    <row r="843">
      <c r="B843" s="9"/>
      <c r="C843" s="9"/>
    </row>
    <row r="844">
      <c r="B844" s="9"/>
      <c r="C844" s="9"/>
    </row>
    <row r="845">
      <c r="B845" s="9"/>
      <c r="C845" s="9"/>
    </row>
    <row r="846">
      <c r="B846" s="9"/>
      <c r="C846" s="9"/>
    </row>
    <row r="847">
      <c r="B847" s="9"/>
      <c r="C847" s="9"/>
    </row>
    <row r="848">
      <c r="B848" s="9"/>
      <c r="C848" s="9"/>
    </row>
    <row r="849">
      <c r="B849" s="9"/>
      <c r="C849" s="9"/>
    </row>
    <row r="850">
      <c r="B850" s="9"/>
      <c r="C850" s="9"/>
    </row>
    <row r="851">
      <c r="B851" s="9"/>
      <c r="C851" s="9"/>
    </row>
    <row r="852">
      <c r="B852" s="9"/>
      <c r="C852" s="9"/>
    </row>
    <row r="853">
      <c r="B853" s="9"/>
      <c r="C853" s="9"/>
    </row>
    <row r="854">
      <c r="B854" s="9"/>
      <c r="C854" s="9"/>
    </row>
    <row r="855">
      <c r="B855" s="9"/>
      <c r="C855" s="9"/>
    </row>
    <row r="856">
      <c r="B856" s="9"/>
      <c r="C856" s="9"/>
    </row>
    <row r="857">
      <c r="B857" s="9"/>
      <c r="C857" s="9"/>
    </row>
    <row r="858">
      <c r="B858" s="9"/>
      <c r="C858" s="9"/>
    </row>
    <row r="859">
      <c r="B859" s="9"/>
      <c r="C859" s="9"/>
    </row>
    <row r="860">
      <c r="B860" s="9"/>
      <c r="C860" s="9"/>
    </row>
    <row r="861">
      <c r="B861" s="9"/>
      <c r="C861" s="9"/>
    </row>
    <row r="862">
      <c r="B862" s="9"/>
      <c r="C862" s="9"/>
    </row>
    <row r="863">
      <c r="B863" s="9"/>
      <c r="C863" s="9"/>
    </row>
    <row r="864">
      <c r="B864" s="9"/>
      <c r="C864" s="9"/>
    </row>
    <row r="865">
      <c r="B865" s="9"/>
      <c r="C865" s="9"/>
    </row>
    <row r="866">
      <c r="B866" s="9"/>
      <c r="C866" s="9"/>
    </row>
    <row r="867">
      <c r="B867" s="9"/>
      <c r="C867" s="9"/>
    </row>
    <row r="868">
      <c r="B868" s="9"/>
      <c r="C868" s="9"/>
    </row>
    <row r="869">
      <c r="B869" s="9"/>
      <c r="C869" s="9"/>
    </row>
    <row r="870">
      <c r="B870" s="9"/>
      <c r="C870" s="9"/>
    </row>
    <row r="871">
      <c r="B871" s="9"/>
      <c r="C871" s="9"/>
    </row>
    <row r="872">
      <c r="B872" s="9"/>
      <c r="C872" s="9"/>
    </row>
    <row r="873">
      <c r="B873" s="9"/>
      <c r="C873" s="9"/>
    </row>
    <row r="874">
      <c r="B874" s="9"/>
      <c r="C874" s="9"/>
    </row>
    <row r="875">
      <c r="B875" s="9"/>
      <c r="C875" s="9"/>
    </row>
    <row r="876">
      <c r="B876" s="9"/>
      <c r="C876" s="9"/>
    </row>
    <row r="877">
      <c r="B877" s="9"/>
      <c r="C877" s="9"/>
    </row>
    <row r="878">
      <c r="B878" s="9"/>
      <c r="C878" s="9"/>
    </row>
    <row r="879">
      <c r="B879" s="9"/>
      <c r="C879" s="9"/>
    </row>
    <row r="880">
      <c r="B880" s="9"/>
      <c r="C880" s="9"/>
    </row>
    <row r="881">
      <c r="B881" s="9"/>
      <c r="C881" s="9"/>
    </row>
    <row r="882">
      <c r="B882" s="9"/>
      <c r="C882" s="9"/>
    </row>
    <row r="883">
      <c r="B883" s="9"/>
      <c r="C883" s="9"/>
    </row>
    <row r="884">
      <c r="B884" s="9"/>
      <c r="C884" s="9"/>
    </row>
    <row r="885">
      <c r="B885" s="9"/>
      <c r="C885" s="9"/>
    </row>
    <row r="886">
      <c r="B886" s="9"/>
      <c r="C886" s="9"/>
    </row>
    <row r="887">
      <c r="B887" s="9"/>
      <c r="C887" s="9"/>
    </row>
    <row r="888">
      <c r="B888" s="9"/>
      <c r="C888" s="9"/>
    </row>
    <row r="889">
      <c r="B889" s="9"/>
      <c r="C889" s="9"/>
    </row>
    <row r="890">
      <c r="B890" s="9"/>
      <c r="C890" s="9"/>
    </row>
    <row r="891">
      <c r="B891" s="9"/>
      <c r="C891" s="9"/>
    </row>
    <row r="892">
      <c r="B892" s="9"/>
      <c r="C892" s="9"/>
    </row>
    <row r="893">
      <c r="B893" s="9"/>
      <c r="C893" s="9"/>
    </row>
    <row r="894">
      <c r="B894" s="9"/>
      <c r="C894" s="9"/>
    </row>
    <row r="895">
      <c r="B895" s="9"/>
      <c r="C895" s="9"/>
    </row>
    <row r="896">
      <c r="B896" s="9"/>
      <c r="C896" s="9"/>
    </row>
    <row r="897">
      <c r="B897" s="9"/>
      <c r="C897" s="9"/>
    </row>
    <row r="898">
      <c r="B898" s="9"/>
      <c r="C898" s="9"/>
    </row>
    <row r="899">
      <c r="B899" s="9"/>
      <c r="C899" s="9"/>
    </row>
    <row r="900">
      <c r="B900" s="9"/>
      <c r="C900" s="9"/>
    </row>
    <row r="901">
      <c r="B901" s="9"/>
      <c r="C901" s="9"/>
    </row>
    <row r="902">
      <c r="B902" s="9"/>
      <c r="C902" s="9"/>
    </row>
    <row r="903">
      <c r="B903" s="9"/>
      <c r="C903" s="9"/>
    </row>
    <row r="904">
      <c r="B904" s="9"/>
      <c r="C904" s="9"/>
    </row>
    <row r="905">
      <c r="B905" s="9"/>
      <c r="C905" s="9"/>
    </row>
    <row r="906">
      <c r="B906" s="9"/>
      <c r="C906" s="9"/>
    </row>
    <row r="907">
      <c r="B907" s="9"/>
      <c r="C907" s="9"/>
    </row>
    <row r="908">
      <c r="B908" s="9"/>
      <c r="C908" s="9"/>
    </row>
    <row r="909">
      <c r="B909" s="9"/>
      <c r="C909" s="9"/>
    </row>
    <row r="910">
      <c r="B910" s="9"/>
      <c r="C910" s="9"/>
    </row>
    <row r="911">
      <c r="B911" s="9"/>
      <c r="C911" s="9"/>
    </row>
    <row r="912">
      <c r="B912" s="9"/>
      <c r="C912" s="9"/>
    </row>
    <row r="913">
      <c r="B913" s="9"/>
      <c r="C913" s="9"/>
    </row>
    <row r="914">
      <c r="B914" s="9"/>
      <c r="C914" s="9"/>
    </row>
    <row r="915">
      <c r="B915" s="9"/>
      <c r="C915" s="9"/>
    </row>
    <row r="916">
      <c r="B916" s="9"/>
      <c r="C916" s="9"/>
    </row>
    <row r="917">
      <c r="B917" s="9"/>
      <c r="C917" s="9"/>
    </row>
    <row r="918">
      <c r="B918" s="9"/>
      <c r="C918" s="9"/>
    </row>
    <row r="919">
      <c r="B919" s="9"/>
      <c r="C919" s="9"/>
    </row>
    <row r="920">
      <c r="B920" s="9"/>
      <c r="C920" s="9"/>
    </row>
    <row r="921">
      <c r="B921" s="9"/>
      <c r="C921" s="9"/>
    </row>
    <row r="922">
      <c r="B922" s="9"/>
      <c r="C922" s="9"/>
    </row>
    <row r="923">
      <c r="B923" s="9"/>
      <c r="C923" s="9"/>
    </row>
    <row r="924">
      <c r="B924" s="9"/>
      <c r="C924" s="9"/>
    </row>
    <row r="925">
      <c r="B925" s="9"/>
      <c r="C925" s="9"/>
    </row>
    <row r="926">
      <c r="B926" s="9"/>
      <c r="C926" s="9"/>
    </row>
    <row r="927">
      <c r="B927" s="9"/>
      <c r="C927" s="9"/>
    </row>
    <row r="928">
      <c r="B928" s="9"/>
      <c r="C928" s="9"/>
    </row>
    <row r="929">
      <c r="B929" s="9"/>
      <c r="C929" s="9"/>
    </row>
    <row r="930">
      <c r="B930" s="9"/>
      <c r="C930" s="9"/>
    </row>
    <row r="931">
      <c r="B931" s="9"/>
      <c r="C931" s="9"/>
    </row>
    <row r="932">
      <c r="B932" s="9"/>
      <c r="C932" s="9"/>
    </row>
    <row r="933">
      <c r="B933" s="9"/>
      <c r="C933" s="9"/>
    </row>
    <row r="934">
      <c r="B934" s="9"/>
      <c r="C934" s="9"/>
    </row>
    <row r="935">
      <c r="B935" s="9"/>
      <c r="C935" s="9"/>
    </row>
    <row r="936">
      <c r="B936" s="9"/>
      <c r="C936" s="9"/>
    </row>
    <row r="937">
      <c r="B937" s="9"/>
      <c r="C937" s="9"/>
    </row>
    <row r="938">
      <c r="B938" s="9"/>
      <c r="C938" s="9"/>
    </row>
    <row r="939">
      <c r="B939" s="9"/>
      <c r="C939" s="9"/>
    </row>
    <row r="940">
      <c r="B940" s="9"/>
      <c r="C940" s="9"/>
    </row>
    <row r="941">
      <c r="B941" s="9"/>
      <c r="C941" s="9"/>
    </row>
    <row r="942">
      <c r="B942" s="9"/>
      <c r="C942" s="9"/>
    </row>
    <row r="943">
      <c r="B943" s="9"/>
      <c r="C943" s="9"/>
    </row>
    <row r="944">
      <c r="B944" s="9"/>
      <c r="C944" s="9"/>
    </row>
    <row r="945">
      <c r="B945" s="9"/>
      <c r="C945" s="9"/>
    </row>
    <row r="946">
      <c r="B946" s="9"/>
      <c r="C946" s="9"/>
    </row>
    <row r="947">
      <c r="B947" s="9"/>
      <c r="C947" s="9"/>
    </row>
    <row r="948">
      <c r="B948" s="9"/>
      <c r="C948" s="9"/>
    </row>
    <row r="949">
      <c r="B949" s="9"/>
      <c r="C949" s="9"/>
    </row>
    <row r="950">
      <c r="B950" s="9"/>
      <c r="C950" s="9"/>
    </row>
    <row r="951">
      <c r="B951" s="9"/>
      <c r="C951" s="9"/>
    </row>
    <row r="952">
      <c r="B952" s="9"/>
      <c r="C952" s="9"/>
    </row>
    <row r="953">
      <c r="B953" s="9"/>
      <c r="C953" s="9"/>
    </row>
    <row r="954">
      <c r="B954" s="9"/>
      <c r="C954" s="9"/>
    </row>
    <row r="955">
      <c r="B955" s="9"/>
      <c r="C955" s="9"/>
    </row>
    <row r="956">
      <c r="B956" s="9"/>
      <c r="C956" s="9"/>
    </row>
    <row r="957">
      <c r="B957" s="9"/>
      <c r="C957" s="9"/>
    </row>
    <row r="958">
      <c r="B958" s="9"/>
      <c r="C958" s="9"/>
    </row>
    <row r="959">
      <c r="B959" s="9"/>
      <c r="C959" s="9"/>
    </row>
    <row r="960">
      <c r="B960" s="9"/>
      <c r="C960" s="9"/>
    </row>
    <row r="961">
      <c r="B961" s="9"/>
      <c r="C961" s="9"/>
    </row>
    <row r="962">
      <c r="B962" s="9"/>
      <c r="C962" s="9"/>
    </row>
    <row r="963">
      <c r="B963" s="9"/>
      <c r="C963" s="9"/>
    </row>
    <row r="964">
      <c r="B964" s="9"/>
      <c r="C964" s="9"/>
    </row>
    <row r="965">
      <c r="B965" s="9"/>
      <c r="C965" s="9"/>
    </row>
    <row r="966">
      <c r="B966" s="9"/>
      <c r="C966" s="9"/>
    </row>
    <row r="967">
      <c r="B967" s="9"/>
      <c r="C967" s="9"/>
    </row>
    <row r="968">
      <c r="B968" s="9"/>
      <c r="C968" s="9"/>
    </row>
    <row r="969">
      <c r="B969" s="9"/>
      <c r="C969" s="9"/>
    </row>
    <row r="970">
      <c r="B970" s="9"/>
      <c r="C970" s="9"/>
    </row>
    <row r="971">
      <c r="B971" s="9"/>
      <c r="C971" s="9"/>
    </row>
    <row r="972">
      <c r="B972" s="9"/>
      <c r="C972" s="9"/>
    </row>
    <row r="973">
      <c r="B973" s="9"/>
      <c r="C973" s="9"/>
    </row>
    <row r="974">
      <c r="B974" s="9"/>
      <c r="C974" s="9"/>
    </row>
    <row r="975">
      <c r="B975" s="9"/>
      <c r="C975" s="9"/>
    </row>
    <row r="976">
      <c r="B976" s="9"/>
      <c r="C976" s="9"/>
    </row>
    <row r="977">
      <c r="B977" s="9"/>
      <c r="C977" s="9"/>
    </row>
    <row r="978">
      <c r="B978" s="9"/>
      <c r="C978" s="9"/>
    </row>
    <row r="979">
      <c r="B979" s="9"/>
      <c r="C979" s="9"/>
    </row>
    <row r="980">
      <c r="B980" s="9"/>
      <c r="C980" s="9"/>
    </row>
    <row r="981">
      <c r="B981" s="9"/>
      <c r="C981" s="9"/>
    </row>
    <row r="982">
      <c r="B982" s="9"/>
      <c r="C982" s="9"/>
    </row>
    <row r="983">
      <c r="B983" s="9"/>
      <c r="C983" s="9"/>
    </row>
    <row r="984">
      <c r="B984" s="9"/>
      <c r="C984" s="9"/>
    </row>
    <row r="985">
      <c r="B985" s="9"/>
      <c r="C985" s="9"/>
    </row>
    <row r="986">
      <c r="B986" s="9"/>
      <c r="C986" s="9"/>
    </row>
    <row r="987">
      <c r="B987" s="9"/>
      <c r="C987" s="9"/>
    </row>
    <row r="988">
      <c r="B988" s="9"/>
      <c r="C988" s="9"/>
    </row>
    <row r="989">
      <c r="B989" s="9"/>
      <c r="C989" s="9"/>
    </row>
    <row r="990">
      <c r="B990" s="9"/>
      <c r="C990" s="9"/>
    </row>
    <row r="991">
      <c r="B991" s="9"/>
      <c r="C991" s="9"/>
    </row>
    <row r="992">
      <c r="B992" s="9"/>
      <c r="C992" s="9"/>
    </row>
    <row r="993">
      <c r="B993" s="9"/>
      <c r="C993" s="9"/>
    </row>
    <row r="994">
      <c r="B994" s="9"/>
      <c r="C994" s="9"/>
    </row>
    <row r="995">
      <c r="B995" s="9"/>
      <c r="C995" s="9"/>
    </row>
    <row r="996">
      <c r="B996" s="9"/>
      <c r="C996" s="9"/>
    </row>
    <row r="997">
      <c r="B997" s="9"/>
      <c r="C997" s="9"/>
    </row>
    <row r="998">
      <c r="B998" s="9"/>
      <c r="C998" s="9"/>
    </row>
    <row r="999">
      <c r="B999" s="9"/>
      <c r="C999" s="9"/>
    </row>
    <row r="1000">
      <c r="B1000" s="9"/>
      <c r="C1000" s="9"/>
    </row>
    <row r="1001">
      <c r="B1001" s="9"/>
      <c r="C1001" s="9"/>
    </row>
    <row r="1002">
      <c r="B1002" s="9"/>
      <c r="C1002" s="9"/>
    </row>
    <row r="1003">
      <c r="B1003" s="9"/>
      <c r="C1003" s="9"/>
    </row>
    <row r="1004">
      <c r="B1004" s="9"/>
      <c r="C1004" s="9"/>
    </row>
    <row r="1005">
      <c r="B1005" s="9"/>
      <c r="C1005" s="9"/>
    </row>
    <row r="1006">
      <c r="B1006" s="9"/>
      <c r="C1006" s="9"/>
    </row>
  </sheetData>
  <dataValidations>
    <dataValidation type="list" allowBlank="1" sqref="B2:B1006">
      <formula1>Locations</formula1>
    </dataValidation>
  </dataValidations>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3C78D8"/>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8.14"/>
    <col customWidth="1" min="3" max="3" width="15.71"/>
    <col customWidth="1" min="4" max="4" width="14.71"/>
    <col customWidth="1" min="5" max="5" width="15.86"/>
    <col customWidth="1" min="6" max="6" width="16.14"/>
    <col customWidth="1" min="7" max="7" width="19.57"/>
    <col customWidth="1" min="8" max="8" width="12.43"/>
    <col customWidth="1" min="9" max="9" width="11.57"/>
    <col customWidth="1" min="10" max="10" width="12.71"/>
    <col customWidth="1" min="11" max="12" width="12.57"/>
    <col customWidth="1" min="13" max="13" width="19.57"/>
    <col customWidth="1" min="14" max="14" width="12.43"/>
    <col customWidth="1" min="15" max="15" width="11.57"/>
    <col customWidth="1" min="16" max="16" width="12.71"/>
    <col customWidth="1" min="17" max="18" width="12.57"/>
    <col customWidth="1" min="19" max="19" width="21.57"/>
    <col customWidth="1" min="20" max="20" width="12.71"/>
    <col customWidth="1" min="21" max="21" width="11.43"/>
    <col customWidth="1" min="22" max="22" width="14.0"/>
    <col customWidth="1" min="23" max="23" width="14.43"/>
    <col customWidth="1" min="24" max="24" width="15.86"/>
    <col customWidth="1" min="25" max="25" width="19.57"/>
    <col customWidth="1" min="26" max="26" width="12.86"/>
    <col customWidth="1" min="27" max="27" width="15.14"/>
    <col customWidth="1" min="28" max="28" width="13.71"/>
    <col customWidth="1" min="29" max="29" width="13.57"/>
    <col customWidth="1" min="30" max="31" width="19.57"/>
    <col customWidth="1" min="36" max="36" width="15.86"/>
    <col customWidth="1" min="37" max="37" width="28.86"/>
  </cols>
  <sheetData>
    <row r="1">
      <c r="A1" s="103" t="s">
        <v>942</v>
      </c>
      <c r="C1" s="104" t="s">
        <v>1853</v>
      </c>
      <c r="G1" s="105" t="s">
        <v>2967</v>
      </c>
      <c r="M1" s="106" t="s">
        <v>2968</v>
      </c>
      <c r="S1" s="107" t="s">
        <v>2969</v>
      </c>
      <c r="Y1" s="108" t="s">
        <v>2970</v>
      </c>
      <c r="AE1" s="103"/>
      <c r="AF1" s="103"/>
      <c r="AG1" s="103"/>
      <c r="AH1" s="103"/>
      <c r="AI1" s="109"/>
      <c r="AJ1" s="103"/>
      <c r="AK1" s="103"/>
    </row>
    <row r="2">
      <c r="A2" s="103" t="s">
        <v>2971</v>
      </c>
      <c r="B2" s="103" t="s">
        <v>360</v>
      </c>
      <c r="C2" s="104" t="s">
        <v>2967</v>
      </c>
      <c r="D2" s="104" t="s">
        <v>2968</v>
      </c>
      <c r="E2" s="104" t="s">
        <v>2969</v>
      </c>
      <c r="F2" s="110" t="str">
        <f>HYPERLINK("https://www.gamefaqs.com/boards/204208-xenoblade-chronicles-2/76056938","Art D")</f>
        <v>Art D</v>
      </c>
      <c r="G2" s="105" t="s">
        <v>396</v>
      </c>
      <c r="H2" s="105" t="s">
        <v>2972</v>
      </c>
      <c r="I2" s="105" t="s">
        <v>2484</v>
      </c>
      <c r="J2" s="111" t="s">
        <v>2973</v>
      </c>
      <c r="K2" s="111" t="s">
        <v>494</v>
      </c>
      <c r="L2" s="111" t="s">
        <v>1971</v>
      </c>
      <c r="M2" s="106" t="s">
        <v>396</v>
      </c>
      <c r="N2" s="106" t="s">
        <v>2972</v>
      </c>
      <c r="O2" s="106" t="s">
        <v>2484</v>
      </c>
      <c r="P2" s="112" t="s">
        <v>2973</v>
      </c>
      <c r="Q2" s="112" t="s">
        <v>494</v>
      </c>
      <c r="R2" s="112" t="s">
        <v>1971</v>
      </c>
      <c r="S2" s="107" t="s">
        <v>396</v>
      </c>
      <c r="T2" s="107" t="s">
        <v>2972</v>
      </c>
      <c r="U2" s="107" t="s">
        <v>2484</v>
      </c>
      <c r="V2" s="113" t="s">
        <v>2973</v>
      </c>
      <c r="W2" s="113" t="s">
        <v>494</v>
      </c>
      <c r="X2" s="113" t="s">
        <v>1971</v>
      </c>
      <c r="Y2" s="108" t="s">
        <v>396</v>
      </c>
      <c r="Z2" s="108" t="s">
        <v>2972</v>
      </c>
      <c r="AA2" s="108" t="s">
        <v>2484</v>
      </c>
      <c r="AB2" s="114" t="s">
        <v>2973</v>
      </c>
      <c r="AC2" s="114" t="s">
        <v>494</v>
      </c>
      <c r="AD2" s="114" t="s">
        <v>1971</v>
      </c>
      <c r="AE2" s="103"/>
      <c r="AF2" s="103"/>
      <c r="AG2" s="103"/>
      <c r="AH2" s="103"/>
      <c r="AI2" s="109"/>
      <c r="AJ2" s="103"/>
      <c r="AK2" s="103"/>
    </row>
    <row r="3">
      <c r="C3" s="9" t="str">
        <f t="array" ref="C3:C241">$K3:$K241</f>
        <v/>
      </c>
      <c r="D3" s="9" t="str">
        <f t="array" ref="D3:D241">$Q3:$Q241</f>
        <v/>
      </c>
      <c r="E3" s="9" t="str">
        <f t="array" ref="E3:E241">$W3:$W241</f>
        <v/>
      </c>
      <c r="F3" s="9" t="str">
        <f t="array" ref="F3:F241">$AC3:$AC241</f>
        <v/>
      </c>
      <c r="AF3" s="115"/>
      <c r="AG3" s="115"/>
      <c r="AH3" s="115"/>
      <c r="AI3" s="115"/>
      <c r="AJ3" s="115"/>
      <c r="AK3" s="115"/>
    </row>
    <row r="4">
      <c r="A4" s="116" t="s">
        <v>107</v>
      </c>
      <c r="B4" s="28" t="s">
        <v>361</v>
      </c>
      <c r="C4" s="29" t="s">
        <v>2974</v>
      </c>
      <c r="D4" s="29" t="s">
        <v>526</v>
      </c>
      <c r="E4" s="29" t="s">
        <v>531</v>
      </c>
      <c r="F4" s="29" t="s">
        <v>2975</v>
      </c>
      <c r="G4" s="28" t="s">
        <v>2976</v>
      </c>
      <c r="H4" s="82" t="s">
        <v>499</v>
      </c>
      <c r="I4" s="117">
        <v>100.0</v>
      </c>
      <c r="J4" s="117">
        <v>6.0</v>
      </c>
      <c r="K4" s="82" t="s">
        <v>2974</v>
      </c>
      <c r="L4" s="117"/>
      <c r="M4" s="28" t="s">
        <v>2977</v>
      </c>
      <c r="N4" s="82" t="s">
        <v>499</v>
      </c>
      <c r="O4" s="117">
        <v>140.0</v>
      </c>
      <c r="P4" s="117">
        <v>7.0</v>
      </c>
      <c r="Q4" s="82" t="s">
        <v>526</v>
      </c>
      <c r="R4" s="117"/>
      <c r="S4" s="28" t="s">
        <v>2978</v>
      </c>
      <c r="T4" s="82" t="s">
        <v>499</v>
      </c>
      <c r="U4" s="28">
        <v>140.0</v>
      </c>
      <c r="V4" s="28">
        <v>7.0</v>
      </c>
      <c r="W4" s="28" t="s">
        <v>531</v>
      </c>
      <c r="X4" s="28"/>
      <c r="Y4" s="28" t="s">
        <v>2979</v>
      </c>
      <c r="Z4" s="28" t="s">
        <v>114</v>
      </c>
      <c r="AA4" s="28">
        <v>330.0</v>
      </c>
      <c r="AB4" s="28">
        <v>11.0</v>
      </c>
      <c r="AC4" s="28" t="s">
        <v>2975</v>
      </c>
      <c r="AD4" s="28"/>
      <c r="AE4" s="6"/>
      <c r="AF4" s="118"/>
      <c r="AG4" s="118"/>
      <c r="AH4" s="118"/>
      <c r="AI4" s="118"/>
      <c r="AJ4" s="118"/>
      <c r="AK4" s="96"/>
    </row>
    <row r="5">
      <c r="A5" s="116"/>
      <c r="B5" s="28"/>
      <c r="C5" s="32"/>
      <c r="D5" s="29"/>
      <c r="E5" s="29"/>
      <c r="F5" s="29"/>
      <c r="G5" s="28"/>
      <c r="H5" s="28"/>
      <c r="I5" s="28"/>
      <c r="J5" s="28"/>
      <c r="K5" s="28"/>
      <c r="L5" s="28"/>
      <c r="M5" s="28"/>
      <c r="N5" s="28"/>
      <c r="O5" s="28"/>
      <c r="P5" s="28"/>
      <c r="Q5" s="28"/>
      <c r="R5" s="28"/>
      <c r="S5" s="28"/>
      <c r="T5" s="82"/>
      <c r="U5" s="28"/>
      <c r="V5" s="28"/>
      <c r="W5" s="28"/>
      <c r="X5" s="28"/>
      <c r="Y5" s="28"/>
      <c r="Z5" s="28"/>
      <c r="AA5" s="28"/>
      <c r="AB5" s="28"/>
      <c r="AC5" s="28"/>
      <c r="AD5" s="28"/>
      <c r="AE5" s="6"/>
      <c r="AF5" s="118"/>
      <c r="AG5" s="118"/>
      <c r="AH5" s="118"/>
      <c r="AI5" s="118"/>
      <c r="AJ5" s="118"/>
      <c r="AK5" s="96"/>
    </row>
    <row r="6">
      <c r="A6" s="116" t="s">
        <v>129</v>
      </c>
      <c r="B6" s="28" t="s">
        <v>361</v>
      </c>
      <c r="C6" s="32" t="s">
        <v>500</v>
      </c>
      <c r="D6" s="29" t="s">
        <v>547</v>
      </c>
      <c r="E6" s="29" t="s">
        <v>629</v>
      </c>
      <c r="F6" s="29" t="s">
        <v>2980</v>
      </c>
      <c r="G6" s="28" t="s">
        <v>2981</v>
      </c>
      <c r="H6" s="28" t="s">
        <v>499</v>
      </c>
      <c r="I6" s="28">
        <v>200.0</v>
      </c>
      <c r="J6" s="28">
        <v>11.0</v>
      </c>
      <c r="K6" s="28" t="s">
        <v>500</v>
      </c>
      <c r="L6" s="28"/>
      <c r="M6" s="28" t="s">
        <v>2982</v>
      </c>
      <c r="N6" s="28" t="s">
        <v>499</v>
      </c>
      <c r="O6" s="28">
        <v>320.0</v>
      </c>
      <c r="P6" s="28">
        <v>14.0</v>
      </c>
      <c r="Q6" s="28" t="s">
        <v>547</v>
      </c>
      <c r="R6" s="28"/>
      <c r="S6" s="28" t="s">
        <v>2983</v>
      </c>
      <c r="T6" s="82" t="s">
        <v>499</v>
      </c>
      <c r="U6" s="28">
        <v>250.0</v>
      </c>
      <c r="V6" s="28">
        <v>12.0</v>
      </c>
      <c r="W6" s="28" t="s">
        <v>629</v>
      </c>
      <c r="X6" s="28"/>
      <c r="Y6" s="28" t="s">
        <v>2984</v>
      </c>
      <c r="Z6" s="28" t="s">
        <v>114</v>
      </c>
      <c r="AA6" s="28">
        <v>150.0</v>
      </c>
      <c r="AB6" s="28">
        <v>8.0</v>
      </c>
      <c r="AC6" s="28" t="s">
        <v>2980</v>
      </c>
      <c r="AD6" s="28"/>
      <c r="AE6" s="6"/>
      <c r="AF6" s="118"/>
      <c r="AG6" s="118"/>
      <c r="AH6" s="118"/>
      <c r="AI6" s="118"/>
      <c r="AJ6" s="118"/>
      <c r="AK6" s="96"/>
    </row>
    <row r="7">
      <c r="A7" s="82" t="s">
        <v>129</v>
      </c>
      <c r="B7" s="28" t="s">
        <v>370</v>
      </c>
      <c r="C7" s="32"/>
      <c r="D7" s="32"/>
      <c r="E7" s="32"/>
      <c r="F7" s="32"/>
      <c r="G7" s="31"/>
      <c r="H7" s="31"/>
      <c r="I7" s="31"/>
      <c r="J7" s="31"/>
      <c r="K7" s="31"/>
      <c r="L7" s="31"/>
      <c r="M7" s="31"/>
      <c r="N7" s="31"/>
      <c r="O7" s="31"/>
      <c r="P7" s="31"/>
      <c r="Q7" s="31"/>
      <c r="R7" s="31"/>
      <c r="S7" s="31"/>
      <c r="T7" s="92"/>
      <c r="U7" s="31"/>
      <c r="V7" s="31"/>
      <c r="W7" s="31"/>
      <c r="X7" s="31"/>
      <c r="Y7" s="31"/>
      <c r="Z7" s="31"/>
      <c r="AA7" s="31"/>
      <c r="AB7" s="31"/>
      <c r="AC7" s="31"/>
      <c r="AD7" s="31"/>
      <c r="AF7" s="115"/>
      <c r="AG7" s="115"/>
      <c r="AH7" s="115"/>
      <c r="AI7" s="115"/>
      <c r="AJ7" s="115"/>
      <c r="AK7" s="97"/>
    </row>
    <row r="8">
      <c r="A8" s="119"/>
      <c r="B8" s="31"/>
      <c r="C8" s="32"/>
      <c r="D8" s="29"/>
      <c r="E8" s="29"/>
      <c r="F8" s="29"/>
      <c r="G8" s="28"/>
      <c r="H8" s="28"/>
      <c r="I8" s="28"/>
      <c r="J8" s="28"/>
      <c r="K8" s="28"/>
      <c r="L8" s="28"/>
      <c r="M8" s="28"/>
      <c r="N8" s="28"/>
      <c r="O8" s="28"/>
      <c r="P8" s="28"/>
      <c r="Q8" s="28"/>
      <c r="R8" s="28"/>
      <c r="S8" s="28"/>
      <c r="T8" s="82"/>
      <c r="U8" s="28"/>
      <c r="V8" s="28"/>
      <c r="W8" s="28"/>
      <c r="X8" s="28"/>
      <c r="Y8" s="28"/>
      <c r="Z8" s="28"/>
      <c r="AA8" s="28"/>
      <c r="AB8" s="28"/>
      <c r="AC8" s="28"/>
      <c r="AD8" s="28"/>
      <c r="AE8" s="6"/>
      <c r="AF8" s="118"/>
      <c r="AG8" s="118"/>
      <c r="AH8" s="118"/>
      <c r="AI8" s="118"/>
      <c r="AJ8" s="118"/>
      <c r="AK8" s="96"/>
    </row>
    <row r="9">
      <c r="A9" s="119"/>
      <c r="B9" s="31"/>
      <c r="C9" s="32"/>
      <c r="D9" s="32"/>
      <c r="E9" s="32"/>
      <c r="F9" s="32"/>
      <c r="G9" s="31"/>
      <c r="H9" s="31"/>
      <c r="I9" s="31"/>
      <c r="J9" s="31"/>
      <c r="K9" s="31"/>
      <c r="L9" s="31"/>
      <c r="M9" s="31"/>
      <c r="N9" s="31"/>
      <c r="O9" s="31"/>
      <c r="P9" s="31"/>
      <c r="Q9" s="31"/>
      <c r="R9" s="31"/>
      <c r="S9" s="31"/>
      <c r="T9" s="92"/>
      <c r="U9" s="31"/>
      <c r="V9" s="31"/>
      <c r="W9" s="31"/>
      <c r="X9" s="31"/>
      <c r="Y9" s="31"/>
      <c r="Z9" s="31"/>
      <c r="AA9" s="31"/>
      <c r="AB9" s="31"/>
      <c r="AC9" s="31"/>
      <c r="AD9" s="31"/>
      <c r="AF9" s="115"/>
      <c r="AG9" s="115"/>
      <c r="AH9" s="115"/>
      <c r="AI9" s="115"/>
      <c r="AJ9" s="115"/>
      <c r="AK9" s="97"/>
    </row>
    <row r="10">
      <c r="A10" s="116" t="s">
        <v>113</v>
      </c>
      <c r="B10" s="28" t="s">
        <v>361</v>
      </c>
      <c r="C10" s="32" t="s">
        <v>531</v>
      </c>
      <c r="D10" s="29" t="s">
        <v>516</v>
      </c>
      <c r="E10" s="29" t="s">
        <v>587</v>
      </c>
      <c r="F10" s="29" t="s">
        <v>545</v>
      </c>
      <c r="G10" s="28" t="s">
        <v>2985</v>
      </c>
      <c r="H10" s="28" t="s">
        <v>499</v>
      </c>
      <c r="I10" s="28">
        <v>200.0</v>
      </c>
      <c r="J10" s="28">
        <v>8.0</v>
      </c>
      <c r="K10" s="28" t="s">
        <v>531</v>
      </c>
      <c r="L10" s="28"/>
      <c r="M10" s="28" t="s">
        <v>2986</v>
      </c>
      <c r="N10" s="28" t="s">
        <v>114</v>
      </c>
      <c r="O10" s="28">
        <v>100.0</v>
      </c>
      <c r="P10" s="28">
        <v>11.0</v>
      </c>
      <c r="Q10" s="28" t="s">
        <v>516</v>
      </c>
      <c r="R10" s="28"/>
      <c r="S10" s="28" t="s">
        <v>2987</v>
      </c>
      <c r="T10" s="82" t="s">
        <v>499</v>
      </c>
      <c r="U10" s="28">
        <v>240.0</v>
      </c>
      <c r="V10" s="28">
        <v>8.0</v>
      </c>
      <c r="W10" s="28" t="s">
        <v>587</v>
      </c>
      <c r="X10" s="28"/>
      <c r="Y10" s="28" t="s">
        <v>2988</v>
      </c>
      <c r="Z10" s="28" t="s">
        <v>499</v>
      </c>
      <c r="AA10" s="28">
        <v>300.0</v>
      </c>
      <c r="AB10" s="28">
        <v>14.0</v>
      </c>
      <c r="AC10" s="28" t="s">
        <v>545</v>
      </c>
      <c r="AD10" s="28"/>
      <c r="AE10" s="6"/>
      <c r="AF10" s="118"/>
      <c r="AG10" s="118"/>
      <c r="AH10" s="118"/>
      <c r="AI10" s="118"/>
      <c r="AJ10" s="118"/>
      <c r="AK10" s="96"/>
    </row>
    <row r="11">
      <c r="A11" s="82" t="s">
        <v>113</v>
      </c>
      <c r="B11" s="28" t="s">
        <v>364</v>
      </c>
      <c r="C11" s="32" t="s">
        <v>617</v>
      </c>
      <c r="D11" s="32" t="s">
        <v>516</v>
      </c>
      <c r="E11" s="32" t="s">
        <v>521</v>
      </c>
      <c r="F11" s="32" t="s">
        <v>2989</v>
      </c>
      <c r="G11" s="28" t="s">
        <v>2990</v>
      </c>
      <c r="H11" s="28" t="s">
        <v>499</v>
      </c>
      <c r="I11" s="31"/>
      <c r="J11" s="28">
        <v>14.0</v>
      </c>
      <c r="K11" s="28" t="s">
        <v>617</v>
      </c>
      <c r="L11" s="31"/>
      <c r="M11" s="28" t="s">
        <v>2991</v>
      </c>
      <c r="N11" s="28" t="s">
        <v>114</v>
      </c>
      <c r="O11" s="31"/>
      <c r="P11" s="28">
        <v>11.0</v>
      </c>
      <c r="Q11" s="28" t="s">
        <v>516</v>
      </c>
      <c r="R11" s="31"/>
      <c r="S11" s="28" t="s">
        <v>2992</v>
      </c>
      <c r="T11" s="82" t="s">
        <v>114</v>
      </c>
      <c r="U11" s="31"/>
      <c r="V11" s="28">
        <v>14.0</v>
      </c>
      <c r="W11" s="28" t="s">
        <v>521</v>
      </c>
      <c r="X11" s="31"/>
      <c r="Y11" s="28" t="s">
        <v>2993</v>
      </c>
      <c r="Z11" s="28" t="s">
        <v>114</v>
      </c>
      <c r="AA11" s="31"/>
      <c r="AB11" s="28">
        <v>8.0</v>
      </c>
      <c r="AC11" s="28" t="s">
        <v>2989</v>
      </c>
      <c r="AD11" s="31"/>
      <c r="AF11" s="115"/>
      <c r="AG11" s="115"/>
      <c r="AH11" s="115"/>
      <c r="AI11" s="115"/>
      <c r="AJ11" s="115"/>
      <c r="AK11" s="97"/>
    </row>
    <row r="12">
      <c r="A12" s="82" t="s">
        <v>113</v>
      </c>
      <c r="B12" s="28" t="s">
        <v>373</v>
      </c>
      <c r="C12" s="32" t="s">
        <v>516</v>
      </c>
      <c r="D12" s="29" t="s">
        <v>587</v>
      </c>
      <c r="E12" s="29" t="s">
        <v>545</v>
      </c>
      <c r="F12" s="29" t="s">
        <v>521</v>
      </c>
      <c r="G12" s="28" t="s">
        <v>2994</v>
      </c>
      <c r="H12" s="28" t="s">
        <v>114</v>
      </c>
      <c r="I12" s="28">
        <v>100.0</v>
      </c>
      <c r="J12" s="28">
        <v>11.0</v>
      </c>
      <c r="K12" s="28" t="s">
        <v>516</v>
      </c>
      <c r="L12" s="28"/>
      <c r="M12" s="28" t="s">
        <v>2995</v>
      </c>
      <c r="N12" s="28" t="s">
        <v>499</v>
      </c>
      <c r="O12" s="28">
        <v>200.0</v>
      </c>
      <c r="P12" s="28">
        <v>8.0</v>
      </c>
      <c r="Q12" s="28" t="s">
        <v>587</v>
      </c>
      <c r="R12" s="28"/>
      <c r="S12" s="28" t="s">
        <v>2996</v>
      </c>
      <c r="T12" s="28" t="s">
        <v>114</v>
      </c>
      <c r="U12" s="28">
        <v>300.0</v>
      </c>
      <c r="V12" s="28">
        <v>14.0</v>
      </c>
      <c r="W12" s="28" t="s">
        <v>545</v>
      </c>
      <c r="X12" s="28"/>
      <c r="Y12" s="28" t="s">
        <v>2997</v>
      </c>
      <c r="Z12" s="28" t="s">
        <v>114</v>
      </c>
      <c r="AA12" s="28">
        <v>200.0</v>
      </c>
      <c r="AB12" s="28">
        <v>14.0</v>
      </c>
      <c r="AC12" s="28" t="s">
        <v>521</v>
      </c>
      <c r="AD12" s="28"/>
      <c r="AE12" s="6"/>
      <c r="AF12" s="118"/>
      <c r="AG12" s="118"/>
      <c r="AH12" s="118"/>
      <c r="AI12" s="118"/>
      <c r="AJ12" s="118"/>
      <c r="AK12" s="96"/>
    </row>
    <row r="13">
      <c r="A13" s="82" t="s">
        <v>113</v>
      </c>
      <c r="B13" s="28" t="s">
        <v>375</v>
      </c>
      <c r="C13" s="32" t="s">
        <v>587</v>
      </c>
      <c r="D13" s="32" t="s">
        <v>516</v>
      </c>
      <c r="E13" s="32" t="s">
        <v>2980</v>
      </c>
      <c r="F13" s="32" t="s">
        <v>2998</v>
      </c>
      <c r="G13" s="28" t="s">
        <v>2999</v>
      </c>
      <c r="H13" s="28" t="s">
        <v>499</v>
      </c>
      <c r="I13" s="28">
        <v>210.0</v>
      </c>
      <c r="J13" s="28">
        <v>8.0</v>
      </c>
      <c r="K13" s="28" t="s">
        <v>587</v>
      </c>
      <c r="L13" s="31"/>
      <c r="M13" s="28" t="s">
        <v>3000</v>
      </c>
      <c r="N13" s="28" t="s">
        <v>114</v>
      </c>
      <c r="O13" s="28">
        <v>100.0</v>
      </c>
      <c r="P13" s="28">
        <v>14.0</v>
      </c>
      <c r="Q13" s="28" t="s">
        <v>516</v>
      </c>
      <c r="R13" s="31"/>
      <c r="S13" s="28" t="s">
        <v>3001</v>
      </c>
      <c r="T13" s="28" t="s">
        <v>114</v>
      </c>
      <c r="U13" s="28">
        <v>170.0</v>
      </c>
      <c r="V13" s="28">
        <v>11.0</v>
      </c>
      <c r="W13" s="28" t="s">
        <v>2980</v>
      </c>
      <c r="X13" s="31"/>
      <c r="Y13" s="28" t="s">
        <v>3002</v>
      </c>
      <c r="Z13" s="28" t="s">
        <v>499</v>
      </c>
      <c r="AA13" s="28">
        <v>220.0</v>
      </c>
      <c r="AB13" s="28">
        <v>11.0</v>
      </c>
      <c r="AC13" s="28" t="s">
        <v>2998</v>
      </c>
      <c r="AD13" s="31"/>
      <c r="AF13" s="115"/>
      <c r="AG13" s="115"/>
      <c r="AH13" s="115"/>
      <c r="AI13" s="115"/>
      <c r="AJ13" s="115"/>
      <c r="AK13" s="97"/>
    </row>
    <row r="14">
      <c r="A14" s="119"/>
      <c r="B14" s="31"/>
      <c r="C14" s="32"/>
      <c r="D14" s="29"/>
      <c r="E14" s="29"/>
      <c r="F14" s="29"/>
      <c r="G14" s="28"/>
      <c r="H14" s="28"/>
      <c r="I14" s="28"/>
      <c r="J14" s="28"/>
      <c r="K14" s="28"/>
      <c r="L14" s="28"/>
      <c r="M14" s="28"/>
      <c r="N14" s="28"/>
      <c r="O14" s="28"/>
      <c r="P14" s="28"/>
      <c r="Q14" s="28"/>
      <c r="R14" s="28"/>
      <c r="S14" s="28"/>
      <c r="T14" s="28"/>
      <c r="U14" s="28"/>
      <c r="V14" s="28"/>
      <c r="W14" s="28"/>
      <c r="X14" s="28"/>
      <c r="Y14" s="28"/>
      <c r="Z14" s="28"/>
      <c r="AA14" s="28"/>
      <c r="AB14" s="28"/>
      <c r="AC14" s="28"/>
      <c r="AD14" s="28"/>
      <c r="AE14" s="6"/>
      <c r="AF14" s="118"/>
      <c r="AG14" s="118"/>
      <c r="AH14" s="118"/>
      <c r="AI14" s="118"/>
      <c r="AJ14" s="118"/>
      <c r="AK14" s="96"/>
    </row>
    <row r="15">
      <c r="A15" s="119"/>
      <c r="B15" s="31"/>
      <c r="C15" s="32"/>
      <c r="D15" s="32"/>
      <c r="E15" s="32"/>
      <c r="F15" s="32"/>
      <c r="G15" s="31"/>
      <c r="H15" s="31"/>
      <c r="I15" s="31"/>
      <c r="J15" s="31"/>
      <c r="K15" s="31"/>
      <c r="L15" s="31"/>
      <c r="M15" s="31"/>
      <c r="N15" s="31"/>
      <c r="O15" s="31"/>
      <c r="P15" s="31"/>
      <c r="Q15" s="31"/>
      <c r="R15" s="31"/>
      <c r="S15" s="31"/>
      <c r="T15" s="31"/>
      <c r="U15" s="31"/>
      <c r="V15" s="31"/>
      <c r="W15" s="31"/>
      <c r="X15" s="31"/>
      <c r="Y15" s="31"/>
      <c r="Z15" s="31"/>
      <c r="AA15" s="31"/>
      <c r="AB15" s="31"/>
      <c r="AC15" s="31"/>
      <c r="AD15" s="31"/>
      <c r="AF15" s="115"/>
      <c r="AG15" s="115"/>
      <c r="AH15" s="115"/>
      <c r="AI15" s="115"/>
      <c r="AJ15" s="115"/>
      <c r="AK15" s="97"/>
    </row>
    <row r="16">
      <c r="A16" s="116" t="s">
        <v>132</v>
      </c>
      <c r="B16" s="28" t="s">
        <v>361</v>
      </c>
      <c r="C16" s="32" t="s">
        <v>428</v>
      </c>
      <c r="D16" s="29" t="s">
        <v>3003</v>
      </c>
      <c r="E16" s="29" t="s">
        <v>505</v>
      </c>
      <c r="F16" s="29" t="s">
        <v>3004</v>
      </c>
      <c r="G16" s="28" t="s">
        <v>3005</v>
      </c>
      <c r="H16" s="28" t="s">
        <v>499</v>
      </c>
      <c r="I16" s="28">
        <v>160.0</v>
      </c>
      <c r="J16" s="28">
        <v>9.0</v>
      </c>
      <c r="K16" s="28" t="s">
        <v>428</v>
      </c>
      <c r="L16" s="28"/>
      <c r="M16" s="28" t="s">
        <v>3006</v>
      </c>
      <c r="N16" s="28" t="s">
        <v>499</v>
      </c>
      <c r="O16" s="28">
        <v>200.0</v>
      </c>
      <c r="P16" s="28">
        <v>14.0</v>
      </c>
      <c r="Q16" s="28" t="s">
        <v>3003</v>
      </c>
      <c r="R16" s="28"/>
      <c r="S16" s="28" t="s">
        <v>3007</v>
      </c>
      <c r="T16" s="28" t="s">
        <v>499</v>
      </c>
      <c r="U16" s="28">
        <v>150.0</v>
      </c>
      <c r="V16" s="28">
        <v>10.0</v>
      </c>
      <c r="W16" s="28" t="s">
        <v>505</v>
      </c>
      <c r="X16" s="28"/>
      <c r="Y16" s="28" t="s">
        <v>3008</v>
      </c>
      <c r="Z16" s="28" t="s">
        <v>499</v>
      </c>
      <c r="AA16" s="28">
        <v>300.0</v>
      </c>
      <c r="AB16" s="28">
        <v>13.0</v>
      </c>
      <c r="AC16" s="28" t="s">
        <v>3004</v>
      </c>
      <c r="AD16" s="28"/>
      <c r="AE16" s="6"/>
      <c r="AF16" s="118"/>
      <c r="AG16" s="118"/>
      <c r="AH16" s="118"/>
      <c r="AI16" s="118"/>
      <c r="AJ16" s="118"/>
      <c r="AK16" s="96"/>
    </row>
    <row r="17">
      <c r="A17" s="82" t="s">
        <v>132</v>
      </c>
      <c r="B17" s="28" t="s">
        <v>364</v>
      </c>
      <c r="C17" s="32" t="s">
        <v>428</v>
      </c>
      <c r="D17" s="32" t="s">
        <v>3004</v>
      </c>
      <c r="E17" s="32" t="s">
        <v>526</v>
      </c>
      <c r="F17" s="32" t="s">
        <v>2975</v>
      </c>
      <c r="G17" s="28" t="s">
        <v>3009</v>
      </c>
      <c r="H17" s="28" t="s">
        <v>499</v>
      </c>
      <c r="I17" s="28">
        <v>160.0</v>
      </c>
      <c r="J17" s="28">
        <v>9.0</v>
      </c>
      <c r="K17" s="28" t="s">
        <v>428</v>
      </c>
      <c r="L17" s="31"/>
      <c r="M17" s="28" t="s">
        <v>3010</v>
      </c>
      <c r="N17" s="28" t="s">
        <v>499</v>
      </c>
      <c r="O17" s="28">
        <v>300.0</v>
      </c>
      <c r="P17" s="28">
        <v>14.0</v>
      </c>
      <c r="Q17" s="28" t="s">
        <v>3004</v>
      </c>
      <c r="R17" s="31"/>
      <c r="S17" s="28" t="s">
        <v>3011</v>
      </c>
      <c r="T17" s="28" t="s">
        <v>499</v>
      </c>
      <c r="U17" s="28">
        <v>130.0</v>
      </c>
      <c r="V17" s="28">
        <v>11.0</v>
      </c>
      <c r="W17" s="28" t="s">
        <v>526</v>
      </c>
      <c r="X17" s="31"/>
      <c r="Y17" s="28" t="s">
        <v>3012</v>
      </c>
      <c r="Z17" s="28" t="s">
        <v>114</v>
      </c>
      <c r="AA17" s="28">
        <v>150.0</v>
      </c>
      <c r="AB17" s="28">
        <v>14.0</v>
      </c>
      <c r="AC17" s="28" t="s">
        <v>2975</v>
      </c>
      <c r="AD17" s="31"/>
      <c r="AF17" s="115"/>
      <c r="AG17" s="115"/>
      <c r="AH17" s="115"/>
      <c r="AI17" s="115"/>
      <c r="AJ17" s="115"/>
      <c r="AK17" s="97"/>
    </row>
    <row r="18">
      <c r="A18" s="82" t="s">
        <v>132</v>
      </c>
      <c r="B18" s="28" t="s">
        <v>373</v>
      </c>
      <c r="C18" s="32" t="s">
        <v>629</v>
      </c>
      <c r="D18" s="29" t="s">
        <v>526</v>
      </c>
      <c r="E18" s="29" t="s">
        <v>428</v>
      </c>
      <c r="F18" s="29" t="s">
        <v>2975</v>
      </c>
      <c r="G18" s="28" t="s">
        <v>3013</v>
      </c>
      <c r="H18" s="28" t="s">
        <v>499</v>
      </c>
      <c r="I18" s="28">
        <v>240.0</v>
      </c>
      <c r="J18" s="28">
        <v>11.0</v>
      </c>
      <c r="K18" s="28" t="s">
        <v>629</v>
      </c>
      <c r="L18" s="28"/>
      <c r="M18" s="28" t="s">
        <v>3014</v>
      </c>
      <c r="N18" s="28" t="s">
        <v>499</v>
      </c>
      <c r="O18" s="28">
        <v>130.0</v>
      </c>
      <c r="P18" s="28">
        <v>11.0</v>
      </c>
      <c r="Q18" s="28" t="s">
        <v>526</v>
      </c>
      <c r="R18" s="28"/>
      <c r="S18" s="28" t="s">
        <v>3015</v>
      </c>
      <c r="T18" s="28" t="s">
        <v>499</v>
      </c>
      <c r="U18" s="28">
        <v>240.0</v>
      </c>
      <c r="V18" s="28">
        <v>9.0</v>
      </c>
      <c r="W18" s="28" t="s">
        <v>428</v>
      </c>
      <c r="X18" s="28"/>
      <c r="Y18" s="28" t="s">
        <v>3016</v>
      </c>
      <c r="Z18" s="28" t="s">
        <v>499</v>
      </c>
      <c r="AA18" s="28">
        <v>150.0</v>
      </c>
      <c r="AB18" s="28">
        <v>14.0</v>
      </c>
      <c r="AC18" s="28" t="s">
        <v>2975</v>
      </c>
      <c r="AD18" s="28"/>
      <c r="AE18" s="6"/>
      <c r="AF18" s="118"/>
      <c r="AG18" s="118"/>
      <c r="AH18" s="118"/>
      <c r="AI18" s="118"/>
      <c r="AJ18" s="118"/>
      <c r="AK18" s="96"/>
    </row>
    <row r="19">
      <c r="A19" s="82" t="s">
        <v>132</v>
      </c>
      <c r="B19" s="28" t="s">
        <v>375</v>
      </c>
      <c r="C19" s="32" t="s">
        <v>531</v>
      </c>
      <c r="D19" s="32" t="s">
        <v>2998</v>
      </c>
      <c r="E19" s="32" t="s">
        <v>629</v>
      </c>
      <c r="F19" s="32" t="s">
        <v>2975</v>
      </c>
      <c r="G19" s="28" t="s">
        <v>3017</v>
      </c>
      <c r="H19" s="28" t="s">
        <v>499</v>
      </c>
      <c r="I19" s="28">
        <v>120.0</v>
      </c>
      <c r="J19" s="28">
        <v>8.0</v>
      </c>
      <c r="K19" s="28" t="s">
        <v>531</v>
      </c>
      <c r="L19" s="31"/>
      <c r="M19" s="28" t="s">
        <v>3018</v>
      </c>
      <c r="N19" s="28" t="s">
        <v>114</v>
      </c>
      <c r="O19" s="28">
        <v>130.0</v>
      </c>
      <c r="P19" s="28">
        <v>12.0</v>
      </c>
      <c r="Q19" s="28" t="s">
        <v>2998</v>
      </c>
      <c r="R19" s="31"/>
      <c r="S19" s="28" t="s">
        <v>3019</v>
      </c>
      <c r="T19" s="28" t="s">
        <v>499</v>
      </c>
      <c r="U19" s="28">
        <v>200.0</v>
      </c>
      <c r="V19" s="28">
        <v>11.0</v>
      </c>
      <c r="W19" s="28" t="s">
        <v>629</v>
      </c>
      <c r="X19" s="31"/>
      <c r="Y19" s="28" t="s">
        <v>3020</v>
      </c>
      <c r="Z19" s="28" t="s">
        <v>114</v>
      </c>
      <c r="AA19" s="28">
        <v>150.0</v>
      </c>
      <c r="AB19" s="28">
        <v>14.0</v>
      </c>
      <c r="AC19" s="28" t="s">
        <v>2975</v>
      </c>
      <c r="AD19" s="31"/>
      <c r="AF19" s="115"/>
      <c r="AG19" s="115"/>
      <c r="AH19" s="115"/>
      <c r="AI19" s="115"/>
      <c r="AJ19" s="115"/>
      <c r="AK19" s="97"/>
    </row>
    <row r="20">
      <c r="A20" s="119"/>
      <c r="B20" s="31"/>
      <c r="C20" s="32"/>
      <c r="D20" s="29"/>
      <c r="E20" s="29"/>
      <c r="F20" s="29"/>
      <c r="G20" s="28"/>
      <c r="H20" s="28"/>
      <c r="I20" s="28"/>
      <c r="J20" s="28"/>
      <c r="K20" s="28"/>
      <c r="L20" s="28"/>
      <c r="M20" s="28"/>
      <c r="N20" s="28"/>
      <c r="O20" s="28"/>
      <c r="P20" s="28"/>
      <c r="Q20" s="28"/>
      <c r="R20" s="28"/>
      <c r="S20" s="28"/>
      <c r="T20" s="28"/>
      <c r="U20" s="28"/>
      <c r="V20" s="28"/>
      <c r="W20" s="28"/>
      <c r="X20" s="28"/>
      <c r="Y20" s="28"/>
      <c r="Z20" s="28"/>
      <c r="AA20" s="28"/>
      <c r="AB20" s="28"/>
      <c r="AC20" s="28"/>
      <c r="AD20" s="28"/>
      <c r="AE20" s="6"/>
      <c r="AF20" s="118"/>
      <c r="AG20" s="118"/>
      <c r="AH20" s="118"/>
      <c r="AI20" s="118"/>
      <c r="AJ20" s="118"/>
      <c r="AK20" s="96"/>
    </row>
    <row r="21">
      <c r="A21" s="119"/>
      <c r="B21" s="31"/>
      <c r="C21" s="32"/>
      <c r="D21" s="32"/>
      <c r="E21" s="32"/>
      <c r="F21" s="32"/>
      <c r="G21" s="31"/>
      <c r="H21" s="31"/>
      <c r="I21" s="31"/>
      <c r="J21" s="31"/>
      <c r="K21" s="31"/>
      <c r="L21" s="31"/>
      <c r="M21" s="31"/>
      <c r="N21" s="31"/>
      <c r="O21" s="31"/>
      <c r="P21" s="31"/>
      <c r="Q21" s="31"/>
      <c r="R21" s="31"/>
      <c r="S21" s="31"/>
      <c r="T21" s="31"/>
      <c r="U21" s="31"/>
      <c r="V21" s="31"/>
      <c r="W21" s="31"/>
      <c r="X21" s="31"/>
      <c r="Y21" s="31"/>
      <c r="Z21" s="31"/>
      <c r="AA21" s="31"/>
      <c r="AB21" s="31"/>
      <c r="AC21" s="31"/>
      <c r="AD21" s="31"/>
      <c r="AF21" s="115"/>
      <c r="AG21" s="115"/>
      <c r="AH21" s="115"/>
      <c r="AI21" s="115"/>
      <c r="AJ21" s="115"/>
      <c r="AK21" s="97"/>
    </row>
    <row r="22">
      <c r="A22" s="116" t="s">
        <v>150</v>
      </c>
      <c r="B22" s="28" t="s">
        <v>361</v>
      </c>
      <c r="C22" s="32" t="s">
        <v>428</v>
      </c>
      <c r="D22" s="29"/>
      <c r="E22" s="29" t="s">
        <v>3021</v>
      </c>
      <c r="F22" s="29" t="s">
        <v>545</v>
      </c>
      <c r="G22" s="28" t="s">
        <v>3022</v>
      </c>
      <c r="H22" s="28" t="s">
        <v>114</v>
      </c>
      <c r="I22" s="28">
        <v>180.0</v>
      </c>
      <c r="J22" s="28">
        <v>8.0</v>
      </c>
      <c r="K22" s="28" t="s">
        <v>428</v>
      </c>
      <c r="L22" s="28"/>
      <c r="M22" s="28" t="s">
        <v>3023</v>
      </c>
      <c r="N22" s="28" t="s">
        <v>114</v>
      </c>
      <c r="O22" s="28">
        <v>220.0</v>
      </c>
      <c r="P22" s="28">
        <v>11.0</v>
      </c>
      <c r="Q22" s="28"/>
      <c r="R22" s="28"/>
      <c r="S22" s="28" t="s">
        <v>3024</v>
      </c>
      <c r="T22" s="28" t="s">
        <v>114</v>
      </c>
      <c r="U22" s="28">
        <v>300.0</v>
      </c>
      <c r="V22" s="28">
        <v>12.0</v>
      </c>
      <c r="W22" s="28" t="s">
        <v>3021</v>
      </c>
      <c r="X22" s="28"/>
      <c r="Y22" s="28" t="s">
        <v>3025</v>
      </c>
      <c r="Z22" s="28" t="s">
        <v>114</v>
      </c>
      <c r="AA22" s="28">
        <v>108.0</v>
      </c>
      <c r="AB22" s="28">
        <v>11.0</v>
      </c>
      <c r="AC22" s="28" t="s">
        <v>545</v>
      </c>
      <c r="AD22" s="28"/>
      <c r="AE22" s="6"/>
      <c r="AF22" s="118"/>
      <c r="AG22" s="118"/>
      <c r="AH22" s="118"/>
      <c r="AI22" s="118"/>
      <c r="AJ22" s="118"/>
      <c r="AK22" s="96"/>
    </row>
    <row r="23">
      <c r="A23" s="82" t="s">
        <v>150</v>
      </c>
      <c r="B23" s="28" t="s">
        <v>364</v>
      </c>
      <c r="C23" s="32"/>
      <c r="D23" s="32" t="s">
        <v>617</v>
      </c>
      <c r="E23" s="32" t="s">
        <v>3026</v>
      </c>
      <c r="F23" s="32" t="s">
        <v>3027</v>
      </c>
      <c r="G23" s="28" t="s">
        <v>3028</v>
      </c>
      <c r="H23" s="28" t="s">
        <v>114</v>
      </c>
      <c r="I23" s="28">
        <v>180.0</v>
      </c>
      <c r="J23" s="28">
        <v>11.0</v>
      </c>
      <c r="K23" s="31"/>
      <c r="L23" s="31"/>
      <c r="M23" s="28" t="s">
        <v>3029</v>
      </c>
      <c r="N23" s="28" t="s">
        <v>114</v>
      </c>
      <c r="O23" s="28">
        <v>300.0</v>
      </c>
      <c r="P23" s="28">
        <v>12.0</v>
      </c>
      <c r="Q23" s="28" t="s">
        <v>617</v>
      </c>
      <c r="R23" s="31"/>
      <c r="S23" s="28" t="s">
        <v>3030</v>
      </c>
      <c r="T23" s="28" t="s">
        <v>114</v>
      </c>
      <c r="U23" s="28">
        <v>220.0</v>
      </c>
      <c r="V23" s="28">
        <v>11.0</v>
      </c>
      <c r="W23" s="28" t="s">
        <v>3026</v>
      </c>
      <c r="X23" s="31"/>
      <c r="Y23" s="28" t="s">
        <v>3031</v>
      </c>
      <c r="Z23" s="28" t="s">
        <v>114</v>
      </c>
      <c r="AA23" s="28">
        <v>108.0</v>
      </c>
      <c r="AB23" s="28">
        <v>8.0</v>
      </c>
      <c r="AC23" s="28" t="s">
        <v>3027</v>
      </c>
      <c r="AD23" s="31"/>
      <c r="AF23" s="115"/>
      <c r="AG23" s="115"/>
      <c r="AH23" s="115"/>
      <c r="AI23" s="115"/>
      <c r="AJ23" s="115"/>
      <c r="AK23" s="97"/>
    </row>
    <row r="24">
      <c r="A24" s="82" t="s">
        <v>150</v>
      </c>
      <c r="B24" s="28" t="s">
        <v>373</v>
      </c>
      <c r="C24" s="32" t="s">
        <v>617</v>
      </c>
      <c r="D24" s="29" t="s">
        <v>428</v>
      </c>
      <c r="E24" s="29"/>
      <c r="F24" s="29" t="s">
        <v>564</v>
      </c>
      <c r="G24" s="28" t="s">
        <v>3032</v>
      </c>
      <c r="H24" s="28" t="s">
        <v>114</v>
      </c>
      <c r="I24" s="28">
        <v>300.0</v>
      </c>
      <c r="J24" s="28">
        <v>12.0</v>
      </c>
      <c r="K24" s="28" t="s">
        <v>617</v>
      </c>
      <c r="L24" s="28"/>
      <c r="M24" s="28" t="s">
        <v>3033</v>
      </c>
      <c r="N24" s="28" t="s">
        <v>114</v>
      </c>
      <c r="O24" s="28">
        <v>108.0</v>
      </c>
      <c r="P24" s="28">
        <v>8.0</v>
      </c>
      <c r="Q24" s="6" t="s">
        <v>428</v>
      </c>
      <c r="R24" s="28"/>
      <c r="S24" s="28" t="s">
        <v>3034</v>
      </c>
      <c r="T24" s="28" t="s">
        <v>114</v>
      </c>
      <c r="U24" s="28">
        <v>330.0</v>
      </c>
      <c r="V24" s="28">
        <v>10.0</v>
      </c>
      <c r="W24" s="28"/>
      <c r="X24" s="28"/>
      <c r="Y24" s="28" t="s">
        <v>3035</v>
      </c>
      <c r="Z24" s="28" t="s">
        <v>114</v>
      </c>
      <c r="AA24" s="28">
        <v>220.0</v>
      </c>
      <c r="AB24" s="28">
        <v>11.0</v>
      </c>
      <c r="AC24" s="28" t="s">
        <v>564</v>
      </c>
      <c r="AD24" s="28"/>
      <c r="AE24" s="6"/>
      <c r="AF24" s="118"/>
      <c r="AG24" s="118"/>
      <c r="AH24" s="118"/>
      <c r="AI24" s="118"/>
      <c r="AJ24" s="118"/>
      <c r="AK24" s="96"/>
    </row>
    <row r="25">
      <c r="A25" s="82" t="s">
        <v>150</v>
      </c>
      <c r="B25" s="28" t="s">
        <v>375</v>
      </c>
      <c r="C25" s="32" t="s">
        <v>617</v>
      </c>
      <c r="D25" s="32"/>
      <c r="E25" s="32" t="s">
        <v>3036</v>
      </c>
      <c r="F25" s="32" t="s">
        <v>3026</v>
      </c>
      <c r="G25" s="28" t="s">
        <v>3037</v>
      </c>
      <c r="H25" s="28" t="s">
        <v>114</v>
      </c>
      <c r="I25" s="28">
        <v>300.0</v>
      </c>
      <c r="J25" s="28">
        <v>12.0</v>
      </c>
      <c r="K25" s="28" t="s">
        <v>617</v>
      </c>
      <c r="L25" s="28"/>
      <c r="M25" s="28" t="s">
        <v>3038</v>
      </c>
      <c r="N25" s="28" t="s">
        <v>114</v>
      </c>
      <c r="O25" s="28">
        <v>108.0</v>
      </c>
      <c r="P25" s="28">
        <v>8.0</v>
      </c>
      <c r="Q25" s="28"/>
      <c r="R25" s="31"/>
      <c r="S25" s="28" t="s">
        <v>3039</v>
      </c>
      <c r="T25" s="28" t="s">
        <v>114</v>
      </c>
      <c r="U25" s="28">
        <v>300.0</v>
      </c>
      <c r="V25" s="28">
        <v>12.0</v>
      </c>
      <c r="W25" s="28" t="s">
        <v>3036</v>
      </c>
      <c r="X25" s="31"/>
      <c r="Y25" s="28" t="s">
        <v>3040</v>
      </c>
      <c r="Z25" s="28" t="s">
        <v>114</v>
      </c>
      <c r="AA25" s="28">
        <v>220.0</v>
      </c>
      <c r="AB25" s="28">
        <v>11.0</v>
      </c>
      <c r="AC25" s="28" t="s">
        <v>3026</v>
      </c>
      <c r="AD25" s="31"/>
      <c r="AF25" s="115"/>
      <c r="AG25" s="115"/>
      <c r="AH25" s="115"/>
      <c r="AI25" s="115"/>
      <c r="AJ25" s="115"/>
      <c r="AK25" s="97"/>
    </row>
    <row r="26">
      <c r="A26" s="119"/>
      <c r="B26" s="31"/>
      <c r="C26" s="32"/>
      <c r="D26" s="29"/>
      <c r="E26" s="29"/>
      <c r="F26" s="29"/>
      <c r="G26" s="28"/>
      <c r="H26" s="28"/>
      <c r="I26" s="28"/>
      <c r="J26" s="28"/>
      <c r="K26" s="28"/>
      <c r="L26" s="28"/>
      <c r="M26" s="28"/>
      <c r="N26" s="28"/>
      <c r="O26" s="28"/>
      <c r="P26" s="28"/>
      <c r="Q26" s="28"/>
      <c r="R26" s="28"/>
      <c r="S26" s="28"/>
      <c r="T26" s="28"/>
      <c r="U26" s="28"/>
      <c r="V26" s="28"/>
      <c r="W26" s="28"/>
      <c r="X26" s="28"/>
      <c r="Y26" s="28"/>
      <c r="Z26" s="28"/>
      <c r="AA26" s="28"/>
      <c r="AB26" s="28"/>
      <c r="AC26" s="28"/>
      <c r="AD26" s="28"/>
      <c r="AE26" s="6"/>
      <c r="AF26" s="118"/>
      <c r="AG26" s="118"/>
      <c r="AH26" s="118"/>
      <c r="AI26" s="118"/>
      <c r="AJ26" s="118"/>
      <c r="AK26" s="96"/>
    </row>
    <row r="27">
      <c r="A27" s="119"/>
      <c r="B27" s="31"/>
      <c r="C27" s="32"/>
      <c r="D27" s="32"/>
      <c r="E27" s="32"/>
      <c r="F27" s="32"/>
      <c r="G27" s="31"/>
      <c r="H27" s="31"/>
      <c r="I27" s="31"/>
      <c r="J27" s="31"/>
      <c r="K27" s="31"/>
      <c r="L27" s="31"/>
      <c r="M27" s="31"/>
      <c r="N27" s="31"/>
      <c r="O27" s="31"/>
      <c r="P27" s="31"/>
      <c r="Q27" s="31"/>
      <c r="R27" s="31"/>
      <c r="S27" s="31"/>
      <c r="T27" s="31"/>
      <c r="U27" s="31"/>
      <c r="V27" s="31"/>
      <c r="W27" s="31"/>
      <c r="X27" s="31"/>
      <c r="Y27" s="31"/>
      <c r="Z27" s="31"/>
      <c r="AA27" s="31"/>
      <c r="AB27" s="31"/>
      <c r="AC27" s="31"/>
      <c r="AD27" s="31"/>
      <c r="AF27" s="115"/>
      <c r="AG27" s="115"/>
      <c r="AH27" s="115"/>
      <c r="AI27" s="115"/>
      <c r="AJ27" s="115"/>
      <c r="AK27" s="97"/>
    </row>
    <row r="28">
      <c r="A28" s="116" t="s">
        <v>156</v>
      </c>
      <c r="B28" s="28" t="s">
        <v>361</v>
      </c>
      <c r="C28" s="32" t="s">
        <v>608</v>
      </c>
      <c r="D28" s="29" t="s">
        <v>3041</v>
      </c>
      <c r="E28" s="29" t="s">
        <v>536</v>
      </c>
      <c r="F28" s="29" t="s">
        <v>569</v>
      </c>
      <c r="G28" s="28" t="s">
        <v>3042</v>
      </c>
      <c r="H28" s="28" t="s">
        <v>510</v>
      </c>
      <c r="I28" s="28">
        <v>9.0</v>
      </c>
      <c r="J28" s="28">
        <v>14.0</v>
      </c>
      <c r="K28" s="28" t="s">
        <v>608</v>
      </c>
      <c r="L28" s="28"/>
      <c r="M28" s="28" t="s">
        <v>3043</v>
      </c>
      <c r="N28" s="28" t="s">
        <v>499</v>
      </c>
      <c r="O28" s="28">
        <v>120.0</v>
      </c>
      <c r="P28" s="28">
        <v>8.0</v>
      </c>
      <c r="Q28" s="28" t="s">
        <v>3041</v>
      </c>
      <c r="R28" s="28"/>
      <c r="S28" s="28" t="s">
        <v>3044</v>
      </c>
      <c r="T28" s="28" t="s">
        <v>499</v>
      </c>
      <c r="U28" s="28">
        <v>160.0</v>
      </c>
      <c r="V28" s="28">
        <v>11.0</v>
      </c>
      <c r="W28" s="28" t="s">
        <v>536</v>
      </c>
      <c r="X28" s="28"/>
      <c r="Y28" s="28" t="s">
        <v>3045</v>
      </c>
      <c r="Z28" s="28" t="s">
        <v>114</v>
      </c>
      <c r="AA28" s="28">
        <v>270.0</v>
      </c>
      <c r="AB28" s="28">
        <v>12.0</v>
      </c>
      <c r="AC28" s="28" t="s">
        <v>569</v>
      </c>
      <c r="AD28" s="28"/>
      <c r="AE28" s="6"/>
      <c r="AF28" s="118"/>
      <c r="AG28" s="118"/>
      <c r="AH28" s="118"/>
      <c r="AI28" s="118"/>
      <c r="AJ28" s="118"/>
      <c r="AK28" s="96"/>
    </row>
    <row r="29">
      <c r="A29" s="82" t="s">
        <v>156</v>
      </c>
      <c r="B29" s="28" t="s">
        <v>364</v>
      </c>
      <c r="C29" s="32" t="s">
        <v>536</v>
      </c>
      <c r="D29" s="32" t="s">
        <v>3041</v>
      </c>
      <c r="E29" s="32" t="s">
        <v>3046</v>
      </c>
      <c r="F29" s="32" t="s">
        <v>3047</v>
      </c>
      <c r="G29" s="28" t="s">
        <v>3048</v>
      </c>
      <c r="H29" s="28" t="s">
        <v>499</v>
      </c>
      <c r="I29" s="28">
        <v>160.0</v>
      </c>
      <c r="J29" s="28">
        <v>11.0</v>
      </c>
      <c r="K29" s="28" t="s">
        <v>536</v>
      </c>
      <c r="L29" s="31"/>
      <c r="M29" s="28" t="s">
        <v>3049</v>
      </c>
      <c r="N29" s="28" t="s">
        <v>499</v>
      </c>
      <c r="O29" s="28">
        <v>120.0</v>
      </c>
      <c r="P29" s="28">
        <v>8.0</v>
      </c>
      <c r="Q29" s="28" t="s">
        <v>3041</v>
      </c>
      <c r="R29" s="31"/>
      <c r="S29" s="28" t="s">
        <v>3050</v>
      </c>
      <c r="T29" s="28" t="s">
        <v>114</v>
      </c>
      <c r="U29" s="28">
        <v>270.0</v>
      </c>
      <c r="V29" s="28">
        <v>14.0</v>
      </c>
      <c r="W29" s="28" t="s">
        <v>3046</v>
      </c>
      <c r="X29" s="31"/>
      <c r="Y29" s="28" t="s">
        <v>3051</v>
      </c>
      <c r="Z29" s="28" t="s">
        <v>499</v>
      </c>
      <c r="AA29" s="28">
        <v>200.0</v>
      </c>
      <c r="AB29" s="28">
        <v>11.0</v>
      </c>
      <c r="AC29" s="28" t="s">
        <v>3047</v>
      </c>
      <c r="AD29" s="31"/>
      <c r="AF29" s="115"/>
      <c r="AG29" s="115"/>
      <c r="AH29" s="115"/>
      <c r="AI29" s="115"/>
      <c r="AJ29" s="115"/>
      <c r="AK29" s="97"/>
    </row>
    <row r="30">
      <c r="A30" s="82" t="s">
        <v>156</v>
      </c>
      <c r="B30" s="28" t="s">
        <v>373</v>
      </c>
      <c r="C30" s="32" t="s">
        <v>622</v>
      </c>
      <c r="D30" s="29" t="s">
        <v>564</v>
      </c>
      <c r="E30" s="29" t="s">
        <v>569</v>
      </c>
      <c r="F30" s="29" t="s">
        <v>3041</v>
      </c>
      <c r="G30" s="28" t="s">
        <v>3052</v>
      </c>
      <c r="H30" s="28" t="s">
        <v>499</v>
      </c>
      <c r="I30" s="28">
        <v>240.0</v>
      </c>
      <c r="J30" s="28">
        <v>14.0</v>
      </c>
      <c r="K30" s="28" t="s">
        <v>622</v>
      </c>
      <c r="L30" s="28"/>
      <c r="M30" s="28" t="s">
        <v>3053</v>
      </c>
      <c r="N30" s="28" t="s">
        <v>499</v>
      </c>
      <c r="O30" s="28">
        <v>380.0</v>
      </c>
      <c r="P30" s="28">
        <v>11.0</v>
      </c>
      <c r="Q30" s="6" t="s">
        <v>564</v>
      </c>
      <c r="R30" s="28"/>
      <c r="S30" s="28" t="s">
        <v>3054</v>
      </c>
      <c r="T30" s="28" t="s">
        <v>499</v>
      </c>
      <c r="U30" s="28">
        <v>11.0</v>
      </c>
      <c r="V30" s="28">
        <v>11.0</v>
      </c>
      <c r="W30" s="28" t="s">
        <v>569</v>
      </c>
      <c r="X30" s="28"/>
      <c r="Y30" s="28" t="s">
        <v>3055</v>
      </c>
      <c r="Z30" s="28" t="s">
        <v>499</v>
      </c>
      <c r="AA30" s="28">
        <v>140.0</v>
      </c>
      <c r="AB30" s="28">
        <v>8.0</v>
      </c>
      <c r="AC30" s="28" t="s">
        <v>3041</v>
      </c>
      <c r="AD30" s="28"/>
      <c r="AE30" s="6"/>
      <c r="AF30" s="118"/>
      <c r="AG30" s="118"/>
      <c r="AH30" s="118"/>
      <c r="AI30" s="118"/>
      <c r="AJ30" s="118"/>
      <c r="AK30" s="96"/>
    </row>
    <row r="31">
      <c r="A31" s="82" t="s">
        <v>156</v>
      </c>
      <c r="B31" s="28" t="s">
        <v>375</v>
      </c>
      <c r="C31" s="32" t="s">
        <v>3041</v>
      </c>
      <c r="D31" s="32" t="s">
        <v>626</v>
      </c>
      <c r="E31" s="32" t="s">
        <v>3056</v>
      </c>
      <c r="F31" s="32" t="s">
        <v>608</v>
      </c>
      <c r="G31" s="28" t="s">
        <v>3057</v>
      </c>
      <c r="H31" s="28" t="s">
        <v>499</v>
      </c>
      <c r="I31" s="28">
        <v>96.0</v>
      </c>
      <c r="J31" s="28">
        <v>8.0</v>
      </c>
      <c r="K31" s="28" t="s">
        <v>3041</v>
      </c>
      <c r="L31" s="31"/>
      <c r="M31" s="28" t="s">
        <v>3058</v>
      </c>
      <c r="N31" s="28" t="s">
        <v>499</v>
      </c>
      <c r="O31" s="28">
        <v>240.0</v>
      </c>
      <c r="P31" s="28">
        <v>11.0</v>
      </c>
      <c r="Q31" s="28" t="s">
        <v>626</v>
      </c>
      <c r="R31" s="31"/>
      <c r="S31" s="28" t="s">
        <v>3059</v>
      </c>
      <c r="T31" s="28" t="s">
        <v>499</v>
      </c>
      <c r="U31" s="28">
        <v>300.0</v>
      </c>
      <c r="V31" s="28">
        <v>12.0</v>
      </c>
      <c r="W31" s="28" t="s">
        <v>3056</v>
      </c>
      <c r="X31" s="31"/>
      <c r="Y31" s="28" t="s">
        <v>3060</v>
      </c>
      <c r="Z31" s="28" t="s">
        <v>510</v>
      </c>
      <c r="AA31" s="28">
        <v>9.0</v>
      </c>
      <c r="AB31" s="28">
        <v>14.0</v>
      </c>
      <c r="AC31" s="28" t="s">
        <v>608</v>
      </c>
      <c r="AD31" s="120"/>
      <c r="AF31" s="115"/>
      <c r="AG31" s="115"/>
      <c r="AH31" s="115"/>
      <c r="AI31" s="115"/>
      <c r="AJ31" s="115"/>
      <c r="AK31" s="97"/>
    </row>
    <row r="32">
      <c r="A32" s="119"/>
      <c r="B32" s="31"/>
      <c r="C32" s="32"/>
      <c r="D32" s="29"/>
      <c r="E32" s="29"/>
      <c r="F32" s="29"/>
      <c r="G32" s="28"/>
      <c r="H32" s="28"/>
      <c r="I32" s="28"/>
      <c r="J32" s="28"/>
      <c r="K32" s="28"/>
      <c r="L32" s="28"/>
      <c r="M32" s="28"/>
      <c r="N32" s="28"/>
      <c r="O32" s="28"/>
      <c r="P32" s="28"/>
      <c r="Q32" s="28"/>
      <c r="R32" s="28"/>
      <c r="S32" s="28"/>
      <c r="T32" s="28"/>
      <c r="U32" s="28"/>
      <c r="V32" s="28"/>
      <c r="W32" s="28"/>
      <c r="X32" s="28"/>
      <c r="Y32" s="28"/>
      <c r="Z32" s="28"/>
      <c r="AA32" s="28"/>
      <c r="AB32" s="28"/>
      <c r="AC32" s="28"/>
      <c r="AD32" s="28"/>
      <c r="AE32" s="6"/>
      <c r="AF32" s="118"/>
      <c r="AG32" s="118"/>
      <c r="AH32" s="121"/>
      <c r="AI32" s="118"/>
      <c r="AJ32" s="118"/>
      <c r="AK32" s="96"/>
    </row>
    <row r="33">
      <c r="A33" s="119"/>
      <c r="B33" s="31"/>
      <c r="C33" s="32"/>
      <c r="D33" s="32"/>
      <c r="E33" s="32"/>
      <c r="F33" s="32"/>
      <c r="G33" s="31"/>
      <c r="H33" s="31"/>
      <c r="I33" s="31"/>
      <c r="J33" s="31"/>
      <c r="K33" s="31"/>
      <c r="L33" s="31"/>
      <c r="M33" s="31"/>
      <c r="N33" s="31"/>
      <c r="O33" s="31"/>
      <c r="P33" s="31"/>
      <c r="Q33" s="31"/>
      <c r="R33" s="31"/>
      <c r="S33" s="31"/>
      <c r="T33" s="31"/>
      <c r="U33" s="31"/>
      <c r="V33" s="31"/>
      <c r="W33" s="31"/>
      <c r="X33" s="31"/>
      <c r="Y33" s="31"/>
      <c r="Z33" s="31"/>
      <c r="AA33" s="31"/>
      <c r="AB33" s="31"/>
      <c r="AC33" s="31"/>
      <c r="AD33" s="31"/>
      <c r="AF33" s="115"/>
      <c r="AG33" s="115"/>
      <c r="AH33" s="115"/>
      <c r="AI33" s="115"/>
      <c r="AJ33" s="115"/>
      <c r="AK33" s="97"/>
    </row>
    <row r="34">
      <c r="A34" s="116" t="s">
        <v>141</v>
      </c>
      <c r="B34" s="28" t="s">
        <v>361</v>
      </c>
      <c r="C34" s="32" t="s">
        <v>617</v>
      </c>
      <c r="D34" s="29" t="s">
        <v>3041</v>
      </c>
      <c r="E34" s="29" t="s">
        <v>407</v>
      </c>
      <c r="F34" s="29" t="s">
        <v>547</v>
      </c>
      <c r="G34" s="28" t="s">
        <v>3061</v>
      </c>
      <c r="H34" s="28" t="s">
        <v>499</v>
      </c>
      <c r="I34" s="28">
        <v>200.0</v>
      </c>
      <c r="J34" s="28">
        <v>14.0</v>
      </c>
      <c r="K34" s="28" t="s">
        <v>617</v>
      </c>
      <c r="L34" s="28"/>
      <c r="M34" s="28" t="s">
        <v>3062</v>
      </c>
      <c r="N34" s="28" t="s">
        <v>114</v>
      </c>
      <c r="O34" s="28">
        <v>120.0</v>
      </c>
      <c r="P34" s="28">
        <v>8.0</v>
      </c>
      <c r="Q34" s="28" t="s">
        <v>3041</v>
      </c>
      <c r="R34" s="28"/>
      <c r="S34" s="28" t="s">
        <v>3063</v>
      </c>
      <c r="T34" s="28" t="s">
        <v>499</v>
      </c>
      <c r="U34" s="28">
        <v>160.0</v>
      </c>
      <c r="V34" s="28">
        <v>11.0</v>
      </c>
      <c r="W34" s="28" t="s">
        <v>407</v>
      </c>
      <c r="X34" s="28"/>
      <c r="Y34" s="28" t="s">
        <v>3064</v>
      </c>
      <c r="Z34" s="28" t="s">
        <v>499</v>
      </c>
      <c r="AA34" s="28">
        <v>200.0</v>
      </c>
      <c r="AB34" s="28">
        <v>11.0</v>
      </c>
      <c r="AC34" s="28" t="s">
        <v>547</v>
      </c>
      <c r="AD34" s="28"/>
      <c r="AE34" s="6"/>
      <c r="AF34" s="118"/>
      <c r="AG34" s="118"/>
      <c r="AH34" s="118"/>
      <c r="AI34" s="118"/>
      <c r="AJ34" s="118"/>
      <c r="AK34" s="96"/>
    </row>
    <row r="35">
      <c r="A35" s="82" t="s">
        <v>141</v>
      </c>
      <c r="B35" s="28" t="s">
        <v>364</v>
      </c>
      <c r="C35" s="32" t="s">
        <v>3041</v>
      </c>
      <c r="D35" s="32" t="s">
        <v>547</v>
      </c>
      <c r="E35" s="32" t="s">
        <v>407</v>
      </c>
      <c r="F35" s="32" t="s">
        <v>591</v>
      </c>
      <c r="G35" s="28" t="s">
        <v>3065</v>
      </c>
      <c r="H35" s="28" t="s">
        <v>499</v>
      </c>
      <c r="I35" s="28">
        <v>120.0</v>
      </c>
      <c r="J35" s="28">
        <v>8.0</v>
      </c>
      <c r="K35" s="28" t="s">
        <v>3041</v>
      </c>
      <c r="L35" s="31"/>
      <c r="M35" s="28" t="s">
        <v>3066</v>
      </c>
      <c r="N35" s="28" t="s">
        <v>499</v>
      </c>
      <c r="O35" s="28">
        <v>285.0</v>
      </c>
      <c r="P35" s="28">
        <v>14.0</v>
      </c>
      <c r="Q35" s="28" t="s">
        <v>547</v>
      </c>
      <c r="R35" s="31"/>
      <c r="S35" s="28" t="s">
        <v>3067</v>
      </c>
      <c r="T35" s="28" t="s">
        <v>499</v>
      </c>
      <c r="U35" s="28">
        <v>160.0</v>
      </c>
      <c r="V35" s="28">
        <v>11.0</v>
      </c>
      <c r="W35" s="28" t="s">
        <v>407</v>
      </c>
      <c r="X35" s="31"/>
      <c r="Y35" s="28" t="s">
        <v>3068</v>
      </c>
      <c r="Z35" s="28" t="s">
        <v>499</v>
      </c>
      <c r="AA35" s="28">
        <v>200.0</v>
      </c>
      <c r="AB35" s="28">
        <v>11.0</v>
      </c>
      <c r="AC35" s="28" t="s">
        <v>591</v>
      </c>
      <c r="AD35" s="31"/>
      <c r="AF35" s="115"/>
      <c r="AG35" s="115"/>
      <c r="AH35" s="115"/>
      <c r="AI35" s="115"/>
      <c r="AJ35" s="115"/>
      <c r="AK35" s="97"/>
    </row>
    <row r="36">
      <c r="A36" s="82" t="s">
        <v>141</v>
      </c>
      <c r="B36" s="28" t="s">
        <v>373</v>
      </c>
      <c r="C36" s="32" t="s">
        <v>629</v>
      </c>
      <c r="D36" s="29" t="s">
        <v>547</v>
      </c>
      <c r="E36" s="29" t="s">
        <v>407</v>
      </c>
      <c r="F36" s="29" t="s">
        <v>511</v>
      </c>
      <c r="G36" s="28" t="s">
        <v>3069</v>
      </c>
      <c r="H36" s="28" t="s">
        <v>499</v>
      </c>
      <c r="I36" s="28"/>
      <c r="J36" s="28">
        <v>13.0</v>
      </c>
      <c r="K36" s="28" t="s">
        <v>629</v>
      </c>
      <c r="L36" s="28"/>
      <c r="M36" s="28" t="s">
        <v>3070</v>
      </c>
      <c r="N36" s="28" t="s">
        <v>499</v>
      </c>
      <c r="O36" s="28"/>
      <c r="P36" s="28">
        <v>13.0</v>
      </c>
      <c r="Q36" s="28" t="s">
        <v>547</v>
      </c>
      <c r="R36" s="28"/>
      <c r="S36" s="28" t="s">
        <v>3071</v>
      </c>
      <c r="T36" s="28" t="s">
        <v>499</v>
      </c>
      <c r="U36" s="28"/>
      <c r="V36" s="28">
        <v>11.0</v>
      </c>
      <c r="W36" s="28" t="s">
        <v>407</v>
      </c>
      <c r="X36" s="28"/>
      <c r="Y36" s="28" t="s">
        <v>3072</v>
      </c>
      <c r="Z36" s="28" t="s">
        <v>499</v>
      </c>
      <c r="AA36" s="28">
        <v>120.0</v>
      </c>
      <c r="AB36" s="28">
        <v>8.0</v>
      </c>
      <c r="AC36" s="28" t="s">
        <v>511</v>
      </c>
      <c r="AD36" s="28"/>
      <c r="AE36" s="6"/>
      <c r="AF36" s="118"/>
      <c r="AG36" s="118"/>
      <c r="AH36" s="121"/>
      <c r="AI36" s="118"/>
      <c r="AJ36" s="118"/>
      <c r="AK36" s="96"/>
    </row>
    <row r="37">
      <c r="A37" s="82" t="s">
        <v>141</v>
      </c>
      <c r="B37" s="28" t="s">
        <v>375</v>
      </c>
      <c r="C37" s="32" t="s">
        <v>3073</v>
      </c>
      <c r="D37" s="32" t="s">
        <v>536</v>
      </c>
      <c r="E37" s="32" t="s">
        <v>3041</v>
      </c>
      <c r="F37" s="32" t="s">
        <v>3074</v>
      </c>
      <c r="G37" s="28" t="s">
        <v>3075</v>
      </c>
      <c r="H37" s="28" t="s">
        <v>114</v>
      </c>
      <c r="I37" s="28">
        <v>200.0</v>
      </c>
      <c r="J37" s="28">
        <v>11.0</v>
      </c>
      <c r="K37" s="28" t="s">
        <v>3073</v>
      </c>
      <c r="L37" s="31"/>
      <c r="M37" s="28" t="s">
        <v>3076</v>
      </c>
      <c r="N37" s="28" t="s">
        <v>499</v>
      </c>
      <c r="O37" s="28">
        <v>315.0</v>
      </c>
      <c r="P37" s="28">
        <v>14.0</v>
      </c>
      <c r="Q37" s="28" t="s">
        <v>536</v>
      </c>
      <c r="R37" s="31"/>
      <c r="S37" s="28" t="s">
        <v>3077</v>
      </c>
      <c r="T37" s="28" t="s">
        <v>499</v>
      </c>
      <c r="U37" s="28">
        <v>120.0</v>
      </c>
      <c r="V37" s="28">
        <v>8.0</v>
      </c>
      <c r="W37" s="28" t="s">
        <v>3041</v>
      </c>
      <c r="X37" s="31"/>
      <c r="Y37" s="28" t="s">
        <v>3078</v>
      </c>
      <c r="Z37" s="28" t="s">
        <v>499</v>
      </c>
      <c r="AA37" s="28">
        <v>200.0</v>
      </c>
      <c r="AB37" s="28">
        <v>11.0</v>
      </c>
      <c r="AC37" s="28" t="s">
        <v>3074</v>
      </c>
      <c r="AD37" s="31"/>
      <c r="AF37" s="115"/>
      <c r="AG37" s="115"/>
      <c r="AH37" s="115"/>
      <c r="AI37" s="115"/>
      <c r="AJ37" s="115"/>
      <c r="AK37" s="97"/>
    </row>
    <row r="38">
      <c r="A38" s="119"/>
      <c r="B38" s="31"/>
      <c r="C38" s="32"/>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6"/>
      <c r="AF38" s="118"/>
      <c r="AG38" s="118"/>
      <c r="AH38" s="121"/>
      <c r="AI38" s="118"/>
      <c r="AJ38" s="118"/>
      <c r="AK38" s="96"/>
    </row>
    <row r="39">
      <c r="A39" s="119"/>
      <c r="B39" s="31"/>
      <c r="C39" s="32"/>
      <c r="D39" s="32"/>
      <c r="E39" s="32"/>
      <c r="F39" s="32"/>
      <c r="G39" s="31"/>
      <c r="H39" s="31"/>
      <c r="I39" s="31"/>
      <c r="J39" s="31"/>
      <c r="K39" s="31"/>
      <c r="L39" s="31"/>
      <c r="M39" s="31"/>
      <c r="N39" s="31"/>
      <c r="O39" s="31"/>
      <c r="P39" s="31"/>
      <c r="Q39" s="31"/>
      <c r="R39" s="31"/>
      <c r="S39" s="31"/>
      <c r="T39" s="31"/>
      <c r="U39" s="31"/>
      <c r="V39" s="31"/>
      <c r="W39" s="31"/>
      <c r="X39" s="31"/>
      <c r="Y39" s="31"/>
      <c r="Z39" s="31"/>
      <c r="AA39" s="31"/>
      <c r="AB39" s="31"/>
      <c r="AC39" s="31"/>
      <c r="AD39" s="31"/>
      <c r="AF39" s="115"/>
      <c r="AG39" s="115"/>
      <c r="AH39" s="115"/>
      <c r="AI39" s="115"/>
      <c r="AJ39" s="115"/>
      <c r="AK39" s="97"/>
    </row>
    <row r="40">
      <c r="A40" s="116" t="s">
        <v>152</v>
      </c>
      <c r="B40" s="28" t="s">
        <v>361</v>
      </c>
      <c r="C40" s="32" t="s">
        <v>516</v>
      </c>
      <c r="D40" s="29" t="s">
        <v>569</v>
      </c>
      <c r="E40" s="29" t="s">
        <v>551</v>
      </c>
      <c r="F40" s="29" t="s">
        <v>564</v>
      </c>
      <c r="G40" s="28" t="s">
        <v>3079</v>
      </c>
      <c r="H40" s="28" t="s">
        <v>114</v>
      </c>
      <c r="I40" s="28">
        <v>125.0</v>
      </c>
      <c r="J40" s="28">
        <v>8.0</v>
      </c>
      <c r="K40" s="28" t="s">
        <v>516</v>
      </c>
      <c r="L40" s="28"/>
      <c r="M40" s="28" t="s">
        <v>3080</v>
      </c>
      <c r="N40" s="28" t="s">
        <v>114</v>
      </c>
      <c r="O40" s="28">
        <v>220.0</v>
      </c>
      <c r="P40" s="28">
        <v>8.0</v>
      </c>
      <c r="Q40" s="28" t="s">
        <v>569</v>
      </c>
      <c r="R40" s="28"/>
      <c r="S40" s="28" t="s">
        <v>3081</v>
      </c>
      <c r="T40" s="28" t="s">
        <v>114</v>
      </c>
      <c r="U40" s="28">
        <v>300.0</v>
      </c>
      <c r="V40" s="28">
        <v>11.0</v>
      </c>
      <c r="W40" s="28" t="s">
        <v>551</v>
      </c>
      <c r="X40" s="28"/>
      <c r="Y40" s="28" t="s">
        <v>3082</v>
      </c>
      <c r="Z40" s="28" t="s">
        <v>114</v>
      </c>
      <c r="AA40" s="28">
        <v>200.0</v>
      </c>
      <c r="AB40" s="28">
        <v>8.0</v>
      </c>
      <c r="AC40" s="28" t="s">
        <v>564</v>
      </c>
      <c r="AD40" s="28"/>
      <c r="AE40" s="6"/>
      <c r="AF40" s="118"/>
      <c r="AG40" s="118"/>
      <c r="AH40" s="118"/>
      <c r="AI40" s="118"/>
      <c r="AJ40" s="118"/>
      <c r="AK40" s="96"/>
    </row>
    <row r="41">
      <c r="A41" s="82" t="s">
        <v>152</v>
      </c>
      <c r="B41" s="28" t="s">
        <v>364</v>
      </c>
      <c r="C41" s="32" t="s">
        <v>516</v>
      </c>
      <c r="D41" s="32" t="s">
        <v>521</v>
      </c>
      <c r="E41" s="32" t="s">
        <v>569</v>
      </c>
      <c r="F41" s="32" t="s">
        <v>3083</v>
      </c>
      <c r="G41" s="28" t="s">
        <v>3084</v>
      </c>
      <c r="H41" s="28" t="s">
        <v>114</v>
      </c>
      <c r="I41" s="28">
        <v>125.0</v>
      </c>
      <c r="J41" s="31"/>
      <c r="K41" s="28" t="s">
        <v>516</v>
      </c>
      <c r="L41" s="31"/>
      <c r="M41" s="28" t="s">
        <v>3085</v>
      </c>
      <c r="N41" s="28" t="s">
        <v>114</v>
      </c>
      <c r="O41" s="28">
        <v>210.0</v>
      </c>
      <c r="P41" s="31"/>
      <c r="Q41" s="28" t="s">
        <v>521</v>
      </c>
      <c r="R41" s="31"/>
      <c r="S41" s="28" t="s">
        <v>3086</v>
      </c>
      <c r="T41" s="28" t="s">
        <v>114</v>
      </c>
      <c r="U41" s="28">
        <v>200.0</v>
      </c>
      <c r="V41" s="31"/>
      <c r="W41" s="28" t="s">
        <v>569</v>
      </c>
      <c r="X41" s="31"/>
      <c r="Y41" s="28" t="s">
        <v>3087</v>
      </c>
      <c r="Z41" s="28" t="s">
        <v>114</v>
      </c>
      <c r="AA41" s="28">
        <v>300.0</v>
      </c>
      <c r="AB41" s="31"/>
      <c r="AC41" s="28" t="s">
        <v>3083</v>
      </c>
      <c r="AD41" s="31"/>
      <c r="AF41" s="115"/>
      <c r="AG41" s="115"/>
      <c r="AH41" s="115"/>
      <c r="AI41" s="115"/>
      <c r="AJ41" s="115"/>
      <c r="AK41" s="97"/>
    </row>
    <row r="42">
      <c r="A42" s="82" t="s">
        <v>152</v>
      </c>
      <c r="B42" s="28" t="s">
        <v>373</v>
      </c>
      <c r="C42" s="32" t="s">
        <v>516</v>
      </c>
      <c r="D42" s="29" t="s">
        <v>521</v>
      </c>
      <c r="E42" s="29" t="s">
        <v>564</v>
      </c>
      <c r="F42" s="29" t="s">
        <v>428</v>
      </c>
      <c r="G42" s="28" t="s">
        <v>3088</v>
      </c>
      <c r="H42" s="28" t="s">
        <v>114</v>
      </c>
      <c r="I42" s="28"/>
      <c r="J42" s="28">
        <v>8.0</v>
      </c>
      <c r="K42" s="28" t="s">
        <v>516</v>
      </c>
      <c r="L42" s="28"/>
      <c r="M42" s="28" t="s">
        <v>3089</v>
      </c>
      <c r="N42" s="28" t="s">
        <v>114</v>
      </c>
      <c r="O42" s="28"/>
      <c r="P42" s="28">
        <v>11.0</v>
      </c>
      <c r="Q42" s="28" t="s">
        <v>521</v>
      </c>
      <c r="R42" s="28"/>
      <c r="S42" s="28" t="s">
        <v>3090</v>
      </c>
      <c r="T42" s="28" t="s">
        <v>114</v>
      </c>
      <c r="U42" s="28"/>
      <c r="V42" s="28">
        <v>5.0</v>
      </c>
      <c r="W42" s="28" t="s">
        <v>564</v>
      </c>
      <c r="X42" s="28"/>
      <c r="Y42" s="28" t="s">
        <v>3091</v>
      </c>
      <c r="Z42" s="28" t="s">
        <v>114</v>
      </c>
      <c r="AA42" s="28">
        <v>270.0</v>
      </c>
      <c r="AB42" s="28">
        <v>11.0</v>
      </c>
      <c r="AC42" s="28" t="s">
        <v>428</v>
      </c>
      <c r="AD42" s="28"/>
      <c r="AE42" s="6"/>
      <c r="AF42" s="118"/>
      <c r="AG42" s="118"/>
      <c r="AH42" s="118"/>
      <c r="AI42" s="118"/>
      <c r="AJ42" s="118"/>
      <c r="AK42" s="96"/>
    </row>
    <row r="43">
      <c r="A43" s="82" t="s">
        <v>152</v>
      </c>
      <c r="B43" s="28" t="s">
        <v>375</v>
      </c>
      <c r="C43" s="32" t="s">
        <v>526</v>
      </c>
      <c r="D43" s="29" t="s">
        <v>3046</v>
      </c>
      <c r="E43" s="29" t="s">
        <v>551</v>
      </c>
      <c r="F43" s="29" t="s">
        <v>3092</v>
      </c>
      <c r="G43" s="28" t="s">
        <v>3093</v>
      </c>
      <c r="H43" s="28" t="s">
        <v>114</v>
      </c>
      <c r="I43" s="28">
        <v>330.0</v>
      </c>
      <c r="J43" s="28">
        <v>11.0</v>
      </c>
      <c r="K43" s="28" t="s">
        <v>526</v>
      </c>
      <c r="L43" s="28"/>
      <c r="M43" s="28" t="s">
        <v>3094</v>
      </c>
      <c r="N43" s="28" t="s">
        <v>114</v>
      </c>
      <c r="O43" s="28">
        <v>250.0</v>
      </c>
      <c r="P43" s="28">
        <v>5.0</v>
      </c>
      <c r="Q43" s="28" t="s">
        <v>3046</v>
      </c>
      <c r="R43" s="28"/>
      <c r="S43" s="28" t="s">
        <v>3095</v>
      </c>
      <c r="T43" s="28" t="s">
        <v>114</v>
      </c>
      <c r="U43" s="28">
        <v>200.0</v>
      </c>
      <c r="V43" s="28">
        <v>9.0</v>
      </c>
      <c r="W43" s="28" t="s">
        <v>551</v>
      </c>
      <c r="X43" s="28"/>
      <c r="Y43" s="28" t="s">
        <v>3096</v>
      </c>
      <c r="Z43" s="28" t="s">
        <v>114</v>
      </c>
      <c r="AA43" s="28">
        <v>100.0</v>
      </c>
      <c r="AB43" s="28">
        <v>8.0</v>
      </c>
      <c r="AC43" s="28" t="s">
        <v>3092</v>
      </c>
      <c r="AD43" s="28"/>
      <c r="AE43" s="6"/>
      <c r="AF43" s="115"/>
      <c r="AG43" s="115"/>
      <c r="AH43" s="115"/>
      <c r="AI43" s="115"/>
      <c r="AJ43" s="115"/>
      <c r="AK43" s="97"/>
    </row>
    <row r="44">
      <c r="A44" s="119"/>
      <c r="B44" s="31"/>
      <c r="C44" s="32"/>
      <c r="D44" s="29"/>
      <c r="E44" s="29"/>
      <c r="F44" s="29"/>
      <c r="G44" s="28"/>
      <c r="H44" s="28"/>
      <c r="I44" s="28"/>
      <c r="J44" s="28"/>
      <c r="K44" s="28"/>
      <c r="L44" s="28"/>
      <c r="M44" s="28"/>
      <c r="N44" s="28"/>
      <c r="O44" s="28"/>
      <c r="P44" s="28"/>
      <c r="Q44" s="28"/>
      <c r="R44" s="28"/>
      <c r="S44" s="28"/>
      <c r="T44" s="28"/>
      <c r="U44" s="28"/>
      <c r="V44" s="28"/>
      <c r="W44" s="28"/>
      <c r="X44" s="28"/>
      <c r="Y44" s="28"/>
      <c r="Z44" s="28"/>
      <c r="AA44" s="28"/>
      <c r="AB44" s="28"/>
      <c r="AC44" s="28"/>
      <c r="AD44" s="28"/>
      <c r="AE44" s="6"/>
      <c r="AF44" s="118"/>
      <c r="AG44" s="118"/>
      <c r="AH44" s="118"/>
      <c r="AI44" s="118"/>
      <c r="AJ44" s="118"/>
      <c r="AK44" s="96"/>
    </row>
    <row r="45">
      <c r="A45" s="122"/>
      <c r="B45" s="37"/>
      <c r="C45" s="38"/>
      <c r="D45" s="123"/>
      <c r="E45" s="123"/>
      <c r="F45" s="123"/>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4"/>
      <c r="AF45" s="34"/>
      <c r="AG45" s="34"/>
      <c r="AH45" s="34"/>
      <c r="AI45" s="34"/>
      <c r="AJ45" s="34"/>
      <c r="AK45" s="34"/>
      <c r="AL45" s="34"/>
      <c r="AM45" s="34"/>
    </row>
    <row r="46">
      <c r="A46" s="122"/>
      <c r="B46" s="37"/>
      <c r="C46" s="38"/>
      <c r="D46" s="36"/>
      <c r="E46" s="36"/>
      <c r="F46" s="36"/>
      <c r="G46" s="35"/>
      <c r="H46" s="35"/>
      <c r="I46" s="35"/>
      <c r="J46" s="35"/>
      <c r="K46" s="35"/>
      <c r="L46" s="35"/>
      <c r="M46" s="35"/>
      <c r="N46" s="35"/>
      <c r="O46" s="35"/>
      <c r="P46" s="35"/>
      <c r="Q46" s="35"/>
      <c r="R46" s="35"/>
      <c r="S46" s="35"/>
      <c r="T46" s="35"/>
      <c r="U46" s="35"/>
      <c r="V46" s="35"/>
      <c r="W46" s="35"/>
      <c r="X46" s="35"/>
      <c r="Y46" s="35"/>
      <c r="Z46" s="35"/>
      <c r="AA46" s="35"/>
      <c r="AB46" s="35"/>
      <c r="AC46" s="35"/>
      <c r="AD46" s="35"/>
      <c r="AE46" s="33"/>
      <c r="AF46" s="33"/>
      <c r="AG46" s="33"/>
      <c r="AH46" s="33"/>
      <c r="AI46" s="33"/>
      <c r="AJ46" s="33"/>
      <c r="AK46" s="33"/>
      <c r="AL46" s="34"/>
      <c r="AM46" s="34"/>
    </row>
    <row r="47">
      <c r="A47" s="125"/>
      <c r="B47" s="37"/>
      <c r="C47" s="38"/>
      <c r="D47" s="123"/>
      <c r="E47" s="123"/>
      <c r="F47" s="123"/>
      <c r="G47" s="120"/>
      <c r="H47" s="120"/>
      <c r="I47" s="120"/>
      <c r="J47" s="120"/>
      <c r="K47" s="120"/>
      <c r="L47" s="120"/>
      <c r="M47" s="120"/>
      <c r="N47" s="120"/>
      <c r="O47" s="120"/>
      <c r="P47" s="120"/>
      <c r="Q47" s="120"/>
      <c r="R47" s="120"/>
      <c r="S47" s="120"/>
      <c r="T47" s="120"/>
      <c r="U47" s="120"/>
      <c r="V47" s="120"/>
      <c r="W47" s="120"/>
      <c r="X47" s="120"/>
      <c r="Y47" s="120"/>
      <c r="Z47" s="120"/>
      <c r="AA47" s="120"/>
      <c r="AB47" s="120"/>
      <c r="AC47" s="120"/>
      <c r="AD47" s="120"/>
      <c r="AE47" s="124"/>
      <c r="AF47" s="34"/>
      <c r="AG47" s="34"/>
      <c r="AH47" s="34"/>
      <c r="AI47" s="34"/>
      <c r="AJ47" s="34"/>
      <c r="AK47" s="34"/>
      <c r="AL47" s="34"/>
      <c r="AM47" s="34"/>
    </row>
    <row r="48">
      <c r="A48" s="122" t="s">
        <v>145</v>
      </c>
      <c r="B48" s="35" t="s">
        <v>361</v>
      </c>
      <c r="C48" s="38" t="s">
        <v>3097</v>
      </c>
      <c r="D48" s="38" t="s">
        <v>516</v>
      </c>
      <c r="E48" s="38" t="s">
        <v>545</v>
      </c>
      <c r="F48" s="38" t="s">
        <v>526</v>
      </c>
      <c r="G48" s="35" t="s">
        <v>3098</v>
      </c>
      <c r="H48" s="35" t="s">
        <v>499</v>
      </c>
      <c r="I48" s="37"/>
      <c r="J48" s="35">
        <v>14.0</v>
      </c>
      <c r="K48" s="35" t="s">
        <v>3097</v>
      </c>
      <c r="L48" s="37"/>
      <c r="M48" s="35" t="s">
        <v>3099</v>
      </c>
      <c r="N48" s="35" t="s">
        <v>114</v>
      </c>
      <c r="O48" s="37"/>
      <c r="P48" s="35">
        <v>11.0</v>
      </c>
      <c r="Q48" s="35" t="s">
        <v>516</v>
      </c>
      <c r="R48" s="37"/>
      <c r="S48" s="35" t="s">
        <v>3100</v>
      </c>
      <c r="T48" s="35" t="s">
        <v>499</v>
      </c>
      <c r="U48" s="35">
        <v>200.0</v>
      </c>
      <c r="V48" s="35">
        <v>11.0</v>
      </c>
      <c r="W48" s="35" t="s">
        <v>545</v>
      </c>
      <c r="X48" s="37"/>
      <c r="Y48" s="35" t="s">
        <v>3101</v>
      </c>
      <c r="Z48" s="35" t="s">
        <v>499</v>
      </c>
      <c r="AA48" s="35">
        <v>120.0</v>
      </c>
      <c r="AB48" s="35">
        <v>8.0</v>
      </c>
      <c r="AC48" s="35" t="s">
        <v>526</v>
      </c>
      <c r="AD48" s="37"/>
      <c r="AE48" s="34"/>
      <c r="AF48" s="33"/>
      <c r="AG48" s="33"/>
      <c r="AH48" s="33"/>
      <c r="AI48" s="33"/>
      <c r="AJ48" s="33"/>
      <c r="AK48" s="33"/>
      <c r="AL48" s="34"/>
      <c r="AM48" s="34"/>
      <c r="AN48" s="34"/>
    </row>
    <row r="49">
      <c r="A49" s="126" t="s">
        <v>145</v>
      </c>
      <c r="B49" s="35" t="s">
        <v>364</v>
      </c>
      <c r="C49" s="38"/>
      <c r="D49" s="123" t="s">
        <v>3102</v>
      </c>
      <c r="E49" s="123" t="s">
        <v>3092</v>
      </c>
      <c r="F49" s="123" t="s">
        <v>3103</v>
      </c>
      <c r="G49" s="35" t="s">
        <v>3104</v>
      </c>
      <c r="H49" s="35" t="s">
        <v>499</v>
      </c>
      <c r="I49" s="35">
        <v>120.0</v>
      </c>
      <c r="J49" s="35">
        <v>8.0</v>
      </c>
      <c r="K49" s="120"/>
      <c r="L49" s="120"/>
      <c r="M49" s="35" t="s">
        <v>3105</v>
      </c>
      <c r="N49" s="35" t="s">
        <v>114</v>
      </c>
      <c r="O49" s="35">
        <v>180.0</v>
      </c>
      <c r="P49" s="35">
        <v>14.0</v>
      </c>
      <c r="Q49" s="35" t="s">
        <v>3102</v>
      </c>
      <c r="R49" s="120"/>
      <c r="S49" s="35" t="s">
        <v>3106</v>
      </c>
      <c r="T49" s="35" t="s">
        <v>114</v>
      </c>
      <c r="U49" s="35">
        <v>110.0</v>
      </c>
      <c r="V49" s="35">
        <v>11.0</v>
      </c>
      <c r="W49" s="35" t="s">
        <v>3092</v>
      </c>
      <c r="X49" s="120"/>
      <c r="Y49" s="35" t="s">
        <v>3107</v>
      </c>
      <c r="Z49" s="35" t="s">
        <v>499</v>
      </c>
      <c r="AA49" s="35">
        <v>225.0</v>
      </c>
      <c r="AB49" s="35">
        <v>12.0</v>
      </c>
      <c r="AC49" s="35" t="s">
        <v>3103</v>
      </c>
      <c r="AD49" s="120"/>
      <c r="AE49" s="124"/>
      <c r="AF49" s="34"/>
      <c r="AG49" s="34"/>
      <c r="AH49" s="34"/>
      <c r="AI49" s="34"/>
      <c r="AJ49" s="34"/>
      <c r="AK49" s="34"/>
      <c r="AL49" s="34"/>
      <c r="AM49" s="34"/>
      <c r="AN49" s="34"/>
    </row>
    <row r="50">
      <c r="A50" s="126" t="s">
        <v>145</v>
      </c>
      <c r="B50" s="35" t="s">
        <v>373</v>
      </c>
      <c r="C50" s="38" t="s">
        <v>531</v>
      </c>
      <c r="D50" s="38" t="s">
        <v>3097</v>
      </c>
      <c r="E50" s="38" t="s">
        <v>3092</v>
      </c>
      <c r="F50" s="38" t="s">
        <v>617</v>
      </c>
      <c r="G50" s="35" t="s">
        <v>3108</v>
      </c>
      <c r="H50" s="35" t="s">
        <v>499</v>
      </c>
      <c r="I50" s="37"/>
      <c r="J50" s="35">
        <v>8.0</v>
      </c>
      <c r="K50" s="35" t="s">
        <v>531</v>
      </c>
      <c r="L50" s="37"/>
      <c r="M50" s="35" t="s">
        <v>3109</v>
      </c>
      <c r="N50" s="35" t="s">
        <v>499</v>
      </c>
      <c r="O50" s="37"/>
      <c r="P50" s="35">
        <v>14.0</v>
      </c>
      <c r="Q50" s="35" t="s">
        <v>3097</v>
      </c>
      <c r="R50" s="37"/>
      <c r="S50" s="35" t="s">
        <v>3110</v>
      </c>
      <c r="T50" s="35" t="s">
        <v>499</v>
      </c>
      <c r="U50" s="37"/>
      <c r="V50" s="35">
        <v>11.0</v>
      </c>
      <c r="W50" s="35" t="s">
        <v>3092</v>
      </c>
      <c r="X50" s="35"/>
      <c r="Y50" s="35" t="s">
        <v>3111</v>
      </c>
      <c r="Z50" s="35" t="s">
        <v>499</v>
      </c>
      <c r="AA50" s="35">
        <v>120.0</v>
      </c>
      <c r="AB50" s="35">
        <v>8.0</v>
      </c>
      <c r="AC50" s="35" t="s">
        <v>617</v>
      </c>
      <c r="AD50" s="37"/>
      <c r="AE50" s="34"/>
      <c r="AF50" s="33"/>
      <c r="AG50" s="33"/>
      <c r="AH50" s="127"/>
      <c r="AI50" s="33"/>
      <c r="AJ50" s="33"/>
      <c r="AK50" s="6"/>
      <c r="AL50" s="34"/>
      <c r="AM50" s="34"/>
      <c r="AN50" s="34"/>
    </row>
    <row r="51">
      <c r="A51" s="126" t="s">
        <v>145</v>
      </c>
      <c r="B51" s="35" t="s">
        <v>375</v>
      </c>
      <c r="C51" s="38" t="s">
        <v>622</v>
      </c>
      <c r="D51" s="123" t="s">
        <v>3112</v>
      </c>
      <c r="E51" s="123" t="s">
        <v>3092</v>
      </c>
      <c r="F51" s="123" t="s">
        <v>2975</v>
      </c>
      <c r="G51" s="35" t="s">
        <v>3113</v>
      </c>
      <c r="H51" s="35" t="s">
        <v>499</v>
      </c>
      <c r="I51" s="35">
        <v>180.0</v>
      </c>
      <c r="J51" s="35">
        <v>14.0</v>
      </c>
      <c r="K51" s="35" t="s">
        <v>622</v>
      </c>
      <c r="L51" s="120"/>
      <c r="M51" s="35" t="s">
        <v>3114</v>
      </c>
      <c r="N51" s="35" t="s">
        <v>499</v>
      </c>
      <c r="O51" s="35">
        <v>270.0</v>
      </c>
      <c r="P51" s="35">
        <v>14.0</v>
      </c>
      <c r="Q51" s="35" t="s">
        <v>3112</v>
      </c>
      <c r="R51" s="120"/>
      <c r="S51" s="35" t="s">
        <v>3115</v>
      </c>
      <c r="T51" s="35" t="s">
        <v>114</v>
      </c>
      <c r="U51" s="35">
        <v>110.0</v>
      </c>
      <c r="V51" s="35">
        <v>11.0</v>
      </c>
      <c r="W51" s="35" t="s">
        <v>3092</v>
      </c>
      <c r="X51" s="120"/>
      <c r="Y51" s="35" t="s">
        <v>3116</v>
      </c>
      <c r="Z51" s="35" t="s">
        <v>499</v>
      </c>
      <c r="AA51" s="35">
        <v>160.0</v>
      </c>
      <c r="AB51" s="35">
        <v>11.0</v>
      </c>
      <c r="AC51" s="35" t="s">
        <v>2975</v>
      </c>
      <c r="AD51" s="120"/>
      <c r="AE51" s="124"/>
      <c r="AF51" s="124"/>
      <c r="AG51" s="124"/>
      <c r="AH51" s="124"/>
      <c r="AI51" s="124"/>
      <c r="AJ51" s="124"/>
      <c r="AK51" s="124"/>
      <c r="AL51" s="34"/>
      <c r="AM51" s="34"/>
      <c r="AN51" s="34"/>
    </row>
    <row r="52">
      <c r="A52" s="125"/>
      <c r="B52" s="37"/>
      <c r="C52" s="38"/>
      <c r="D52" s="38"/>
      <c r="E52" s="38"/>
      <c r="F52" s="38"/>
      <c r="G52" s="37"/>
      <c r="H52" s="37"/>
      <c r="I52" s="37"/>
      <c r="J52" s="37"/>
      <c r="K52" s="37"/>
      <c r="L52" s="37"/>
      <c r="M52" s="37"/>
      <c r="N52" s="37"/>
      <c r="O52" s="37"/>
      <c r="P52" s="37"/>
      <c r="Q52" s="37"/>
      <c r="R52" s="37"/>
      <c r="S52" s="37"/>
      <c r="T52" s="37"/>
      <c r="U52" s="37"/>
      <c r="V52" s="37"/>
      <c r="W52" s="37"/>
      <c r="X52" s="37"/>
      <c r="Y52" s="37"/>
      <c r="Z52" s="37"/>
      <c r="AA52" s="37"/>
      <c r="AB52" s="37"/>
      <c r="AC52" s="37"/>
      <c r="AD52" s="37"/>
      <c r="AE52" s="34"/>
      <c r="AF52" s="33"/>
      <c r="AG52" s="33"/>
      <c r="AH52" s="127"/>
      <c r="AI52" s="33"/>
      <c r="AJ52" s="33"/>
      <c r="AK52" s="33"/>
      <c r="AL52" s="34"/>
      <c r="AM52" s="34"/>
      <c r="AN52" s="34"/>
    </row>
    <row r="53">
      <c r="A53" s="37"/>
      <c r="B53" s="37"/>
      <c r="C53" s="38"/>
      <c r="D53" s="123"/>
      <c r="E53" s="123"/>
      <c r="F53" s="123"/>
      <c r="G53" s="120"/>
      <c r="H53" s="120"/>
      <c r="I53" s="120"/>
      <c r="J53" s="120"/>
      <c r="K53" s="120"/>
      <c r="L53" s="120"/>
      <c r="M53" s="120"/>
      <c r="N53" s="120"/>
      <c r="O53" s="120"/>
      <c r="P53" s="120"/>
      <c r="Q53" s="120"/>
      <c r="R53" s="120"/>
      <c r="S53" s="120"/>
      <c r="T53" s="120"/>
      <c r="U53" s="120"/>
      <c r="V53" s="120"/>
      <c r="W53" s="120"/>
      <c r="X53" s="120"/>
      <c r="Y53" s="120"/>
      <c r="Z53" s="120"/>
      <c r="AA53" s="120"/>
      <c r="AB53" s="120"/>
      <c r="AC53" s="120"/>
      <c r="AD53" s="120"/>
      <c r="AE53" s="124"/>
      <c r="AF53" s="124"/>
      <c r="AG53" s="124"/>
      <c r="AH53" s="124"/>
      <c r="AI53" s="124"/>
      <c r="AJ53" s="124"/>
      <c r="AK53" s="124"/>
      <c r="AL53" s="34"/>
      <c r="AM53" s="34"/>
      <c r="AN53" s="34"/>
    </row>
    <row r="54">
      <c r="A54" s="128" t="s">
        <v>143</v>
      </c>
      <c r="B54" s="35" t="s">
        <v>361</v>
      </c>
      <c r="C54" s="38" t="s">
        <v>516</v>
      </c>
      <c r="D54" s="38" t="s">
        <v>521</v>
      </c>
      <c r="E54" s="38" t="s">
        <v>3036</v>
      </c>
      <c r="F54" s="38"/>
      <c r="G54" s="35" t="s">
        <v>3117</v>
      </c>
      <c r="H54" s="35" t="s">
        <v>499</v>
      </c>
      <c r="I54" s="35">
        <v>170.0</v>
      </c>
      <c r="J54" s="35">
        <v>8.0</v>
      </c>
      <c r="K54" s="35" t="s">
        <v>516</v>
      </c>
      <c r="L54" s="37"/>
      <c r="M54" s="35" t="s">
        <v>3118</v>
      </c>
      <c r="N54" s="35" t="s">
        <v>114</v>
      </c>
      <c r="O54" s="35">
        <v>230.0</v>
      </c>
      <c r="P54" s="35">
        <v>14.0</v>
      </c>
      <c r="Q54" s="35" t="s">
        <v>521</v>
      </c>
      <c r="R54" s="37"/>
      <c r="S54" s="35" t="s">
        <v>3119</v>
      </c>
      <c r="T54" s="35" t="s">
        <v>114</v>
      </c>
      <c r="U54" s="35">
        <v>250.0</v>
      </c>
      <c r="V54" s="35">
        <v>10.0</v>
      </c>
      <c r="W54" s="35" t="s">
        <v>3036</v>
      </c>
      <c r="X54" s="37"/>
      <c r="Y54" s="35" t="s">
        <v>3120</v>
      </c>
      <c r="Z54" s="35" t="s">
        <v>114</v>
      </c>
      <c r="AA54" s="35">
        <v>300.0</v>
      </c>
      <c r="AB54" s="35">
        <v>11.0</v>
      </c>
      <c r="AC54" s="37"/>
      <c r="AD54" s="37"/>
      <c r="AE54" s="34"/>
      <c r="AF54" s="34"/>
      <c r="AG54" s="34"/>
      <c r="AH54" s="34"/>
      <c r="AI54" s="34"/>
      <c r="AJ54" s="34"/>
      <c r="AK54" s="34"/>
      <c r="AL54" s="34"/>
      <c r="AM54" s="34"/>
      <c r="AN54" s="34"/>
    </row>
    <row r="55">
      <c r="A55" s="128" t="s">
        <v>118</v>
      </c>
      <c r="B55" s="35" t="s">
        <v>367</v>
      </c>
      <c r="C55" s="38" t="s">
        <v>564</v>
      </c>
      <c r="D55" s="123" t="s">
        <v>3121</v>
      </c>
      <c r="E55" s="123" t="s">
        <v>3041</v>
      </c>
      <c r="F55" s="123" t="s">
        <v>608</v>
      </c>
      <c r="G55" s="35" t="s">
        <v>3122</v>
      </c>
      <c r="H55" s="35" t="s">
        <v>499</v>
      </c>
      <c r="I55" s="120"/>
      <c r="J55" s="35">
        <v>9.0</v>
      </c>
      <c r="K55" s="35" t="s">
        <v>564</v>
      </c>
      <c r="L55" s="120"/>
      <c r="M55" s="35" t="s">
        <v>3123</v>
      </c>
      <c r="N55" s="35" t="s">
        <v>499</v>
      </c>
      <c r="O55" s="120"/>
      <c r="P55" s="35">
        <v>11.0</v>
      </c>
      <c r="Q55" s="35" t="s">
        <v>3121</v>
      </c>
      <c r="R55" s="120"/>
      <c r="S55" s="35" t="s">
        <v>3124</v>
      </c>
      <c r="T55" s="35" t="s">
        <v>499</v>
      </c>
      <c r="U55" s="120"/>
      <c r="V55" s="35">
        <v>7.0</v>
      </c>
      <c r="W55" s="35" t="s">
        <v>3041</v>
      </c>
      <c r="X55" s="120"/>
      <c r="Y55" s="35" t="s">
        <v>3125</v>
      </c>
      <c r="Z55" s="35" t="s">
        <v>510</v>
      </c>
      <c r="AA55" s="35">
        <v>9.0</v>
      </c>
      <c r="AB55" s="35">
        <v>12.0</v>
      </c>
      <c r="AC55" s="35" t="s">
        <v>608</v>
      </c>
      <c r="AD55" s="120"/>
      <c r="AE55" s="124"/>
      <c r="AF55" s="124"/>
      <c r="AG55" s="124"/>
      <c r="AH55" s="124"/>
      <c r="AI55" s="124"/>
      <c r="AJ55" s="124"/>
      <c r="AK55" s="124"/>
      <c r="AL55" s="34"/>
      <c r="AM55" s="34"/>
      <c r="AN55" s="34"/>
    </row>
    <row r="56">
      <c r="A56" s="128" t="s">
        <v>121</v>
      </c>
      <c r="B56" s="35" t="s">
        <v>367</v>
      </c>
      <c r="C56" s="38" t="s">
        <v>3036</v>
      </c>
      <c r="D56" s="38" t="s">
        <v>629</v>
      </c>
      <c r="E56" s="38" t="s">
        <v>547</v>
      </c>
      <c r="F56" s="38" t="s">
        <v>407</v>
      </c>
      <c r="G56" s="35" t="s">
        <v>3126</v>
      </c>
      <c r="H56" s="35" t="s">
        <v>114</v>
      </c>
      <c r="I56" s="35">
        <v>200.0</v>
      </c>
      <c r="J56" s="35">
        <v>11.0</v>
      </c>
      <c r="K56" s="35" t="s">
        <v>3036</v>
      </c>
      <c r="L56" s="37"/>
      <c r="M56" s="35" t="s">
        <v>3127</v>
      </c>
      <c r="N56" s="35" t="s">
        <v>499</v>
      </c>
      <c r="O56" s="37"/>
      <c r="P56" s="35">
        <v>11.0</v>
      </c>
      <c r="Q56" s="35" t="s">
        <v>629</v>
      </c>
      <c r="R56" s="37"/>
      <c r="S56" s="35" t="s">
        <v>3128</v>
      </c>
      <c r="T56" s="35" t="s">
        <v>114</v>
      </c>
      <c r="U56" s="35">
        <v>150.0</v>
      </c>
      <c r="V56" s="35">
        <v>9.0</v>
      </c>
      <c r="W56" s="35" t="s">
        <v>547</v>
      </c>
      <c r="X56" s="37"/>
      <c r="Y56" s="35" t="s">
        <v>3129</v>
      </c>
      <c r="Z56" s="35" t="s">
        <v>114</v>
      </c>
      <c r="AA56" s="35">
        <v>200.0</v>
      </c>
      <c r="AB56" s="35">
        <v>9.0</v>
      </c>
      <c r="AC56" s="35" t="s">
        <v>407</v>
      </c>
      <c r="AD56" s="37"/>
      <c r="AE56" s="34"/>
      <c r="AF56" s="72"/>
      <c r="AG56" s="72"/>
      <c r="AH56" s="72"/>
      <c r="AI56" s="72"/>
      <c r="AJ56" s="72"/>
      <c r="AK56" s="129"/>
      <c r="AL56" s="130"/>
      <c r="AM56" s="130"/>
      <c r="AN56" s="34"/>
    </row>
    <row r="57">
      <c r="A57" s="128" t="s">
        <v>125</v>
      </c>
      <c r="B57" s="35" t="s">
        <v>367</v>
      </c>
      <c r="C57" s="38" t="s">
        <v>626</v>
      </c>
      <c r="D57" s="123" t="s">
        <v>617</v>
      </c>
      <c r="E57" s="123" t="s">
        <v>569</v>
      </c>
      <c r="F57" s="123" t="s">
        <v>545</v>
      </c>
      <c r="G57" s="35" t="s">
        <v>3130</v>
      </c>
      <c r="H57" s="35" t="s">
        <v>499</v>
      </c>
      <c r="I57" s="35">
        <v>300.0</v>
      </c>
      <c r="J57" s="35">
        <v>12.0</v>
      </c>
      <c r="K57" s="35" t="s">
        <v>626</v>
      </c>
      <c r="L57" s="120"/>
      <c r="M57" s="35" t="s">
        <v>3131</v>
      </c>
      <c r="N57" s="35" t="s">
        <v>499</v>
      </c>
      <c r="O57" s="35">
        <v>200.0</v>
      </c>
      <c r="P57" s="35">
        <v>11.0</v>
      </c>
      <c r="Q57" s="35" t="s">
        <v>617</v>
      </c>
      <c r="R57" s="120"/>
      <c r="S57" s="35" t="s">
        <v>3132</v>
      </c>
      <c r="T57" s="35" t="s">
        <v>114</v>
      </c>
      <c r="U57" s="35">
        <v>220.0</v>
      </c>
      <c r="V57" s="35">
        <v>9.0</v>
      </c>
      <c r="W57" s="35" t="s">
        <v>569</v>
      </c>
      <c r="X57" s="120"/>
      <c r="Y57" s="35" t="s">
        <v>3133</v>
      </c>
      <c r="Z57" s="35" t="s">
        <v>114</v>
      </c>
      <c r="AA57" s="35">
        <v>170.0</v>
      </c>
      <c r="AB57" s="35">
        <v>10.0</v>
      </c>
      <c r="AC57" s="35" t="s">
        <v>545</v>
      </c>
      <c r="AD57" s="120"/>
      <c r="AE57" s="124"/>
      <c r="AF57" s="124"/>
      <c r="AG57" s="124"/>
      <c r="AH57" s="124"/>
      <c r="AI57" s="124"/>
      <c r="AJ57" s="124"/>
      <c r="AK57" s="124"/>
      <c r="AL57" s="34"/>
      <c r="AM57" s="34"/>
      <c r="AN57" s="34"/>
    </row>
    <row r="58">
      <c r="A58" s="128" t="s">
        <v>139</v>
      </c>
      <c r="B58" s="35" t="s">
        <v>361</v>
      </c>
      <c r="C58" s="38" t="s">
        <v>626</v>
      </c>
      <c r="D58" s="38" t="s">
        <v>3021</v>
      </c>
      <c r="E58" s="38" t="s">
        <v>3046</v>
      </c>
      <c r="F58" s="38" t="s">
        <v>3134</v>
      </c>
      <c r="G58" s="35" t="s">
        <v>3135</v>
      </c>
      <c r="H58" s="35" t="s">
        <v>499</v>
      </c>
      <c r="I58" s="35">
        <v>300.0</v>
      </c>
      <c r="J58" s="35">
        <v>9.0</v>
      </c>
      <c r="K58" s="35" t="s">
        <v>626</v>
      </c>
      <c r="L58" s="37"/>
      <c r="M58" s="35" t="s">
        <v>3136</v>
      </c>
      <c r="N58" s="35" t="s">
        <v>499</v>
      </c>
      <c r="O58" s="35">
        <v>300.0</v>
      </c>
      <c r="P58" s="35">
        <v>8.0</v>
      </c>
      <c r="Q58" s="35" t="s">
        <v>3021</v>
      </c>
      <c r="R58" s="37"/>
      <c r="S58" s="35" t="s">
        <v>3137</v>
      </c>
      <c r="T58" s="35" t="s">
        <v>114</v>
      </c>
      <c r="U58" s="35">
        <v>420.0</v>
      </c>
      <c r="V58" s="35">
        <v>11.0</v>
      </c>
      <c r="W58" s="35" t="s">
        <v>3046</v>
      </c>
      <c r="X58" s="37"/>
      <c r="Y58" s="35" t="s">
        <v>3138</v>
      </c>
      <c r="Z58" s="35" t="s">
        <v>499</v>
      </c>
      <c r="AA58" s="35">
        <v>360.0</v>
      </c>
      <c r="AB58" s="35">
        <v>7.0</v>
      </c>
      <c r="AC58" s="35" t="s">
        <v>3134</v>
      </c>
      <c r="AD58" s="37"/>
      <c r="AE58" s="34"/>
      <c r="AF58" s="72"/>
      <c r="AG58" s="72"/>
      <c r="AH58" s="72"/>
      <c r="AI58" s="72"/>
      <c r="AJ58" s="72"/>
      <c r="AK58" s="34"/>
      <c r="AL58" s="34"/>
      <c r="AM58" s="34"/>
      <c r="AN58" s="34"/>
    </row>
    <row r="59" ht="26.25">
      <c r="A59" s="35" t="s">
        <v>139</v>
      </c>
      <c r="B59" s="35" t="s">
        <v>375</v>
      </c>
      <c r="C59" s="38" t="s">
        <v>626</v>
      </c>
      <c r="D59" s="38" t="s">
        <v>3139</v>
      </c>
      <c r="E59" s="38" t="s">
        <v>3134</v>
      </c>
      <c r="F59" s="38" t="s">
        <v>3140</v>
      </c>
      <c r="G59" s="35" t="s">
        <v>3141</v>
      </c>
      <c r="H59" s="35" t="s">
        <v>499</v>
      </c>
      <c r="I59" s="35">
        <v>300.0</v>
      </c>
      <c r="J59" s="35">
        <v>9.0</v>
      </c>
      <c r="K59" s="35" t="s">
        <v>626</v>
      </c>
      <c r="L59" s="37"/>
      <c r="M59" s="35" t="s">
        <v>3142</v>
      </c>
      <c r="N59" s="35" t="s">
        <v>499</v>
      </c>
      <c r="O59" s="35">
        <v>300.0</v>
      </c>
      <c r="P59" s="35">
        <v>8.0</v>
      </c>
      <c r="Q59" s="35" t="s">
        <v>3139</v>
      </c>
      <c r="R59" s="37"/>
      <c r="S59" s="35" t="s">
        <v>3143</v>
      </c>
      <c r="T59" s="35" t="s">
        <v>114</v>
      </c>
      <c r="U59" s="35">
        <v>360.0</v>
      </c>
      <c r="V59" s="35">
        <v>7.0</v>
      </c>
      <c r="W59" s="35" t="s">
        <v>3134</v>
      </c>
      <c r="X59" s="37"/>
      <c r="Y59" s="35" t="s">
        <v>3144</v>
      </c>
      <c r="Z59" s="35" t="s">
        <v>114</v>
      </c>
      <c r="AA59" s="6">
        <v>420.0</v>
      </c>
      <c r="AB59" s="35">
        <v>11.0</v>
      </c>
      <c r="AC59" s="35" t="s">
        <v>3140</v>
      </c>
      <c r="AD59" s="37"/>
      <c r="AE59" s="34"/>
      <c r="AF59" s="34"/>
      <c r="AG59" s="34"/>
      <c r="AH59" s="34"/>
      <c r="AI59" s="34"/>
      <c r="AJ59" s="34"/>
      <c r="AK59" s="34"/>
      <c r="AL59" s="34"/>
      <c r="AM59" s="34"/>
      <c r="AN59" s="34"/>
    </row>
    <row r="60">
      <c r="A60" s="37"/>
      <c r="B60" s="37"/>
      <c r="C60" s="38"/>
      <c r="D60" s="123"/>
      <c r="E60" s="123"/>
      <c r="F60" s="123"/>
      <c r="G60" s="120"/>
      <c r="H60" s="120"/>
      <c r="I60" s="120"/>
      <c r="J60" s="120"/>
      <c r="K60" s="120"/>
      <c r="L60" s="120"/>
      <c r="M60" s="120"/>
      <c r="N60" s="120"/>
      <c r="O60" s="120"/>
      <c r="P60" s="120"/>
      <c r="Q60" s="120"/>
      <c r="R60" s="120"/>
      <c r="S60" s="120"/>
      <c r="T60" s="120"/>
      <c r="U60" s="120"/>
      <c r="V60" s="120"/>
      <c r="W60" s="120"/>
      <c r="X60" s="120"/>
      <c r="Y60" s="120"/>
      <c r="Z60" s="120"/>
      <c r="AA60" s="120"/>
      <c r="AB60" s="120"/>
      <c r="AC60" s="120"/>
      <c r="AD60" s="120"/>
      <c r="AE60" s="124"/>
      <c r="AF60" s="131"/>
      <c r="AG60" s="131"/>
      <c r="AH60" s="131"/>
      <c r="AI60" s="131"/>
      <c r="AJ60" s="131"/>
      <c r="AK60" s="124"/>
      <c r="AL60" s="34"/>
      <c r="AM60" s="34"/>
      <c r="AN60" s="34"/>
    </row>
    <row r="61">
      <c r="A61" s="37"/>
      <c r="B61" s="37"/>
      <c r="C61" s="38"/>
      <c r="D61" s="38"/>
      <c r="E61" s="38"/>
      <c r="F61" s="38"/>
      <c r="G61" s="37"/>
      <c r="H61" s="37"/>
      <c r="I61" s="37"/>
      <c r="J61" s="37"/>
      <c r="K61" s="37"/>
      <c r="L61" s="37"/>
      <c r="M61" s="37"/>
      <c r="N61" s="37"/>
      <c r="O61" s="37"/>
      <c r="P61" s="37"/>
      <c r="Q61" s="37"/>
      <c r="R61" s="37"/>
      <c r="S61" s="37"/>
      <c r="T61" s="37"/>
      <c r="U61" s="37"/>
      <c r="V61" s="37"/>
      <c r="W61" s="37"/>
      <c r="X61" s="37"/>
      <c r="Y61" s="37"/>
      <c r="Z61" s="37"/>
      <c r="AA61" s="37"/>
      <c r="AB61" s="37"/>
      <c r="AC61" s="37"/>
      <c r="AD61" s="37"/>
      <c r="AE61" s="34"/>
      <c r="AF61" s="34"/>
      <c r="AG61" s="34"/>
      <c r="AH61" s="34"/>
      <c r="AI61" s="34"/>
      <c r="AJ61" s="34"/>
      <c r="AK61" s="34"/>
      <c r="AL61" s="34"/>
      <c r="AM61" s="34"/>
      <c r="AN61" s="34"/>
    </row>
    <row r="62">
      <c r="A62" s="37"/>
      <c r="B62" s="37"/>
      <c r="C62" s="38"/>
      <c r="D62" s="123"/>
      <c r="E62" s="123"/>
      <c r="F62" s="123"/>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4"/>
      <c r="AF62" s="131"/>
      <c r="AG62" s="131"/>
      <c r="AH62" s="131"/>
      <c r="AI62" s="131"/>
      <c r="AJ62" s="131"/>
      <c r="AK62" s="132"/>
      <c r="AL62" s="34"/>
      <c r="AM62" s="34"/>
      <c r="AN62" s="34"/>
    </row>
    <row r="63">
      <c r="A63" s="37"/>
      <c r="B63" s="37"/>
      <c r="C63" s="38"/>
      <c r="D63" s="38"/>
      <c r="E63" s="38"/>
      <c r="F63" s="38"/>
      <c r="G63" s="37"/>
      <c r="H63" s="37"/>
      <c r="I63" s="37"/>
      <c r="J63" s="37"/>
      <c r="K63" s="37"/>
      <c r="L63" s="37"/>
      <c r="M63" s="37"/>
      <c r="N63" s="37"/>
      <c r="O63" s="37"/>
      <c r="P63" s="37"/>
      <c r="Q63" s="37"/>
      <c r="R63" s="37"/>
      <c r="S63" s="37"/>
      <c r="T63" s="37"/>
      <c r="U63" s="37"/>
      <c r="V63" s="37"/>
      <c r="W63" s="37"/>
      <c r="X63" s="37"/>
      <c r="Y63" s="37"/>
      <c r="Z63" s="37"/>
      <c r="AA63" s="37"/>
      <c r="AB63" s="37"/>
      <c r="AC63" s="37"/>
      <c r="AD63" s="37"/>
      <c r="AE63" s="34"/>
      <c r="AF63" s="34"/>
      <c r="AG63" s="34"/>
      <c r="AH63" s="34"/>
      <c r="AI63" s="34"/>
      <c r="AJ63" s="34"/>
      <c r="AK63" s="34"/>
      <c r="AL63" s="34"/>
      <c r="AM63" s="34"/>
      <c r="AN63" s="34"/>
    </row>
    <row r="64">
      <c r="A64" s="133" t="s">
        <v>136</v>
      </c>
      <c r="B64" s="35" t="s">
        <v>361</v>
      </c>
      <c r="C64" s="38" t="s">
        <v>569</v>
      </c>
      <c r="D64" s="123" t="s">
        <v>3145</v>
      </c>
      <c r="E64" s="123" t="s">
        <v>3041</v>
      </c>
      <c r="F64" s="123" t="s">
        <v>3073</v>
      </c>
      <c r="G64" s="35" t="s">
        <v>3146</v>
      </c>
      <c r="H64" s="35" t="s">
        <v>114</v>
      </c>
      <c r="I64" s="35">
        <v>300.0</v>
      </c>
      <c r="J64" s="35">
        <v>14.0</v>
      </c>
      <c r="K64" s="35" t="s">
        <v>569</v>
      </c>
      <c r="L64" s="120"/>
      <c r="M64" s="35" t="s">
        <v>3147</v>
      </c>
      <c r="N64" s="35" t="s">
        <v>499</v>
      </c>
      <c r="O64" s="35">
        <v>180.0</v>
      </c>
      <c r="P64" s="35">
        <v>11.0</v>
      </c>
      <c r="Q64" s="35" t="s">
        <v>3145</v>
      </c>
      <c r="R64" s="120"/>
      <c r="S64" s="35" t="s">
        <v>3148</v>
      </c>
      <c r="T64" s="35" t="s">
        <v>499</v>
      </c>
      <c r="U64" s="35">
        <v>120.0</v>
      </c>
      <c r="V64" s="35">
        <v>8.0</v>
      </c>
      <c r="W64" s="35" t="s">
        <v>3041</v>
      </c>
      <c r="X64" s="120"/>
      <c r="Y64" s="35" t="s">
        <v>3149</v>
      </c>
      <c r="Z64" s="35" t="s">
        <v>114</v>
      </c>
      <c r="AA64" s="35">
        <v>200.0</v>
      </c>
      <c r="AB64" s="35">
        <v>10.0</v>
      </c>
      <c r="AC64" s="35" t="s">
        <v>3073</v>
      </c>
      <c r="AD64" s="120"/>
      <c r="AE64" s="124"/>
      <c r="AF64" s="124"/>
      <c r="AG64" s="124"/>
      <c r="AH64" s="124"/>
      <c r="AI64" s="124"/>
      <c r="AJ64" s="124"/>
      <c r="AK64" s="124"/>
      <c r="AL64" s="34"/>
      <c r="AM64" s="34"/>
      <c r="AN64" s="34"/>
    </row>
    <row r="65">
      <c r="A65" s="35" t="s">
        <v>136</v>
      </c>
      <c r="B65" s="35" t="s">
        <v>373</v>
      </c>
      <c r="C65" s="38" t="s">
        <v>617</v>
      </c>
      <c r="D65" s="38" t="s">
        <v>3046</v>
      </c>
      <c r="E65" s="38" t="s">
        <v>3041</v>
      </c>
      <c r="F65" s="38" t="s">
        <v>547</v>
      </c>
      <c r="G65" s="35" t="s">
        <v>3150</v>
      </c>
      <c r="H65" s="35" t="s">
        <v>499</v>
      </c>
      <c r="I65" s="37"/>
      <c r="J65" s="35">
        <v>13.0</v>
      </c>
      <c r="K65" s="35" t="s">
        <v>617</v>
      </c>
      <c r="L65" s="37"/>
      <c r="M65" s="35" t="s">
        <v>3151</v>
      </c>
      <c r="N65" s="35" t="s">
        <v>499</v>
      </c>
      <c r="O65" s="37"/>
      <c r="P65" s="35">
        <v>9.0</v>
      </c>
      <c r="Q65" s="35" t="s">
        <v>3046</v>
      </c>
      <c r="R65" s="37"/>
      <c r="S65" s="35" t="s">
        <v>3152</v>
      </c>
      <c r="T65" s="35" t="s">
        <v>114</v>
      </c>
      <c r="U65" s="37"/>
      <c r="V65" s="35">
        <v>7.0</v>
      </c>
      <c r="W65" s="35" t="s">
        <v>3041</v>
      </c>
      <c r="X65" s="37"/>
      <c r="Y65" s="35" t="s">
        <v>3153</v>
      </c>
      <c r="Z65" s="35" t="s">
        <v>114</v>
      </c>
      <c r="AA65" s="37"/>
      <c r="AB65" s="35">
        <v>11.0</v>
      </c>
      <c r="AC65" s="35" t="s">
        <v>547</v>
      </c>
      <c r="AD65" s="37"/>
      <c r="AE65" s="34"/>
      <c r="AF65" s="72"/>
      <c r="AG65" s="72"/>
      <c r="AH65" s="72"/>
      <c r="AI65" s="72"/>
      <c r="AJ65" s="72"/>
      <c r="AK65" s="129"/>
      <c r="AL65" s="34"/>
      <c r="AM65" s="34"/>
      <c r="AN65" s="34"/>
    </row>
    <row r="66">
      <c r="A66" s="37"/>
      <c r="B66" s="37"/>
      <c r="C66" s="38"/>
      <c r="D66" s="123"/>
      <c r="E66" s="123"/>
      <c r="F66" s="123"/>
      <c r="G66" s="120"/>
      <c r="H66" s="120"/>
      <c r="I66" s="120"/>
      <c r="J66" s="120"/>
      <c r="K66" s="120"/>
      <c r="L66" s="120"/>
      <c r="M66" s="120"/>
      <c r="N66" s="120"/>
      <c r="O66" s="120"/>
      <c r="P66" s="120"/>
      <c r="Q66" s="120"/>
      <c r="R66" s="120"/>
      <c r="S66" s="120"/>
      <c r="T66" s="120"/>
      <c r="U66" s="120"/>
      <c r="V66" s="120"/>
      <c r="W66" s="120"/>
      <c r="X66" s="120"/>
      <c r="Y66" s="120"/>
      <c r="Z66" s="120"/>
      <c r="AA66" s="120"/>
      <c r="AB66" s="120"/>
      <c r="AC66" s="120"/>
      <c r="AD66" s="120"/>
      <c r="AE66" s="124"/>
      <c r="AF66" s="124"/>
      <c r="AG66" s="124"/>
      <c r="AH66" s="124"/>
      <c r="AI66" s="124"/>
      <c r="AJ66" s="124"/>
      <c r="AK66" s="124"/>
      <c r="AL66" s="34"/>
      <c r="AM66" s="34"/>
      <c r="AN66" s="34"/>
    </row>
    <row r="67">
      <c r="A67" s="37"/>
      <c r="B67" s="37"/>
      <c r="C67" s="38"/>
      <c r="D67" s="38"/>
      <c r="E67" s="38"/>
      <c r="F67" s="38"/>
      <c r="G67" s="37"/>
      <c r="H67" s="37"/>
      <c r="I67" s="37"/>
      <c r="J67" s="37"/>
      <c r="K67" s="37"/>
      <c r="L67" s="37"/>
      <c r="M67" s="37"/>
      <c r="N67" s="37"/>
      <c r="O67" s="37"/>
      <c r="P67" s="37"/>
      <c r="Q67" s="37"/>
      <c r="R67" s="37"/>
      <c r="S67" s="37"/>
      <c r="T67" s="37"/>
      <c r="U67" s="37"/>
      <c r="V67" s="37"/>
      <c r="W67" s="37"/>
      <c r="X67" s="37"/>
      <c r="Y67" s="37"/>
      <c r="Z67" s="37"/>
      <c r="AA67" s="37"/>
      <c r="AB67" s="37"/>
      <c r="AC67" s="37"/>
      <c r="AD67" s="37"/>
      <c r="AE67" s="34"/>
      <c r="AF67" s="72"/>
      <c r="AG67" s="72"/>
      <c r="AH67" s="72"/>
      <c r="AI67" s="72"/>
      <c r="AJ67" s="72"/>
      <c r="AK67" s="129"/>
      <c r="AL67" s="130"/>
      <c r="AM67" s="34"/>
      <c r="AN67" s="34"/>
    </row>
    <row r="68">
      <c r="A68" s="37"/>
      <c r="B68" s="37"/>
      <c r="C68" s="38"/>
      <c r="D68" s="38"/>
      <c r="E68" s="38"/>
      <c r="F68" s="38"/>
      <c r="G68" s="37"/>
      <c r="H68" s="37"/>
      <c r="I68" s="37"/>
      <c r="J68" s="37"/>
      <c r="K68" s="37"/>
      <c r="L68" s="37"/>
      <c r="M68" s="37"/>
      <c r="N68" s="37"/>
      <c r="O68" s="37"/>
      <c r="P68" s="37"/>
      <c r="Q68" s="37"/>
      <c r="R68" s="37"/>
      <c r="S68" s="37"/>
      <c r="T68" s="37"/>
      <c r="U68" s="37"/>
      <c r="V68" s="37"/>
      <c r="W68" s="37"/>
      <c r="X68" s="37"/>
      <c r="Y68" s="37"/>
      <c r="Z68" s="37"/>
      <c r="AA68" s="37"/>
      <c r="AB68" s="37"/>
      <c r="AC68" s="37"/>
      <c r="AD68" s="37"/>
      <c r="AE68" s="34"/>
      <c r="AF68" s="34"/>
      <c r="AG68" s="34"/>
      <c r="AH68" s="34"/>
      <c r="AI68" s="34"/>
      <c r="AJ68" s="34"/>
      <c r="AK68" s="34"/>
      <c r="AL68" s="34"/>
      <c r="AM68" s="34"/>
      <c r="AN68" s="34"/>
    </row>
    <row r="69">
      <c r="A69" s="37"/>
      <c r="B69" s="37"/>
      <c r="C69" s="38"/>
      <c r="D69" s="38"/>
      <c r="E69" s="38"/>
      <c r="F69" s="38"/>
      <c r="G69" s="37"/>
      <c r="H69" s="37"/>
      <c r="I69" s="37"/>
      <c r="J69" s="37"/>
      <c r="K69" s="37"/>
      <c r="L69" s="37"/>
      <c r="M69" s="37"/>
      <c r="N69" s="37"/>
      <c r="O69" s="37"/>
      <c r="P69" s="37"/>
      <c r="Q69" s="37"/>
      <c r="R69" s="37"/>
      <c r="S69" s="37"/>
      <c r="T69" s="37"/>
      <c r="U69" s="37"/>
      <c r="V69" s="37"/>
      <c r="W69" s="37"/>
      <c r="X69" s="37"/>
      <c r="Y69" s="37"/>
      <c r="Z69" s="37"/>
      <c r="AA69" s="37"/>
      <c r="AB69" s="37"/>
      <c r="AC69" s="37"/>
      <c r="AD69" s="37"/>
      <c r="AE69" s="34"/>
      <c r="AF69" s="72"/>
      <c r="AG69" s="72"/>
      <c r="AH69" s="72"/>
      <c r="AI69" s="72"/>
      <c r="AJ69" s="72"/>
      <c r="AK69" s="129"/>
      <c r="AL69" s="34"/>
      <c r="AM69" s="34"/>
      <c r="AN69" s="34"/>
    </row>
    <row r="70">
      <c r="A70" s="37"/>
      <c r="B70" s="37"/>
      <c r="C70" s="38"/>
      <c r="D70" s="38"/>
      <c r="E70" s="38"/>
      <c r="F70" s="38"/>
      <c r="G70" s="37"/>
      <c r="H70" s="37"/>
      <c r="I70" s="37"/>
      <c r="J70" s="37"/>
      <c r="K70" s="37"/>
      <c r="L70" s="37"/>
      <c r="M70" s="37"/>
      <c r="N70" s="37"/>
      <c r="O70" s="37"/>
      <c r="P70" s="37"/>
      <c r="Q70" s="37"/>
      <c r="R70" s="37"/>
      <c r="S70" s="37"/>
      <c r="T70" s="37"/>
      <c r="U70" s="37"/>
      <c r="V70" s="37"/>
      <c r="W70" s="37"/>
      <c r="X70" s="37"/>
      <c r="Y70" s="37"/>
      <c r="Z70" s="37"/>
      <c r="AA70" s="37"/>
      <c r="AB70" s="37"/>
      <c r="AC70" s="37"/>
      <c r="AD70" s="37"/>
      <c r="AE70" s="34"/>
      <c r="AF70" s="34"/>
      <c r="AG70" s="34"/>
      <c r="AH70" s="34"/>
      <c r="AI70" s="34"/>
      <c r="AJ70" s="34"/>
      <c r="AK70" s="34"/>
      <c r="AL70" s="34"/>
      <c r="AM70" s="34"/>
      <c r="AN70" s="34"/>
    </row>
    <row r="71">
      <c r="A71" s="128" t="s">
        <v>147</v>
      </c>
      <c r="B71" s="35" t="s">
        <v>361</v>
      </c>
      <c r="C71" s="38" t="s">
        <v>569</v>
      </c>
      <c r="D71" s="38" t="s">
        <v>3154</v>
      </c>
      <c r="E71" s="38" t="s">
        <v>626</v>
      </c>
      <c r="F71" s="38" t="s">
        <v>612</v>
      </c>
      <c r="G71" s="35" t="s">
        <v>3155</v>
      </c>
      <c r="H71" s="35" t="s">
        <v>499</v>
      </c>
      <c r="I71" s="35">
        <v>360.0</v>
      </c>
      <c r="J71" s="35">
        <v>8.0</v>
      </c>
      <c r="K71" s="35" t="s">
        <v>569</v>
      </c>
      <c r="L71" s="37"/>
      <c r="M71" s="35" t="s">
        <v>3156</v>
      </c>
      <c r="N71" s="35" t="s">
        <v>499</v>
      </c>
      <c r="O71" s="35">
        <v>170.0</v>
      </c>
      <c r="P71" s="35">
        <v>6.0</v>
      </c>
      <c r="Q71" s="35" t="s">
        <v>3154</v>
      </c>
      <c r="R71" s="37"/>
      <c r="S71" s="35" t="s">
        <v>3157</v>
      </c>
      <c r="T71" s="35" t="s">
        <v>499</v>
      </c>
      <c r="U71" s="35">
        <v>220.0</v>
      </c>
      <c r="V71" s="35">
        <v>8.0</v>
      </c>
      <c r="W71" s="35" t="s">
        <v>626</v>
      </c>
      <c r="X71" s="37"/>
      <c r="Y71" s="35" t="s">
        <v>3158</v>
      </c>
      <c r="Z71" s="35" t="s">
        <v>499</v>
      </c>
      <c r="AA71" s="35">
        <v>240.0</v>
      </c>
      <c r="AB71" s="35">
        <v>7.0</v>
      </c>
      <c r="AC71" s="35" t="s">
        <v>612</v>
      </c>
      <c r="AD71" s="37"/>
      <c r="AE71" s="34"/>
      <c r="AF71" s="72"/>
      <c r="AG71" s="72"/>
      <c r="AH71" s="72"/>
      <c r="AI71" s="72"/>
      <c r="AJ71" s="72"/>
      <c r="AK71" s="129"/>
      <c r="AL71" s="34"/>
      <c r="AM71" s="34"/>
      <c r="AN71" s="34"/>
    </row>
    <row r="72">
      <c r="A72" s="28" t="s">
        <v>147</v>
      </c>
      <c r="B72" s="28" t="s">
        <v>364</v>
      </c>
      <c r="C72" s="32" t="s">
        <v>622</v>
      </c>
      <c r="D72" s="32" t="s">
        <v>612</v>
      </c>
      <c r="E72" s="32" t="s">
        <v>569</v>
      </c>
      <c r="F72" s="32" t="s">
        <v>3154</v>
      </c>
      <c r="G72" s="28" t="s">
        <v>3159</v>
      </c>
      <c r="H72" s="28" t="s">
        <v>499</v>
      </c>
      <c r="I72" s="28">
        <v>260.0</v>
      </c>
      <c r="J72" s="28">
        <v>7.0</v>
      </c>
      <c r="K72" s="28" t="s">
        <v>622</v>
      </c>
      <c r="L72" s="31"/>
      <c r="M72" s="28" t="s">
        <v>3160</v>
      </c>
      <c r="N72" s="28" t="s">
        <v>499</v>
      </c>
      <c r="O72" s="28">
        <v>240.0</v>
      </c>
      <c r="P72" s="28">
        <v>6.0</v>
      </c>
      <c r="Q72" s="28" t="s">
        <v>612</v>
      </c>
      <c r="R72" s="31"/>
      <c r="S72" s="28" t="s">
        <v>3161</v>
      </c>
      <c r="T72" s="28" t="s">
        <v>499</v>
      </c>
      <c r="U72" s="28">
        <v>330.0</v>
      </c>
      <c r="V72" s="28">
        <v>8.0</v>
      </c>
      <c r="W72" s="28" t="s">
        <v>569</v>
      </c>
      <c r="X72" s="31"/>
      <c r="Y72" s="28" t="s">
        <v>3162</v>
      </c>
      <c r="Z72" s="28" t="s">
        <v>499</v>
      </c>
      <c r="AA72" s="28">
        <v>144.0</v>
      </c>
      <c r="AB72" s="28">
        <v>5.0</v>
      </c>
      <c r="AC72" s="28" t="s">
        <v>3154</v>
      </c>
      <c r="AD72" s="31"/>
      <c r="AF72" s="115"/>
      <c r="AG72" s="115"/>
      <c r="AH72" s="115"/>
      <c r="AI72" s="115"/>
      <c r="AJ72" s="115"/>
      <c r="AK72" s="115"/>
    </row>
    <row r="73">
      <c r="A73" s="28" t="s">
        <v>147</v>
      </c>
      <c r="B73" s="28" t="s">
        <v>373</v>
      </c>
      <c r="C73" s="32" t="s">
        <v>577</v>
      </c>
      <c r="D73" s="32" t="s">
        <v>612</v>
      </c>
      <c r="E73" s="32" t="s">
        <v>3097</v>
      </c>
      <c r="F73" s="32" t="s">
        <v>3026</v>
      </c>
      <c r="G73" s="28" t="s">
        <v>3163</v>
      </c>
      <c r="H73" s="28" t="s">
        <v>499</v>
      </c>
      <c r="I73" s="28">
        <v>260.0</v>
      </c>
      <c r="J73" s="28">
        <v>7.0</v>
      </c>
      <c r="K73" s="28" t="s">
        <v>577</v>
      </c>
      <c r="L73" s="31"/>
      <c r="M73" s="28" t="s">
        <v>3164</v>
      </c>
      <c r="N73" s="28" t="s">
        <v>499</v>
      </c>
      <c r="O73" s="28">
        <v>240.0</v>
      </c>
      <c r="P73" s="28">
        <v>7.0</v>
      </c>
      <c r="Q73" s="28" t="s">
        <v>612</v>
      </c>
      <c r="R73" s="31"/>
      <c r="S73" s="28" t="s">
        <v>3165</v>
      </c>
      <c r="T73" s="28" t="s">
        <v>499</v>
      </c>
      <c r="U73" s="28">
        <v>360.0</v>
      </c>
      <c r="V73" s="28">
        <v>8.0</v>
      </c>
      <c r="W73" s="28" t="s">
        <v>3097</v>
      </c>
      <c r="X73" s="31"/>
      <c r="Y73" s="28" t="s">
        <v>3166</v>
      </c>
      <c r="Z73" s="28" t="s">
        <v>499</v>
      </c>
      <c r="AA73" s="28">
        <v>140.0</v>
      </c>
      <c r="AB73" s="28">
        <v>6.0</v>
      </c>
      <c r="AC73" s="28" t="s">
        <v>3026</v>
      </c>
      <c r="AD73" s="31"/>
      <c r="AF73" s="115"/>
      <c r="AG73" s="115"/>
      <c r="AH73" s="115"/>
      <c r="AI73" s="115"/>
      <c r="AJ73" s="115"/>
      <c r="AK73" s="115"/>
    </row>
    <row r="74">
      <c r="A74" s="28" t="s">
        <v>147</v>
      </c>
      <c r="B74" s="28" t="s">
        <v>375</v>
      </c>
      <c r="C74" s="32" t="s">
        <v>622</v>
      </c>
      <c r="D74" s="32" t="s">
        <v>3036</v>
      </c>
      <c r="E74" s="32" t="s">
        <v>3046</v>
      </c>
      <c r="F74" s="32" t="s">
        <v>3167</v>
      </c>
      <c r="G74" s="35" t="s">
        <v>3168</v>
      </c>
      <c r="H74" s="35" t="s">
        <v>499</v>
      </c>
      <c r="I74" s="35">
        <v>260.0</v>
      </c>
      <c r="J74" s="35">
        <v>9.0</v>
      </c>
      <c r="K74" s="35" t="s">
        <v>622</v>
      </c>
      <c r="L74" s="37"/>
      <c r="M74" s="35" t="s">
        <v>3169</v>
      </c>
      <c r="N74" s="35" t="s">
        <v>499</v>
      </c>
      <c r="O74" s="35">
        <v>220.0</v>
      </c>
      <c r="P74" s="35">
        <v>7.0</v>
      </c>
      <c r="Q74" s="35" t="s">
        <v>3036</v>
      </c>
      <c r="R74" s="37"/>
      <c r="S74" s="35" t="s">
        <v>3170</v>
      </c>
      <c r="T74" s="28" t="s">
        <v>499</v>
      </c>
      <c r="U74" s="28">
        <v>390.0</v>
      </c>
      <c r="V74" s="28">
        <v>8.0</v>
      </c>
      <c r="W74" s="28" t="s">
        <v>3046</v>
      </c>
      <c r="X74" s="31"/>
      <c r="Y74" s="28" t="s">
        <v>3171</v>
      </c>
      <c r="Z74" s="28" t="s">
        <v>499</v>
      </c>
      <c r="AA74" s="28">
        <v>240.0</v>
      </c>
      <c r="AB74" s="28">
        <v>7.0</v>
      </c>
      <c r="AC74" s="28" t="s">
        <v>3167</v>
      </c>
      <c r="AD74" s="31"/>
      <c r="AF74" s="115"/>
      <c r="AG74" s="115"/>
      <c r="AH74" s="115"/>
      <c r="AI74" s="115"/>
      <c r="AJ74" s="115"/>
      <c r="AK74" s="115"/>
    </row>
    <row r="75">
      <c r="A75" s="31"/>
      <c r="B75" s="31"/>
      <c r="C75" s="32"/>
      <c r="D75" s="32"/>
      <c r="E75" s="32"/>
      <c r="F75" s="32"/>
      <c r="G75" s="31"/>
      <c r="H75" s="31"/>
      <c r="I75" s="31"/>
      <c r="J75" s="31"/>
      <c r="K75" s="31"/>
      <c r="L75" s="31"/>
      <c r="M75" s="31"/>
      <c r="N75" s="31"/>
      <c r="O75" s="31"/>
      <c r="P75" s="31"/>
      <c r="Q75" s="31"/>
      <c r="R75" s="31"/>
      <c r="S75" s="31"/>
      <c r="T75" s="31"/>
      <c r="U75" s="31"/>
      <c r="V75" s="31"/>
      <c r="W75" s="31"/>
      <c r="X75" s="31"/>
      <c r="Y75" s="31"/>
      <c r="Z75" s="31"/>
      <c r="AA75" s="31"/>
      <c r="AB75" s="31"/>
      <c r="AC75" s="31"/>
      <c r="AD75" s="31"/>
      <c r="AF75" s="115"/>
      <c r="AG75" s="115"/>
      <c r="AH75" s="115"/>
      <c r="AI75" s="115"/>
      <c r="AJ75" s="115"/>
      <c r="AK75" s="115"/>
    </row>
    <row r="76">
      <c r="A76" s="31"/>
      <c r="B76" s="31"/>
      <c r="C76" s="32"/>
      <c r="D76" s="32"/>
      <c r="E76" s="32"/>
      <c r="F76" s="32"/>
      <c r="G76" s="31"/>
      <c r="H76" s="31"/>
      <c r="I76" s="31"/>
      <c r="J76" s="31"/>
      <c r="K76" s="31"/>
      <c r="L76" s="31"/>
      <c r="M76" s="31"/>
      <c r="N76" s="31"/>
      <c r="O76" s="31"/>
      <c r="P76" s="31"/>
      <c r="Q76" s="31"/>
      <c r="R76" s="31"/>
      <c r="S76" s="31"/>
      <c r="T76" s="31"/>
      <c r="U76" s="31"/>
      <c r="V76" s="31"/>
      <c r="W76" s="31"/>
      <c r="X76" s="31"/>
      <c r="Y76" s="31"/>
      <c r="Z76" s="31"/>
      <c r="AA76" s="31"/>
      <c r="AB76" s="31"/>
      <c r="AC76" s="31"/>
      <c r="AD76" s="31"/>
      <c r="AF76" s="115"/>
      <c r="AG76" s="115"/>
      <c r="AH76" s="115"/>
      <c r="AI76" s="115"/>
      <c r="AJ76" s="115"/>
      <c r="AK76" s="115"/>
    </row>
    <row r="77">
      <c r="A77" s="31"/>
      <c r="B77" s="31"/>
      <c r="C77" s="32"/>
      <c r="D77" s="32"/>
      <c r="E77" s="32"/>
      <c r="F77" s="32"/>
      <c r="G77" s="31"/>
      <c r="H77" s="31"/>
      <c r="I77" s="31"/>
      <c r="J77" s="31"/>
      <c r="K77" s="31"/>
      <c r="L77" s="31"/>
      <c r="M77" s="31"/>
      <c r="N77" s="31"/>
      <c r="O77" s="31"/>
      <c r="P77" s="31"/>
      <c r="Q77" s="31"/>
      <c r="R77" s="31"/>
      <c r="S77" s="31"/>
      <c r="T77" s="31"/>
      <c r="U77" s="31"/>
      <c r="V77" s="31"/>
      <c r="W77" s="31"/>
      <c r="X77" s="31"/>
      <c r="Y77" s="31"/>
      <c r="Z77" s="31"/>
      <c r="AA77" s="31"/>
      <c r="AB77" s="31"/>
      <c r="AC77" s="31"/>
      <c r="AD77" s="31"/>
      <c r="AF77" s="115"/>
      <c r="AG77" s="115"/>
      <c r="AH77" s="115"/>
      <c r="AI77" s="115"/>
      <c r="AJ77" s="115"/>
      <c r="AK77" s="115"/>
    </row>
    <row r="78">
      <c r="A78" s="31"/>
      <c r="B78" s="31"/>
      <c r="C78" s="32"/>
      <c r="D78" s="32"/>
      <c r="E78" s="32"/>
      <c r="F78" s="32"/>
      <c r="G78" s="31"/>
      <c r="H78" s="31"/>
      <c r="I78" s="31"/>
      <c r="J78" s="31"/>
      <c r="K78" s="31"/>
      <c r="L78" s="31"/>
      <c r="M78" s="31"/>
      <c r="N78" s="31"/>
      <c r="O78" s="31"/>
      <c r="P78" s="31"/>
      <c r="Q78" s="31"/>
      <c r="R78" s="31"/>
      <c r="S78" s="31"/>
      <c r="T78" s="31"/>
      <c r="U78" s="31"/>
      <c r="V78" s="31"/>
      <c r="W78" s="31"/>
      <c r="X78" s="31"/>
      <c r="Y78" s="31"/>
      <c r="Z78" s="31"/>
      <c r="AA78" s="31"/>
      <c r="AB78" s="31"/>
      <c r="AC78" s="31"/>
      <c r="AD78" s="31"/>
      <c r="AF78" s="115"/>
      <c r="AG78" s="115"/>
      <c r="AH78" s="115"/>
      <c r="AI78" s="115"/>
      <c r="AJ78" s="115"/>
      <c r="AK78" s="115"/>
    </row>
    <row r="79">
      <c r="A79" s="31"/>
      <c r="B79" s="31"/>
      <c r="C79" s="32"/>
      <c r="D79" s="32"/>
      <c r="E79" s="32"/>
      <c r="F79" s="32"/>
      <c r="G79" s="31"/>
      <c r="H79" s="31"/>
      <c r="I79" s="31"/>
      <c r="J79" s="31"/>
      <c r="K79" s="31"/>
      <c r="L79" s="31"/>
      <c r="M79" s="31"/>
      <c r="N79" s="31"/>
      <c r="O79" s="31"/>
      <c r="P79" s="31"/>
      <c r="Q79" s="31"/>
      <c r="R79" s="31"/>
      <c r="S79" s="31"/>
      <c r="T79" s="31"/>
      <c r="U79" s="31"/>
      <c r="V79" s="31"/>
      <c r="W79" s="31"/>
      <c r="X79" s="31"/>
      <c r="Y79" s="31"/>
      <c r="Z79" s="31"/>
      <c r="AA79" s="31"/>
      <c r="AB79" s="31"/>
      <c r="AC79" s="31"/>
      <c r="AD79" s="31"/>
      <c r="AF79" s="115"/>
      <c r="AG79" s="115"/>
      <c r="AH79" s="115"/>
      <c r="AI79" s="115"/>
      <c r="AJ79" s="115"/>
      <c r="AK79" s="115"/>
    </row>
    <row r="80">
      <c r="A80" s="31"/>
      <c r="B80" s="31"/>
      <c r="C80" s="32"/>
      <c r="D80" s="32"/>
      <c r="E80" s="32"/>
      <c r="F80" s="32"/>
      <c r="G80" s="31"/>
      <c r="H80" s="31"/>
      <c r="I80" s="31"/>
      <c r="J80" s="31"/>
      <c r="K80" s="31"/>
      <c r="L80" s="31"/>
      <c r="M80" s="31"/>
      <c r="N80" s="31"/>
      <c r="O80" s="31"/>
      <c r="P80" s="31"/>
      <c r="Q80" s="31"/>
      <c r="R80" s="31"/>
      <c r="S80" s="31"/>
      <c r="T80" s="31"/>
      <c r="U80" s="31"/>
      <c r="V80" s="31"/>
      <c r="W80" s="31"/>
      <c r="X80" s="31"/>
      <c r="Y80" s="31"/>
      <c r="Z80" s="31"/>
      <c r="AA80" s="31"/>
      <c r="AB80" s="31"/>
      <c r="AC80" s="31"/>
      <c r="AD80" s="31"/>
      <c r="AF80" s="115"/>
      <c r="AG80" s="115"/>
      <c r="AH80" s="115"/>
      <c r="AI80" s="115"/>
      <c r="AJ80" s="115"/>
      <c r="AK80" s="115"/>
    </row>
    <row r="81">
      <c r="A81" s="31"/>
      <c r="B81" s="31"/>
      <c r="C81" s="32"/>
      <c r="D81" s="32"/>
      <c r="E81" s="32"/>
      <c r="F81" s="32"/>
      <c r="G81" s="31"/>
      <c r="H81" s="31"/>
      <c r="I81" s="31"/>
      <c r="J81" s="31"/>
      <c r="K81" s="31"/>
      <c r="L81" s="31"/>
      <c r="M81" s="31"/>
      <c r="N81" s="31"/>
      <c r="O81" s="31"/>
      <c r="P81" s="31"/>
      <c r="Q81" s="31"/>
      <c r="R81" s="31"/>
      <c r="S81" s="31"/>
      <c r="T81" s="31"/>
      <c r="U81" s="31"/>
      <c r="V81" s="31"/>
      <c r="W81" s="31"/>
      <c r="X81" s="31"/>
      <c r="Y81" s="31"/>
      <c r="Z81" s="31"/>
      <c r="AA81" s="31"/>
      <c r="AB81" s="31"/>
      <c r="AC81" s="31"/>
      <c r="AD81" s="31"/>
      <c r="AF81" s="115"/>
      <c r="AG81" s="115"/>
      <c r="AH81" s="115"/>
      <c r="AI81" s="115"/>
      <c r="AJ81" s="115"/>
      <c r="AK81" s="115"/>
    </row>
    <row r="82">
      <c r="A82" s="31"/>
      <c r="B82" s="31"/>
      <c r="C82" s="32"/>
      <c r="D82" s="32"/>
      <c r="E82" s="32"/>
      <c r="F82" s="32"/>
      <c r="G82" s="31"/>
      <c r="H82" s="31"/>
      <c r="I82" s="31"/>
      <c r="J82" s="31"/>
      <c r="K82" s="31"/>
      <c r="L82" s="31"/>
      <c r="M82" s="31"/>
      <c r="N82" s="31"/>
      <c r="O82" s="31"/>
      <c r="P82" s="31"/>
      <c r="Q82" s="31"/>
      <c r="R82" s="31"/>
      <c r="S82" s="31"/>
      <c r="T82" s="31"/>
      <c r="U82" s="31"/>
      <c r="V82" s="31"/>
      <c r="W82" s="31"/>
      <c r="X82" s="31"/>
      <c r="Y82" s="31"/>
      <c r="Z82" s="31"/>
      <c r="AA82" s="31"/>
      <c r="AB82" s="31"/>
      <c r="AC82" s="31"/>
      <c r="AD82" s="31"/>
      <c r="AF82" s="115"/>
      <c r="AG82" s="115"/>
      <c r="AH82" s="115"/>
      <c r="AI82" s="115"/>
      <c r="AJ82" s="115"/>
      <c r="AK82" s="115"/>
    </row>
    <row r="83">
      <c r="A83" s="31"/>
      <c r="B83" s="31"/>
      <c r="C83" s="32"/>
      <c r="D83" s="32"/>
      <c r="E83" s="32"/>
      <c r="F83" s="32"/>
      <c r="G83" s="31"/>
      <c r="H83" s="31"/>
      <c r="I83" s="31"/>
      <c r="J83" s="31"/>
      <c r="K83" s="31"/>
      <c r="L83" s="31"/>
      <c r="M83" s="31"/>
      <c r="N83" s="31"/>
      <c r="O83" s="31"/>
      <c r="P83" s="31"/>
      <c r="Q83" s="31"/>
      <c r="R83" s="31"/>
      <c r="S83" s="31"/>
      <c r="T83" s="31"/>
      <c r="U83" s="31"/>
      <c r="V83" s="31"/>
      <c r="W83" s="31"/>
      <c r="X83" s="31"/>
      <c r="Y83" s="31"/>
      <c r="Z83" s="31"/>
      <c r="AA83" s="31"/>
      <c r="AB83" s="31"/>
      <c r="AC83" s="31"/>
      <c r="AD83" s="31"/>
      <c r="AF83" s="115"/>
      <c r="AG83" s="115"/>
      <c r="AH83" s="115"/>
      <c r="AI83" s="115"/>
      <c r="AJ83" s="115"/>
      <c r="AK83" s="115"/>
    </row>
    <row r="84">
      <c r="A84" s="31"/>
      <c r="B84" s="31"/>
      <c r="C84" s="32"/>
      <c r="D84" s="32"/>
      <c r="E84" s="32"/>
      <c r="F84" s="32"/>
      <c r="G84" s="31"/>
      <c r="H84" s="31"/>
      <c r="I84" s="31"/>
      <c r="J84" s="31"/>
      <c r="K84" s="31"/>
      <c r="L84" s="31"/>
      <c r="M84" s="31"/>
      <c r="N84" s="31"/>
      <c r="O84" s="31"/>
      <c r="P84" s="31"/>
      <c r="Q84" s="31"/>
      <c r="R84" s="31"/>
      <c r="S84" s="31"/>
      <c r="T84" s="31"/>
      <c r="U84" s="31"/>
      <c r="V84" s="31"/>
      <c r="W84" s="31"/>
      <c r="X84" s="31"/>
      <c r="Y84" s="31"/>
      <c r="Z84" s="31"/>
      <c r="AA84" s="31"/>
      <c r="AB84" s="31"/>
      <c r="AC84" s="31"/>
      <c r="AD84" s="31"/>
      <c r="AF84" s="115"/>
      <c r="AG84" s="115"/>
      <c r="AH84" s="115"/>
      <c r="AI84" s="115"/>
      <c r="AJ84" s="115"/>
      <c r="AK84" s="115"/>
    </row>
    <row r="85">
      <c r="A85" s="31"/>
      <c r="B85" s="31"/>
      <c r="C85" s="32"/>
      <c r="D85" s="32"/>
      <c r="E85" s="32"/>
      <c r="F85" s="32"/>
      <c r="G85" s="31"/>
      <c r="H85" s="31"/>
      <c r="I85" s="31"/>
      <c r="J85" s="31"/>
      <c r="K85" s="31"/>
      <c r="L85" s="31"/>
      <c r="M85" s="31"/>
      <c r="N85" s="31"/>
      <c r="O85" s="31"/>
      <c r="P85" s="31"/>
      <c r="Q85" s="31"/>
      <c r="R85" s="31"/>
      <c r="S85" s="31"/>
      <c r="T85" s="31"/>
      <c r="U85" s="31"/>
      <c r="V85" s="31"/>
      <c r="W85" s="31"/>
      <c r="X85" s="31"/>
      <c r="Y85" s="31"/>
      <c r="Z85" s="31"/>
      <c r="AA85" s="31"/>
      <c r="AB85" s="31"/>
      <c r="AC85" s="31"/>
      <c r="AD85" s="31"/>
      <c r="AF85" s="115"/>
      <c r="AG85" s="115"/>
      <c r="AH85" s="115"/>
      <c r="AI85" s="115"/>
      <c r="AJ85" s="115"/>
      <c r="AK85" s="115"/>
    </row>
    <row r="86">
      <c r="A86" s="31"/>
      <c r="B86" s="31"/>
      <c r="C86" s="32"/>
      <c r="D86" s="32"/>
      <c r="E86" s="32"/>
      <c r="F86" s="32"/>
      <c r="G86" s="31"/>
      <c r="H86" s="31"/>
      <c r="I86" s="31"/>
      <c r="J86" s="31"/>
      <c r="K86" s="31"/>
      <c r="L86" s="31"/>
      <c r="M86" s="31"/>
      <c r="N86" s="31"/>
      <c r="O86" s="31"/>
      <c r="P86" s="31"/>
      <c r="Q86" s="31"/>
      <c r="R86" s="31"/>
      <c r="S86" s="31"/>
      <c r="T86" s="31"/>
      <c r="U86" s="31"/>
      <c r="V86" s="31"/>
      <c r="W86" s="31"/>
      <c r="X86" s="31"/>
      <c r="Y86" s="31"/>
      <c r="Z86" s="31"/>
      <c r="AA86" s="31"/>
      <c r="AB86" s="31"/>
      <c r="AC86" s="31"/>
      <c r="AD86" s="31"/>
      <c r="AF86" s="115"/>
      <c r="AG86" s="115"/>
      <c r="AH86" s="115"/>
      <c r="AI86" s="115"/>
      <c r="AJ86" s="115"/>
      <c r="AK86" s="115"/>
    </row>
    <row r="87">
      <c r="A87" s="31"/>
      <c r="B87" s="31"/>
      <c r="C87" s="32"/>
      <c r="D87" s="32"/>
      <c r="E87" s="32"/>
      <c r="F87" s="32"/>
      <c r="G87" s="31"/>
      <c r="H87" s="31"/>
      <c r="I87" s="31"/>
      <c r="J87" s="31"/>
      <c r="K87" s="31"/>
      <c r="L87" s="31"/>
      <c r="M87" s="31"/>
      <c r="N87" s="31"/>
      <c r="O87" s="31"/>
      <c r="P87" s="31"/>
      <c r="Q87" s="31"/>
      <c r="R87" s="31"/>
      <c r="S87" s="31"/>
      <c r="T87" s="31"/>
      <c r="U87" s="31"/>
      <c r="V87" s="31"/>
      <c r="W87" s="31"/>
      <c r="X87" s="31"/>
      <c r="Y87" s="31"/>
      <c r="Z87" s="31"/>
      <c r="AA87" s="31"/>
      <c r="AB87" s="31"/>
      <c r="AC87" s="31"/>
      <c r="AD87" s="31"/>
      <c r="AF87" s="115"/>
      <c r="AG87" s="115"/>
      <c r="AH87" s="115"/>
      <c r="AI87" s="115"/>
      <c r="AJ87" s="115"/>
      <c r="AK87" s="115"/>
    </row>
    <row r="88">
      <c r="A88" s="31"/>
      <c r="B88" s="31"/>
      <c r="C88" s="32"/>
      <c r="D88" s="32"/>
      <c r="E88" s="32"/>
      <c r="F88" s="32"/>
      <c r="G88" s="31"/>
      <c r="H88" s="31"/>
      <c r="I88" s="31"/>
      <c r="J88" s="31"/>
      <c r="K88" s="31"/>
      <c r="L88" s="31"/>
      <c r="M88" s="31"/>
      <c r="N88" s="31"/>
      <c r="O88" s="31"/>
      <c r="P88" s="31"/>
      <c r="Q88" s="31"/>
      <c r="R88" s="31"/>
      <c r="S88" s="31"/>
      <c r="T88" s="31"/>
      <c r="U88" s="31"/>
      <c r="V88" s="31"/>
      <c r="W88" s="31"/>
      <c r="X88" s="31"/>
      <c r="Y88" s="31"/>
      <c r="Z88" s="31"/>
      <c r="AA88" s="31"/>
      <c r="AB88" s="31"/>
      <c r="AC88" s="31"/>
      <c r="AD88" s="31"/>
      <c r="AF88" s="115"/>
      <c r="AG88" s="115"/>
      <c r="AH88" s="115"/>
      <c r="AI88" s="115"/>
      <c r="AJ88" s="115"/>
      <c r="AK88" s="115"/>
    </row>
    <row r="89">
      <c r="A89" s="31"/>
      <c r="B89" s="31"/>
      <c r="C89" s="32"/>
      <c r="D89" s="32"/>
      <c r="E89" s="32"/>
      <c r="F89" s="32"/>
      <c r="G89" s="31"/>
      <c r="H89" s="31"/>
      <c r="I89" s="31"/>
      <c r="J89" s="31"/>
      <c r="K89" s="31"/>
      <c r="L89" s="31"/>
      <c r="M89" s="31"/>
      <c r="N89" s="31"/>
      <c r="O89" s="31"/>
      <c r="P89" s="31"/>
      <c r="Q89" s="31"/>
      <c r="R89" s="31"/>
      <c r="S89" s="31"/>
      <c r="T89" s="31"/>
      <c r="U89" s="31"/>
      <c r="V89" s="31"/>
      <c r="W89" s="31"/>
      <c r="X89" s="31"/>
      <c r="Y89" s="31"/>
      <c r="Z89" s="31"/>
      <c r="AA89" s="31"/>
      <c r="AB89" s="31"/>
      <c r="AC89" s="31"/>
      <c r="AD89" s="31"/>
      <c r="AF89" s="115"/>
      <c r="AG89" s="115"/>
      <c r="AH89" s="115"/>
      <c r="AI89" s="115"/>
      <c r="AJ89" s="115"/>
      <c r="AK89" s="115"/>
    </row>
    <row r="90">
      <c r="A90" s="31"/>
      <c r="B90" s="31"/>
      <c r="C90" s="32"/>
      <c r="D90" s="32"/>
      <c r="E90" s="32"/>
      <c r="F90" s="32"/>
      <c r="G90" s="31"/>
      <c r="H90" s="31"/>
      <c r="I90" s="31"/>
      <c r="J90" s="31"/>
      <c r="K90" s="31"/>
      <c r="L90" s="31"/>
      <c r="M90" s="31"/>
      <c r="N90" s="31"/>
      <c r="O90" s="31"/>
      <c r="P90" s="31"/>
      <c r="Q90" s="31"/>
      <c r="R90" s="31"/>
      <c r="S90" s="31"/>
      <c r="T90" s="31"/>
      <c r="U90" s="31"/>
      <c r="V90" s="31"/>
      <c r="W90" s="31"/>
      <c r="X90" s="31"/>
      <c r="Y90" s="31"/>
      <c r="Z90" s="31"/>
      <c r="AA90" s="31"/>
      <c r="AB90" s="31"/>
      <c r="AC90" s="31"/>
      <c r="AD90" s="31"/>
      <c r="AF90" s="115"/>
      <c r="AG90" s="115"/>
      <c r="AH90" s="115"/>
      <c r="AI90" s="115"/>
      <c r="AJ90" s="115"/>
      <c r="AK90" s="115"/>
    </row>
    <row r="91">
      <c r="A91" s="31"/>
      <c r="B91" s="31"/>
      <c r="C91" s="32"/>
      <c r="D91" s="32"/>
      <c r="E91" s="32"/>
      <c r="F91" s="32"/>
      <c r="G91" s="31"/>
      <c r="H91" s="31"/>
      <c r="I91" s="31"/>
      <c r="J91" s="31"/>
      <c r="K91" s="31"/>
      <c r="L91" s="31"/>
      <c r="M91" s="31"/>
      <c r="N91" s="31"/>
      <c r="O91" s="31"/>
      <c r="P91" s="31"/>
      <c r="Q91" s="31"/>
      <c r="R91" s="31"/>
      <c r="S91" s="31"/>
      <c r="T91" s="31"/>
      <c r="U91" s="31"/>
      <c r="V91" s="31"/>
      <c r="W91" s="31"/>
      <c r="X91" s="31"/>
      <c r="Y91" s="31"/>
      <c r="Z91" s="31"/>
      <c r="AA91" s="31"/>
      <c r="AB91" s="31"/>
      <c r="AC91" s="31"/>
      <c r="AD91" s="31"/>
      <c r="AF91" s="115"/>
      <c r="AG91" s="115"/>
      <c r="AH91" s="115"/>
      <c r="AI91" s="115"/>
      <c r="AJ91" s="115"/>
      <c r="AK91" s="115"/>
    </row>
    <row r="92">
      <c r="A92" s="31"/>
      <c r="B92" s="31"/>
      <c r="C92" s="32"/>
      <c r="D92" s="32"/>
      <c r="E92" s="32"/>
      <c r="F92" s="32"/>
      <c r="G92" s="31"/>
      <c r="H92" s="31"/>
      <c r="I92" s="31"/>
      <c r="J92" s="31"/>
      <c r="K92" s="31"/>
      <c r="L92" s="31"/>
      <c r="M92" s="31"/>
      <c r="N92" s="31"/>
      <c r="O92" s="31"/>
      <c r="P92" s="31"/>
      <c r="Q92" s="31"/>
      <c r="R92" s="31"/>
      <c r="S92" s="31"/>
      <c r="T92" s="31"/>
      <c r="U92" s="31"/>
      <c r="V92" s="31"/>
      <c r="W92" s="31"/>
      <c r="X92" s="31"/>
      <c r="Y92" s="31"/>
      <c r="Z92" s="31"/>
      <c r="AA92" s="31"/>
      <c r="AB92" s="31"/>
      <c r="AC92" s="31"/>
      <c r="AD92" s="31"/>
      <c r="AF92" s="115"/>
      <c r="AG92" s="115"/>
      <c r="AH92" s="115"/>
      <c r="AI92" s="115"/>
      <c r="AJ92" s="115"/>
      <c r="AK92" s="115"/>
    </row>
    <row r="93">
      <c r="A93" s="31"/>
      <c r="B93" s="31"/>
      <c r="C93" s="32"/>
      <c r="D93" s="32"/>
      <c r="E93" s="32"/>
      <c r="F93" s="32"/>
      <c r="G93" s="31"/>
      <c r="H93" s="31"/>
      <c r="I93" s="31"/>
      <c r="J93" s="31"/>
      <c r="K93" s="31"/>
      <c r="L93" s="31"/>
      <c r="M93" s="31"/>
      <c r="N93" s="31"/>
      <c r="O93" s="31"/>
      <c r="P93" s="31"/>
      <c r="Q93" s="31"/>
      <c r="R93" s="31"/>
      <c r="S93" s="31"/>
      <c r="T93" s="31"/>
      <c r="U93" s="31"/>
      <c r="V93" s="31"/>
      <c r="W93" s="31"/>
      <c r="X93" s="31"/>
      <c r="Y93" s="31"/>
      <c r="Z93" s="31"/>
      <c r="AA93" s="31"/>
      <c r="AB93" s="31"/>
      <c r="AC93" s="31"/>
      <c r="AD93" s="31"/>
      <c r="AF93" s="115"/>
      <c r="AG93" s="115"/>
      <c r="AH93" s="115"/>
      <c r="AI93" s="115"/>
      <c r="AJ93" s="115"/>
      <c r="AK93" s="115"/>
    </row>
    <row r="94">
      <c r="A94" s="31"/>
      <c r="B94" s="31"/>
      <c r="C94" s="32"/>
      <c r="D94" s="32"/>
      <c r="E94" s="32"/>
      <c r="F94" s="32"/>
      <c r="G94" s="31"/>
      <c r="H94" s="31"/>
      <c r="I94" s="31"/>
      <c r="J94" s="31"/>
      <c r="K94" s="31"/>
      <c r="L94" s="31"/>
      <c r="M94" s="31"/>
      <c r="N94" s="31"/>
      <c r="O94" s="31"/>
      <c r="P94" s="31"/>
      <c r="Q94" s="31"/>
      <c r="R94" s="31"/>
      <c r="S94" s="31"/>
      <c r="T94" s="31"/>
      <c r="U94" s="31"/>
      <c r="V94" s="31"/>
      <c r="W94" s="31"/>
      <c r="X94" s="31"/>
      <c r="Y94" s="31"/>
      <c r="Z94" s="31"/>
      <c r="AA94" s="31"/>
      <c r="AB94" s="31"/>
      <c r="AC94" s="31"/>
      <c r="AD94" s="31"/>
      <c r="AF94" s="115"/>
      <c r="AG94" s="115"/>
      <c r="AH94" s="115"/>
      <c r="AI94" s="115"/>
      <c r="AJ94" s="115"/>
      <c r="AK94" s="115"/>
    </row>
    <row r="95">
      <c r="A95" s="31"/>
      <c r="B95" s="31"/>
      <c r="C95" s="32"/>
      <c r="D95" s="32"/>
      <c r="E95" s="32"/>
      <c r="F95" s="32"/>
      <c r="G95" s="31"/>
      <c r="H95" s="31"/>
      <c r="I95" s="31"/>
      <c r="J95" s="31"/>
      <c r="K95" s="31"/>
      <c r="L95" s="31"/>
      <c r="M95" s="31"/>
      <c r="N95" s="31"/>
      <c r="O95" s="31"/>
      <c r="P95" s="31"/>
      <c r="Q95" s="31"/>
      <c r="R95" s="31"/>
      <c r="S95" s="31"/>
      <c r="T95" s="31"/>
      <c r="U95" s="31"/>
      <c r="V95" s="31"/>
      <c r="W95" s="31"/>
      <c r="X95" s="31"/>
      <c r="Y95" s="31"/>
      <c r="Z95" s="31"/>
      <c r="AA95" s="31"/>
      <c r="AB95" s="31"/>
      <c r="AC95" s="31"/>
      <c r="AD95" s="31"/>
      <c r="AF95" s="115"/>
      <c r="AG95" s="115"/>
      <c r="AH95" s="115"/>
      <c r="AI95" s="115"/>
      <c r="AJ95" s="115"/>
      <c r="AK95" s="115"/>
    </row>
    <row r="96">
      <c r="A96" s="31"/>
      <c r="B96" s="31"/>
      <c r="C96" s="32"/>
      <c r="D96" s="32"/>
      <c r="E96" s="32"/>
      <c r="F96" s="32"/>
      <c r="G96" s="31"/>
      <c r="H96" s="31"/>
      <c r="I96" s="31"/>
      <c r="J96" s="31"/>
      <c r="K96" s="31"/>
      <c r="L96" s="31"/>
      <c r="M96" s="31"/>
      <c r="N96" s="31"/>
      <c r="O96" s="31"/>
      <c r="P96" s="31"/>
      <c r="Q96" s="31"/>
      <c r="R96" s="31"/>
      <c r="S96" s="31"/>
      <c r="T96" s="31"/>
      <c r="U96" s="31"/>
      <c r="V96" s="31"/>
      <c r="W96" s="31"/>
      <c r="X96" s="31"/>
      <c r="Y96" s="31"/>
      <c r="Z96" s="31"/>
      <c r="AA96" s="31"/>
      <c r="AB96" s="31"/>
      <c r="AC96" s="31"/>
      <c r="AD96" s="31"/>
      <c r="AF96" s="115"/>
      <c r="AG96" s="115"/>
      <c r="AH96" s="115"/>
      <c r="AI96" s="115"/>
      <c r="AJ96" s="115"/>
      <c r="AK96" s="115"/>
    </row>
    <row r="97">
      <c r="A97" s="31"/>
      <c r="B97" s="31"/>
      <c r="C97" s="32"/>
      <c r="D97" s="32"/>
      <c r="E97" s="32"/>
      <c r="F97" s="32"/>
      <c r="G97" s="31"/>
      <c r="H97" s="31"/>
      <c r="I97" s="31"/>
      <c r="J97" s="31"/>
      <c r="K97" s="31"/>
      <c r="L97" s="31"/>
      <c r="M97" s="31"/>
      <c r="N97" s="31"/>
      <c r="O97" s="31"/>
      <c r="P97" s="31"/>
      <c r="Q97" s="31"/>
      <c r="R97" s="31"/>
      <c r="S97" s="31"/>
      <c r="T97" s="31"/>
      <c r="U97" s="31"/>
      <c r="V97" s="31"/>
      <c r="W97" s="31"/>
      <c r="X97" s="31"/>
      <c r="Y97" s="31"/>
      <c r="Z97" s="31"/>
      <c r="AA97" s="31"/>
      <c r="AB97" s="31"/>
      <c r="AC97" s="31"/>
      <c r="AD97" s="31"/>
      <c r="AF97" s="115"/>
      <c r="AG97" s="115"/>
      <c r="AH97" s="115"/>
      <c r="AI97" s="115"/>
      <c r="AJ97" s="115"/>
      <c r="AK97" s="115"/>
    </row>
    <row r="98">
      <c r="A98" s="31"/>
      <c r="B98" s="31"/>
      <c r="C98" s="32"/>
      <c r="D98" s="32"/>
      <c r="E98" s="32"/>
      <c r="F98" s="32"/>
      <c r="G98" s="31"/>
      <c r="H98" s="31"/>
      <c r="I98" s="31"/>
      <c r="J98" s="31"/>
      <c r="K98" s="31"/>
      <c r="L98" s="31"/>
      <c r="M98" s="31"/>
      <c r="N98" s="31"/>
      <c r="O98" s="31"/>
      <c r="P98" s="31"/>
      <c r="Q98" s="31"/>
      <c r="R98" s="31"/>
      <c r="S98" s="31"/>
      <c r="T98" s="31"/>
      <c r="U98" s="31"/>
      <c r="V98" s="31"/>
      <c r="W98" s="31"/>
      <c r="X98" s="31"/>
      <c r="Y98" s="31"/>
      <c r="Z98" s="31"/>
      <c r="AA98" s="31"/>
      <c r="AB98" s="31"/>
      <c r="AC98" s="31"/>
      <c r="AD98" s="31"/>
      <c r="AF98" s="115"/>
      <c r="AG98" s="115"/>
      <c r="AH98" s="115"/>
      <c r="AI98" s="115"/>
      <c r="AJ98" s="115"/>
      <c r="AK98" s="115"/>
    </row>
    <row r="99">
      <c r="A99" s="31"/>
      <c r="B99" s="31"/>
      <c r="C99" s="32"/>
      <c r="D99" s="32"/>
      <c r="E99" s="32"/>
      <c r="F99" s="32"/>
      <c r="G99" s="31"/>
      <c r="H99" s="31"/>
      <c r="I99" s="31"/>
      <c r="J99" s="31"/>
      <c r="K99" s="31"/>
      <c r="L99" s="31"/>
      <c r="M99" s="31"/>
      <c r="N99" s="31"/>
      <c r="O99" s="31"/>
      <c r="P99" s="31"/>
      <c r="Q99" s="31"/>
      <c r="R99" s="31"/>
      <c r="S99" s="31"/>
      <c r="T99" s="31"/>
      <c r="U99" s="31"/>
      <c r="V99" s="31"/>
      <c r="W99" s="31"/>
      <c r="X99" s="31"/>
      <c r="Y99" s="31"/>
      <c r="Z99" s="31"/>
      <c r="AA99" s="31"/>
      <c r="AB99" s="31"/>
      <c r="AC99" s="31"/>
      <c r="AD99" s="31"/>
      <c r="AF99" s="115"/>
      <c r="AG99" s="115"/>
      <c r="AH99" s="115"/>
      <c r="AI99" s="115"/>
      <c r="AJ99" s="115"/>
      <c r="AK99" s="115"/>
    </row>
    <row r="100">
      <c r="A100" s="31"/>
      <c r="B100" s="31"/>
      <c r="C100" s="32"/>
      <c r="D100" s="32"/>
      <c r="E100" s="32"/>
      <c r="F100" s="32"/>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F100" s="115"/>
      <c r="AG100" s="115"/>
      <c r="AH100" s="115"/>
      <c r="AI100" s="115"/>
      <c r="AJ100" s="115"/>
      <c r="AK100" s="115"/>
    </row>
    <row r="101">
      <c r="A101" s="31"/>
      <c r="B101" s="31"/>
      <c r="C101" s="32"/>
      <c r="D101" s="32"/>
      <c r="E101" s="32"/>
      <c r="F101" s="32"/>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F101" s="115"/>
      <c r="AG101" s="115"/>
      <c r="AH101" s="115"/>
      <c r="AI101" s="115"/>
      <c r="AJ101" s="115"/>
      <c r="AK101" s="115"/>
    </row>
    <row r="102">
      <c r="A102" s="31"/>
      <c r="B102" s="31"/>
      <c r="C102" s="32"/>
      <c r="D102" s="32"/>
      <c r="E102" s="32"/>
      <c r="F102" s="32"/>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F102" s="115"/>
      <c r="AG102" s="115"/>
      <c r="AH102" s="115"/>
      <c r="AI102" s="115"/>
      <c r="AJ102" s="115"/>
      <c r="AK102" s="115"/>
    </row>
    <row r="103">
      <c r="A103" s="31"/>
      <c r="B103" s="31"/>
      <c r="C103" s="32"/>
      <c r="D103" s="32"/>
      <c r="E103" s="32"/>
      <c r="F103" s="32"/>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F103" s="115"/>
      <c r="AG103" s="115"/>
      <c r="AH103" s="115"/>
      <c r="AI103" s="115"/>
      <c r="AJ103" s="115"/>
      <c r="AK103" s="115"/>
    </row>
    <row r="104">
      <c r="A104" s="31"/>
      <c r="B104" s="31"/>
      <c r="C104" s="32"/>
      <c r="D104" s="32"/>
      <c r="E104" s="32"/>
      <c r="F104" s="32"/>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F104" s="115"/>
      <c r="AG104" s="115"/>
      <c r="AH104" s="115"/>
      <c r="AI104" s="115"/>
      <c r="AJ104" s="115"/>
      <c r="AK104" s="115"/>
    </row>
    <row r="105">
      <c r="A105" s="31"/>
      <c r="B105" s="31"/>
      <c r="C105" s="32"/>
      <c r="D105" s="32"/>
      <c r="E105" s="32"/>
      <c r="F105" s="32"/>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F105" s="115"/>
      <c r="AG105" s="115"/>
      <c r="AH105" s="115"/>
      <c r="AI105" s="115"/>
      <c r="AJ105" s="115"/>
      <c r="AK105" s="115"/>
    </row>
    <row r="106">
      <c r="A106" s="31"/>
      <c r="B106" s="31"/>
      <c r="C106" s="32"/>
      <c r="D106" s="32"/>
      <c r="E106" s="32"/>
      <c r="F106" s="32"/>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F106" s="115"/>
      <c r="AG106" s="115"/>
      <c r="AH106" s="115"/>
      <c r="AI106" s="115"/>
      <c r="AJ106" s="115"/>
      <c r="AK106" s="115"/>
    </row>
    <row r="107">
      <c r="A107" s="31"/>
      <c r="B107" s="31"/>
      <c r="C107" s="32"/>
      <c r="D107" s="32"/>
      <c r="E107" s="32"/>
      <c r="F107" s="32"/>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F107" s="115"/>
      <c r="AG107" s="115"/>
      <c r="AH107" s="115"/>
      <c r="AI107" s="115"/>
      <c r="AJ107" s="115"/>
      <c r="AK107" s="115"/>
    </row>
    <row r="108">
      <c r="A108" s="31"/>
      <c r="B108" s="31"/>
      <c r="C108" s="32"/>
      <c r="D108" s="32"/>
      <c r="E108" s="32"/>
      <c r="F108" s="32"/>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F108" s="115"/>
      <c r="AG108" s="115"/>
      <c r="AH108" s="115"/>
      <c r="AI108" s="115"/>
      <c r="AJ108" s="115"/>
      <c r="AK108" s="115"/>
    </row>
    <row r="109">
      <c r="A109" s="31"/>
      <c r="B109" s="31"/>
      <c r="C109" s="32"/>
      <c r="D109" s="32"/>
      <c r="E109" s="32"/>
      <c r="F109" s="32"/>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F109" s="115"/>
      <c r="AG109" s="115"/>
      <c r="AH109" s="115"/>
      <c r="AI109" s="115"/>
      <c r="AJ109" s="115"/>
      <c r="AK109" s="115"/>
    </row>
    <row r="110">
      <c r="A110" s="31"/>
      <c r="B110" s="31"/>
      <c r="C110" s="32"/>
      <c r="D110" s="32"/>
      <c r="E110" s="32"/>
      <c r="F110" s="32"/>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F110" s="115"/>
      <c r="AG110" s="115"/>
      <c r="AH110" s="115"/>
      <c r="AI110" s="115"/>
      <c r="AJ110" s="115"/>
      <c r="AK110" s="115"/>
    </row>
    <row r="111">
      <c r="A111" s="31"/>
      <c r="B111" s="31"/>
      <c r="C111" s="32"/>
      <c r="D111" s="32"/>
      <c r="E111" s="32"/>
      <c r="F111" s="32"/>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F111" s="115"/>
      <c r="AG111" s="115"/>
      <c r="AH111" s="115"/>
      <c r="AI111" s="115"/>
      <c r="AJ111" s="115"/>
      <c r="AK111" s="115"/>
    </row>
    <row r="112">
      <c r="A112" s="31"/>
      <c r="B112" s="31"/>
      <c r="C112" s="32"/>
      <c r="D112" s="32"/>
      <c r="E112" s="32"/>
      <c r="F112" s="32"/>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F112" s="115"/>
      <c r="AG112" s="115"/>
      <c r="AH112" s="115"/>
      <c r="AI112" s="115"/>
      <c r="AJ112" s="115"/>
      <c r="AK112" s="115"/>
    </row>
    <row r="113">
      <c r="A113" s="31"/>
      <c r="B113" s="31"/>
      <c r="C113" s="32"/>
      <c r="D113" s="32"/>
      <c r="E113" s="32"/>
      <c r="F113" s="32"/>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F113" s="115"/>
      <c r="AG113" s="115"/>
      <c r="AH113" s="115"/>
      <c r="AI113" s="115"/>
      <c r="AJ113" s="115"/>
      <c r="AK113" s="115"/>
    </row>
    <row r="114">
      <c r="A114" s="31"/>
      <c r="B114" s="31"/>
      <c r="C114" s="32"/>
      <c r="D114" s="32"/>
      <c r="E114" s="32"/>
      <c r="F114" s="32"/>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F114" s="115"/>
      <c r="AG114" s="115"/>
      <c r="AH114" s="115"/>
      <c r="AI114" s="115"/>
      <c r="AJ114" s="115"/>
      <c r="AK114" s="115"/>
    </row>
    <row r="115">
      <c r="A115" s="31"/>
      <c r="B115" s="31"/>
      <c r="C115" s="32"/>
      <c r="D115" s="32"/>
      <c r="E115" s="32"/>
      <c r="F115" s="32"/>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F115" s="115"/>
      <c r="AG115" s="115"/>
      <c r="AH115" s="115"/>
      <c r="AI115" s="115"/>
      <c r="AJ115" s="115"/>
      <c r="AK115" s="115"/>
    </row>
    <row r="116">
      <c r="A116" s="31"/>
      <c r="B116" s="31"/>
      <c r="C116" s="32"/>
      <c r="D116" s="32"/>
      <c r="E116" s="32"/>
      <c r="F116" s="32"/>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F116" s="115"/>
      <c r="AG116" s="115"/>
      <c r="AH116" s="115"/>
      <c r="AI116" s="115"/>
      <c r="AJ116" s="115"/>
      <c r="AK116" s="115"/>
    </row>
    <row r="117">
      <c r="A117" s="31"/>
      <c r="B117" s="31"/>
      <c r="C117" s="32"/>
      <c r="D117" s="32"/>
      <c r="E117" s="32"/>
      <c r="F117" s="32"/>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F117" s="115"/>
      <c r="AG117" s="115"/>
      <c r="AH117" s="115"/>
      <c r="AI117" s="115"/>
      <c r="AJ117" s="115"/>
      <c r="AK117" s="115"/>
    </row>
    <row r="118">
      <c r="A118" s="31"/>
      <c r="B118" s="31"/>
      <c r="C118" s="32"/>
      <c r="D118" s="32"/>
      <c r="E118" s="32"/>
      <c r="F118" s="32"/>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F118" s="115"/>
      <c r="AG118" s="115"/>
      <c r="AH118" s="115"/>
      <c r="AI118" s="115"/>
      <c r="AJ118" s="115"/>
      <c r="AK118" s="115"/>
    </row>
    <row r="119">
      <c r="A119" s="31"/>
      <c r="B119" s="31"/>
      <c r="C119" s="32"/>
      <c r="D119" s="32"/>
      <c r="E119" s="32"/>
      <c r="F119" s="32"/>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F119" s="115"/>
      <c r="AG119" s="115"/>
      <c r="AH119" s="115"/>
      <c r="AI119" s="115"/>
      <c r="AJ119" s="115"/>
      <c r="AK119" s="115"/>
    </row>
    <row r="120">
      <c r="A120" s="31"/>
      <c r="B120" s="31"/>
      <c r="C120" s="32"/>
      <c r="D120" s="32"/>
      <c r="E120" s="32"/>
      <c r="F120" s="32"/>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F120" s="115"/>
      <c r="AG120" s="115"/>
      <c r="AH120" s="115"/>
      <c r="AI120" s="115"/>
      <c r="AJ120" s="115"/>
      <c r="AK120" s="115"/>
    </row>
    <row r="121">
      <c r="A121" s="31"/>
      <c r="B121" s="31"/>
      <c r="C121" s="32"/>
      <c r="D121" s="32"/>
      <c r="E121" s="32"/>
      <c r="F121" s="32"/>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F121" s="115"/>
      <c r="AG121" s="115"/>
      <c r="AH121" s="115"/>
      <c r="AI121" s="115"/>
      <c r="AJ121" s="115"/>
      <c r="AK121" s="115"/>
    </row>
    <row r="122">
      <c r="A122" s="31"/>
      <c r="B122" s="31"/>
      <c r="C122" s="32"/>
      <c r="D122" s="32"/>
      <c r="E122" s="32"/>
      <c r="F122" s="32"/>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F122" s="115"/>
      <c r="AG122" s="115"/>
      <c r="AH122" s="115"/>
      <c r="AI122" s="115"/>
      <c r="AJ122" s="115"/>
      <c r="AK122" s="115"/>
    </row>
    <row r="123">
      <c r="A123" s="31"/>
      <c r="B123" s="31"/>
      <c r="C123" s="32"/>
      <c r="D123" s="32"/>
      <c r="E123" s="32"/>
      <c r="F123" s="32"/>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F123" s="115"/>
      <c r="AG123" s="115"/>
      <c r="AH123" s="115"/>
      <c r="AI123" s="115"/>
      <c r="AJ123" s="115"/>
      <c r="AK123" s="115"/>
    </row>
    <row r="124">
      <c r="A124" s="31"/>
      <c r="B124" s="31"/>
      <c r="C124" s="32"/>
      <c r="D124" s="32"/>
      <c r="E124" s="32"/>
      <c r="F124" s="32"/>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F124" s="115"/>
      <c r="AG124" s="115"/>
      <c r="AH124" s="115"/>
      <c r="AI124" s="115"/>
      <c r="AJ124" s="115"/>
      <c r="AK124" s="115"/>
    </row>
    <row r="125">
      <c r="A125" s="31"/>
      <c r="B125" s="31"/>
      <c r="C125" s="32"/>
      <c r="D125" s="32"/>
      <c r="E125" s="32"/>
      <c r="F125" s="32"/>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F125" s="115"/>
      <c r="AG125" s="115"/>
      <c r="AH125" s="115"/>
      <c r="AI125" s="115"/>
      <c r="AJ125" s="115"/>
      <c r="AK125" s="115"/>
    </row>
    <row r="126">
      <c r="A126" s="31"/>
      <c r="B126" s="31"/>
      <c r="C126" s="32"/>
      <c r="D126" s="32"/>
      <c r="E126" s="32"/>
      <c r="F126" s="32"/>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F126" s="115"/>
      <c r="AG126" s="115"/>
      <c r="AH126" s="115"/>
      <c r="AI126" s="115"/>
      <c r="AJ126" s="115"/>
      <c r="AK126" s="115"/>
    </row>
    <row r="127">
      <c r="A127" s="31"/>
      <c r="B127" s="31"/>
      <c r="C127" s="32"/>
      <c r="D127" s="32"/>
      <c r="E127" s="32"/>
      <c r="F127" s="32"/>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F127" s="115"/>
      <c r="AG127" s="115"/>
      <c r="AH127" s="115"/>
      <c r="AI127" s="115"/>
      <c r="AJ127" s="115"/>
      <c r="AK127" s="115"/>
    </row>
    <row r="128">
      <c r="A128" s="31"/>
      <c r="B128" s="31"/>
      <c r="C128" s="32"/>
      <c r="D128" s="32"/>
      <c r="E128" s="32"/>
      <c r="F128" s="32"/>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F128" s="115"/>
      <c r="AG128" s="115"/>
      <c r="AH128" s="115"/>
      <c r="AI128" s="115"/>
      <c r="AJ128" s="115"/>
      <c r="AK128" s="115"/>
    </row>
    <row r="129">
      <c r="A129" s="31"/>
      <c r="B129" s="31"/>
      <c r="C129" s="32"/>
      <c r="D129" s="32"/>
      <c r="E129" s="32"/>
      <c r="F129" s="32"/>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F129" s="115"/>
      <c r="AG129" s="115"/>
      <c r="AH129" s="115"/>
      <c r="AI129" s="115"/>
      <c r="AJ129" s="115"/>
      <c r="AK129" s="115"/>
    </row>
    <row r="130">
      <c r="A130" s="31"/>
      <c r="B130" s="31"/>
      <c r="C130" s="32"/>
      <c r="D130" s="32"/>
      <c r="E130" s="32"/>
      <c r="F130" s="32"/>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F130" s="115"/>
      <c r="AG130" s="115"/>
      <c r="AH130" s="115"/>
      <c r="AI130" s="115"/>
      <c r="AJ130" s="115"/>
      <c r="AK130" s="115"/>
    </row>
    <row r="131">
      <c r="A131" s="31"/>
      <c r="B131" s="31"/>
      <c r="C131" s="32"/>
      <c r="D131" s="32"/>
      <c r="E131" s="32"/>
      <c r="F131" s="32"/>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F131" s="115"/>
      <c r="AG131" s="115"/>
      <c r="AH131" s="115"/>
      <c r="AI131" s="115"/>
      <c r="AJ131" s="115"/>
      <c r="AK131" s="115"/>
    </row>
    <row r="132">
      <c r="A132" s="31"/>
      <c r="B132" s="31"/>
      <c r="C132" s="32"/>
      <c r="D132" s="32"/>
      <c r="E132" s="32"/>
      <c r="F132" s="32"/>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F132" s="115"/>
      <c r="AG132" s="115"/>
      <c r="AH132" s="115"/>
      <c r="AI132" s="115"/>
      <c r="AJ132" s="115"/>
      <c r="AK132" s="115"/>
    </row>
    <row r="133">
      <c r="A133" s="31"/>
      <c r="B133" s="31"/>
      <c r="C133" s="32"/>
      <c r="D133" s="32"/>
      <c r="E133" s="32"/>
      <c r="F133" s="32"/>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F133" s="115"/>
      <c r="AG133" s="115"/>
      <c r="AH133" s="115"/>
      <c r="AI133" s="115"/>
      <c r="AJ133" s="115"/>
      <c r="AK133" s="115"/>
    </row>
    <row r="134">
      <c r="A134" s="31"/>
      <c r="B134" s="31"/>
      <c r="C134" s="32"/>
      <c r="D134" s="32"/>
      <c r="E134" s="32"/>
      <c r="F134" s="32"/>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F134" s="115"/>
      <c r="AG134" s="115"/>
      <c r="AH134" s="115"/>
      <c r="AI134" s="115"/>
      <c r="AJ134" s="115"/>
      <c r="AK134" s="115"/>
    </row>
    <row r="135">
      <c r="A135" s="31"/>
      <c r="B135" s="31"/>
      <c r="C135" s="32"/>
      <c r="D135" s="32"/>
      <c r="E135" s="32"/>
      <c r="F135" s="32"/>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F135" s="115"/>
      <c r="AG135" s="115"/>
      <c r="AH135" s="115"/>
      <c r="AI135" s="115"/>
      <c r="AJ135" s="115"/>
      <c r="AK135" s="115"/>
    </row>
    <row r="136">
      <c r="A136" s="31"/>
      <c r="B136" s="31"/>
      <c r="C136" s="32"/>
      <c r="D136" s="32"/>
      <c r="E136" s="32"/>
      <c r="F136" s="32"/>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F136" s="115"/>
      <c r="AG136" s="115"/>
      <c r="AH136" s="115"/>
      <c r="AI136" s="115"/>
      <c r="AJ136" s="115"/>
      <c r="AK136" s="115"/>
    </row>
    <row r="137">
      <c r="A137" s="31"/>
      <c r="B137" s="31"/>
      <c r="C137" s="32"/>
      <c r="D137" s="32"/>
      <c r="E137" s="32"/>
      <c r="F137" s="32"/>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F137" s="115"/>
      <c r="AG137" s="115"/>
      <c r="AH137" s="115"/>
      <c r="AI137" s="115"/>
      <c r="AJ137" s="115"/>
      <c r="AK137" s="115"/>
    </row>
    <row r="138">
      <c r="A138" s="31"/>
      <c r="B138" s="31"/>
      <c r="C138" s="32"/>
      <c r="D138" s="32"/>
      <c r="E138" s="32"/>
      <c r="F138" s="32"/>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F138" s="115"/>
      <c r="AG138" s="115"/>
      <c r="AH138" s="115"/>
      <c r="AI138" s="115"/>
      <c r="AJ138" s="115"/>
      <c r="AK138" s="115"/>
    </row>
    <row r="139">
      <c r="A139" s="31"/>
      <c r="B139" s="31"/>
      <c r="C139" s="32"/>
      <c r="D139" s="32"/>
      <c r="E139" s="32"/>
      <c r="F139" s="32"/>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F139" s="115"/>
      <c r="AG139" s="115"/>
      <c r="AH139" s="115"/>
      <c r="AI139" s="115"/>
      <c r="AJ139" s="115"/>
      <c r="AK139" s="115"/>
    </row>
    <row r="140">
      <c r="A140" s="31"/>
      <c r="B140" s="31"/>
      <c r="C140" s="32"/>
      <c r="D140" s="32"/>
      <c r="E140" s="32"/>
      <c r="F140" s="32"/>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F140" s="115"/>
      <c r="AG140" s="115"/>
      <c r="AH140" s="115"/>
      <c r="AI140" s="115"/>
      <c r="AJ140" s="115"/>
      <c r="AK140" s="115"/>
    </row>
    <row r="141">
      <c r="A141" s="31"/>
      <c r="B141" s="31"/>
      <c r="C141" s="32"/>
      <c r="D141" s="32"/>
      <c r="E141" s="32"/>
      <c r="F141" s="32"/>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F141" s="115"/>
      <c r="AG141" s="115"/>
      <c r="AH141" s="115"/>
      <c r="AI141" s="115"/>
      <c r="AJ141" s="115"/>
      <c r="AK141" s="115"/>
    </row>
    <row r="142">
      <c r="A142" s="31"/>
      <c r="B142" s="31"/>
      <c r="C142" s="32"/>
      <c r="D142" s="32"/>
      <c r="E142" s="32"/>
      <c r="F142" s="32"/>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F142" s="115"/>
      <c r="AG142" s="115"/>
      <c r="AH142" s="115"/>
      <c r="AI142" s="115"/>
      <c r="AJ142" s="115"/>
      <c r="AK142" s="115"/>
    </row>
    <row r="143">
      <c r="A143" s="31"/>
      <c r="B143" s="31"/>
      <c r="C143" s="32"/>
      <c r="D143" s="32"/>
      <c r="E143" s="32"/>
      <c r="F143" s="32"/>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F143" s="115"/>
      <c r="AG143" s="115"/>
      <c r="AH143" s="115"/>
      <c r="AI143" s="115"/>
      <c r="AJ143" s="115"/>
      <c r="AK143" s="115"/>
    </row>
    <row r="144">
      <c r="A144" s="31"/>
      <c r="B144" s="31"/>
      <c r="C144" s="32"/>
      <c r="D144" s="32"/>
      <c r="E144" s="32"/>
      <c r="F144" s="32"/>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F144" s="115"/>
      <c r="AG144" s="115"/>
      <c r="AH144" s="115"/>
      <c r="AI144" s="115"/>
      <c r="AJ144" s="115"/>
      <c r="AK144" s="115"/>
    </row>
    <row r="145">
      <c r="A145" s="31"/>
      <c r="B145" s="31"/>
      <c r="C145" s="32"/>
      <c r="D145" s="32"/>
      <c r="E145" s="32"/>
      <c r="F145" s="32"/>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F145" s="115"/>
      <c r="AG145" s="115"/>
      <c r="AH145" s="115"/>
      <c r="AI145" s="115"/>
      <c r="AJ145" s="115"/>
      <c r="AK145" s="115"/>
    </row>
    <row r="146">
      <c r="A146" s="31"/>
      <c r="B146" s="31"/>
      <c r="C146" s="32"/>
      <c r="D146" s="32"/>
      <c r="E146" s="32"/>
      <c r="F146" s="32"/>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F146" s="115"/>
      <c r="AG146" s="115"/>
      <c r="AH146" s="115"/>
      <c r="AI146" s="115"/>
      <c r="AJ146" s="115"/>
      <c r="AK146" s="115"/>
    </row>
    <row r="147">
      <c r="A147" s="31"/>
      <c r="B147" s="31"/>
      <c r="C147" s="32"/>
      <c r="D147" s="32"/>
      <c r="E147" s="32"/>
      <c r="F147" s="32"/>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F147" s="115"/>
      <c r="AG147" s="115"/>
      <c r="AH147" s="115"/>
      <c r="AI147" s="115"/>
      <c r="AJ147" s="115"/>
      <c r="AK147" s="115"/>
    </row>
    <row r="148">
      <c r="A148" s="31"/>
      <c r="B148" s="31"/>
      <c r="C148" s="32"/>
      <c r="D148" s="32"/>
      <c r="E148" s="32"/>
      <c r="F148" s="32"/>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F148" s="115"/>
      <c r="AG148" s="115"/>
      <c r="AH148" s="115"/>
      <c r="AI148" s="115"/>
      <c r="AJ148" s="115"/>
      <c r="AK148" s="115"/>
    </row>
    <row r="149">
      <c r="A149" s="31"/>
      <c r="B149" s="31"/>
      <c r="C149" s="32"/>
      <c r="D149" s="32"/>
      <c r="E149" s="32"/>
      <c r="F149" s="32"/>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F149" s="115"/>
      <c r="AG149" s="115"/>
      <c r="AH149" s="115"/>
      <c r="AI149" s="115"/>
      <c r="AJ149" s="115"/>
      <c r="AK149" s="115"/>
    </row>
    <row r="150">
      <c r="A150" s="31"/>
      <c r="B150" s="31"/>
      <c r="C150" s="32"/>
      <c r="D150" s="32"/>
      <c r="E150" s="32"/>
      <c r="F150" s="32"/>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F150" s="115"/>
      <c r="AG150" s="115"/>
      <c r="AH150" s="115"/>
      <c r="AI150" s="115"/>
      <c r="AJ150" s="115"/>
      <c r="AK150" s="115"/>
    </row>
    <row r="151">
      <c r="A151" s="31"/>
      <c r="B151" s="31"/>
      <c r="C151" s="32"/>
      <c r="D151" s="32"/>
      <c r="E151" s="32"/>
      <c r="F151" s="32"/>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F151" s="115"/>
      <c r="AG151" s="115"/>
      <c r="AH151" s="115"/>
      <c r="AI151" s="115"/>
      <c r="AJ151" s="115"/>
      <c r="AK151" s="115"/>
    </row>
    <row r="152">
      <c r="A152" s="31"/>
      <c r="B152" s="31"/>
      <c r="C152" s="32"/>
      <c r="D152" s="32"/>
      <c r="E152" s="32"/>
      <c r="F152" s="32"/>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F152" s="115"/>
      <c r="AG152" s="115"/>
      <c r="AH152" s="115"/>
      <c r="AI152" s="115"/>
      <c r="AJ152" s="115"/>
      <c r="AK152" s="115"/>
    </row>
    <row r="153">
      <c r="A153" s="31"/>
      <c r="B153" s="31"/>
      <c r="C153" s="32"/>
      <c r="D153" s="32"/>
      <c r="E153" s="32"/>
      <c r="F153" s="32"/>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F153" s="115"/>
      <c r="AG153" s="115"/>
      <c r="AH153" s="115"/>
      <c r="AI153" s="115"/>
      <c r="AJ153" s="115"/>
      <c r="AK153" s="115"/>
    </row>
    <row r="154">
      <c r="A154" s="31"/>
      <c r="B154" s="31"/>
      <c r="C154" s="32"/>
      <c r="D154" s="32"/>
      <c r="E154" s="32"/>
      <c r="F154" s="32"/>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F154" s="115"/>
      <c r="AG154" s="115"/>
      <c r="AH154" s="115"/>
      <c r="AI154" s="115"/>
      <c r="AJ154" s="115"/>
      <c r="AK154" s="115"/>
    </row>
    <row r="155">
      <c r="A155" s="31"/>
      <c r="B155" s="31"/>
      <c r="C155" s="32"/>
      <c r="D155" s="32"/>
      <c r="E155" s="32"/>
      <c r="F155" s="32"/>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F155" s="115"/>
      <c r="AG155" s="115"/>
      <c r="AH155" s="115"/>
      <c r="AI155" s="115"/>
      <c r="AJ155" s="115"/>
      <c r="AK155" s="115"/>
    </row>
    <row r="156">
      <c r="A156" s="31"/>
      <c r="B156" s="31"/>
      <c r="C156" s="32"/>
      <c r="D156" s="32"/>
      <c r="E156" s="32"/>
      <c r="F156" s="32"/>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F156" s="115"/>
      <c r="AG156" s="115"/>
      <c r="AH156" s="115"/>
      <c r="AI156" s="115"/>
      <c r="AJ156" s="115"/>
      <c r="AK156" s="115"/>
    </row>
    <row r="157">
      <c r="A157" s="31"/>
      <c r="B157" s="31"/>
      <c r="C157" s="32"/>
      <c r="D157" s="32"/>
      <c r="E157" s="32"/>
      <c r="F157" s="32"/>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F157" s="115"/>
      <c r="AG157" s="115"/>
      <c r="AH157" s="115"/>
      <c r="AI157" s="115"/>
      <c r="AJ157" s="115"/>
      <c r="AK157" s="115"/>
    </row>
    <row r="158">
      <c r="A158" s="31"/>
      <c r="B158" s="31"/>
      <c r="C158" s="32"/>
      <c r="D158" s="32"/>
      <c r="E158" s="32"/>
      <c r="F158" s="32"/>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F158" s="115"/>
      <c r="AG158" s="115"/>
      <c r="AH158" s="115"/>
      <c r="AI158" s="115"/>
      <c r="AJ158" s="115"/>
      <c r="AK158" s="115"/>
    </row>
    <row r="159">
      <c r="A159" s="31"/>
      <c r="B159" s="31"/>
      <c r="C159" s="32"/>
      <c r="D159" s="32"/>
      <c r="E159" s="32"/>
      <c r="F159" s="32"/>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F159" s="115"/>
      <c r="AG159" s="115"/>
      <c r="AH159" s="115"/>
      <c r="AI159" s="115"/>
      <c r="AJ159" s="115"/>
      <c r="AK159" s="115"/>
    </row>
    <row r="160">
      <c r="A160" s="31"/>
      <c r="B160" s="31"/>
      <c r="C160" s="32"/>
      <c r="D160" s="32"/>
      <c r="E160" s="32"/>
      <c r="F160" s="32"/>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F160" s="115"/>
      <c r="AG160" s="115"/>
      <c r="AH160" s="115"/>
      <c r="AI160" s="115"/>
      <c r="AJ160" s="115"/>
      <c r="AK160" s="115"/>
    </row>
    <row r="161">
      <c r="A161" s="31"/>
      <c r="B161" s="31"/>
      <c r="C161" s="32"/>
      <c r="D161" s="32"/>
      <c r="E161" s="32"/>
      <c r="F161" s="32"/>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F161" s="115"/>
      <c r="AG161" s="115"/>
      <c r="AH161" s="115"/>
      <c r="AI161" s="115"/>
      <c r="AJ161" s="115"/>
      <c r="AK161" s="115"/>
    </row>
    <row r="162">
      <c r="A162" s="31"/>
      <c r="B162" s="31"/>
      <c r="C162" s="32"/>
      <c r="D162" s="32"/>
      <c r="E162" s="32"/>
      <c r="F162" s="32"/>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F162" s="115"/>
      <c r="AG162" s="115"/>
      <c r="AH162" s="115"/>
      <c r="AI162" s="115"/>
      <c r="AJ162" s="115"/>
      <c r="AK162" s="115"/>
    </row>
    <row r="163">
      <c r="A163" s="31"/>
      <c r="B163" s="31"/>
      <c r="C163" s="32"/>
      <c r="D163" s="32"/>
      <c r="E163" s="32"/>
      <c r="F163" s="32"/>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F163" s="115"/>
      <c r="AG163" s="115"/>
      <c r="AH163" s="115"/>
      <c r="AI163" s="115"/>
      <c r="AJ163" s="115"/>
      <c r="AK163" s="115"/>
    </row>
    <row r="164">
      <c r="A164" s="31"/>
      <c r="B164" s="31"/>
      <c r="C164" s="32"/>
      <c r="D164" s="32"/>
      <c r="E164" s="32"/>
      <c r="F164" s="32"/>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F164" s="115"/>
      <c r="AG164" s="115"/>
      <c r="AH164" s="115"/>
      <c r="AI164" s="115"/>
      <c r="AJ164" s="115"/>
      <c r="AK164" s="115"/>
    </row>
    <row r="165">
      <c r="A165" s="31"/>
      <c r="B165" s="31"/>
      <c r="C165" s="32"/>
      <c r="D165" s="32"/>
      <c r="E165" s="32"/>
      <c r="F165" s="32"/>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F165" s="115"/>
      <c r="AG165" s="115"/>
      <c r="AH165" s="115"/>
      <c r="AI165" s="115"/>
      <c r="AJ165" s="115"/>
      <c r="AK165" s="115"/>
    </row>
    <row r="166">
      <c r="A166" s="31"/>
      <c r="B166" s="31"/>
      <c r="C166" s="32"/>
      <c r="D166" s="32"/>
      <c r="E166" s="32"/>
      <c r="F166" s="32"/>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F166" s="115"/>
      <c r="AG166" s="115"/>
      <c r="AH166" s="115"/>
      <c r="AI166" s="115"/>
      <c r="AJ166" s="115"/>
      <c r="AK166" s="115"/>
    </row>
    <row r="167">
      <c r="A167" s="31"/>
      <c r="B167" s="31"/>
      <c r="C167" s="32"/>
      <c r="D167" s="32"/>
      <c r="E167" s="32"/>
      <c r="F167" s="32"/>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F167" s="115"/>
      <c r="AG167" s="115"/>
      <c r="AH167" s="115"/>
      <c r="AI167" s="115"/>
      <c r="AJ167" s="115"/>
      <c r="AK167" s="115"/>
    </row>
    <row r="168">
      <c r="A168" s="31"/>
      <c r="B168" s="31"/>
      <c r="C168" s="32"/>
      <c r="D168" s="32"/>
      <c r="E168" s="32"/>
      <c r="F168" s="32"/>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F168" s="115"/>
      <c r="AG168" s="115"/>
      <c r="AH168" s="115"/>
      <c r="AI168" s="115"/>
      <c r="AJ168" s="115"/>
      <c r="AK168" s="115"/>
    </row>
    <row r="169">
      <c r="A169" s="31"/>
      <c r="B169" s="31"/>
      <c r="C169" s="32"/>
      <c r="D169" s="32"/>
      <c r="E169" s="32"/>
      <c r="F169" s="32"/>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F169" s="115"/>
      <c r="AG169" s="115"/>
      <c r="AH169" s="115"/>
      <c r="AI169" s="115"/>
      <c r="AJ169" s="115"/>
      <c r="AK169" s="115"/>
    </row>
    <row r="170">
      <c r="A170" s="31"/>
      <c r="B170" s="31"/>
      <c r="C170" s="32"/>
      <c r="D170" s="32"/>
      <c r="E170" s="32"/>
      <c r="F170" s="32"/>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F170" s="115"/>
      <c r="AG170" s="115"/>
      <c r="AH170" s="115"/>
      <c r="AI170" s="115"/>
      <c r="AJ170" s="115"/>
      <c r="AK170" s="115"/>
    </row>
    <row r="171">
      <c r="A171" s="31"/>
      <c r="B171" s="31"/>
      <c r="C171" s="32"/>
      <c r="D171" s="32"/>
      <c r="E171" s="32"/>
      <c r="F171" s="32"/>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F171" s="115"/>
      <c r="AG171" s="115"/>
      <c r="AH171" s="115"/>
      <c r="AI171" s="115"/>
      <c r="AJ171" s="115"/>
      <c r="AK171" s="115"/>
    </row>
    <row r="172">
      <c r="A172" s="31"/>
      <c r="B172" s="31"/>
      <c r="C172" s="32"/>
      <c r="D172" s="32"/>
      <c r="E172" s="32"/>
      <c r="F172" s="32"/>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F172" s="115"/>
      <c r="AG172" s="115"/>
      <c r="AH172" s="115"/>
      <c r="AI172" s="115"/>
      <c r="AJ172" s="115"/>
      <c r="AK172" s="115"/>
    </row>
    <row r="173">
      <c r="A173" s="31"/>
      <c r="B173" s="31"/>
      <c r="C173" s="32"/>
      <c r="D173" s="32"/>
      <c r="E173" s="32"/>
      <c r="F173" s="32"/>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F173" s="115"/>
      <c r="AG173" s="115"/>
      <c r="AH173" s="115"/>
      <c r="AI173" s="115"/>
      <c r="AJ173" s="115"/>
      <c r="AK173" s="115"/>
    </row>
    <row r="174">
      <c r="A174" s="31"/>
      <c r="B174" s="31"/>
      <c r="C174" s="32"/>
      <c r="D174" s="32"/>
      <c r="E174" s="32"/>
      <c r="F174" s="32"/>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F174" s="115"/>
      <c r="AG174" s="115"/>
      <c r="AH174" s="115"/>
      <c r="AI174" s="115"/>
      <c r="AJ174" s="115"/>
      <c r="AK174" s="115"/>
    </row>
    <row r="175">
      <c r="A175" s="31"/>
      <c r="B175" s="31"/>
      <c r="C175" s="32"/>
      <c r="D175" s="32"/>
      <c r="E175" s="32"/>
      <c r="F175" s="32"/>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F175" s="115"/>
      <c r="AG175" s="115"/>
      <c r="AH175" s="115"/>
      <c r="AI175" s="115"/>
      <c r="AJ175" s="115"/>
      <c r="AK175" s="115"/>
    </row>
    <row r="176">
      <c r="A176" s="31"/>
      <c r="B176" s="31"/>
      <c r="C176" s="32"/>
      <c r="D176" s="32"/>
      <c r="E176" s="32"/>
      <c r="F176" s="32"/>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F176" s="115"/>
      <c r="AG176" s="115"/>
      <c r="AH176" s="115"/>
      <c r="AI176" s="115"/>
      <c r="AJ176" s="115"/>
      <c r="AK176" s="115"/>
    </row>
    <row r="177">
      <c r="A177" s="31"/>
      <c r="B177" s="31"/>
      <c r="C177" s="32"/>
      <c r="D177" s="32"/>
      <c r="E177" s="32"/>
      <c r="F177" s="32"/>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F177" s="115"/>
      <c r="AG177" s="115"/>
      <c r="AH177" s="115"/>
      <c r="AI177" s="115"/>
      <c r="AJ177" s="115"/>
      <c r="AK177" s="115"/>
    </row>
    <row r="178">
      <c r="A178" s="31"/>
      <c r="B178" s="31"/>
      <c r="C178" s="32"/>
      <c r="D178" s="32"/>
      <c r="E178" s="32"/>
      <c r="F178" s="32"/>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F178" s="115"/>
      <c r="AG178" s="115"/>
      <c r="AH178" s="115"/>
      <c r="AI178" s="115"/>
      <c r="AJ178" s="115"/>
      <c r="AK178" s="115"/>
    </row>
    <row r="179">
      <c r="A179" s="31"/>
      <c r="B179" s="31"/>
      <c r="C179" s="32"/>
      <c r="D179" s="32"/>
      <c r="E179" s="32"/>
      <c r="F179" s="32"/>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F179" s="115"/>
      <c r="AG179" s="115"/>
      <c r="AH179" s="115"/>
      <c r="AI179" s="115"/>
      <c r="AJ179" s="115"/>
      <c r="AK179" s="115"/>
    </row>
    <row r="180">
      <c r="A180" s="31"/>
      <c r="B180" s="31"/>
      <c r="C180" s="32"/>
      <c r="D180" s="32"/>
      <c r="E180" s="32"/>
      <c r="F180" s="32"/>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F180" s="115"/>
      <c r="AG180" s="115"/>
      <c r="AH180" s="115"/>
      <c r="AI180" s="115"/>
      <c r="AJ180" s="115"/>
      <c r="AK180" s="115"/>
    </row>
    <row r="181">
      <c r="A181" s="31"/>
      <c r="B181" s="31"/>
      <c r="C181" s="32"/>
      <c r="D181" s="32"/>
      <c r="E181" s="32"/>
      <c r="F181" s="32"/>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F181" s="115"/>
      <c r="AG181" s="115"/>
      <c r="AH181" s="115"/>
      <c r="AI181" s="115"/>
      <c r="AJ181" s="115"/>
      <c r="AK181" s="115"/>
    </row>
    <row r="182">
      <c r="A182" s="31"/>
      <c r="B182" s="31"/>
      <c r="C182" s="32"/>
      <c r="D182" s="32"/>
      <c r="E182" s="32"/>
      <c r="F182" s="32"/>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F182" s="115"/>
      <c r="AG182" s="115"/>
      <c r="AH182" s="115"/>
      <c r="AI182" s="115"/>
      <c r="AJ182" s="115"/>
      <c r="AK182" s="115"/>
    </row>
    <row r="183">
      <c r="A183" s="31"/>
      <c r="B183" s="31"/>
      <c r="C183" s="32"/>
      <c r="D183" s="32"/>
      <c r="E183" s="32"/>
      <c r="F183" s="32"/>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F183" s="115"/>
      <c r="AG183" s="115"/>
      <c r="AH183" s="115"/>
      <c r="AI183" s="115"/>
      <c r="AJ183" s="115"/>
      <c r="AK183" s="115"/>
    </row>
    <row r="184">
      <c r="A184" s="31"/>
      <c r="B184" s="31"/>
      <c r="C184" s="32"/>
      <c r="D184" s="32"/>
      <c r="E184" s="32"/>
      <c r="F184" s="32"/>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F184" s="115"/>
      <c r="AG184" s="115"/>
      <c r="AH184" s="115"/>
      <c r="AI184" s="115"/>
      <c r="AJ184" s="115"/>
      <c r="AK184" s="115"/>
    </row>
    <row r="185">
      <c r="A185" s="31"/>
      <c r="B185" s="31"/>
      <c r="C185" s="32"/>
      <c r="D185" s="32"/>
      <c r="E185" s="32"/>
      <c r="F185" s="32"/>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F185" s="115"/>
      <c r="AG185" s="115"/>
      <c r="AH185" s="115"/>
      <c r="AI185" s="115"/>
      <c r="AJ185" s="115"/>
      <c r="AK185" s="115"/>
    </row>
    <row r="186">
      <c r="A186" s="31"/>
      <c r="B186" s="31"/>
      <c r="C186" s="32"/>
      <c r="D186" s="32"/>
      <c r="E186" s="32"/>
      <c r="F186" s="32"/>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F186" s="115"/>
      <c r="AG186" s="115"/>
      <c r="AH186" s="115"/>
      <c r="AI186" s="115"/>
      <c r="AJ186" s="115"/>
      <c r="AK186" s="115"/>
    </row>
    <row r="187">
      <c r="A187" s="31"/>
      <c r="B187" s="31"/>
      <c r="C187" s="32"/>
      <c r="D187" s="32"/>
      <c r="E187" s="32"/>
      <c r="F187" s="32"/>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F187" s="115"/>
      <c r="AG187" s="115"/>
      <c r="AH187" s="115"/>
      <c r="AI187" s="115"/>
      <c r="AJ187" s="115"/>
      <c r="AK187" s="115"/>
    </row>
    <row r="188">
      <c r="A188" s="31"/>
      <c r="B188" s="31"/>
      <c r="C188" s="32"/>
      <c r="D188" s="32"/>
      <c r="E188" s="32"/>
      <c r="F188" s="32"/>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F188" s="115"/>
      <c r="AG188" s="115"/>
      <c r="AH188" s="115"/>
      <c r="AI188" s="115"/>
      <c r="AJ188" s="115"/>
      <c r="AK188" s="115"/>
    </row>
    <row r="189">
      <c r="A189" s="31"/>
      <c r="B189" s="31"/>
      <c r="C189" s="32"/>
      <c r="D189" s="32"/>
      <c r="E189" s="32"/>
      <c r="F189" s="32"/>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F189" s="115"/>
      <c r="AG189" s="115"/>
      <c r="AH189" s="115"/>
      <c r="AI189" s="115"/>
      <c r="AJ189" s="115"/>
      <c r="AK189" s="115"/>
    </row>
    <row r="190">
      <c r="A190" s="31"/>
      <c r="B190" s="31"/>
      <c r="C190" s="32"/>
      <c r="D190" s="32"/>
      <c r="E190" s="32"/>
      <c r="F190" s="32"/>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F190" s="115"/>
      <c r="AG190" s="115"/>
      <c r="AH190" s="115"/>
      <c r="AI190" s="115"/>
      <c r="AJ190" s="115"/>
      <c r="AK190" s="115"/>
    </row>
    <row r="191">
      <c r="A191" s="31"/>
      <c r="B191" s="31"/>
      <c r="C191" s="32"/>
      <c r="D191" s="32"/>
      <c r="E191" s="32"/>
      <c r="F191" s="32"/>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F191" s="115"/>
      <c r="AG191" s="115"/>
      <c r="AH191" s="115"/>
      <c r="AI191" s="115"/>
      <c r="AJ191" s="115"/>
      <c r="AK191" s="115"/>
    </row>
    <row r="192">
      <c r="A192" s="31"/>
      <c r="B192" s="31"/>
      <c r="C192" s="32"/>
      <c r="D192" s="32"/>
      <c r="E192" s="32"/>
      <c r="F192" s="32"/>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F192" s="115"/>
      <c r="AG192" s="115"/>
      <c r="AH192" s="115"/>
      <c r="AI192" s="115"/>
      <c r="AJ192" s="115"/>
      <c r="AK192" s="115"/>
    </row>
    <row r="193">
      <c r="A193" s="31"/>
      <c r="B193" s="31"/>
      <c r="C193" s="32"/>
      <c r="D193" s="32"/>
      <c r="E193" s="32"/>
      <c r="F193" s="32"/>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F193" s="115"/>
      <c r="AG193" s="115"/>
      <c r="AH193" s="115"/>
      <c r="AI193" s="115"/>
      <c r="AJ193" s="115"/>
      <c r="AK193" s="115"/>
    </row>
    <row r="194">
      <c r="A194" s="31"/>
      <c r="B194" s="31"/>
      <c r="C194" s="32"/>
      <c r="D194" s="32"/>
      <c r="E194" s="32"/>
      <c r="F194" s="32"/>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F194" s="115"/>
      <c r="AG194" s="115"/>
      <c r="AH194" s="115"/>
      <c r="AI194" s="115"/>
      <c r="AJ194" s="115"/>
      <c r="AK194" s="115"/>
    </row>
    <row r="195">
      <c r="A195" s="31"/>
      <c r="B195" s="31"/>
      <c r="C195" s="32"/>
      <c r="D195" s="32"/>
      <c r="E195" s="32"/>
      <c r="F195" s="32"/>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F195" s="115"/>
      <c r="AG195" s="115"/>
      <c r="AH195" s="115"/>
      <c r="AI195" s="115"/>
      <c r="AJ195" s="115"/>
      <c r="AK195" s="115"/>
    </row>
    <row r="196">
      <c r="A196" s="31"/>
      <c r="B196" s="31"/>
      <c r="C196" s="32"/>
      <c r="D196" s="32"/>
      <c r="E196" s="32"/>
      <c r="F196" s="32"/>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F196" s="115"/>
      <c r="AG196" s="115"/>
      <c r="AH196" s="115"/>
      <c r="AI196" s="115"/>
      <c r="AJ196" s="115"/>
      <c r="AK196" s="115"/>
    </row>
    <row r="197">
      <c r="A197" s="31"/>
      <c r="B197" s="31"/>
      <c r="C197" s="32"/>
      <c r="D197" s="32"/>
      <c r="E197" s="32"/>
      <c r="F197" s="32"/>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F197" s="115"/>
      <c r="AG197" s="115"/>
      <c r="AH197" s="115"/>
      <c r="AI197" s="115"/>
      <c r="AJ197" s="115"/>
      <c r="AK197" s="115"/>
    </row>
    <row r="198">
      <c r="A198" s="31"/>
      <c r="B198" s="31"/>
      <c r="C198" s="32"/>
      <c r="D198" s="32"/>
      <c r="E198" s="32"/>
      <c r="F198" s="32"/>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F198" s="115"/>
      <c r="AG198" s="115"/>
      <c r="AH198" s="115"/>
      <c r="AI198" s="115"/>
      <c r="AJ198" s="115"/>
      <c r="AK198" s="115"/>
    </row>
    <row r="199">
      <c r="A199" s="31"/>
      <c r="B199" s="31"/>
      <c r="C199" s="32"/>
      <c r="D199" s="32"/>
      <c r="E199" s="32"/>
      <c r="F199" s="32"/>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F199" s="115"/>
      <c r="AG199" s="115"/>
      <c r="AH199" s="115"/>
      <c r="AI199" s="115"/>
      <c r="AJ199" s="115"/>
      <c r="AK199" s="115"/>
    </row>
    <row r="200">
      <c r="A200" s="31"/>
      <c r="B200" s="31"/>
      <c r="C200" s="32"/>
      <c r="D200" s="32"/>
      <c r="E200" s="32"/>
      <c r="F200" s="32"/>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F200" s="115"/>
      <c r="AG200" s="115"/>
      <c r="AH200" s="115"/>
      <c r="AI200" s="115"/>
      <c r="AJ200" s="115"/>
      <c r="AK200" s="115"/>
    </row>
    <row r="201">
      <c r="A201" s="31"/>
      <c r="B201" s="31"/>
      <c r="C201" s="32"/>
      <c r="D201" s="32"/>
      <c r="E201" s="32"/>
      <c r="F201" s="32"/>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F201" s="115"/>
      <c r="AG201" s="115"/>
      <c r="AH201" s="115"/>
      <c r="AI201" s="115"/>
      <c r="AJ201" s="115"/>
      <c r="AK201" s="115"/>
    </row>
    <row r="202">
      <c r="A202" s="31"/>
      <c r="B202" s="31"/>
      <c r="C202" s="32"/>
      <c r="D202" s="32"/>
      <c r="E202" s="32"/>
      <c r="F202" s="32"/>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F202" s="115"/>
      <c r="AG202" s="115"/>
      <c r="AH202" s="115"/>
      <c r="AI202" s="115"/>
      <c r="AJ202" s="115"/>
      <c r="AK202" s="115"/>
    </row>
    <row r="203">
      <c r="A203" s="31"/>
      <c r="B203" s="31"/>
      <c r="C203" s="32"/>
      <c r="D203" s="32"/>
      <c r="E203" s="32"/>
      <c r="F203" s="32"/>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F203" s="115"/>
      <c r="AG203" s="115"/>
      <c r="AH203" s="115"/>
      <c r="AI203" s="115"/>
      <c r="AJ203" s="115"/>
      <c r="AK203" s="115"/>
    </row>
    <row r="204">
      <c r="A204" s="31"/>
      <c r="B204" s="31"/>
      <c r="C204" s="32"/>
      <c r="D204" s="32"/>
      <c r="E204" s="32"/>
      <c r="F204" s="32"/>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F204" s="115"/>
      <c r="AG204" s="115"/>
      <c r="AH204" s="115"/>
      <c r="AI204" s="115"/>
      <c r="AJ204" s="115"/>
      <c r="AK204" s="115"/>
    </row>
    <row r="205">
      <c r="A205" s="31"/>
      <c r="B205" s="31"/>
      <c r="C205" s="32"/>
      <c r="D205" s="32"/>
      <c r="E205" s="32"/>
      <c r="F205" s="32"/>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F205" s="115"/>
      <c r="AG205" s="115"/>
      <c r="AH205" s="115"/>
      <c r="AI205" s="115"/>
      <c r="AJ205" s="115"/>
      <c r="AK205" s="115"/>
    </row>
    <row r="206">
      <c r="A206" s="31"/>
      <c r="B206" s="31"/>
      <c r="C206" s="32"/>
      <c r="D206" s="32"/>
      <c r="E206" s="32"/>
      <c r="F206" s="32"/>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F206" s="115"/>
      <c r="AG206" s="115"/>
      <c r="AH206" s="115"/>
      <c r="AI206" s="115"/>
      <c r="AJ206" s="115"/>
      <c r="AK206" s="115"/>
    </row>
    <row r="207">
      <c r="A207" s="31"/>
      <c r="B207" s="31"/>
      <c r="C207" s="32"/>
      <c r="D207" s="32"/>
      <c r="E207" s="32"/>
      <c r="F207" s="32"/>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F207" s="115"/>
      <c r="AG207" s="115"/>
      <c r="AH207" s="115"/>
      <c r="AI207" s="115"/>
      <c r="AJ207" s="115"/>
      <c r="AK207" s="115"/>
    </row>
    <row r="208">
      <c r="A208" s="31"/>
      <c r="B208" s="31"/>
      <c r="C208" s="32"/>
      <c r="D208" s="32"/>
      <c r="E208" s="32"/>
      <c r="F208" s="32"/>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F208" s="115"/>
      <c r="AG208" s="115"/>
      <c r="AH208" s="115"/>
      <c r="AI208" s="115"/>
      <c r="AJ208" s="115"/>
      <c r="AK208" s="115"/>
    </row>
    <row r="209">
      <c r="A209" s="31"/>
      <c r="B209" s="31"/>
      <c r="C209" s="32"/>
      <c r="D209" s="32"/>
      <c r="E209" s="32"/>
      <c r="F209" s="32"/>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F209" s="115"/>
      <c r="AG209" s="115"/>
      <c r="AH209" s="115"/>
      <c r="AI209" s="115"/>
      <c r="AJ209" s="115"/>
      <c r="AK209" s="115"/>
    </row>
    <row r="210">
      <c r="A210" s="31"/>
      <c r="B210" s="31"/>
      <c r="C210" s="32"/>
      <c r="D210" s="32"/>
      <c r="E210" s="32"/>
      <c r="F210" s="32"/>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F210" s="115"/>
      <c r="AG210" s="115"/>
      <c r="AH210" s="115"/>
      <c r="AI210" s="115"/>
      <c r="AJ210" s="115"/>
      <c r="AK210" s="115"/>
    </row>
    <row r="211">
      <c r="A211" s="31"/>
      <c r="B211" s="31"/>
      <c r="C211" s="32"/>
      <c r="D211" s="32"/>
      <c r="E211" s="32"/>
      <c r="F211" s="32"/>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F211" s="115"/>
      <c r="AG211" s="115"/>
      <c r="AH211" s="115"/>
      <c r="AI211" s="115"/>
      <c r="AJ211" s="115"/>
      <c r="AK211" s="115"/>
    </row>
    <row r="212">
      <c r="A212" s="31"/>
      <c r="B212" s="31"/>
      <c r="C212" s="32"/>
      <c r="D212" s="32"/>
      <c r="E212" s="32"/>
      <c r="F212" s="32"/>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F212" s="115"/>
      <c r="AG212" s="115"/>
      <c r="AH212" s="115"/>
      <c r="AI212" s="115"/>
      <c r="AJ212" s="115"/>
      <c r="AK212" s="115"/>
    </row>
    <row r="213">
      <c r="A213" s="31"/>
      <c r="B213" s="31"/>
      <c r="C213" s="32"/>
      <c r="D213" s="32"/>
      <c r="E213" s="32"/>
      <c r="F213" s="32"/>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F213" s="115"/>
      <c r="AG213" s="115"/>
      <c r="AH213" s="115"/>
      <c r="AI213" s="115"/>
      <c r="AJ213" s="115"/>
      <c r="AK213" s="115"/>
    </row>
    <row r="214">
      <c r="A214" s="31"/>
      <c r="B214" s="31"/>
      <c r="C214" s="32"/>
      <c r="D214" s="32"/>
      <c r="E214" s="32"/>
      <c r="F214" s="32"/>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F214" s="115"/>
      <c r="AG214" s="115"/>
      <c r="AH214" s="115"/>
      <c r="AI214" s="115"/>
      <c r="AJ214" s="115"/>
      <c r="AK214" s="115"/>
    </row>
    <row r="215">
      <c r="A215" s="31"/>
      <c r="B215" s="31"/>
      <c r="C215" s="32"/>
      <c r="D215" s="32"/>
      <c r="E215" s="32"/>
      <c r="F215" s="32"/>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F215" s="115"/>
      <c r="AG215" s="115"/>
      <c r="AH215" s="115"/>
      <c r="AI215" s="115"/>
      <c r="AJ215" s="115"/>
      <c r="AK215" s="115"/>
    </row>
    <row r="216">
      <c r="A216" s="31"/>
      <c r="B216" s="31"/>
      <c r="C216" s="32"/>
      <c r="D216" s="32"/>
      <c r="E216" s="32"/>
      <c r="F216" s="32"/>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F216" s="115"/>
      <c r="AG216" s="115"/>
      <c r="AH216" s="115"/>
      <c r="AI216" s="115"/>
      <c r="AJ216" s="115"/>
      <c r="AK216" s="115"/>
    </row>
    <row r="217">
      <c r="A217" s="31"/>
      <c r="B217" s="31"/>
      <c r="C217" s="32"/>
      <c r="D217" s="32"/>
      <c r="E217" s="32"/>
      <c r="F217" s="32"/>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F217" s="115"/>
      <c r="AG217" s="115"/>
      <c r="AH217" s="115"/>
      <c r="AI217" s="115"/>
      <c r="AJ217" s="115"/>
      <c r="AK217" s="115"/>
    </row>
    <row r="218">
      <c r="A218" s="31"/>
      <c r="B218" s="31"/>
      <c r="C218" s="32"/>
      <c r="D218" s="32"/>
      <c r="E218" s="32"/>
      <c r="F218" s="32"/>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F218" s="115"/>
      <c r="AG218" s="115"/>
      <c r="AH218" s="115"/>
      <c r="AI218" s="115"/>
      <c r="AJ218" s="115"/>
      <c r="AK218" s="115"/>
    </row>
    <row r="219">
      <c r="A219" s="31"/>
      <c r="B219" s="31"/>
      <c r="C219" s="32"/>
      <c r="D219" s="32"/>
      <c r="E219" s="32"/>
      <c r="F219" s="32"/>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F219" s="115"/>
      <c r="AG219" s="115"/>
      <c r="AH219" s="115"/>
      <c r="AI219" s="115"/>
      <c r="AJ219" s="115"/>
      <c r="AK219" s="115"/>
    </row>
    <row r="220">
      <c r="A220" s="31"/>
      <c r="B220" s="31"/>
      <c r="C220" s="32"/>
      <c r="D220" s="32"/>
      <c r="E220" s="32"/>
      <c r="F220" s="32"/>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F220" s="115"/>
      <c r="AG220" s="115"/>
      <c r="AH220" s="115"/>
      <c r="AI220" s="115"/>
      <c r="AJ220" s="115"/>
      <c r="AK220" s="115"/>
    </row>
    <row r="221">
      <c r="A221" s="31"/>
      <c r="B221" s="31"/>
      <c r="C221" s="32"/>
      <c r="D221" s="32"/>
      <c r="E221" s="32"/>
      <c r="F221" s="32"/>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F221" s="115"/>
      <c r="AG221" s="115"/>
      <c r="AH221" s="115"/>
      <c r="AI221" s="115"/>
      <c r="AJ221" s="115"/>
      <c r="AK221" s="115"/>
    </row>
    <row r="222">
      <c r="A222" s="31"/>
      <c r="B222" s="31"/>
      <c r="C222" s="32"/>
      <c r="D222" s="32"/>
      <c r="E222" s="32"/>
      <c r="F222" s="32"/>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F222" s="115"/>
      <c r="AG222" s="115"/>
      <c r="AH222" s="115"/>
      <c r="AI222" s="115"/>
      <c r="AJ222" s="115"/>
      <c r="AK222" s="115"/>
    </row>
    <row r="223">
      <c r="A223" s="31"/>
      <c r="B223" s="31"/>
      <c r="C223" s="32"/>
      <c r="D223" s="32"/>
      <c r="E223" s="32"/>
      <c r="F223" s="32"/>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F223" s="115"/>
      <c r="AG223" s="115"/>
      <c r="AH223" s="115"/>
      <c r="AI223" s="115"/>
      <c r="AJ223" s="115"/>
      <c r="AK223" s="115"/>
    </row>
    <row r="224">
      <c r="A224" s="31"/>
      <c r="B224" s="31"/>
      <c r="C224" s="32"/>
      <c r="D224" s="32"/>
      <c r="E224" s="32"/>
      <c r="F224" s="32"/>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F224" s="115"/>
      <c r="AG224" s="115"/>
      <c r="AH224" s="115"/>
      <c r="AI224" s="115"/>
      <c r="AJ224" s="115"/>
      <c r="AK224" s="115"/>
    </row>
    <row r="225">
      <c r="A225" s="31"/>
      <c r="B225" s="31"/>
      <c r="C225" s="32"/>
      <c r="D225" s="32"/>
      <c r="E225" s="32"/>
      <c r="F225" s="32"/>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F225" s="115"/>
      <c r="AG225" s="115"/>
      <c r="AH225" s="115"/>
      <c r="AI225" s="115"/>
      <c r="AJ225" s="115"/>
      <c r="AK225" s="115"/>
    </row>
    <row r="226">
      <c r="A226" s="31"/>
      <c r="B226" s="31"/>
      <c r="C226" s="32"/>
      <c r="D226" s="32"/>
      <c r="E226" s="32"/>
      <c r="F226" s="32"/>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F226" s="115"/>
      <c r="AG226" s="115"/>
      <c r="AH226" s="115"/>
      <c r="AI226" s="115"/>
      <c r="AJ226" s="115"/>
      <c r="AK226" s="115"/>
    </row>
    <row r="227">
      <c r="A227" s="31"/>
      <c r="B227" s="31"/>
      <c r="C227" s="32"/>
      <c r="D227" s="32"/>
      <c r="E227" s="32"/>
      <c r="F227" s="32"/>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F227" s="115"/>
      <c r="AG227" s="115"/>
      <c r="AH227" s="115"/>
      <c r="AI227" s="115"/>
      <c r="AJ227" s="115"/>
      <c r="AK227" s="115"/>
    </row>
    <row r="228">
      <c r="A228" s="31"/>
      <c r="B228" s="31"/>
      <c r="C228" s="32"/>
      <c r="D228" s="32"/>
      <c r="E228" s="32"/>
      <c r="F228" s="32"/>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F228" s="115"/>
      <c r="AG228" s="115"/>
      <c r="AH228" s="115"/>
      <c r="AI228" s="115"/>
      <c r="AJ228" s="115"/>
      <c r="AK228" s="115"/>
    </row>
    <row r="229">
      <c r="A229" s="31"/>
      <c r="B229" s="31"/>
      <c r="C229" s="32"/>
      <c r="D229" s="32"/>
      <c r="E229" s="32"/>
      <c r="F229" s="32"/>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F229" s="115"/>
      <c r="AG229" s="115"/>
      <c r="AH229" s="115"/>
      <c r="AI229" s="115"/>
      <c r="AJ229" s="115"/>
      <c r="AK229" s="115"/>
    </row>
    <row r="230">
      <c r="A230" s="31"/>
      <c r="B230" s="31"/>
      <c r="C230" s="32"/>
      <c r="D230" s="32"/>
      <c r="E230" s="32"/>
      <c r="F230" s="32"/>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F230" s="115"/>
      <c r="AG230" s="115"/>
      <c r="AH230" s="115"/>
      <c r="AI230" s="115"/>
      <c r="AJ230" s="115"/>
      <c r="AK230" s="115"/>
    </row>
    <row r="231">
      <c r="A231" s="31"/>
      <c r="B231" s="31"/>
      <c r="C231" s="32"/>
      <c r="D231" s="32"/>
      <c r="E231" s="32"/>
      <c r="F231" s="32"/>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F231" s="115"/>
      <c r="AG231" s="115"/>
      <c r="AH231" s="115"/>
      <c r="AI231" s="115"/>
      <c r="AJ231" s="115"/>
      <c r="AK231" s="115"/>
    </row>
    <row r="232">
      <c r="A232" s="31"/>
      <c r="B232" s="31"/>
      <c r="C232" s="32"/>
      <c r="D232" s="32"/>
      <c r="E232" s="32"/>
      <c r="F232" s="32"/>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F232" s="115"/>
      <c r="AG232" s="115"/>
      <c r="AH232" s="115"/>
      <c r="AI232" s="115"/>
      <c r="AJ232" s="115"/>
      <c r="AK232" s="115"/>
    </row>
    <row r="233">
      <c r="A233" s="31"/>
      <c r="B233" s="31"/>
      <c r="C233" s="32"/>
      <c r="D233" s="32"/>
      <c r="E233" s="32"/>
      <c r="F233" s="32"/>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F233" s="115"/>
      <c r="AG233" s="115"/>
      <c r="AH233" s="115"/>
      <c r="AI233" s="115"/>
      <c r="AJ233" s="115"/>
      <c r="AK233" s="115"/>
    </row>
    <row r="234">
      <c r="A234" s="31"/>
      <c r="B234" s="31"/>
      <c r="C234" s="32"/>
      <c r="D234" s="32"/>
      <c r="E234" s="32"/>
      <c r="F234" s="32"/>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F234" s="115"/>
      <c r="AG234" s="115"/>
      <c r="AH234" s="115"/>
      <c r="AI234" s="115"/>
      <c r="AJ234" s="115"/>
      <c r="AK234" s="115"/>
    </row>
    <row r="235">
      <c r="A235" s="31"/>
      <c r="B235" s="31"/>
      <c r="C235" s="32"/>
      <c r="D235" s="32"/>
      <c r="E235" s="32"/>
      <c r="F235" s="32"/>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F235" s="115"/>
      <c r="AG235" s="115"/>
      <c r="AH235" s="115"/>
      <c r="AI235" s="115"/>
      <c r="AJ235" s="115"/>
      <c r="AK235" s="115"/>
    </row>
    <row r="236">
      <c r="A236" s="31"/>
      <c r="B236" s="31"/>
      <c r="C236" s="32"/>
      <c r="D236" s="32"/>
      <c r="E236" s="32"/>
      <c r="F236" s="32"/>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F236" s="115"/>
      <c r="AG236" s="115"/>
      <c r="AH236" s="115"/>
      <c r="AI236" s="115"/>
      <c r="AJ236" s="115"/>
      <c r="AK236" s="115"/>
    </row>
    <row r="237">
      <c r="A237" s="31"/>
      <c r="B237" s="31"/>
      <c r="C237" s="32"/>
      <c r="D237" s="32"/>
      <c r="E237" s="32"/>
      <c r="F237" s="32"/>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F237" s="115"/>
      <c r="AG237" s="115"/>
      <c r="AH237" s="115"/>
      <c r="AI237" s="115"/>
      <c r="AJ237" s="115"/>
      <c r="AK237" s="115"/>
    </row>
    <row r="238">
      <c r="A238" s="31"/>
      <c r="B238" s="31"/>
      <c r="C238" s="32"/>
      <c r="D238" s="32"/>
      <c r="E238" s="32"/>
      <c r="F238" s="32"/>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F238" s="115"/>
      <c r="AG238" s="115"/>
      <c r="AH238" s="115"/>
      <c r="AI238" s="115"/>
      <c r="AJ238" s="115"/>
      <c r="AK238" s="115"/>
    </row>
    <row r="239">
      <c r="A239" s="31"/>
      <c r="B239" s="31"/>
      <c r="C239" s="32"/>
      <c r="D239" s="32"/>
      <c r="E239" s="32"/>
      <c r="F239" s="32"/>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F239" s="115"/>
      <c r="AG239" s="115"/>
      <c r="AH239" s="115"/>
      <c r="AI239" s="115"/>
      <c r="AJ239" s="115"/>
      <c r="AK239" s="115"/>
    </row>
    <row r="240">
      <c r="A240" s="31"/>
      <c r="B240" s="31"/>
      <c r="C240" s="32"/>
      <c r="D240" s="32"/>
      <c r="E240" s="32"/>
      <c r="F240" s="32"/>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F240" s="115"/>
      <c r="AG240" s="115"/>
      <c r="AH240" s="115"/>
      <c r="AI240" s="115"/>
      <c r="AJ240" s="115"/>
      <c r="AK240" s="115"/>
    </row>
    <row r="241">
      <c r="A241" s="31"/>
      <c r="B241" s="31"/>
      <c r="C241" s="32"/>
      <c r="D241" s="32"/>
      <c r="E241" s="32"/>
      <c r="F241" s="32"/>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F241" s="115"/>
      <c r="AG241" s="115"/>
      <c r="AH241" s="115"/>
      <c r="AI241" s="115"/>
      <c r="AJ241" s="115"/>
      <c r="AK241" s="115"/>
    </row>
  </sheetData>
  <autoFilter ref="$A$2:$AD$74"/>
  <mergeCells count="6">
    <mergeCell ref="C1:F1"/>
    <mergeCell ref="G1:L1"/>
    <mergeCell ref="M1:R1"/>
    <mergeCell ref="S1:X1"/>
    <mergeCell ref="Y1:AD1"/>
    <mergeCell ref="A1:B1"/>
  </mergeCells>
  <dataValidations>
    <dataValidation type="list" allowBlank="1" sqref="H4:H241 N4:N241 T4:T241 Z4:Z241">
      <formula1>DamageTypes</formula1>
    </dataValidation>
    <dataValidation type="list" allowBlank="1" sqref="A4:A241">
      <formula1>WeaponTypes</formula1>
    </dataValidation>
    <dataValidation type="list" allowBlank="1" sqref="B4:B241">
      <formula1>Drivers</formula1>
    </dataValidation>
  </dataValidations>
  <drawing r:id="rId2"/>
  <legacyDrawing r:id="rId3"/>
  <tableParts count="6">
    <tablePart r:id="rId10"/>
    <tablePart r:id="rId11"/>
    <tablePart r:id="rId12"/>
    <tablePart r:id="rId13"/>
    <tablePart r:id="rId14"/>
    <tablePart r:id="rId15"/>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0"/>
    <col customWidth="1" hidden="1" min="3" max="3" width="21.71"/>
    <col customWidth="1" min="4" max="4" width="21.71"/>
    <col customWidth="1" min="6" max="6" width="16.71"/>
  </cols>
  <sheetData>
    <row r="1">
      <c r="A1" s="99" t="s">
        <v>2593</v>
      </c>
      <c r="B1" s="100" t="s">
        <v>2594</v>
      </c>
      <c r="C1" s="99" t="s">
        <v>2595</v>
      </c>
      <c r="D1" s="99" t="s">
        <v>2596</v>
      </c>
      <c r="E1" s="101" t="s">
        <v>2597</v>
      </c>
      <c r="F1" s="100" t="s">
        <v>2598</v>
      </c>
    </row>
    <row r="2">
      <c r="A2" s="29" t="s">
        <v>2599</v>
      </c>
      <c r="B2" s="28" t="s">
        <v>501</v>
      </c>
      <c r="C2" s="29" t="str">
        <f t="array" ref="C2:C203">A2:A203&amp;B2:B203</f>
        <v>0-Battle Course+Normal</v>
      </c>
      <c r="D2" s="29" t="s">
        <v>584</v>
      </c>
      <c r="E2" s="102" t="s">
        <v>2600</v>
      </c>
      <c r="F2" s="31"/>
    </row>
    <row r="3">
      <c r="A3" s="29" t="s">
        <v>2601</v>
      </c>
      <c r="B3" s="28" t="s">
        <v>506</v>
      </c>
      <c r="C3" s="29" t="s">
        <v>2602</v>
      </c>
      <c r="D3" s="29" t="s">
        <v>119</v>
      </c>
      <c r="E3" s="102" t="s">
        <v>1271</v>
      </c>
      <c r="F3" s="31"/>
    </row>
    <row r="4">
      <c r="A4" s="29" t="s">
        <v>2603</v>
      </c>
      <c r="B4" s="28" t="s">
        <v>501</v>
      </c>
      <c r="C4" s="29" t="s">
        <v>2604</v>
      </c>
      <c r="D4" s="29" t="s">
        <v>601</v>
      </c>
      <c r="E4" s="102" t="s">
        <v>974</v>
      </c>
      <c r="F4" s="31"/>
    </row>
    <row r="5">
      <c r="A5" s="29" t="s">
        <v>2603</v>
      </c>
      <c r="B5" s="28" t="s">
        <v>506</v>
      </c>
      <c r="C5" s="29" t="s">
        <v>2605</v>
      </c>
      <c r="D5" s="29" t="s">
        <v>601</v>
      </c>
      <c r="E5" s="102" t="s">
        <v>2606</v>
      </c>
      <c r="F5" s="31"/>
    </row>
    <row r="6">
      <c r="A6" s="29" t="s">
        <v>2607</v>
      </c>
      <c r="B6" s="28" t="s">
        <v>501</v>
      </c>
      <c r="C6" s="29" t="s">
        <v>2608</v>
      </c>
      <c r="D6" s="29" t="s">
        <v>621</v>
      </c>
      <c r="E6" s="102" t="s">
        <v>996</v>
      </c>
      <c r="F6" s="31"/>
    </row>
    <row r="7">
      <c r="A7" s="29" t="s">
        <v>2607</v>
      </c>
      <c r="B7" s="28" t="s">
        <v>506</v>
      </c>
      <c r="C7" s="29" t="s">
        <v>2609</v>
      </c>
      <c r="D7" s="29" t="s">
        <v>621</v>
      </c>
      <c r="E7" s="102" t="s">
        <v>2610</v>
      </c>
      <c r="F7" s="31"/>
    </row>
    <row r="8">
      <c r="A8" s="29" t="s">
        <v>2607</v>
      </c>
      <c r="B8" s="28" t="s">
        <v>512</v>
      </c>
      <c r="C8" s="29" t="s">
        <v>2611</v>
      </c>
      <c r="D8" s="29" t="s">
        <v>621</v>
      </c>
      <c r="E8" s="102" t="s">
        <v>2612</v>
      </c>
      <c r="F8" s="31"/>
    </row>
    <row r="9">
      <c r="A9" s="29" t="s">
        <v>2613</v>
      </c>
      <c r="B9" s="28" t="s">
        <v>501</v>
      </c>
      <c r="C9" s="29" t="s">
        <v>2614</v>
      </c>
      <c r="D9" s="29" t="s">
        <v>605</v>
      </c>
      <c r="E9" s="102" t="s">
        <v>2615</v>
      </c>
      <c r="F9" s="31"/>
    </row>
    <row r="10">
      <c r="A10" s="29" t="s">
        <v>2616</v>
      </c>
      <c r="B10" s="28" t="s">
        <v>501</v>
      </c>
      <c r="C10" s="29" t="s">
        <v>2617</v>
      </c>
      <c r="D10" s="29" t="s">
        <v>589</v>
      </c>
      <c r="E10" s="102" t="s">
        <v>998</v>
      </c>
      <c r="F10" s="31"/>
    </row>
    <row r="11">
      <c r="A11" s="29" t="s">
        <v>2618</v>
      </c>
      <c r="B11" s="28" t="s">
        <v>501</v>
      </c>
      <c r="C11" s="29" t="s">
        <v>2619</v>
      </c>
      <c r="D11" s="29" t="s">
        <v>589</v>
      </c>
      <c r="E11" s="102" t="s">
        <v>2600</v>
      </c>
      <c r="F11" s="31"/>
    </row>
    <row r="12">
      <c r="A12" s="29" t="s">
        <v>2620</v>
      </c>
      <c r="B12" s="28" t="s">
        <v>501</v>
      </c>
      <c r="C12" s="29" t="s">
        <v>2621</v>
      </c>
      <c r="D12" s="29" t="s">
        <v>625</v>
      </c>
      <c r="E12" s="102" t="s">
        <v>2622</v>
      </c>
      <c r="F12" s="28" t="s">
        <v>626</v>
      </c>
    </row>
    <row r="13">
      <c r="A13" s="29" t="s">
        <v>2620</v>
      </c>
      <c r="B13" s="28" t="s">
        <v>506</v>
      </c>
      <c r="C13" s="29" t="s">
        <v>2623</v>
      </c>
      <c r="D13" s="29" t="s">
        <v>625</v>
      </c>
      <c r="E13" s="102" t="s">
        <v>2624</v>
      </c>
      <c r="F13" s="28" t="s">
        <v>626</v>
      </c>
    </row>
    <row r="14">
      <c r="A14" s="29" t="s">
        <v>2620</v>
      </c>
      <c r="B14" s="28" t="s">
        <v>512</v>
      </c>
      <c r="C14" s="29" t="s">
        <v>2625</v>
      </c>
      <c r="D14" s="29" t="s">
        <v>625</v>
      </c>
      <c r="E14" s="102" t="s">
        <v>2626</v>
      </c>
      <c r="F14" s="28" t="s">
        <v>626</v>
      </c>
    </row>
    <row r="15">
      <c r="A15" s="29" t="s">
        <v>2627</v>
      </c>
      <c r="B15" s="28" t="s">
        <v>512</v>
      </c>
      <c r="C15" s="29" t="s">
        <v>2628</v>
      </c>
      <c r="D15" s="29" t="s">
        <v>614</v>
      </c>
      <c r="E15" s="102" t="s">
        <v>2615</v>
      </c>
      <c r="F15" s="28" t="s">
        <v>652</v>
      </c>
    </row>
    <row r="16" ht="26.25">
      <c r="A16" s="29" t="s">
        <v>2629</v>
      </c>
      <c r="B16" s="28" t="s">
        <v>501</v>
      </c>
      <c r="C16" s="29" t="s">
        <v>2630</v>
      </c>
      <c r="D16" s="29" t="s">
        <v>625</v>
      </c>
      <c r="E16" s="102" t="s">
        <v>974</v>
      </c>
      <c r="F16" s="28" t="s">
        <v>504</v>
      </c>
    </row>
    <row r="17">
      <c r="A17" s="29" t="s">
        <v>2631</v>
      </c>
      <c r="B17" s="28" t="s">
        <v>501</v>
      </c>
      <c r="C17" s="29" t="s">
        <v>2632</v>
      </c>
      <c r="D17" s="29" t="s">
        <v>625</v>
      </c>
      <c r="E17" s="102" t="s">
        <v>998</v>
      </c>
      <c r="F17" s="28" t="s">
        <v>121</v>
      </c>
    </row>
    <row r="18">
      <c r="A18" s="29" t="s">
        <v>2631</v>
      </c>
      <c r="B18" s="28" t="s">
        <v>506</v>
      </c>
      <c r="C18" s="29" t="s">
        <v>2633</v>
      </c>
      <c r="D18" s="29" t="s">
        <v>625</v>
      </c>
      <c r="E18" s="102" t="s">
        <v>2634</v>
      </c>
      <c r="F18" s="28"/>
    </row>
    <row r="19">
      <c r="A19" s="29" t="s">
        <v>2635</v>
      </c>
      <c r="B19" s="28" t="s">
        <v>501</v>
      </c>
      <c r="C19" s="29" t="s">
        <v>2636</v>
      </c>
      <c r="D19" s="29" t="s">
        <v>122</v>
      </c>
      <c r="E19" s="102" t="s">
        <v>998</v>
      </c>
      <c r="F19" s="31"/>
    </row>
    <row r="20">
      <c r="A20" s="29" t="s">
        <v>2637</v>
      </c>
      <c r="B20" s="28" t="s">
        <v>512</v>
      </c>
      <c r="C20" s="29" t="s">
        <v>2638</v>
      </c>
      <c r="D20" s="29" t="s">
        <v>625</v>
      </c>
      <c r="E20" s="102" t="s">
        <v>2600</v>
      </c>
      <c r="F20" s="28" t="s">
        <v>509</v>
      </c>
    </row>
    <row r="21">
      <c r="A21" s="29" t="s">
        <v>2639</v>
      </c>
      <c r="B21" s="28" t="s">
        <v>512</v>
      </c>
      <c r="C21" s="29" t="s">
        <v>2640</v>
      </c>
      <c r="D21" s="29" t="s">
        <v>647</v>
      </c>
      <c r="E21" s="102"/>
      <c r="F21" s="28" t="s">
        <v>645</v>
      </c>
    </row>
    <row r="22">
      <c r="A22" s="29" t="s">
        <v>2641</v>
      </c>
      <c r="B22" s="28" t="s">
        <v>506</v>
      </c>
      <c r="C22" s="29" t="s">
        <v>2642</v>
      </c>
      <c r="D22" s="29" t="s">
        <v>633</v>
      </c>
      <c r="E22" s="102" t="s">
        <v>2643</v>
      </c>
      <c r="F22" s="28" t="s">
        <v>539</v>
      </c>
    </row>
    <row r="23">
      <c r="A23" s="29" t="s">
        <v>2641</v>
      </c>
      <c r="B23" s="28" t="s">
        <v>512</v>
      </c>
      <c r="C23" s="29" t="s">
        <v>2644</v>
      </c>
      <c r="D23" s="29" t="s">
        <v>633</v>
      </c>
      <c r="E23" s="102" t="s">
        <v>2606</v>
      </c>
      <c r="F23" s="28" t="s">
        <v>539</v>
      </c>
    </row>
    <row r="24">
      <c r="A24" s="29" t="s">
        <v>2645</v>
      </c>
      <c r="B24" s="28" t="s">
        <v>506</v>
      </c>
      <c r="C24" s="29" t="s">
        <v>2646</v>
      </c>
      <c r="D24" s="29" t="s">
        <v>625</v>
      </c>
      <c r="E24" s="102" t="s">
        <v>2634</v>
      </c>
      <c r="F24" s="28" t="s">
        <v>152</v>
      </c>
    </row>
    <row r="25">
      <c r="A25" s="29" t="s">
        <v>2647</v>
      </c>
      <c r="B25" s="28" t="s">
        <v>501</v>
      </c>
      <c r="C25" s="29" t="s">
        <v>2648</v>
      </c>
      <c r="D25" s="29" t="s">
        <v>717</v>
      </c>
      <c r="E25" s="102" t="s">
        <v>974</v>
      </c>
      <c r="F25" s="28" t="s">
        <v>626</v>
      </c>
    </row>
    <row r="26">
      <c r="A26" s="29" t="s">
        <v>2647</v>
      </c>
      <c r="B26" s="28" t="s">
        <v>506</v>
      </c>
      <c r="C26" s="29" t="s">
        <v>2649</v>
      </c>
      <c r="D26" s="29" t="s">
        <v>717</v>
      </c>
      <c r="E26" s="102" t="s">
        <v>2643</v>
      </c>
      <c r="F26" s="28" t="s">
        <v>626</v>
      </c>
    </row>
    <row r="27">
      <c r="A27" s="29" t="s">
        <v>2647</v>
      </c>
      <c r="B27" s="28" t="s">
        <v>512</v>
      </c>
      <c r="C27" s="29" t="s">
        <v>2650</v>
      </c>
      <c r="D27" s="29" t="s">
        <v>717</v>
      </c>
      <c r="E27" s="102" t="s">
        <v>2606</v>
      </c>
      <c r="F27" s="28" t="s">
        <v>626</v>
      </c>
    </row>
    <row r="28">
      <c r="A28" s="29" t="s">
        <v>2651</v>
      </c>
      <c r="B28" s="28" t="s">
        <v>501</v>
      </c>
      <c r="C28" s="29" t="s">
        <v>2652</v>
      </c>
      <c r="D28" s="29" t="s">
        <v>651</v>
      </c>
      <c r="E28" s="60"/>
      <c r="F28" s="28" t="s">
        <v>617</v>
      </c>
    </row>
    <row r="29">
      <c r="A29" s="29" t="s">
        <v>2651</v>
      </c>
      <c r="B29" s="28" t="s">
        <v>512</v>
      </c>
      <c r="C29" s="29" t="s">
        <v>2653</v>
      </c>
      <c r="D29" s="29" t="s">
        <v>651</v>
      </c>
      <c r="E29" s="60"/>
      <c r="F29" s="28" t="s">
        <v>617</v>
      </c>
    </row>
    <row r="30" ht="26.25">
      <c r="A30" s="29" t="s">
        <v>2654</v>
      </c>
      <c r="B30" s="28" t="s">
        <v>501</v>
      </c>
      <c r="C30" s="29" t="s">
        <v>2655</v>
      </c>
      <c r="D30" s="29" t="s">
        <v>528</v>
      </c>
      <c r="E30" s="102" t="s">
        <v>1003</v>
      </c>
      <c r="F30" s="28" t="s">
        <v>529</v>
      </c>
    </row>
    <row r="31" ht="26.25">
      <c r="A31" s="29" t="s">
        <v>2654</v>
      </c>
      <c r="B31" s="28" t="s">
        <v>506</v>
      </c>
      <c r="C31" s="29" t="s">
        <v>2656</v>
      </c>
      <c r="D31" s="29" t="s">
        <v>528</v>
      </c>
      <c r="E31" s="102" t="s">
        <v>1205</v>
      </c>
      <c r="F31" s="28" t="s">
        <v>529</v>
      </c>
    </row>
    <row r="32">
      <c r="A32" s="29" t="s">
        <v>2657</v>
      </c>
      <c r="B32" s="28" t="s">
        <v>501</v>
      </c>
      <c r="C32" s="29" t="s">
        <v>2658</v>
      </c>
      <c r="D32" s="29" t="s">
        <v>717</v>
      </c>
      <c r="E32" s="102" t="s">
        <v>974</v>
      </c>
      <c r="F32" s="28" t="s">
        <v>622</v>
      </c>
    </row>
    <row r="33">
      <c r="A33" s="29" t="s">
        <v>2657</v>
      </c>
      <c r="B33" s="28" t="s">
        <v>506</v>
      </c>
      <c r="C33" s="29" t="s">
        <v>2659</v>
      </c>
      <c r="D33" s="29" t="s">
        <v>717</v>
      </c>
      <c r="E33" s="102" t="s">
        <v>2643</v>
      </c>
      <c r="F33" s="28" t="s">
        <v>622</v>
      </c>
    </row>
    <row r="34">
      <c r="A34" s="29" t="s">
        <v>2660</v>
      </c>
      <c r="B34" s="28" t="s">
        <v>501</v>
      </c>
      <c r="C34" s="29" t="s">
        <v>2661</v>
      </c>
      <c r="D34" s="29" t="s">
        <v>625</v>
      </c>
      <c r="E34" s="102" t="s">
        <v>2662</v>
      </c>
      <c r="F34" s="28" t="s">
        <v>519</v>
      </c>
    </row>
    <row r="35">
      <c r="A35" s="29" t="s">
        <v>2660</v>
      </c>
      <c r="B35" s="28" t="s">
        <v>512</v>
      </c>
      <c r="C35" s="29" t="s">
        <v>2663</v>
      </c>
      <c r="D35" s="29" t="s">
        <v>625</v>
      </c>
      <c r="E35" s="102" t="s">
        <v>2664</v>
      </c>
      <c r="F35" s="28" t="s">
        <v>519</v>
      </c>
    </row>
    <row r="36">
      <c r="A36" s="29" t="s">
        <v>2665</v>
      </c>
      <c r="B36" s="28" t="s">
        <v>512</v>
      </c>
      <c r="C36" s="29" t="s">
        <v>2666</v>
      </c>
      <c r="D36" s="29" t="s">
        <v>114</v>
      </c>
      <c r="E36" s="102" t="s">
        <v>2606</v>
      </c>
      <c r="F36" s="31"/>
    </row>
    <row r="37">
      <c r="A37" s="29" t="s">
        <v>2667</v>
      </c>
      <c r="B37" s="28" t="s">
        <v>501</v>
      </c>
      <c r="C37" s="29" t="s">
        <v>2668</v>
      </c>
      <c r="D37" s="29" t="s">
        <v>625</v>
      </c>
      <c r="E37" s="102" t="s">
        <v>2615</v>
      </c>
      <c r="F37" s="28" t="s">
        <v>504</v>
      </c>
    </row>
    <row r="38">
      <c r="A38" s="29" t="s">
        <v>2667</v>
      </c>
      <c r="B38" s="28" t="s">
        <v>506</v>
      </c>
      <c r="C38" s="29" t="s">
        <v>2669</v>
      </c>
      <c r="D38" s="29" t="s">
        <v>625</v>
      </c>
      <c r="E38" s="102" t="s">
        <v>2670</v>
      </c>
      <c r="F38" s="28" t="s">
        <v>504</v>
      </c>
    </row>
    <row r="39">
      <c r="A39" s="29" t="s">
        <v>2671</v>
      </c>
      <c r="B39" s="28" t="s">
        <v>501</v>
      </c>
      <c r="C39" s="29" t="s">
        <v>2672</v>
      </c>
      <c r="D39" s="29" t="s">
        <v>625</v>
      </c>
      <c r="E39" s="102" t="s">
        <v>2673</v>
      </c>
      <c r="F39" s="28" t="s">
        <v>509</v>
      </c>
    </row>
    <row r="40">
      <c r="A40" s="29" t="s">
        <v>2671</v>
      </c>
      <c r="B40" s="28" t="s">
        <v>506</v>
      </c>
      <c r="C40" s="29" t="s">
        <v>2674</v>
      </c>
      <c r="D40" s="29" t="s">
        <v>625</v>
      </c>
      <c r="E40" s="102" t="s">
        <v>2675</v>
      </c>
      <c r="F40" s="28" t="s">
        <v>509</v>
      </c>
    </row>
    <row r="41">
      <c r="A41" s="29" t="s">
        <v>2671</v>
      </c>
      <c r="B41" s="28" t="s">
        <v>512</v>
      </c>
      <c r="C41" s="29" t="s">
        <v>2676</v>
      </c>
      <c r="D41" s="29" t="s">
        <v>625</v>
      </c>
      <c r="E41" s="102" t="s">
        <v>2677</v>
      </c>
      <c r="F41" s="28" t="s">
        <v>509</v>
      </c>
    </row>
    <row r="42">
      <c r="A42" s="29" t="s">
        <v>2678</v>
      </c>
      <c r="B42" s="28" t="s">
        <v>501</v>
      </c>
      <c r="C42" s="29" t="s">
        <v>2679</v>
      </c>
      <c r="D42" s="29" t="s">
        <v>409</v>
      </c>
      <c r="E42" s="102" t="s">
        <v>1984</v>
      </c>
      <c r="F42" s="31"/>
    </row>
    <row r="43">
      <c r="A43" s="29" t="s">
        <v>2680</v>
      </c>
      <c r="B43" s="28" t="s">
        <v>512</v>
      </c>
      <c r="C43" s="29" t="s">
        <v>2681</v>
      </c>
      <c r="D43" s="29" t="s">
        <v>625</v>
      </c>
      <c r="E43" s="102"/>
      <c r="F43" s="28" t="s">
        <v>543</v>
      </c>
    </row>
    <row r="44">
      <c r="A44" s="29" t="s">
        <v>2682</v>
      </c>
      <c r="B44" s="28" t="s">
        <v>506</v>
      </c>
      <c r="C44" s="29" t="s">
        <v>2683</v>
      </c>
      <c r="D44" s="29" t="s">
        <v>694</v>
      </c>
      <c r="E44" s="102" t="s">
        <v>1155</v>
      </c>
      <c r="F44" s="31"/>
    </row>
    <row r="45">
      <c r="A45" s="29" t="s">
        <v>2682</v>
      </c>
      <c r="B45" s="28" t="s">
        <v>512</v>
      </c>
      <c r="C45" s="29" t="s">
        <v>2684</v>
      </c>
      <c r="D45" s="29" t="s">
        <v>694</v>
      </c>
      <c r="E45" s="102" t="s">
        <v>2634</v>
      </c>
      <c r="F45" s="31"/>
    </row>
    <row r="46">
      <c r="A46" s="29" t="s">
        <v>2685</v>
      </c>
      <c r="B46" s="28" t="s">
        <v>506</v>
      </c>
      <c r="C46" s="29" t="s">
        <v>2686</v>
      </c>
      <c r="D46" s="29" t="s">
        <v>625</v>
      </c>
      <c r="E46" s="102" t="s">
        <v>2634</v>
      </c>
      <c r="F46" s="28" t="s">
        <v>150</v>
      </c>
    </row>
    <row r="47">
      <c r="A47" s="29" t="s">
        <v>2687</v>
      </c>
      <c r="B47" s="28" t="s">
        <v>501</v>
      </c>
      <c r="C47" s="29" t="s">
        <v>2688</v>
      </c>
      <c r="D47" s="29" t="s">
        <v>130</v>
      </c>
      <c r="E47" s="102" t="s">
        <v>1003</v>
      </c>
      <c r="F47" s="31"/>
    </row>
    <row r="48">
      <c r="A48" s="29" t="s">
        <v>2687</v>
      </c>
      <c r="B48" s="28" t="s">
        <v>506</v>
      </c>
      <c r="C48" s="29" t="s">
        <v>2689</v>
      </c>
      <c r="D48" s="29" t="s">
        <v>130</v>
      </c>
      <c r="E48" s="102" t="s">
        <v>2690</v>
      </c>
      <c r="F48" s="31"/>
    </row>
    <row r="49">
      <c r="A49" s="29" t="s">
        <v>2691</v>
      </c>
      <c r="B49" s="28" t="s">
        <v>501</v>
      </c>
      <c r="C49" s="29" t="s">
        <v>2692</v>
      </c>
      <c r="D49" s="29" t="s">
        <v>108</v>
      </c>
      <c r="E49" s="102" t="s">
        <v>1003</v>
      </c>
      <c r="F49" s="31"/>
    </row>
    <row r="50">
      <c r="A50" s="29" t="s">
        <v>2691</v>
      </c>
      <c r="B50" s="28" t="s">
        <v>506</v>
      </c>
      <c r="C50" s="29" t="s">
        <v>2693</v>
      </c>
      <c r="D50" s="29" t="s">
        <v>108</v>
      </c>
      <c r="E50" s="102" t="s">
        <v>2690</v>
      </c>
      <c r="F50" s="31"/>
    </row>
    <row r="51">
      <c r="A51" s="29" t="s">
        <v>2691</v>
      </c>
      <c r="B51" s="28" t="s">
        <v>512</v>
      </c>
      <c r="C51" s="29" t="s">
        <v>2694</v>
      </c>
      <c r="D51" s="29" t="s">
        <v>108</v>
      </c>
      <c r="E51" s="102" t="s">
        <v>1205</v>
      </c>
      <c r="F51" s="31"/>
    </row>
    <row r="52">
      <c r="A52" s="29" t="s">
        <v>2695</v>
      </c>
      <c r="B52" s="28" t="s">
        <v>501</v>
      </c>
      <c r="C52" s="29" t="s">
        <v>2696</v>
      </c>
      <c r="D52" s="29" t="s">
        <v>108</v>
      </c>
      <c r="E52" s="102" t="s">
        <v>2018</v>
      </c>
      <c r="F52" s="31"/>
    </row>
    <row r="53">
      <c r="A53" s="29" t="s">
        <v>2695</v>
      </c>
      <c r="B53" s="28" t="s">
        <v>512</v>
      </c>
      <c r="C53" s="29" t="s">
        <v>2697</v>
      </c>
      <c r="D53" s="29" t="s">
        <v>108</v>
      </c>
      <c r="E53" s="102" t="s">
        <v>2100</v>
      </c>
      <c r="F53" s="31"/>
    </row>
    <row r="54">
      <c r="A54" s="29" t="s">
        <v>2698</v>
      </c>
      <c r="B54" s="28" t="s">
        <v>501</v>
      </c>
      <c r="C54" s="29" t="s">
        <v>2699</v>
      </c>
      <c r="D54" s="29" t="s">
        <v>625</v>
      </c>
      <c r="E54" s="102" t="s">
        <v>2600</v>
      </c>
      <c r="F54" s="28" t="s">
        <v>662</v>
      </c>
    </row>
    <row r="55">
      <c r="A55" s="29" t="s">
        <v>2700</v>
      </c>
      <c r="B55" s="28" t="s">
        <v>501</v>
      </c>
      <c r="C55" s="29" t="s">
        <v>2701</v>
      </c>
      <c r="D55" s="29" t="s">
        <v>508</v>
      </c>
      <c r="E55" s="102" t="s">
        <v>2600</v>
      </c>
      <c r="F55" s="28" t="s">
        <v>534</v>
      </c>
    </row>
    <row r="56">
      <c r="A56" s="29" t="s">
        <v>2702</v>
      </c>
      <c r="B56" s="28" t="s">
        <v>506</v>
      </c>
      <c r="C56" s="29" t="s">
        <v>2703</v>
      </c>
      <c r="D56" s="29" t="s">
        <v>628</v>
      </c>
      <c r="E56" s="102" t="s">
        <v>2704</v>
      </c>
      <c r="F56" s="28" t="s">
        <v>529</v>
      </c>
    </row>
    <row r="57">
      <c r="A57" s="29" t="s">
        <v>2702</v>
      </c>
      <c r="B57" s="28" t="s">
        <v>512</v>
      </c>
      <c r="C57" s="29" t="s">
        <v>2705</v>
      </c>
      <c r="D57" s="29" t="s">
        <v>628</v>
      </c>
      <c r="E57" s="102" t="s">
        <v>2706</v>
      </c>
      <c r="F57" s="28" t="s">
        <v>529</v>
      </c>
    </row>
    <row r="58">
      <c r="A58" s="29" t="s">
        <v>2707</v>
      </c>
      <c r="B58" s="28" t="s">
        <v>506</v>
      </c>
      <c r="C58" s="29" t="s">
        <v>2708</v>
      </c>
      <c r="D58" s="29" t="s">
        <v>717</v>
      </c>
      <c r="E58" s="102" t="s">
        <v>2610</v>
      </c>
      <c r="F58" s="28" t="s">
        <v>617</v>
      </c>
    </row>
    <row r="59">
      <c r="A59" s="29" t="s">
        <v>2709</v>
      </c>
      <c r="B59" s="28" t="s">
        <v>512</v>
      </c>
      <c r="C59" s="29" t="s">
        <v>2710</v>
      </c>
      <c r="D59" s="29" t="s">
        <v>633</v>
      </c>
      <c r="E59" s="102" t="s">
        <v>983</v>
      </c>
      <c r="F59" s="28" t="s">
        <v>539</v>
      </c>
    </row>
    <row r="60">
      <c r="A60" s="29" t="s">
        <v>2711</v>
      </c>
      <c r="B60" s="28" t="s">
        <v>506</v>
      </c>
      <c r="C60" s="29" t="s">
        <v>2712</v>
      </c>
      <c r="D60" s="29" t="s">
        <v>409</v>
      </c>
      <c r="E60" s="102" t="s">
        <v>2690</v>
      </c>
      <c r="F60" s="28"/>
    </row>
    <row r="61">
      <c r="A61" s="29" t="s">
        <v>2711</v>
      </c>
      <c r="B61" s="28" t="s">
        <v>512</v>
      </c>
      <c r="C61" s="29" t="s">
        <v>2713</v>
      </c>
      <c r="D61" s="29" t="s">
        <v>409</v>
      </c>
      <c r="E61" s="102" t="s">
        <v>1205</v>
      </c>
      <c r="F61" s="28"/>
    </row>
    <row r="62">
      <c r="A62" s="29" t="s">
        <v>2714</v>
      </c>
      <c r="B62" s="28" t="s">
        <v>501</v>
      </c>
      <c r="C62" s="29" t="s">
        <v>2715</v>
      </c>
      <c r="D62" s="29" t="s">
        <v>686</v>
      </c>
      <c r="E62" s="102" t="s">
        <v>2600</v>
      </c>
      <c r="F62" s="28" t="s">
        <v>543</v>
      </c>
    </row>
    <row r="63">
      <c r="A63" s="29" t="s">
        <v>2714</v>
      </c>
      <c r="B63" s="28" t="s">
        <v>506</v>
      </c>
      <c r="C63" s="29" t="s">
        <v>2716</v>
      </c>
      <c r="D63" s="29" t="s">
        <v>686</v>
      </c>
      <c r="E63" s="102" t="s">
        <v>2717</v>
      </c>
      <c r="F63" s="28" t="s">
        <v>543</v>
      </c>
    </row>
    <row r="64">
      <c r="A64" s="29" t="s">
        <v>2718</v>
      </c>
      <c r="B64" s="28" t="s">
        <v>506</v>
      </c>
      <c r="C64" s="29" t="s">
        <v>2719</v>
      </c>
      <c r="D64" s="29" t="s">
        <v>533</v>
      </c>
      <c r="E64" s="102" t="s">
        <v>2720</v>
      </c>
      <c r="F64" s="28" t="s">
        <v>534</v>
      </c>
    </row>
    <row r="65">
      <c r="A65" s="29" t="s">
        <v>2718</v>
      </c>
      <c r="B65" s="28" t="s">
        <v>512</v>
      </c>
      <c r="C65" s="29" t="s">
        <v>2721</v>
      </c>
      <c r="D65" s="29" t="s">
        <v>533</v>
      </c>
      <c r="E65" s="102" t="s">
        <v>2720</v>
      </c>
      <c r="F65" s="28" t="s">
        <v>534</v>
      </c>
    </row>
    <row r="66">
      <c r="A66" s="29" t="s">
        <v>2722</v>
      </c>
      <c r="B66" s="28" t="s">
        <v>512</v>
      </c>
      <c r="C66" s="29" t="s">
        <v>2723</v>
      </c>
      <c r="D66" s="29" t="s">
        <v>633</v>
      </c>
      <c r="E66" s="102" t="s">
        <v>1083</v>
      </c>
      <c r="F66" s="28" t="s">
        <v>509</v>
      </c>
    </row>
    <row r="67">
      <c r="A67" s="29" t="s">
        <v>2724</v>
      </c>
      <c r="B67" s="28" t="s">
        <v>512</v>
      </c>
      <c r="C67" s="29" t="s">
        <v>2725</v>
      </c>
      <c r="D67" s="29" t="s">
        <v>625</v>
      </c>
      <c r="E67" s="102" t="s">
        <v>2726</v>
      </c>
      <c r="F67" s="28" t="s">
        <v>139</v>
      </c>
    </row>
    <row r="68">
      <c r="A68" s="29" t="s">
        <v>2727</v>
      </c>
      <c r="B68" s="28" t="s">
        <v>512</v>
      </c>
      <c r="C68" s="29" t="s">
        <v>2728</v>
      </c>
      <c r="D68" s="29" t="s">
        <v>625</v>
      </c>
      <c r="E68" s="102" t="s">
        <v>2622</v>
      </c>
      <c r="F68" s="28" t="s">
        <v>519</v>
      </c>
    </row>
    <row r="69">
      <c r="A69" s="29" t="s">
        <v>2727</v>
      </c>
      <c r="B69" s="28" t="s">
        <v>512</v>
      </c>
      <c r="C69" s="29" t="s">
        <v>2728</v>
      </c>
      <c r="D69" s="29" t="s">
        <v>625</v>
      </c>
      <c r="E69" s="102" t="s">
        <v>2626</v>
      </c>
      <c r="F69" s="28" t="s">
        <v>519</v>
      </c>
    </row>
    <row r="70">
      <c r="A70" s="29" t="s">
        <v>2729</v>
      </c>
      <c r="B70" s="28" t="s">
        <v>501</v>
      </c>
      <c r="C70" s="29" t="s">
        <v>2730</v>
      </c>
      <c r="D70" s="29" t="s">
        <v>122</v>
      </c>
      <c r="E70" s="102" t="s">
        <v>1003</v>
      </c>
      <c r="F70" s="28"/>
    </row>
    <row r="71">
      <c r="A71" s="29" t="s">
        <v>2729</v>
      </c>
      <c r="B71" s="28" t="s">
        <v>512</v>
      </c>
      <c r="C71" s="29" t="s">
        <v>2731</v>
      </c>
      <c r="D71" s="29" t="s">
        <v>122</v>
      </c>
      <c r="E71" s="102" t="s">
        <v>1205</v>
      </c>
      <c r="F71" s="28"/>
    </row>
    <row r="72">
      <c r="A72" s="29" t="s">
        <v>2732</v>
      </c>
      <c r="B72" s="28" t="s">
        <v>512</v>
      </c>
      <c r="C72" s="29" t="s">
        <v>2733</v>
      </c>
      <c r="D72" s="29" t="s">
        <v>625</v>
      </c>
      <c r="E72" s="102" t="s">
        <v>1271</v>
      </c>
      <c r="F72" s="28" t="s">
        <v>529</v>
      </c>
    </row>
    <row r="73">
      <c r="A73" s="29" t="s">
        <v>2734</v>
      </c>
      <c r="B73" s="28" t="s">
        <v>501</v>
      </c>
      <c r="C73" s="29" t="s">
        <v>2735</v>
      </c>
      <c r="D73" s="29" t="s">
        <v>114</v>
      </c>
      <c r="E73" s="102" t="s">
        <v>2018</v>
      </c>
      <c r="F73" s="31"/>
    </row>
    <row r="74">
      <c r="A74" s="29" t="s">
        <v>2734</v>
      </c>
      <c r="B74" s="28" t="s">
        <v>506</v>
      </c>
      <c r="C74" s="29" t="s">
        <v>2736</v>
      </c>
      <c r="D74" s="29" t="s">
        <v>114</v>
      </c>
      <c r="E74" s="102" t="s">
        <v>2132</v>
      </c>
      <c r="F74" s="31"/>
    </row>
    <row r="75">
      <c r="A75" s="29" t="s">
        <v>2734</v>
      </c>
      <c r="B75" s="28" t="s">
        <v>512</v>
      </c>
      <c r="C75" s="29" t="s">
        <v>2737</v>
      </c>
      <c r="D75" s="29" t="s">
        <v>114</v>
      </c>
      <c r="E75" s="102" t="s">
        <v>2100</v>
      </c>
      <c r="F75" s="31"/>
    </row>
    <row r="76">
      <c r="A76" s="29" t="s">
        <v>2738</v>
      </c>
      <c r="B76" s="28" t="s">
        <v>506</v>
      </c>
      <c r="C76" s="29" t="s">
        <v>2739</v>
      </c>
      <c r="D76" s="29" t="s">
        <v>114</v>
      </c>
      <c r="E76" s="102" t="s">
        <v>2690</v>
      </c>
      <c r="F76" s="31"/>
    </row>
    <row r="77">
      <c r="A77" s="29" t="s">
        <v>2738</v>
      </c>
      <c r="B77" s="28" t="s">
        <v>512</v>
      </c>
      <c r="C77" s="29" t="s">
        <v>2740</v>
      </c>
      <c r="D77" s="29" t="s">
        <v>114</v>
      </c>
      <c r="E77" s="102" t="s">
        <v>1205</v>
      </c>
      <c r="F77" s="31"/>
    </row>
    <row r="78">
      <c r="A78" s="29" t="s">
        <v>2741</v>
      </c>
      <c r="B78" s="28" t="s">
        <v>506</v>
      </c>
      <c r="C78" s="29" t="s">
        <v>2742</v>
      </c>
      <c r="D78" s="29" t="s">
        <v>605</v>
      </c>
      <c r="E78" s="102" t="s">
        <v>2634</v>
      </c>
      <c r="F78" s="31"/>
    </row>
    <row r="79">
      <c r="A79" s="29" t="s">
        <v>2743</v>
      </c>
      <c r="B79" s="28" t="s">
        <v>501</v>
      </c>
      <c r="C79" s="29" t="s">
        <v>2744</v>
      </c>
      <c r="D79" s="29" t="s">
        <v>699</v>
      </c>
      <c r="E79" s="102" t="s">
        <v>2600</v>
      </c>
      <c r="F79" s="28"/>
    </row>
    <row r="80">
      <c r="A80" s="29" t="s">
        <v>2743</v>
      </c>
      <c r="B80" s="28" t="s">
        <v>512</v>
      </c>
      <c r="C80" s="29" t="s">
        <v>2745</v>
      </c>
      <c r="D80" s="29" t="s">
        <v>699</v>
      </c>
      <c r="E80" s="102" t="s">
        <v>2673</v>
      </c>
      <c r="F80" s="28" t="s">
        <v>509</v>
      </c>
    </row>
    <row r="81">
      <c r="A81" s="29" t="s">
        <v>2746</v>
      </c>
      <c r="B81" s="28" t="s">
        <v>501</v>
      </c>
      <c r="C81" s="29" t="s">
        <v>2747</v>
      </c>
      <c r="D81" s="29" t="s">
        <v>633</v>
      </c>
      <c r="E81" s="102" t="s">
        <v>969</v>
      </c>
      <c r="F81" s="28" t="s">
        <v>509</v>
      </c>
    </row>
    <row r="82" ht="26.25">
      <c r="A82" s="29" t="s">
        <v>2748</v>
      </c>
      <c r="B82" s="28" t="s">
        <v>506</v>
      </c>
      <c r="C82" s="29" t="s">
        <v>2749</v>
      </c>
      <c r="D82" s="29" t="s">
        <v>528</v>
      </c>
      <c r="E82" s="102" t="s">
        <v>2606</v>
      </c>
      <c r="F82" s="28" t="s">
        <v>529</v>
      </c>
    </row>
    <row r="83" ht="26.25">
      <c r="A83" s="29" t="s">
        <v>2748</v>
      </c>
      <c r="B83" s="28" t="s">
        <v>512</v>
      </c>
      <c r="C83" s="29" t="s">
        <v>2750</v>
      </c>
      <c r="D83" s="29" t="s">
        <v>528</v>
      </c>
      <c r="E83" s="102" t="s">
        <v>1271</v>
      </c>
      <c r="F83" s="28" t="s">
        <v>529</v>
      </c>
    </row>
    <row r="84">
      <c r="A84" s="29" t="s">
        <v>2751</v>
      </c>
      <c r="B84" s="28" t="s">
        <v>512</v>
      </c>
      <c r="C84" s="29" t="s">
        <v>2752</v>
      </c>
      <c r="D84" s="29" t="s">
        <v>119</v>
      </c>
      <c r="E84" s="102" t="s">
        <v>2606</v>
      </c>
      <c r="F84" s="28"/>
    </row>
    <row r="85">
      <c r="A85" s="29" t="s">
        <v>2753</v>
      </c>
      <c r="B85" s="28" t="s">
        <v>506</v>
      </c>
      <c r="C85" s="29" t="s">
        <v>2754</v>
      </c>
      <c r="D85" s="29" t="s">
        <v>409</v>
      </c>
      <c r="E85" s="102" t="s">
        <v>1155</v>
      </c>
      <c r="F85" s="31"/>
    </row>
    <row r="86">
      <c r="A86" s="29" t="s">
        <v>2755</v>
      </c>
      <c r="B86" s="28" t="s">
        <v>501</v>
      </c>
      <c r="C86" s="29" t="s">
        <v>2756</v>
      </c>
      <c r="D86" s="29" t="s">
        <v>409</v>
      </c>
      <c r="E86" s="102" t="s">
        <v>2018</v>
      </c>
      <c r="F86" s="31"/>
    </row>
    <row r="87">
      <c r="A87" s="29" t="s">
        <v>2755</v>
      </c>
      <c r="B87" s="28" t="s">
        <v>506</v>
      </c>
      <c r="C87" s="29" t="s">
        <v>2757</v>
      </c>
      <c r="D87" s="29" t="s">
        <v>409</v>
      </c>
      <c r="E87" s="102" t="s">
        <v>2132</v>
      </c>
      <c r="F87" s="31"/>
    </row>
    <row r="88">
      <c r="A88" s="29" t="s">
        <v>2758</v>
      </c>
      <c r="B88" s="28" t="s">
        <v>501</v>
      </c>
      <c r="C88" s="29" t="s">
        <v>2759</v>
      </c>
      <c r="D88" s="29" t="s">
        <v>637</v>
      </c>
      <c r="E88" s="102" t="s">
        <v>2720</v>
      </c>
      <c r="F88" s="31"/>
    </row>
    <row r="89">
      <c r="A89" s="29" t="s">
        <v>2760</v>
      </c>
      <c r="B89" s="28" t="s">
        <v>501</v>
      </c>
      <c r="C89" s="29" t="s">
        <v>2761</v>
      </c>
      <c r="D89" s="29" t="s">
        <v>611</v>
      </c>
      <c r="E89" s="102" t="s">
        <v>998</v>
      </c>
      <c r="F89" s="31"/>
    </row>
    <row r="90">
      <c r="A90" s="29" t="s">
        <v>2762</v>
      </c>
      <c r="B90" s="28" t="s">
        <v>506</v>
      </c>
      <c r="C90" s="29" t="s">
        <v>2763</v>
      </c>
      <c r="D90" s="29" t="s">
        <v>625</v>
      </c>
      <c r="E90" s="102" t="s">
        <v>2624</v>
      </c>
      <c r="F90" s="28" t="s">
        <v>622</v>
      </c>
    </row>
    <row r="91">
      <c r="A91" s="29" t="s">
        <v>2762</v>
      </c>
      <c r="B91" s="28" t="s">
        <v>512</v>
      </c>
      <c r="C91" s="29" t="s">
        <v>2764</v>
      </c>
      <c r="D91" s="29" t="s">
        <v>625</v>
      </c>
      <c r="E91" s="102" t="s">
        <v>2626</v>
      </c>
      <c r="F91" s="28" t="s">
        <v>622</v>
      </c>
    </row>
    <row r="92">
      <c r="A92" s="29" t="s">
        <v>2765</v>
      </c>
      <c r="B92" s="28" t="s">
        <v>506</v>
      </c>
      <c r="C92" s="29" t="s">
        <v>2766</v>
      </c>
      <c r="D92" s="29" t="s">
        <v>625</v>
      </c>
      <c r="E92" s="102" t="s">
        <v>2634</v>
      </c>
      <c r="F92" s="28" t="s">
        <v>156</v>
      </c>
    </row>
    <row r="93">
      <c r="A93" s="29" t="s">
        <v>2767</v>
      </c>
      <c r="B93" s="28" t="s">
        <v>506</v>
      </c>
      <c r="C93" s="29" t="s">
        <v>2768</v>
      </c>
      <c r="D93" s="29" t="s">
        <v>621</v>
      </c>
      <c r="E93" s="102" t="s">
        <v>983</v>
      </c>
      <c r="F93" s="31"/>
    </row>
    <row r="94">
      <c r="A94" s="29" t="s">
        <v>2767</v>
      </c>
      <c r="B94" s="28" t="s">
        <v>512</v>
      </c>
      <c r="C94" s="29" t="s">
        <v>2769</v>
      </c>
      <c r="D94" s="29" t="s">
        <v>621</v>
      </c>
      <c r="E94" s="102" t="s">
        <v>972</v>
      </c>
      <c r="F94" s="31"/>
    </row>
    <row r="95">
      <c r="A95" s="29" t="s">
        <v>2770</v>
      </c>
      <c r="B95" s="28" t="s">
        <v>506</v>
      </c>
      <c r="C95" s="29" t="s">
        <v>2771</v>
      </c>
      <c r="D95" s="29" t="s">
        <v>601</v>
      </c>
      <c r="E95" s="102" t="s">
        <v>1205</v>
      </c>
      <c r="F95" s="31"/>
    </row>
    <row r="96">
      <c r="A96" s="29" t="s">
        <v>2772</v>
      </c>
      <c r="B96" s="28" t="s">
        <v>506</v>
      </c>
      <c r="C96" s="29" t="s">
        <v>2773</v>
      </c>
      <c r="D96" s="29" t="s">
        <v>130</v>
      </c>
      <c r="E96" s="102" t="s">
        <v>1155</v>
      </c>
      <c r="F96" s="31"/>
    </row>
    <row r="97">
      <c r="A97" s="29" t="s">
        <v>2774</v>
      </c>
      <c r="B97" s="28" t="s">
        <v>501</v>
      </c>
      <c r="C97" s="29" t="s">
        <v>2775</v>
      </c>
      <c r="D97" s="29" t="s">
        <v>625</v>
      </c>
      <c r="E97" s="102" t="s">
        <v>2776</v>
      </c>
      <c r="F97" s="28" t="s">
        <v>629</v>
      </c>
    </row>
    <row r="98">
      <c r="A98" s="29" t="s">
        <v>2774</v>
      </c>
      <c r="B98" s="28" t="s">
        <v>512</v>
      </c>
      <c r="C98" s="29" t="s">
        <v>2777</v>
      </c>
      <c r="D98" s="29" t="s">
        <v>625</v>
      </c>
      <c r="E98" s="102" t="s">
        <v>2778</v>
      </c>
      <c r="F98" s="28" t="s">
        <v>629</v>
      </c>
    </row>
    <row r="99">
      <c r="A99" s="29" t="s">
        <v>2779</v>
      </c>
      <c r="B99" s="28" t="s">
        <v>506</v>
      </c>
      <c r="C99" s="29" t="s">
        <v>2780</v>
      </c>
      <c r="D99" s="29" t="s">
        <v>625</v>
      </c>
      <c r="E99" s="102" t="s">
        <v>2781</v>
      </c>
      <c r="F99" s="28" t="s">
        <v>504</v>
      </c>
    </row>
    <row r="100">
      <c r="A100" s="29" t="s">
        <v>2779</v>
      </c>
      <c r="B100" s="28" t="s">
        <v>512</v>
      </c>
      <c r="C100" s="29" t="s">
        <v>2782</v>
      </c>
      <c r="D100" s="29" t="s">
        <v>625</v>
      </c>
      <c r="E100" s="102" t="s">
        <v>2673</v>
      </c>
      <c r="F100" s="28" t="s">
        <v>504</v>
      </c>
    </row>
    <row r="101">
      <c r="A101" s="29" t="s">
        <v>2783</v>
      </c>
      <c r="B101" s="28" t="s">
        <v>512</v>
      </c>
      <c r="C101" s="29" t="s">
        <v>2784</v>
      </c>
      <c r="D101" s="29" t="s">
        <v>625</v>
      </c>
      <c r="E101" s="102" t="s">
        <v>2785</v>
      </c>
      <c r="F101" s="28" t="s">
        <v>529</v>
      </c>
    </row>
    <row r="102">
      <c r="A102" s="29" t="s">
        <v>2786</v>
      </c>
      <c r="B102" s="28" t="s">
        <v>501</v>
      </c>
      <c r="C102" s="29" t="s">
        <v>2787</v>
      </c>
      <c r="D102" s="29" t="s">
        <v>621</v>
      </c>
      <c r="E102" s="102" t="s">
        <v>974</v>
      </c>
      <c r="F102" s="28"/>
    </row>
    <row r="103">
      <c r="A103" s="29" t="s">
        <v>2786</v>
      </c>
      <c r="B103" s="28" t="s">
        <v>512</v>
      </c>
      <c r="C103" s="29" t="s">
        <v>2788</v>
      </c>
      <c r="D103" s="29" t="s">
        <v>621</v>
      </c>
      <c r="E103" s="102" t="s">
        <v>1271</v>
      </c>
      <c r="F103" s="28"/>
    </row>
    <row r="104">
      <c r="A104" s="29" t="s">
        <v>2789</v>
      </c>
      <c r="B104" s="28" t="s">
        <v>506</v>
      </c>
      <c r="C104" s="29" t="s">
        <v>2790</v>
      </c>
      <c r="D104" s="29" t="s">
        <v>625</v>
      </c>
      <c r="E104" s="102" t="s">
        <v>2615</v>
      </c>
      <c r="F104" s="28" t="s">
        <v>539</v>
      </c>
    </row>
    <row r="105">
      <c r="A105" s="29" t="s">
        <v>2791</v>
      </c>
      <c r="B105" s="28" t="s">
        <v>501</v>
      </c>
      <c r="C105" s="29" t="s">
        <v>2792</v>
      </c>
      <c r="D105" s="29" t="s">
        <v>647</v>
      </c>
      <c r="E105" s="102" t="s">
        <v>2673</v>
      </c>
      <c r="F105" s="28" t="s">
        <v>638</v>
      </c>
    </row>
    <row r="106">
      <c r="A106" s="29" t="s">
        <v>2793</v>
      </c>
      <c r="B106" s="28" t="s">
        <v>506</v>
      </c>
      <c r="C106" s="29" t="s">
        <v>2794</v>
      </c>
      <c r="D106" s="29" t="s">
        <v>647</v>
      </c>
      <c r="E106" s="102" t="s">
        <v>2795</v>
      </c>
      <c r="F106" s="28" t="s">
        <v>638</v>
      </c>
    </row>
    <row r="107">
      <c r="A107" s="29" t="s">
        <v>2793</v>
      </c>
      <c r="B107" s="28" t="s">
        <v>512</v>
      </c>
      <c r="C107" s="29" t="s">
        <v>2796</v>
      </c>
      <c r="D107" s="29" t="s">
        <v>647</v>
      </c>
      <c r="E107" s="102" t="s">
        <v>2622</v>
      </c>
      <c r="F107" s="28" t="s">
        <v>638</v>
      </c>
    </row>
    <row r="108">
      <c r="A108" s="29" t="s">
        <v>2797</v>
      </c>
      <c r="B108" s="28" t="s">
        <v>501</v>
      </c>
      <c r="C108" s="29" t="s">
        <v>2798</v>
      </c>
      <c r="D108" s="29" t="s">
        <v>119</v>
      </c>
      <c r="E108" s="102" t="s">
        <v>2799</v>
      </c>
      <c r="F108" s="31"/>
    </row>
    <row r="109">
      <c r="A109" s="29" t="s">
        <v>2797</v>
      </c>
      <c r="B109" s="28" t="s">
        <v>506</v>
      </c>
      <c r="C109" s="29" t="s">
        <v>2800</v>
      </c>
      <c r="D109" s="29" t="s">
        <v>119</v>
      </c>
      <c r="E109" s="102" t="s">
        <v>2801</v>
      </c>
      <c r="F109" s="31"/>
    </row>
    <row r="110">
      <c r="A110" s="29" t="s">
        <v>2802</v>
      </c>
      <c r="B110" s="28" t="s">
        <v>501</v>
      </c>
      <c r="C110" s="29" t="s">
        <v>2803</v>
      </c>
      <c r="D110" s="29" t="s">
        <v>533</v>
      </c>
      <c r="E110" s="102" t="s">
        <v>2804</v>
      </c>
      <c r="F110" s="28" t="s">
        <v>543</v>
      </c>
    </row>
    <row r="111">
      <c r="A111" s="29" t="s">
        <v>2805</v>
      </c>
      <c r="B111" s="28" t="s">
        <v>512</v>
      </c>
      <c r="C111" s="29" t="s">
        <v>2806</v>
      </c>
      <c r="D111" s="29" t="s">
        <v>625</v>
      </c>
      <c r="E111" s="102" t="s">
        <v>1003</v>
      </c>
      <c r="F111" s="28" t="s">
        <v>539</v>
      </c>
    </row>
    <row r="112">
      <c r="A112" s="29" t="s">
        <v>2807</v>
      </c>
      <c r="B112" s="28" t="s">
        <v>506</v>
      </c>
      <c r="C112" s="29" t="s">
        <v>2808</v>
      </c>
      <c r="D112" s="29" t="s">
        <v>119</v>
      </c>
      <c r="E112" s="102" t="s">
        <v>1155</v>
      </c>
      <c r="F112" s="28"/>
    </row>
    <row r="113">
      <c r="A113" s="29" t="s">
        <v>2809</v>
      </c>
      <c r="B113" s="28" t="s">
        <v>506</v>
      </c>
      <c r="C113" s="29" t="s">
        <v>2810</v>
      </c>
      <c r="D113" s="29" t="s">
        <v>625</v>
      </c>
      <c r="E113" s="102" t="s">
        <v>2624</v>
      </c>
      <c r="F113" s="28" t="s">
        <v>629</v>
      </c>
    </row>
    <row r="114">
      <c r="A114" s="29" t="s">
        <v>2811</v>
      </c>
      <c r="B114" s="28" t="s">
        <v>506</v>
      </c>
      <c r="C114" s="29" t="s">
        <v>2812</v>
      </c>
      <c r="D114" s="29" t="s">
        <v>625</v>
      </c>
      <c r="E114" s="102" t="s">
        <v>2634</v>
      </c>
      <c r="F114" s="28" t="s">
        <v>141</v>
      </c>
    </row>
    <row r="115">
      <c r="A115" s="29" t="s">
        <v>2813</v>
      </c>
      <c r="B115" s="28" t="s">
        <v>512</v>
      </c>
      <c r="C115" s="29" t="s">
        <v>2814</v>
      </c>
      <c r="D115" s="29" t="s">
        <v>625</v>
      </c>
      <c r="E115" s="102" t="s">
        <v>2726</v>
      </c>
      <c r="F115" s="28" t="s">
        <v>145</v>
      </c>
    </row>
    <row r="116">
      <c r="A116" s="29" t="s">
        <v>2815</v>
      </c>
      <c r="B116" s="28" t="s">
        <v>512</v>
      </c>
      <c r="C116" s="29" t="s">
        <v>2816</v>
      </c>
      <c r="D116" s="29" t="s">
        <v>625</v>
      </c>
      <c r="E116" s="102" t="s">
        <v>2634</v>
      </c>
      <c r="F116" s="28" t="s">
        <v>132</v>
      </c>
    </row>
    <row r="117">
      <c r="A117" s="29" t="s">
        <v>2817</v>
      </c>
      <c r="B117" s="28" t="s">
        <v>506</v>
      </c>
      <c r="C117" s="29" t="s">
        <v>2818</v>
      </c>
      <c r="D117" s="29" t="s">
        <v>625</v>
      </c>
      <c r="E117" s="102" t="s">
        <v>2819</v>
      </c>
      <c r="F117" s="28" t="s">
        <v>529</v>
      </c>
    </row>
    <row r="118">
      <c r="A118" s="29" t="s">
        <v>2817</v>
      </c>
      <c r="B118" s="28" t="s">
        <v>512</v>
      </c>
      <c r="C118" s="29" t="s">
        <v>2820</v>
      </c>
      <c r="D118" s="29" t="s">
        <v>625</v>
      </c>
      <c r="E118" s="102" t="s">
        <v>2821</v>
      </c>
      <c r="F118" s="28" t="s">
        <v>529</v>
      </c>
    </row>
    <row r="119">
      <c r="A119" s="29" t="s">
        <v>2822</v>
      </c>
      <c r="B119" s="28" t="s">
        <v>506</v>
      </c>
      <c r="C119" s="29" t="s">
        <v>2823</v>
      </c>
      <c r="D119" s="29" t="s">
        <v>665</v>
      </c>
      <c r="E119" s="102" t="s">
        <v>2824</v>
      </c>
      <c r="F119" s="31"/>
    </row>
    <row r="120">
      <c r="A120" s="29" t="s">
        <v>2822</v>
      </c>
      <c r="B120" s="28" t="s">
        <v>512</v>
      </c>
      <c r="C120" s="29" t="s">
        <v>2825</v>
      </c>
      <c r="D120" s="29" t="s">
        <v>665</v>
      </c>
      <c r="E120" s="102" t="s">
        <v>2826</v>
      </c>
      <c r="F120" s="31"/>
    </row>
    <row r="121">
      <c r="A121" s="29" t="s">
        <v>2827</v>
      </c>
      <c r="B121" s="28" t="s">
        <v>501</v>
      </c>
      <c r="C121" s="29" t="s">
        <v>2828</v>
      </c>
      <c r="D121" s="29" t="s">
        <v>625</v>
      </c>
      <c r="E121" s="102" t="s">
        <v>2600</v>
      </c>
      <c r="F121" s="28" t="s">
        <v>659</v>
      </c>
    </row>
    <row r="122">
      <c r="A122" s="29" t="s">
        <v>2829</v>
      </c>
      <c r="B122" s="28" t="s">
        <v>501</v>
      </c>
      <c r="C122" s="29" t="s">
        <v>2830</v>
      </c>
      <c r="D122" s="29" t="s">
        <v>625</v>
      </c>
      <c r="E122" s="102" t="s">
        <v>987</v>
      </c>
      <c r="F122" s="28"/>
    </row>
    <row r="123">
      <c r="A123" s="29" t="s">
        <v>2829</v>
      </c>
      <c r="B123" s="28" t="s">
        <v>512</v>
      </c>
      <c r="C123" s="29" t="s">
        <v>2831</v>
      </c>
      <c r="D123" s="29" t="s">
        <v>625</v>
      </c>
      <c r="E123" s="102" t="s">
        <v>972</v>
      </c>
      <c r="F123" s="28"/>
    </row>
    <row r="124">
      <c r="A124" s="29" t="s">
        <v>2832</v>
      </c>
      <c r="B124" s="28" t="s">
        <v>501</v>
      </c>
      <c r="C124" s="29" t="s">
        <v>2833</v>
      </c>
      <c r="D124" s="29" t="s">
        <v>625</v>
      </c>
      <c r="E124" s="102" t="s">
        <v>2600</v>
      </c>
      <c r="F124" s="28" t="s">
        <v>622</v>
      </c>
    </row>
    <row r="125">
      <c r="A125" s="29" t="s">
        <v>2832</v>
      </c>
      <c r="B125" s="28" t="s">
        <v>506</v>
      </c>
      <c r="C125" s="29" t="s">
        <v>2834</v>
      </c>
      <c r="D125" s="29" t="s">
        <v>625</v>
      </c>
      <c r="E125" s="102" t="s">
        <v>2781</v>
      </c>
      <c r="F125" s="28" t="s">
        <v>622</v>
      </c>
    </row>
    <row r="126">
      <c r="A126" s="29" t="s">
        <v>2835</v>
      </c>
      <c r="B126" s="28" t="s">
        <v>512</v>
      </c>
      <c r="C126" s="29" t="s">
        <v>2836</v>
      </c>
      <c r="D126" s="29" t="s">
        <v>503</v>
      </c>
      <c r="E126" s="60"/>
      <c r="F126" s="28" t="s">
        <v>519</v>
      </c>
    </row>
    <row r="127">
      <c r="A127" s="29" t="s">
        <v>2837</v>
      </c>
      <c r="B127" s="28" t="s">
        <v>501</v>
      </c>
      <c r="C127" s="29" t="s">
        <v>2838</v>
      </c>
      <c r="D127" s="29" t="s">
        <v>637</v>
      </c>
      <c r="E127" s="102" t="s">
        <v>2839</v>
      </c>
      <c r="F127" s="28"/>
    </row>
    <row r="128">
      <c r="A128" s="29" t="s">
        <v>2840</v>
      </c>
      <c r="B128" s="28" t="s">
        <v>501</v>
      </c>
      <c r="C128" s="29" t="s">
        <v>2841</v>
      </c>
      <c r="D128" s="29" t="s">
        <v>628</v>
      </c>
      <c r="E128" s="102" t="s">
        <v>969</v>
      </c>
      <c r="F128" s="28" t="s">
        <v>529</v>
      </c>
    </row>
    <row r="129">
      <c r="A129" s="29" t="s">
        <v>2840</v>
      </c>
      <c r="B129" s="28" t="s">
        <v>512</v>
      </c>
      <c r="C129" s="29" t="s">
        <v>2842</v>
      </c>
      <c r="D129" s="29" t="s">
        <v>628</v>
      </c>
      <c r="E129" s="102" t="s">
        <v>2843</v>
      </c>
      <c r="F129" s="28" t="s">
        <v>529</v>
      </c>
    </row>
    <row r="130">
      <c r="A130" s="29" t="s">
        <v>2844</v>
      </c>
      <c r="B130" s="28" t="s">
        <v>506</v>
      </c>
      <c r="C130" s="29" t="s">
        <v>2845</v>
      </c>
      <c r="D130" s="29" t="s">
        <v>647</v>
      </c>
      <c r="E130" s="102" t="s">
        <v>2675</v>
      </c>
      <c r="F130" s="28" t="s">
        <v>511</v>
      </c>
    </row>
    <row r="131">
      <c r="A131" s="29" t="s">
        <v>2846</v>
      </c>
      <c r="B131" s="28" t="s">
        <v>501</v>
      </c>
      <c r="C131" s="29" t="s">
        <v>2847</v>
      </c>
      <c r="D131" s="29" t="s">
        <v>633</v>
      </c>
      <c r="E131" s="102" t="s">
        <v>996</v>
      </c>
      <c r="F131" s="28" t="s">
        <v>539</v>
      </c>
    </row>
    <row r="132">
      <c r="A132" s="29" t="s">
        <v>2848</v>
      </c>
      <c r="B132" s="28" t="s">
        <v>512</v>
      </c>
      <c r="C132" s="29" t="s">
        <v>2849</v>
      </c>
      <c r="D132" s="29" t="s">
        <v>699</v>
      </c>
      <c r="E132" s="102" t="s">
        <v>1003</v>
      </c>
      <c r="F132" s="28" t="s">
        <v>509</v>
      </c>
    </row>
    <row r="133">
      <c r="A133" s="29" t="s">
        <v>2850</v>
      </c>
      <c r="B133" s="28" t="s">
        <v>501</v>
      </c>
      <c r="C133" s="29" t="s">
        <v>2851</v>
      </c>
      <c r="D133" s="29" t="s">
        <v>409</v>
      </c>
      <c r="E133" s="102" t="s">
        <v>974</v>
      </c>
      <c r="F133" s="31"/>
    </row>
    <row r="134">
      <c r="A134" s="29" t="s">
        <v>2850</v>
      </c>
      <c r="B134" s="28" t="s">
        <v>512</v>
      </c>
      <c r="C134" s="29" t="s">
        <v>2852</v>
      </c>
      <c r="D134" s="29" t="s">
        <v>409</v>
      </c>
      <c r="E134" s="102" t="s">
        <v>2606</v>
      </c>
      <c r="F134" s="31"/>
    </row>
    <row r="135" ht="26.25">
      <c r="A135" s="29" t="s">
        <v>2853</v>
      </c>
      <c r="B135" s="28" t="s">
        <v>501</v>
      </c>
      <c r="C135" s="29" t="s">
        <v>2854</v>
      </c>
      <c r="D135" s="29" t="s">
        <v>528</v>
      </c>
      <c r="E135" s="102" t="s">
        <v>2670</v>
      </c>
      <c r="F135" s="28" t="s">
        <v>529</v>
      </c>
    </row>
    <row r="136" ht="26.25">
      <c r="A136" s="29" t="s">
        <v>2853</v>
      </c>
      <c r="B136" s="28" t="s">
        <v>512</v>
      </c>
      <c r="C136" s="29" t="s">
        <v>2855</v>
      </c>
      <c r="D136" s="29" t="s">
        <v>528</v>
      </c>
      <c r="E136" s="102" t="s">
        <v>2856</v>
      </c>
      <c r="F136" s="28" t="s">
        <v>529</v>
      </c>
    </row>
    <row r="137">
      <c r="A137" s="29" t="s">
        <v>2857</v>
      </c>
      <c r="B137" s="28" t="s">
        <v>501</v>
      </c>
      <c r="C137" s="29" t="s">
        <v>2858</v>
      </c>
      <c r="D137" s="29" t="s">
        <v>637</v>
      </c>
      <c r="E137" s="102" t="s">
        <v>2600</v>
      </c>
      <c r="F137" s="28" t="s">
        <v>524</v>
      </c>
    </row>
    <row r="138">
      <c r="A138" s="29" t="s">
        <v>2859</v>
      </c>
      <c r="B138" s="28" t="s">
        <v>506</v>
      </c>
      <c r="C138" s="29" t="s">
        <v>2860</v>
      </c>
      <c r="D138" s="29" t="s">
        <v>533</v>
      </c>
      <c r="E138" s="102" t="s">
        <v>2804</v>
      </c>
      <c r="F138" s="28" t="s">
        <v>539</v>
      </c>
    </row>
    <row r="139">
      <c r="A139" s="29" t="s">
        <v>2859</v>
      </c>
      <c r="B139" s="28" t="s">
        <v>512</v>
      </c>
      <c r="C139" s="29" t="s">
        <v>2861</v>
      </c>
      <c r="D139" s="29" t="s">
        <v>533</v>
      </c>
      <c r="E139" s="102" t="s">
        <v>2804</v>
      </c>
      <c r="F139" s="28" t="s">
        <v>539</v>
      </c>
    </row>
    <row r="140">
      <c r="A140" s="29" t="s">
        <v>2862</v>
      </c>
      <c r="B140" s="28" t="s">
        <v>506</v>
      </c>
      <c r="C140" s="29" t="s">
        <v>2863</v>
      </c>
      <c r="D140" s="29" t="s">
        <v>625</v>
      </c>
      <c r="E140" s="102" t="s">
        <v>2864</v>
      </c>
      <c r="F140" s="28" t="s">
        <v>539</v>
      </c>
    </row>
    <row r="141" ht="26.25">
      <c r="A141" s="29" t="s">
        <v>2865</v>
      </c>
      <c r="B141" s="28" t="s">
        <v>501</v>
      </c>
      <c r="C141" s="29" t="s">
        <v>2866</v>
      </c>
      <c r="D141" s="29" t="s">
        <v>703</v>
      </c>
      <c r="E141" s="60"/>
      <c r="F141" s="31"/>
    </row>
    <row r="142" ht="26.25">
      <c r="A142" s="29" t="s">
        <v>2865</v>
      </c>
      <c r="B142" s="28" t="s">
        <v>506</v>
      </c>
      <c r="C142" s="29" t="s">
        <v>2867</v>
      </c>
      <c r="D142" s="29" t="s">
        <v>703</v>
      </c>
      <c r="E142" s="60"/>
      <c r="F142" s="31"/>
    </row>
    <row r="143" ht="26.25">
      <c r="A143" s="29" t="s">
        <v>2865</v>
      </c>
      <c r="B143" s="28" t="s">
        <v>512</v>
      </c>
      <c r="C143" s="29" t="s">
        <v>2868</v>
      </c>
      <c r="D143" s="29" t="s">
        <v>703</v>
      </c>
      <c r="E143" s="60"/>
      <c r="F143" s="31"/>
    </row>
    <row r="144">
      <c r="A144" s="29" t="s">
        <v>2869</v>
      </c>
      <c r="B144" s="28" t="s">
        <v>506</v>
      </c>
      <c r="C144" s="29" t="s">
        <v>2870</v>
      </c>
      <c r="D144" s="29" t="s">
        <v>665</v>
      </c>
      <c r="E144" s="102" t="s">
        <v>2871</v>
      </c>
      <c r="F144" s="31"/>
    </row>
    <row r="145">
      <c r="A145" s="29" t="s">
        <v>2872</v>
      </c>
      <c r="B145" s="28" t="s">
        <v>506</v>
      </c>
      <c r="C145" s="29" t="s">
        <v>2873</v>
      </c>
      <c r="D145" s="29" t="s">
        <v>114</v>
      </c>
      <c r="E145" s="102" t="s">
        <v>1155</v>
      </c>
      <c r="F145" s="31"/>
    </row>
    <row r="146">
      <c r="A146" s="29" t="s">
        <v>2874</v>
      </c>
      <c r="B146" s="28" t="s">
        <v>506</v>
      </c>
      <c r="C146" s="29" t="s">
        <v>2875</v>
      </c>
      <c r="D146" s="29" t="s">
        <v>641</v>
      </c>
      <c r="E146" s="102" t="s">
        <v>2720</v>
      </c>
      <c r="F146" s="31"/>
    </row>
    <row r="147">
      <c r="A147" s="29" t="s">
        <v>2876</v>
      </c>
      <c r="B147" s="28" t="s">
        <v>512</v>
      </c>
      <c r="C147" s="29" t="s">
        <v>2877</v>
      </c>
      <c r="D147" s="29" t="s">
        <v>717</v>
      </c>
      <c r="E147" s="102" t="s">
        <v>2634</v>
      </c>
      <c r="F147" s="28" t="s">
        <v>622</v>
      </c>
    </row>
    <row r="148">
      <c r="A148" s="29" t="s">
        <v>2878</v>
      </c>
      <c r="B148" s="28" t="s">
        <v>506</v>
      </c>
      <c r="C148" s="29" t="s">
        <v>2879</v>
      </c>
      <c r="D148" s="29" t="s">
        <v>647</v>
      </c>
      <c r="E148" s="102" t="s">
        <v>2675</v>
      </c>
      <c r="F148" s="28" t="s">
        <v>642</v>
      </c>
    </row>
    <row r="149">
      <c r="A149" s="29" t="s">
        <v>2880</v>
      </c>
      <c r="B149" s="28" t="s">
        <v>506</v>
      </c>
      <c r="C149" s="29" t="s">
        <v>2881</v>
      </c>
      <c r="D149" s="29" t="s">
        <v>717</v>
      </c>
      <c r="E149" s="102" t="s">
        <v>2882</v>
      </c>
      <c r="F149" s="28" t="s">
        <v>617</v>
      </c>
    </row>
    <row r="150">
      <c r="A150" s="29" t="s">
        <v>2880</v>
      </c>
      <c r="B150" s="28" t="s">
        <v>512</v>
      </c>
      <c r="C150" s="29" t="s">
        <v>2883</v>
      </c>
      <c r="D150" s="29" t="s">
        <v>717</v>
      </c>
      <c r="E150" s="102" t="s">
        <v>2884</v>
      </c>
      <c r="F150" s="28" t="s">
        <v>617</v>
      </c>
    </row>
    <row r="151">
      <c r="A151" s="29" t="s">
        <v>2885</v>
      </c>
      <c r="B151" s="28" t="s">
        <v>512</v>
      </c>
      <c r="C151" s="29" t="s">
        <v>2886</v>
      </c>
      <c r="D151" s="29" t="s">
        <v>130</v>
      </c>
      <c r="E151" s="102" t="s">
        <v>2606</v>
      </c>
      <c r="F151" s="28"/>
    </row>
    <row r="152">
      <c r="A152" s="29" t="s">
        <v>2887</v>
      </c>
      <c r="B152" s="28" t="s">
        <v>501</v>
      </c>
      <c r="C152" s="29" t="s">
        <v>2888</v>
      </c>
      <c r="D152" s="29" t="s">
        <v>601</v>
      </c>
      <c r="E152" s="102" t="s">
        <v>2670</v>
      </c>
      <c r="F152" s="28"/>
    </row>
    <row r="153">
      <c r="A153" s="29" t="s">
        <v>2887</v>
      </c>
      <c r="B153" s="28" t="s">
        <v>506</v>
      </c>
      <c r="C153" s="29" t="s">
        <v>2889</v>
      </c>
      <c r="D153" s="29" t="s">
        <v>601</v>
      </c>
      <c r="E153" s="102" t="s">
        <v>2890</v>
      </c>
      <c r="F153" s="28"/>
    </row>
    <row r="154">
      <c r="A154" s="29" t="s">
        <v>2887</v>
      </c>
      <c r="B154" s="28" t="s">
        <v>512</v>
      </c>
      <c r="C154" s="29" t="s">
        <v>2891</v>
      </c>
      <c r="D154" s="29" t="s">
        <v>601</v>
      </c>
      <c r="E154" s="102" t="s">
        <v>2856</v>
      </c>
      <c r="F154" s="28"/>
    </row>
    <row r="155">
      <c r="A155" s="29" t="s">
        <v>2892</v>
      </c>
      <c r="B155" s="28" t="s">
        <v>501</v>
      </c>
      <c r="C155" s="29" t="s">
        <v>2893</v>
      </c>
      <c r="D155" s="29" t="s">
        <v>628</v>
      </c>
      <c r="E155" s="102" t="s">
        <v>2600</v>
      </c>
      <c r="F155" s="28" t="s">
        <v>543</v>
      </c>
    </row>
    <row r="156">
      <c r="A156" s="29" t="s">
        <v>2892</v>
      </c>
      <c r="B156" s="28" t="s">
        <v>506</v>
      </c>
      <c r="C156" s="29" t="s">
        <v>2894</v>
      </c>
      <c r="D156" s="29" t="s">
        <v>628</v>
      </c>
      <c r="E156" s="102" t="s">
        <v>2781</v>
      </c>
      <c r="F156" s="28" t="s">
        <v>543</v>
      </c>
    </row>
    <row r="157">
      <c r="A157" s="29" t="s">
        <v>2892</v>
      </c>
      <c r="B157" s="28" t="s">
        <v>512</v>
      </c>
      <c r="C157" s="29" t="s">
        <v>2895</v>
      </c>
      <c r="D157" s="29" t="s">
        <v>628</v>
      </c>
      <c r="E157" s="102" t="s">
        <v>2673</v>
      </c>
      <c r="F157" s="28" t="s">
        <v>543</v>
      </c>
    </row>
    <row r="158">
      <c r="A158" s="29" t="s">
        <v>2896</v>
      </c>
      <c r="B158" s="28" t="s">
        <v>512</v>
      </c>
      <c r="C158" s="29" t="s">
        <v>2897</v>
      </c>
      <c r="D158" s="29" t="s">
        <v>611</v>
      </c>
      <c r="E158" s="102"/>
      <c r="F158" s="28" t="s">
        <v>543</v>
      </c>
    </row>
    <row r="159">
      <c r="A159" s="29" t="s">
        <v>2898</v>
      </c>
      <c r="B159" s="28" t="s">
        <v>512</v>
      </c>
      <c r="C159" s="29" t="s">
        <v>2899</v>
      </c>
      <c r="D159" s="29" t="s">
        <v>656</v>
      </c>
      <c r="E159" s="102" t="s">
        <v>2622</v>
      </c>
      <c r="F159" s="28"/>
    </row>
    <row r="160">
      <c r="A160" s="29" t="s">
        <v>2900</v>
      </c>
      <c r="B160" s="28" t="s">
        <v>512</v>
      </c>
      <c r="C160" s="29" t="s">
        <v>2901</v>
      </c>
      <c r="D160" s="29" t="s">
        <v>625</v>
      </c>
      <c r="E160" s="102" t="s">
        <v>2726</v>
      </c>
      <c r="F160" s="28" t="s">
        <v>113</v>
      </c>
    </row>
    <row r="161">
      <c r="A161" s="29" t="s">
        <v>2902</v>
      </c>
      <c r="B161" s="28" t="s">
        <v>512</v>
      </c>
      <c r="C161" s="29" t="s">
        <v>2903</v>
      </c>
      <c r="D161" s="29" t="s">
        <v>628</v>
      </c>
      <c r="E161" s="102" t="s">
        <v>2904</v>
      </c>
      <c r="F161" s="28" t="s">
        <v>529</v>
      </c>
    </row>
    <row r="162" ht="26.25">
      <c r="A162" s="29" t="s">
        <v>2905</v>
      </c>
      <c r="B162" s="28" t="s">
        <v>506</v>
      </c>
      <c r="C162" s="29" t="s">
        <v>2906</v>
      </c>
      <c r="D162" s="29" t="s">
        <v>708</v>
      </c>
      <c r="E162" s="102" t="s">
        <v>2673</v>
      </c>
      <c r="F162" s="31"/>
    </row>
    <row r="163">
      <c r="A163" s="29" t="s">
        <v>2907</v>
      </c>
      <c r="B163" s="28" t="s">
        <v>506</v>
      </c>
      <c r="C163" s="29" t="s">
        <v>2908</v>
      </c>
      <c r="D163" s="29" t="s">
        <v>625</v>
      </c>
      <c r="E163" s="102" t="s">
        <v>2634</v>
      </c>
      <c r="F163" s="28" t="s">
        <v>125</v>
      </c>
    </row>
    <row r="164">
      <c r="A164" s="29" t="s">
        <v>2909</v>
      </c>
      <c r="B164" s="28" t="s">
        <v>512</v>
      </c>
      <c r="C164" s="29" t="s">
        <v>2910</v>
      </c>
      <c r="D164" s="29" t="s">
        <v>647</v>
      </c>
      <c r="E164" s="102" t="s">
        <v>2622</v>
      </c>
      <c r="F164" s="28" t="s">
        <v>642</v>
      </c>
    </row>
    <row r="165">
      <c r="A165" s="29" t="s">
        <v>2911</v>
      </c>
      <c r="B165" s="28" t="s">
        <v>506</v>
      </c>
      <c r="C165" s="29" t="s">
        <v>2912</v>
      </c>
      <c r="D165" s="29" t="s">
        <v>633</v>
      </c>
      <c r="E165" s="102" t="s">
        <v>2913</v>
      </c>
      <c r="F165" s="28" t="s">
        <v>509</v>
      </c>
    </row>
    <row r="166">
      <c r="A166" s="29" t="s">
        <v>2914</v>
      </c>
      <c r="B166" s="28" t="s">
        <v>512</v>
      </c>
      <c r="C166" s="29" t="s">
        <v>2915</v>
      </c>
      <c r="D166" s="29" t="s">
        <v>625</v>
      </c>
      <c r="E166" s="102" t="s">
        <v>2726</v>
      </c>
      <c r="F166" s="28" t="s">
        <v>143</v>
      </c>
    </row>
    <row r="167">
      <c r="A167" s="29" t="s">
        <v>2916</v>
      </c>
      <c r="B167" s="28" t="s">
        <v>512</v>
      </c>
      <c r="C167" s="29" t="s">
        <v>2917</v>
      </c>
      <c r="D167" s="29" t="s">
        <v>625</v>
      </c>
      <c r="E167" s="102" t="s">
        <v>2726</v>
      </c>
      <c r="F167" s="28" t="s">
        <v>129</v>
      </c>
    </row>
    <row r="168">
      <c r="A168" s="29" t="s">
        <v>2918</v>
      </c>
      <c r="B168" s="28" t="s">
        <v>506</v>
      </c>
      <c r="C168" s="29" t="s">
        <v>2919</v>
      </c>
      <c r="D168" s="29" t="s">
        <v>122</v>
      </c>
      <c r="E168" s="102" t="s">
        <v>2643</v>
      </c>
      <c r="F168" s="31"/>
    </row>
    <row r="169">
      <c r="A169" s="29" t="s">
        <v>2918</v>
      </c>
      <c r="B169" s="28" t="s">
        <v>512</v>
      </c>
      <c r="C169" s="29" t="s">
        <v>2920</v>
      </c>
      <c r="D169" s="29" t="s">
        <v>122</v>
      </c>
      <c r="E169" s="102" t="s">
        <v>2606</v>
      </c>
      <c r="F169" s="31"/>
    </row>
    <row r="170">
      <c r="A170" s="29" t="s">
        <v>2921</v>
      </c>
      <c r="B170" s="28" t="s">
        <v>512</v>
      </c>
      <c r="C170" s="29" t="s">
        <v>2922</v>
      </c>
      <c r="D170" s="29" t="s">
        <v>625</v>
      </c>
      <c r="E170" s="102" t="s">
        <v>2726</v>
      </c>
      <c r="F170" s="28" t="s">
        <v>118</v>
      </c>
    </row>
    <row r="171">
      <c r="A171" s="29" t="s">
        <v>2923</v>
      </c>
      <c r="B171" s="28" t="s">
        <v>501</v>
      </c>
      <c r="C171" s="29" t="s">
        <v>2924</v>
      </c>
      <c r="D171" s="29" t="s">
        <v>533</v>
      </c>
      <c r="E171" s="102" t="s">
        <v>2804</v>
      </c>
      <c r="F171" s="28" t="s">
        <v>243</v>
      </c>
    </row>
    <row r="172">
      <c r="A172" s="29" t="s">
        <v>2925</v>
      </c>
      <c r="B172" s="28" t="s">
        <v>501</v>
      </c>
      <c r="C172" s="29" t="s">
        <v>2926</v>
      </c>
      <c r="D172" s="29" t="s">
        <v>533</v>
      </c>
      <c r="E172" s="102" t="s">
        <v>2804</v>
      </c>
      <c r="F172" s="28" t="s">
        <v>534</v>
      </c>
    </row>
    <row r="173">
      <c r="A173" s="29" t="s">
        <v>2925</v>
      </c>
      <c r="B173" s="28" t="s">
        <v>512</v>
      </c>
      <c r="C173" s="29" t="s">
        <v>2927</v>
      </c>
      <c r="D173" s="29" t="s">
        <v>533</v>
      </c>
      <c r="E173" s="102" t="s">
        <v>2804</v>
      </c>
      <c r="F173" s="28" t="s">
        <v>534</v>
      </c>
    </row>
    <row r="174">
      <c r="A174" s="29" t="s">
        <v>2928</v>
      </c>
      <c r="B174" s="28" t="s">
        <v>512</v>
      </c>
      <c r="C174" s="29" t="s">
        <v>2929</v>
      </c>
      <c r="D174" s="29" t="s">
        <v>641</v>
      </c>
      <c r="E174" s="102" t="s">
        <v>2839</v>
      </c>
      <c r="F174" s="31"/>
    </row>
    <row r="175">
      <c r="A175" s="29" t="s">
        <v>2930</v>
      </c>
      <c r="B175" s="28" t="s">
        <v>501</v>
      </c>
      <c r="C175" s="29" t="s">
        <v>2931</v>
      </c>
      <c r="D175" s="29" t="s">
        <v>694</v>
      </c>
      <c r="E175" s="102" t="s">
        <v>1003</v>
      </c>
      <c r="F175" s="31"/>
    </row>
    <row r="176">
      <c r="A176" s="29" t="s">
        <v>2930</v>
      </c>
      <c r="B176" s="28" t="s">
        <v>506</v>
      </c>
      <c r="C176" s="29" t="s">
        <v>2932</v>
      </c>
      <c r="D176" s="29" t="s">
        <v>694</v>
      </c>
      <c r="E176" s="102" t="s">
        <v>2690</v>
      </c>
      <c r="F176" s="31"/>
    </row>
    <row r="177">
      <c r="A177" s="29" t="s">
        <v>2930</v>
      </c>
      <c r="B177" s="28" t="s">
        <v>512</v>
      </c>
      <c r="C177" s="29" t="s">
        <v>2933</v>
      </c>
      <c r="D177" s="29" t="s">
        <v>694</v>
      </c>
      <c r="E177" s="102" t="s">
        <v>1205</v>
      </c>
      <c r="F177" s="31"/>
    </row>
    <row r="178">
      <c r="A178" s="29" t="s">
        <v>2934</v>
      </c>
      <c r="B178" s="28" t="s">
        <v>512</v>
      </c>
      <c r="C178" s="29" t="s">
        <v>2935</v>
      </c>
      <c r="D178" s="29" t="s">
        <v>130</v>
      </c>
      <c r="E178" s="102" t="s">
        <v>2100</v>
      </c>
      <c r="F178" s="31"/>
    </row>
    <row r="179">
      <c r="A179" s="29" t="s">
        <v>2936</v>
      </c>
      <c r="B179" s="28" t="s">
        <v>512</v>
      </c>
      <c r="C179" s="29" t="s">
        <v>2937</v>
      </c>
      <c r="D179" s="29" t="s">
        <v>625</v>
      </c>
      <c r="E179" s="102" t="s">
        <v>2673</v>
      </c>
      <c r="F179" s="28" t="s">
        <v>629</v>
      </c>
    </row>
    <row r="180">
      <c r="A180" s="29" t="s">
        <v>2938</v>
      </c>
      <c r="B180" s="28" t="s">
        <v>506</v>
      </c>
      <c r="C180" s="29" t="s">
        <v>2939</v>
      </c>
      <c r="D180" s="29" t="s">
        <v>122</v>
      </c>
      <c r="E180" s="102" t="s">
        <v>2015</v>
      </c>
      <c r="F180" s="31"/>
    </row>
    <row r="181">
      <c r="A181" s="29" t="s">
        <v>2940</v>
      </c>
      <c r="B181" s="28" t="s">
        <v>501</v>
      </c>
      <c r="C181" s="29" t="s">
        <v>2941</v>
      </c>
      <c r="D181" s="29" t="s">
        <v>699</v>
      </c>
      <c r="E181" s="102" t="s">
        <v>2615</v>
      </c>
      <c r="F181" s="28" t="s">
        <v>509</v>
      </c>
    </row>
    <row r="182">
      <c r="A182" s="29" t="s">
        <v>2942</v>
      </c>
      <c r="B182" s="28" t="s">
        <v>506</v>
      </c>
      <c r="C182" s="29" t="s">
        <v>2943</v>
      </c>
      <c r="D182" s="29" t="s">
        <v>108</v>
      </c>
      <c r="E182" s="102" t="s">
        <v>2643</v>
      </c>
      <c r="F182" s="31"/>
    </row>
    <row r="183">
      <c r="A183" s="29" t="s">
        <v>2944</v>
      </c>
      <c r="B183" s="28" t="s">
        <v>512</v>
      </c>
      <c r="C183" s="29" t="s">
        <v>2945</v>
      </c>
      <c r="D183" s="29" t="s">
        <v>625</v>
      </c>
      <c r="E183" s="102" t="s">
        <v>2726</v>
      </c>
      <c r="F183" s="28" t="s">
        <v>107</v>
      </c>
    </row>
    <row r="184">
      <c r="A184" s="29" t="s">
        <v>2946</v>
      </c>
      <c r="B184" s="28" t="s">
        <v>506</v>
      </c>
      <c r="C184" s="29" t="s">
        <v>2947</v>
      </c>
      <c r="D184" s="29" t="s">
        <v>625</v>
      </c>
      <c r="E184" s="102" t="s">
        <v>2781</v>
      </c>
      <c r="F184" s="28" t="s">
        <v>626</v>
      </c>
    </row>
    <row r="185">
      <c r="A185" s="29" t="s">
        <v>2948</v>
      </c>
      <c r="B185" s="28" t="s">
        <v>512</v>
      </c>
      <c r="C185" s="29" t="s">
        <v>2949</v>
      </c>
      <c r="D185" s="29" t="s">
        <v>119</v>
      </c>
      <c r="E185" s="102" t="s">
        <v>1205</v>
      </c>
      <c r="F185" s="28"/>
    </row>
    <row r="186">
      <c r="A186" s="29" t="s">
        <v>2950</v>
      </c>
      <c r="B186" s="28" t="s">
        <v>506</v>
      </c>
      <c r="C186" s="29" t="s">
        <v>2951</v>
      </c>
      <c r="D186" s="29" t="s">
        <v>717</v>
      </c>
      <c r="E186" s="102" t="s">
        <v>1155</v>
      </c>
      <c r="F186" s="28" t="s">
        <v>626</v>
      </c>
    </row>
    <row r="187">
      <c r="A187" s="29" t="s">
        <v>2952</v>
      </c>
      <c r="B187" s="28" t="s">
        <v>501</v>
      </c>
      <c r="C187" s="29" t="s">
        <v>2953</v>
      </c>
      <c r="D187" s="29" t="s">
        <v>717</v>
      </c>
      <c r="E187" s="102" t="s">
        <v>1003</v>
      </c>
      <c r="F187" s="28" t="s">
        <v>617</v>
      </c>
    </row>
    <row r="188">
      <c r="A188" s="29" t="s">
        <v>2952</v>
      </c>
      <c r="B188" s="28" t="s">
        <v>506</v>
      </c>
      <c r="C188" s="29" t="s">
        <v>2954</v>
      </c>
      <c r="D188" s="29" t="s">
        <v>717</v>
      </c>
      <c r="E188" s="102" t="s">
        <v>1205</v>
      </c>
      <c r="F188" s="28" t="s">
        <v>617</v>
      </c>
    </row>
    <row r="189">
      <c r="A189" s="29" t="s">
        <v>2952</v>
      </c>
      <c r="B189" s="28" t="s">
        <v>512</v>
      </c>
      <c r="C189" s="29" t="s">
        <v>2955</v>
      </c>
      <c r="D189" s="29" t="s">
        <v>717</v>
      </c>
      <c r="E189" s="102" t="s">
        <v>2956</v>
      </c>
      <c r="F189" s="28" t="s">
        <v>617</v>
      </c>
    </row>
    <row r="190">
      <c r="A190" s="29" t="s">
        <v>2957</v>
      </c>
      <c r="B190" s="28" t="s">
        <v>506</v>
      </c>
      <c r="C190" s="29" t="s">
        <v>2958</v>
      </c>
      <c r="D190" s="29" t="s">
        <v>625</v>
      </c>
      <c r="E190" s="102" t="s">
        <v>2634</v>
      </c>
      <c r="F190" s="28" t="s">
        <v>585</v>
      </c>
    </row>
    <row r="191">
      <c r="A191" s="29" t="s">
        <v>2959</v>
      </c>
      <c r="B191" s="28" t="s">
        <v>501</v>
      </c>
      <c r="C191" s="29" t="s">
        <v>2960</v>
      </c>
      <c r="D191" s="29" t="s">
        <v>717</v>
      </c>
      <c r="E191" s="102" t="s">
        <v>996</v>
      </c>
      <c r="F191" s="28" t="s">
        <v>622</v>
      </c>
    </row>
    <row r="192">
      <c r="A192" s="29" t="s">
        <v>2961</v>
      </c>
      <c r="B192" s="28" t="s">
        <v>512</v>
      </c>
      <c r="C192" s="29" t="s">
        <v>2962</v>
      </c>
      <c r="D192" s="29" t="s">
        <v>625</v>
      </c>
      <c r="E192" s="102" t="s">
        <v>2963</v>
      </c>
      <c r="F192" s="28" t="s">
        <v>652</v>
      </c>
    </row>
    <row r="193">
      <c r="A193" s="29" t="s">
        <v>2964</v>
      </c>
      <c r="B193" s="28" t="s">
        <v>506</v>
      </c>
      <c r="C193" s="32" t="s">
        <v>2965</v>
      </c>
      <c r="D193" s="29" t="s">
        <v>611</v>
      </c>
      <c r="E193" s="102" t="s">
        <v>2882</v>
      </c>
      <c r="F193" s="31"/>
    </row>
    <row r="194">
      <c r="A194" s="29" t="s">
        <v>2964</v>
      </c>
      <c r="B194" s="28" t="s">
        <v>512</v>
      </c>
      <c r="C194" s="32" t="s">
        <v>2966</v>
      </c>
      <c r="D194" s="29" t="s">
        <v>611</v>
      </c>
      <c r="E194" s="102" t="s">
        <v>2884</v>
      </c>
      <c r="F194" s="31"/>
    </row>
    <row r="195">
      <c r="A195" s="32"/>
      <c r="B195" s="31"/>
      <c r="C195" s="32" t="s">
        <v>359</v>
      </c>
      <c r="D195" s="32"/>
      <c r="E195" s="60"/>
      <c r="F195" s="31"/>
    </row>
    <row r="196">
      <c r="A196" s="32"/>
      <c r="B196" s="31"/>
      <c r="C196" s="32" t="s">
        <v>359</v>
      </c>
      <c r="D196" s="32"/>
      <c r="E196" s="60"/>
      <c r="F196" s="31"/>
    </row>
    <row r="197">
      <c r="A197" s="32"/>
      <c r="B197" s="31"/>
      <c r="C197" s="32" t="s">
        <v>359</v>
      </c>
      <c r="D197" s="32"/>
      <c r="E197" s="60"/>
      <c r="F197" s="31"/>
    </row>
    <row r="198">
      <c r="A198" s="32"/>
      <c r="B198" s="31"/>
      <c r="C198" s="32" t="s">
        <v>359</v>
      </c>
      <c r="D198" s="32"/>
      <c r="E198" s="60"/>
      <c r="F198" s="31"/>
    </row>
    <row r="199">
      <c r="A199" s="32"/>
      <c r="B199" s="31"/>
      <c r="C199" s="32" t="s">
        <v>359</v>
      </c>
      <c r="D199" s="32"/>
      <c r="E199" s="60"/>
      <c r="F199" s="31"/>
    </row>
    <row r="200">
      <c r="A200" s="32"/>
      <c r="B200" s="31"/>
      <c r="C200" s="32" t="s">
        <v>359</v>
      </c>
      <c r="D200" s="32"/>
      <c r="E200" s="60"/>
      <c r="F200" s="31"/>
    </row>
    <row r="201">
      <c r="A201" s="32"/>
      <c r="B201" s="31"/>
      <c r="C201" s="32" t="s">
        <v>359</v>
      </c>
      <c r="D201" s="32"/>
      <c r="E201" s="60"/>
      <c r="F201" s="31"/>
    </row>
    <row r="202">
      <c r="A202" s="32"/>
      <c r="B202" s="31"/>
      <c r="C202" s="32" t="s">
        <v>359</v>
      </c>
      <c r="D202" s="32"/>
      <c r="E202" s="60"/>
      <c r="F202" s="31"/>
    </row>
    <row r="203">
      <c r="A203" s="32"/>
      <c r="B203" s="31"/>
      <c r="C203" s="32" t="s">
        <v>359</v>
      </c>
      <c r="D203" s="32"/>
      <c r="E203" s="60"/>
      <c r="F203" s="31"/>
    </row>
  </sheetData>
  <dataValidations>
    <dataValidation type="list" allowBlank="1" sqref="D2:D203">
      <formula1>EffectTypes</formula1>
    </dataValidation>
    <dataValidation type="list" allowBlank="1" sqref="B2:B203">
      <formula1>Rarities</formula1>
    </dataValidation>
    <dataValidation type="list" allowBlank="1" sqref="F2:F203">
      <formula1>EffectConditions</formula1>
    </dataValidation>
  </dataValidations>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900FF"/>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5.71"/>
    <col hidden="1" min="3" max="3" width="14.43"/>
    <col customWidth="1" min="4" max="4" width="15.14"/>
    <col customWidth="1" min="5" max="5" width="17.14"/>
    <col customWidth="1" min="6" max="6" width="17.57"/>
    <col customWidth="1" min="7" max="7" width="21.86"/>
  </cols>
  <sheetData>
    <row r="1" ht="20.25" customHeight="1">
      <c r="A1" s="136" t="s">
        <v>3268</v>
      </c>
      <c r="B1" s="136" t="s">
        <v>3269</v>
      </c>
      <c r="C1" s="99"/>
      <c r="D1" s="136" t="s">
        <v>3270</v>
      </c>
      <c r="G1" s="137" t="s">
        <v>3271</v>
      </c>
      <c r="H1" s="138"/>
      <c r="I1" s="138"/>
      <c r="J1" s="138"/>
      <c r="K1" s="138"/>
      <c r="L1" s="138"/>
      <c r="M1" s="138"/>
      <c r="N1" s="138"/>
      <c r="O1" s="138"/>
      <c r="P1" s="138"/>
      <c r="Q1" s="138"/>
      <c r="R1" s="138"/>
      <c r="S1" s="138"/>
      <c r="T1" s="138"/>
      <c r="U1" s="138"/>
      <c r="V1" s="138"/>
      <c r="W1" s="138"/>
      <c r="X1" s="138"/>
      <c r="Y1" s="138"/>
      <c r="Z1" s="138"/>
    </row>
    <row r="2" ht="20.25" customHeight="1">
      <c r="A2" s="99" t="s">
        <v>2593</v>
      </c>
      <c r="B2" s="100" t="s">
        <v>2594</v>
      </c>
      <c r="C2" s="99" t="s">
        <v>2595</v>
      </c>
      <c r="D2" s="99" t="s">
        <v>2596</v>
      </c>
      <c r="E2" s="100" t="s">
        <v>2597</v>
      </c>
      <c r="F2" s="100" t="s">
        <v>2598</v>
      </c>
      <c r="G2" s="100" t="s">
        <v>3272</v>
      </c>
      <c r="H2" s="138"/>
      <c r="I2" s="138"/>
      <c r="J2" s="138"/>
      <c r="K2" s="138"/>
      <c r="L2" s="138"/>
      <c r="M2" s="138"/>
      <c r="N2" s="138"/>
      <c r="O2" s="138"/>
      <c r="P2" s="138"/>
      <c r="Q2" s="138"/>
      <c r="R2" s="138"/>
      <c r="S2" s="138"/>
      <c r="T2" s="138"/>
      <c r="U2" s="138"/>
      <c r="V2" s="138"/>
      <c r="W2" s="138"/>
      <c r="X2" s="138"/>
      <c r="Y2" s="138"/>
      <c r="Z2" s="138"/>
    </row>
    <row r="3" hidden="1">
      <c r="A3" s="61"/>
      <c r="B3" s="139"/>
      <c r="C3" s="140" t="str">
        <f t="array" ref="C3:C261">A3:A261&amp;B3:B261</f>
        <v/>
      </c>
      <c r="D3" s="140" t="str">
        <f t="array" ref="D3:D261">IF(ISBLANK($C3:$C261), "", VLOOKUP($C3:$C261, AccessoryLookup, 2, FALSE))</f>
        <v/>
      </c>
      <c r="E3" s="140" t="str">
        <f t="array" ref="E3:E261">IF(ISBLANK($C3:$C261), "", VLOOKUP($C3:$C261, AccessoryLookup, 3, FALSE))</f>
        <v/>
      </c>
      <c r="F3" s="140" t="str">
        <f t="array" ref="F3:F261">IF(ISBLANK($C3:$C261), "", VLOOKUP($C3:$C261, AccessoryLookup, 4, FALSE))</f>
        <v/>
      </c>
      <c r="G3" s="140"/>
    </row>
    <row r="4">
      <c r="A4" s="61" t="s">
        <v>2599</v>
      </c>
      <c r="B4" s="139" t="s">
        <v>501</v>
      </c>
      <c r="C4" s="140" t="s">
        <v>3273</v>
      </c>
      <c r="D4" s="140" t="s">
        <v>584</v>
      </c>
      <c r="E4" s="140" t="s">
        <v>2600</v>
      </c>
      <c r="F4" s="140"/>
      <c r="G4" s="137"/>
    </row>
    <row r="5">
      <c r="A5" s="61" t="s">
        <v>2613</v>
      </c>
      <c r="B5" s="139" t="s">
        <v>501</v>
      </c>
      <c r="C5" s="140" t="s">
        <v>2614</v>
      </c>
      <c r="D5" s="140" t="s">
        <v>605</v>
      </c>
      <c r="E5" s="140" t="s">
        <v>2615</v>
      </c>
      <c r="F5" s="140"/>
      <c r="G5" s="137"/>
    </row>
    <row r="6" ht="26.25">
      <c r="A6" s="29" t="s">
        <v>2618</v>
      </c>
      <c r="B6" s="139" t="s">
        <v>501</v>
      </c>
      <c r="C6" s="140" t="s">
        <v>2619</v>
      </c>
      <c r="D6" s="140" t="s">
        <v>589</v>
      </c>
      <c r="E6" s="140" t="s">
        <v>2600</v>
      </c>
      <c r="F6" s="140"/>
      <c r="G6" s="137"/>
    </row>
    <row r="7">
      <c r="A7" s="29" t="s">
        <v>2620</v>
      </c>
      <c r="B7" s="28" t="s">
        <v>512</v>
      </c>
      <c r="C7" s="140" t="s">
        <v>2625</v>
      </c>
      <c r="D7" s="140" t="s">
        <v>625</v>
      </c>
      <c r="E7" s="140" t="s">
        <v>2626</v>
      </c>
      <c r="F7" s="140" t="s">
        <v>626</v>
      </c>
      <c r="G7" s="137"/>
    </row>
    <row r="8">
      <c r="A8" s="61" t="s">
        <v>2627</v>
      </c>
      <c r="B8" s="139" t="s">
        <v>512</v>
      </c>
      <c r="C8" s="140" t="s">
        <v>2628</v>
      </c>
      <c r="D8" s="140" t="s">
        <v>614</v>
      </c>
      <c r="E8" s="140" t="s">
        <v>2615</v>
      </c>
      <c r="F8" s="140" t="s">
        <v>652</v>
      </c>
      <c r="G8" s="137"/>
    </row>
    <row r="9">
      <c r="A9" s="61" t="s">
        <v>2631</v>
      </c>
      <c r="B9" s="28" t="s">
        <v>506</v>
      </c>
      <c r="C9" s="140" t="s">
        <v>2633</v>
      </c>
      <c r="D9" s="140" t="s">
        <v>625</v>
      </c>
      <c r="E9" s="140" t="s">
        <v>2634</v>
      </c>
      <c r="F9" s="140"/>
      <c r="G9" s="137"/>
    </row>
    <row r="10">
      <c r="A10" s="29" t="s">
        <v>2639</v>
      </c>
      <c r="B10" s="28" t="s">
        <v>512</v>
      </c>
      <c r="C10" s="140" t="s">
        <v>2640</v>
      </c>
      <c r="D10" s="140" t="s">
        <v>647</v>
      </c>
      <c r="E10" s="140"/>
      <c r="F10" s="140" t="s">
        <v>645</v>
      </c>
      <c r="G10" s="137"/>
    </row>
    <row r="11" ht="26.25">
      <c r="A11" s="29" t="s">
        <v>2641</v>
      </c>
      <c r="B11" s="28" t="s">
        <v>512</v>
      </c>
      <c r="C11" s="140" t="s">
        <v>2644</v>
      </c>
      <c r="D11" s="140" t="s">
        <v>633</v>
      </c>
      <c r="E11" s="140" t="s">
        <v>2606</v>
      </c>
      <c r="F11" s="140" t="s">
        <v>539</v>
      </c>
      <c r="G11" s="137"/>
    </row>
    <row r="12">
      <c r="A12" s="61" t="s">
        <v>2645</v>
      </c>
      <c r="B12" s="139" t="s">
        <v>506</v>
      </c>
      <c r="C12" s="140" t="s">
        <v>2646</v>
      </c>
      <c r="D12" s="140" t="s">
        <v>625</v>
      </c>
      <c r="E12" s="140" t="s">
        <v>2634</v>
      </c>
      <c r="F12" s="140" t="s">
        <v>152</v>
      </c>
      <c r="G12" s="137"/>
    </row>
    <row r="13">
      <c r="A13" s="61" t="s">
        <v>2651</v>
      </c>
      <c r="B13" s="28" t="s">
        <v>512</v>
      </c>
      <c r="C13" s="140" t="s">
        <v>2653</v>
      </c>
      <c r="D13" s="140" t="s">
        <v>651</v>
      </c>
      <c r="E13" s="140"/>
      <c r="F13" s="140" t="s">
        <v>617</v>
      </c>
      <c r="G13" s="137"/>
    </row>
    <row r="14">
      <c r="A14" s="61" t="s">
        <v>2660</v>
      </c>
      <c r="B14" s="139" t="s">
        <v>512</v>
      </c>
      <c r="C14" s="140" t="s">
        <v>2663</v>
      </c>
      <c r="D14" s="140" t="s">
        <v>625</v>
      </c>
      <c r="E14" s="140" t="s">
        <v>2664</v>
      </c>
      <c r="F14" s="140" t="s">
        <v>519</v>
      </c>
      <c r="G14" s="137"/>
    </row>
    <row r="15">
      <c r="A15" s="61" t="s">
        <v>2671</v>
      </c>
      <c r="B15" s="139" t="s">
        <v>512</v>
      </c>
      <c r="C15" s="140" t="s">
        <v>2676</v>
      </c>
      <c r="D15" s="140" t="s">
        <v>625</v>
      </c>
      <c r="E15" s="140" t="s">
        <v>2677</v>
      </c>
      <c r="F15" s="140" t="s">
        <v>509</v>
      </c>
      <c r="G15" s="137"/>
    </row>
    <row r="16">
      <c r="A16" s="29" t="s">
        <v>2680</v>
      </c>
      <c r="B16" s="28" t="s">
        <v>512</v>
      </c>
      <c r="C16" s="140" t="s">
        <v>2681</v>
      </c>
      <c r="D16" s="140" t="s">
        <v>625</v>
      </c>
      <c r="E16" s="140"/>
      <c r="F16" s="140" t="s">
        <v>543</v>
      </c>
      <c r="G16" s="137"/>
    </row>
    <row r="17" ht="26.25">
      <c r="A17" s="29" t="s">
        <v>2685</v>
      </c>
      <c r="B17" s="28" t="s">
        <v>506</v>
      </c>
      <c r="C17" s="140" t="s">
        <v>2686</v>
      </c>
      <c r="D17" s="140" t="s">
        <v>625</v>
      </c>
      <c r="E17" s="140" t="s">
        <v>2634</v>
      </c>
      <c r="F17" s="140" t="s">
        <v>150</v>
      </c>
      <c r="G17" s="137"/>
    </row>
    <row r="18">
      <c r="A18" s="29" t="s">
        <v>2687</v>
      </c>
      <c r="B18" s="28" t="s">
        <v>506</v>
      </c>
      <c r="C18" s="140" t="s">
        <v>2689</v>
      </c>
      <c r="D18" s="140" t="s">
        <v>130</v>
      </c>
      <c r="E18" s="140" t="s">
        <v>2690</v>
      </c>
      <c r="F18" s="140"/>
      <c r="G18" s="137"/>
    </row>
    <row r="19">
      <c r="A19" s="29" t="s">
        <v>2691</v>
      </c>
      <c r="B19" s="28" t="s">
        <v>512</v>
      </c>
      <c r="C19" s="140" t="s">
        <v>2694</v>
      </c>
      <c r="D19" s="140" t="s">
        <v>108</v>
      </c>
      <c r="E19" s="140" t="s">
        <v>1205</v>
      </c>
      <c r="F19" s="140"/>
      <c r="G19" s="137"/>
    </row>
    <row r="20">
      <c r="A20" s="61" t="s">
        <v>2695</v>
      </c>
      <c r="B20" s="28" t="s">
        <v>512</v>
      </c>
      <c r="C20" s="140" t="s">
        <v>2697</v>
      </c>
      <c r="D20" s="140" t="s">
        <v>108</v>
      </c>
      <c r="E20" s="140" t="s">
        <v>2100</v>
      </c>
      <c r="F20" s="140"/>
      <c r="G20" s="137"/>
    </row>
    <row r="21" ht="26.25">
      <c r="A21" s="29" t="s">
        <v>2698</v>
      </c>
      <c r="B21" s="28" t="s">
        <v>501</v>
      </c>
      <c r="C21" s="140" t="s">
        <v>2699</v>
      </c>
      <c r="D21" s="140" t="s">
        <v>625</v>
      </c>
      <c r="E21" s="140" t="s">
        <v>2600</v>
      </c>
      <c r="F21" s="140" t="s">
        <v>662</v>
      </c>
      <c r="G21" s="137"/>
    </row>
    <row r="22">
      <c r="A22" s="61" t="s">
        <v>2700</v>
      </c>
      <c r="B22" s="139" t="s">
        <v>501</v>
      </c>
      <c r="C22" s="140" t="s">
        <v>2701</v>
      </c>
      <c r="D22" s="140" t="s">
        <v>508</v>
      </c>
      <c r="E22" s="140" t="s">
        <v>2600</v>
      </c>
      <c r="F22" s="140" t="s">
        <v>534</v>
      </c>
      <c r="G22" s="137"/>
    </row>
    <row r="23">
      <c r="A23" s="29" t="s">
        <v>2711</v>
      </c>
      <c r="B23" s="28" t="s">
        <v>512</v>
      </c>
      <c r="C23" s="140" t="s">
        <v>2713</v>
      </c>
      <c r="D23" s="140" t="s">
        <v>409</v>
      </c>
      <c r="E23" s="140" t="s">
        <v>1205</v>
      </c>
      <c r="F23" s="140"/>
      <c r="G23" s="137"/>
    </row>
    <row r="24">
      <c r="A24" s="29" t="s">
        <v>2714</v>
      </c>
      <c r="B24" s="28" t="s">
        <v>506</v>
      </c>
      <c r="C24" s="140" t="s">
        <v>2716</v>
      </c>
      <c r="D24" s="140" t="s">
        <v>686</v>
      </c>
      <c r="E24" s="140" t="s">
        <v>2717</v>
      </c>
      <c r="F24" s="140" t="s">
        <v>543</v>
      </c>
      <c r="G24" s="137"/>
    </row>
    <row r="25" ht="26.25">
      <c r="A25" s="61" t="s">
        <v>2718</v>
      </c>
      <c r="B25" s="28" t="s">
        <v>512</v>
      </c>
      <c r="C25" s="140" t="s">
        <v>2721</v>
      </c>
      <c r="D25" s="140" t="s">
        <v>533</v>
      </c>
      <c r="E25" s="140" t="s">
        <v>2720</v>
      </c>
      <c r="F25" s="140" t="s">
        <v>534</v>
      </c>
      <c r="G25" s="137"/>
    </row>
    <row r="26">
      <c r="A26" s="29" t="s">
        <v>2722</v>
      </c>
      <c r="B26" s="28" t="s">
        <v>512</v>
      </c>
      <c r="C26" s="140" t="s">
        <v>2723</v>
      </c>
      <c r="D26" s="140" t="s">
        <v>633</v>
      </c>
      <c r="E26" s="140" t="s">
        <v>1083</v>
      </c>
      <c r="F26" s="140" t="s">
        <v>509</v>
      </c>
      <c r="G26" s="137"/>
    </row>
    <row r="27">
      <c r="A27" s="61" t="s">
        <v>2724</v>
      </c>
      <c r="B27" s="139" t="s">
        <v>512</v>
      </c>
      <c r="C27" s="140" t="s">
        <v>2725</v>
      </c>
      <c r="D27" s="140" t="s">
        <v>625</v>
      </c>
      <c r="E27" s="140" t="s">
        <v>2726</v>
      </c>
      <c r="F27" s="140" t="s">
        <v>139</v>
      </c>
      <c r="G27" s="137"/>
    </row>
    <row r="28">
      <c r="A28" s="29" t="s">
        <v>2729</v>
      </c>
      <c r="B28" s="28" t="s">
        <v>512</v>
      </c>
      <c r="C28" s="140" t="s">
        <v>2731</v>
      </c>
      <c r="D28" s="140" t="s">
        <v>122</v>
      </c>
      <c r="E28" s="140" t="s">
        <v>1205</v>
      </c>
      <c r="F28" s="140"/>
      <c r="G28" s="137"/>
    </row>
    <row r="29">
      <c r="A29" s="29" t="s">
        <v>2734</v>
      </c>
      <c r="B29" s="28" t="s">
        <v>512</v>
      </c>
      <c r="C29" s="140" t="s">
        <v>2737</v>
      </c>
      <c r="D29" s="140" t="s">
        <v>114</v>
      </c>
      <c r="E29" s="140" t="s">
        <v>2100</v>
      </c>
      <c r="F29" s="140"/>
      <c r="G29" s="137"/>
    </row>
    <row r="30">
      <c r="A30" s="29" t="s">
        <v>2738</v>
      </c>
      <c r="B30" s="28" t="s">
        <v>512</v>
      </c>
      <c r="C30" s="140" t="s">
        <v>2740</v>
      </c>
      <c r="D30" s="140" t="s">
        <v>114</v>
      </c>
      <c r="E30" s="140" t="s">
        <v>1205</v>
      </c>
      <c r="F30" s="140"/>
      <c r="G30" s="137"/>
    </row>
    <row r="31">
      <c r="A31" s="29" t="s">
        <v>2743</v>
      </c>
      <c r="B31" s="28" t="s">
        <v>512</v>
      </c>
      <c r="C31" s="140" t="s">
        <v>2745</v>
      </c>
      <c r="D31" s="140" t="s">
        <v>699</v>
      </c>
      <c r="E31" s="140" t="s">
        <v>2673</v>
      </c>
      <c r="F31" s="140" t="s">
        <v>509</v>
      </c>
      <c r="G31" s="137"/>
    </row>
    <row r="32" ht="26.25">
      <c r="A32" s="61" t="s">
        <v>2755</v>
      </c>
      <c r="B32" s="139" t="s">
        <v>506</v>
      </c>
      <c r="C32" s="140" t="s">
        <v>2757</v>
      </c>
      <c r="D32" s="140" t="s">
        <v>409</v>
      </c>
      <c r="E32" s="140" t="s">
        <v>2132</v>
      </c>
      <c r="F32" s="140"/>
      <c r="G32" s="137"/>
    </row>
    <row r="33" ht="26.25">
      <c r="A33" s="61" t="s">
        <v>2758</v>
      </c>
      <c r="B33" s="139" t="s">
        <v>501</v>
      </c>
      <c r="C33" s="140" t="s">
        <v>2759</v>
      </c>
      <c r="D33" s="140" t="s">
        <v>637</v>
      </c>
      <c r="E33" s="140" t="s">
        <v>2720</v>
      </c>
      <c r="F33" s="140"/>
      <c r="G33" s="137"/>
    </row>
    <row r="34">
      <c r="A34" s="29" t="s">
        <v>2762</v>
      </c>
      <c r="B34" s="28" t="s">
        <v>512</v>
      </c>
      <c r="C34" s="140" t="s">
        <v>2764</v>
      </c>
      <c r="D34" s="140" t="s">
        <v>625</v>
      </c>
      <c r="E34" s="140" t="s">
        <v>2626</v>
      </c>
      <c r="F34" s="140" t="s">
        <v>622</v>
      </c>
      <c r="G34" s="137"/>
    </row>
    <row r="35" ht="26.25">
      <c r="A35" s="61" t="s">
        <v>2765</v>
      </c>
      <c r="B35" s="139" t="s">
        <v>506</v>
      </c>
      <c r="C35" s="140" t="s">
        <v>2766</v>
      </c>
      <c r="D35" s="140" t="s">
        <v>625</v>
      </c>
      <c r="E35" s="140" t="s">
        <v>2634</v>
      </c>
      <c r="F35" s="140" t="s">
        <v>156</v>
      </c>
      <c r="G35" s="137"/>
    </row>
    <row r="36">
      <c r="A36" s="61" t="s">
        <v>2779</v>
      </c>
      <c r="B36" s="28" t="s">
        <v>512</v>
      </c>
      <c r="C36" s="140" t="s">
        <v>2782</v>
      </c>
      <c r="D36" s="140" t="s">
        <v>625</v>
      </c>
      <c r="E36" s="140" t="s">
        <v>2673</v>
      </c>
      <c r="F36" s="140" t="s">
        <v>504</v>
      </c>
      <c r="G36" s="137"/>
    </row>
    <row r="37" ht="26.25">
      <c r="A37" s="29" t="s">
        <v>2783</v>
      </c>
      <c r="B37" s="139" t="s">
        <v>512</v>
      </c>
      <c r="C37" s="140" t="s">
        <v>2784</v>
      </c>
      <c r="D37" s="140" t="s">
        <v>625</v>
      </c>
      <c r="E37" s="140" t="s">
        <v>2785</v>
      </c>
      <c r="F37" s="140" t="s">
        <v>529</v>
      </c>
      <c r="G37" s="137"/>
    </row>
    <row r="38" ht="26.25">
      <c r="A38" s="29" t="s">
        <v>2786</v>
      </c>
      <c r="B38" s="28" t="s">
        <v>512</v>
      </c>
      <c r="C38" s="140" t="s">
        <v>2788</v>
      </c>
      <c r="D38" s="140" t="s">
        <v>621</v>
      </c>
      <c r="E38" s="140" t="s">
        <v>1271</v>
      </c>
      <c r="F38" s="140"/>
      <c r="G38" s="137"/>
    </row>
    <row r="39">
      <c r="A39" s="61" t="s">
        <v>2793</v>
      </c>
      <c r="B39" s="139" t="s">
        <v>512</v>
      </c>
      <c r="C39" s="140" t="s">
        <v>2796</v>
      </c>
      <c r="D39" s="140" t="s">
        <v>647</v>
      </c>
      <c r="E39" s="140" t="s">
        <v>2622</v>
      </c>
      <c r="F39" s="140" t="s">
        <v>638</v>
      </c>
      <c r="G39" s="137"/>
    </row>
    <row r="40">
      <c r="A40" s="29" t="s">
        <v>2797</v>
      </c>
      <c r="B40" s="28" t="s">
        <v>506</v>
      </c>
      <c r="C40" s="140" t="s">
        <v>2800</v>
      </c>
      <c r="D40" s="140" t="s">
        <v>119</v>
      </c>
      <c r="E40" s="140" t="s">
        <v>2801</v>
      </c>
      <c r="F40" s="140"/>
      <c r="G40" s="137"/>
    </row>
    <row r="41">
      <c r="A41" s="29" t="s">
        <v>2809</v>
      </c>
      <c r="B41" s="28" t="s">
        <v>506</v>
      </c>
      <c r="C41" s="140" t="s">
        <v>2810</v>
      </c>
      <c r="D41" s="140" t="s">
        <v>625</v>
      </c>
      <c r="E41" s="140" t="s">
        <v>2624</v>
      </c>
      <c r="F41" s="140" t="s">
        <v>629</v>
      </c>
      <c r="G41" s="137"/>
    </row>
    <row r="42" ht="26.25">
      <c r="A42" s="61" t="s">
        <v>2811</v>
      </c>
      <c r="B42" s="139" t="s">
        <v>506</v>
      </c>
      <c r="C42" s="140" t="s">
        <v>2812</v>
      </c>
      <c r="D42" s="140" t="s">
        <v>625</v>
      </c>
      <c r="E42" s="140" t="s">
        <v>2634</v>
      </c>
      <c r="F42" s="140" t="s">
        <v>141</v>
      </c>
      <c r="G42" s="137"/>
    </row>
    <row r="43" ht="26.25">
      <c r="A43" s="61" t="s">
        <v>2813</v>
      </c>
      <c r="B43" s="139" t="s">
        <v>512</v>
      </c>
      <c r="C43" s="140" t="s">
        <v>2814</v>
      </c>
      <c r="D43" s="140" t="s">
        <v>625</v>
      </c>
      <c r="E43" s="140" t="s">
        <v>2726</v>
      </c>
      <c r="F43" s="140" t="s">
        <v>145</v>
      </c>
      <c r="G43" s="137"/>
    </row>
    <row r="44" ht="26.25">
      <c r="A44" s="61" t="s">
        <v>2815</v>
      </c>
      <c r="B44" s="139" t="s">
        <v>512</v>
      </c>
      <c r="C44" s="140" t="s">
        <v>2816</v>
      </c>
      <c r="D44" s="140" t="s">
        <v>625</v>
      </c>
      <c r="E44" s="140" t="s">
        <v>2634</v>
      </c>
      <c r="F44" s="140" t="s">
        <v>132</v>
      </c>
      <c r="G44" s="137"/>
    </row>
    <row r="45">
      <c r="A45" s="29" t="s">
        <v>2827</v>
      </c>
      <c r="B45" s="28" t="s">
        <v>501</v>
      </c>
      <c r="C45" s="140" t="s">
        <v>2828</v>
      </c>
      <c r="D45" s="140" t="s">
        <v>625</v>
      </c>
      <c r="E45" s="140" t="s">
        <v>2600</v>
      </c>
      <c r="F45" s="140" t="s">
        <v>659</v>
      </c>
      <c r="G45" s="137"/>
    </row>
    <row r="46" ht="26.25">
      <c r="A46" s="29" t="s">
        <v>2829</v>
      </c>
      <c r="B46" s="28" t="s">
        <v>512</v>
      </c>
      <c r="C46" s="140" t="s">
        <v>2831</v>
      </c>
      <c r="D46" s="140" t="s">
        <v>625</v>
      </c>
      <c r="E46" s="140" t="s">
        <v>972</v>
      </c>
      <c r="F46" s="140"/>
      <c r="G46" s="137"/>
    </row>
    <row r="47" ht="26.25">
      <c r="A47" s="61" t="s">
        <v>2835</v>
      </c>
      <c r="B47" s="139" t="s">
        <v>512</v>
      </c>
      <c r="C47" s="140" t="s">
        <v>2836</v>
      </c>
      <c r="D47" s="140" t="s">
        <v>503</v>
      </c>
      <c r="E47" s="140"/>
      <c r="F47" s="140" t="s">
        <v>519</v>
      </c>
      <c r="G47" s="137"/>
    </row>
    <row r="48">
      <c r="A48" s="61" t="s">
        <v>2844</v>
      </c>
      <c r="B48" s="139" t="s">
        <v>506</v>
      </c>
      <c r="C48" s="140" t="s">
        <v>2845</v>
      </c>
      <c r="D48" s="140" t="s">
        <v>647</v>
      </c>
      <c r="E48" s="140" t="s">
        <v>2675</v>
      </c>
      <c r="F48" s="140" t="s">
        <v>511</v>
      </c>
      <c r="G48" s="137"/>
    </row>
    <row r="49" ht="26.25">
      <c r="A49" s="61" t="s">
        <v>2853</v>
      </c>
      <c r="B49" s="28" t="s">
        <v>512</v>
      </c>
      <c r="C49" s="140" t="s">
        <v>2855</v>
      </c>
      <c r="D49" s="140" t="s">
        <v>528</v>
      </c>
      <c r="E49" s="140" t="s">
        <v>2856</v>
      </c>
      <c r="F49" s="140" t="s">
        <v>529</v>
      </c>
      <c r="G49" s="137"/>
    </row>
    <row r="50">
      <c r="A50" s="61" t="s">
        <v>2857</v>
      </c>
      <c r="B50" s="139" t="s">
        <v>501</v>
      </c>
      <c r="C50" s="140" t="s">
        <v>2858</v>
      </c>
      <c r="D50" s="140" t="s">
        <v>637</v>
      </c>
      <c r="E50" s="140" t="s">
        <v>2600</v>
      </c>
      <c r="F50" s="140" t="s">
        <v>524</v>
      </c>
      <c r="G50" s="137"/>
    </row>
    <row r="51" ht="26.25">
      <c r="A51" s="29" t="s">
        <v>2859</v>
      </c>
      <c r="B51" s="28" t="s">
        <v>512</v>
      </c>
      <c r="C51" s="140" t="s">
        <v>2861</v>
      </c>
      <c r="D51" s="140" t="s">
        <v>533</v>
      </c>
      <c r="E51" s="140" t="s">
        <v>2804</v>
      </c>
      <c r="F51" s="140" t="s">
        <v>539</v>
      </c>
      <c r="G51" s="137"/>
    </row>
    <row r="52" ht="26.25">
      <c r="A52" s="29" t="s">
        <v>2862</v>
      </c>
      <c r="B52" s="28" t="s">
        <v>506</v>
      </c>
      <c r="C52" s="140" t="s">
        <v>2863</v>
      </c>
      <c r="D52" s="140" t="s">
        <v>625</v>
      </c>
      <c r="E52" s="140" t="s">
        <v>2864</v>
      </c>
      <c r="F52" s="140" t="s">
        <v>539</v>
      </c>
      <c r="G52" s="137"/>
    </row>
    <row r="53" ht="26.25">
      <c r="A53" s="61" t="s">
        <v>2865</v>
      </c>
      <c r="B53" s="139" t="s">
        <v>506</v>
      </c>
      <c r="C53" s="140" t="s">
        <v>2867</v>
      </c>
      <c r="D53" s="140" t="s">
        <v>703</v>
      </c>
      <c r="E53" s="140"/>
      <c r="F53" s="140"/>
      <c r="G53" s="137"/>
    </row>
    <row r="54" ht="26.25">
      <c r="A54" s="29" t="s">
        <v>2865</v>
      </c>
      <c r="B54" s="28" t="s">
        <v>512</v>
      </c>
      <c r="C54" s="140" t="s">
        <v>2868</v>
      </c>
      <c r="D54" s="140" t="s">
        <v>703</v>
      </c>
      <c r="E54" s="140"/>
      <c r="F54" s="140"/>
      <c r="G54" s="137"/>
    </row>
    <row r="55">
      <c r="A55" s="29" t="s">
        <v>2869</v>
      </c>
      <c r="B55" s="28" t="s">
        <v>506</v>
      </c>
      <c r="C55" s="140" t="s">
        <v>2870</v>
      </c>
      <c r="D55" s="140" t="s">
        <v>665</v>
      </c>
      <c r="E55" s="140" t="s">
        <v>2871</v>
      </c>
      <c r="F55" s="140"/>
      <c r="G55" s="137"/>
    </row>
    <row r="56">
      <c r="A56" s="29" t="s">
        <v>2874</v>
      </c>
      <c r="B56" s="28" t="s">
        <v>506</v>
      </c>
      <c r="C56" s="140" t="s">
        <v>2875</v>
      </c>
      <c r="D56" s="140" t="s">
        <v>641</v>
      </c>
      <c r="E56" s="140" t="s">
        <v>2720</v>
      </c>
      <c r="F56" s="140"/>
      <c r="G56" s="137"/>
    </row>
    <row r="57">
      <c r="A57" s="29" t="s">
        <v>2876</v>
      </c>
      <c r="B57" s="28" t="s">
        <v>512</v>
      </c>
      <c r="C57" s="140" t="s">
        <v>2877</v>
      </c>
      <c r="D57" s="140" t="s">
        <v>717</v>
      </c>
      <c r="E57" s="140" t="s">
        <v>2634</v>
      </c>
      <c r="F57" s="140" t="s">
        <v>622</v>
      </c>
      <c r="G57" s="137"/>
    </row>
    <row r="58">
      <c r="A58" s="29" t="s">
        <v>2880</v>
      </c>
      <c r="B58" s="28" t="s">
        <v>512</v>
      </c>
      <c r="C58" s="140" t="s">
        <v>2883</v>
      </c>
      <c r="D58" s="140" t="s">
        <v>717</v>
      </c>
      <c r="E58" s="140" t="s">
        <v>2884</v>
      </c>
      <c r="F58" s="140" t="s">
        <v>617</v>
      </c>
      <c r="G58" s="137"/>
    </row>
    <row r="59">
      <c r="A59" s="29" t="s">
        <v>2887</v>
      </c>
      <c r="B59" s="28" t="s">
        <v>512</v>
      </c>
      <c r="C59" s="140" t="s">
        <v>2891</v>
      </c>
      <c r="D59" s="140" t="s">
        <v>601</v>
      </c>
      <c r="E59" s="140" t="s">
        <v>2856</v>
      </c>
      <c r="F59" s="140"/>
      <c r="G59" s="137"/>
    </row>
    <row r="60">
      <c r="A60" s="61" t="s">
        <v>2892</v>
      </c>
      <c r="B60" s="28" t="s">
        <v>512</v>
      </c>
      <c r="C60" s="140" t="s">
        <v>2895</v>
      </c>
      <c r="D60" s="140" t="s">
        <v>628</v>
      </c>
      <c r="E60" s="140" t="s">
        <v>2673</v>
      </c>
      <c r="F60" s="140" t="s">
        <v>543</v>
      </c>
      <c r="G60" s="137"/>
    </row>
    <row r="61" ht="26.25">
      <c r="A61" s="29" t="s">
        <v>2896</v>
      </c>
      <c r="B61" s="28" t="s">
        <v>512</v>
      </c>
      <c r="C61" s="140" t="s">
        <v>2897</v>
      </c>
      <c r="D61" s="140" t="s">
        <v>611</v>
      </c>
      <c r="E61" s="140"/>
      <c r="F61" s="140" t="s">
        <v>543</v>
      </c>
      <c r="G61" s="137"/>
    </row>
    <row r="62">
      <c r="A62" s="29" t="s">
        <v>2898</v>
      </c>
      <c r="B62" s="28" t="s">
        <v>512</v>
      </c>
      <c r="C62" s="140" t="s">
        <v>2899</v>
      </c>
      <c r="D62" s="140" t="s">
        <v>656</v>
      </c>
      <c r="E62" s="140" t="s">
        <v>2622</v>
      </c>
      <c r="F62" s="140"/>
      <c r="G62" s="137"/>
    </row>
    <row r="63">
      <c r="A63" s="61" t="s">
        <v>2900</v>
      </c>
      <c r="B63" s="139" t="s">
        <v>512</v>
      </c>
      <c r="C63" s="140" t="s">
        <v>2901</v>
      </c>
      <c r="D63" s="140" t="s">
        <v>625</v>
      </c>
      <c r="E63" s="140" t="s">
        <v>2726</v>
      </c>
      <c r="F63" s="140" t="s">
        <v>113</v>
      </c>
      <c r="G63" s="137"/>
    </row>
    <row r="64" ht="26.25">
      <c r="A64" s="29" t="s">
        <v>2902</v>
      </c>
      <c r="B64" s="28" t="s">
        <v>512</v>
      </c>
      <c r="C64" s="140" t="s">
        <v>2903</v>
      </c>
      <c r="D64" s="140" t="s">
        <v>628</v>
      </c>
      <c r="E64" s="140" t="s">
        <v>2904</v>
      </c>
      <c r="F64" s="140" t="s">
        <v>529</v>
      </c>
      <c r="G64" s="137"/>
    </row>
    <row r="65" ht="26.25">
      <c r="A65" s="61" t="s">
        <v>2905</v>
      </c>
      <c r="B65" s="139" t="s">
        <v>506</v>
      </c>
      <c r="C65" s="140" t="s">
        <v>2906</v>
      </c>
      <c r="D65" s="140" t="s">
        <v>708</v>
      </c>
      <c r="E65" s="140" t="s">
        <v>2673</v>
      </c>
      <c r="F65" s="140"/>
      <c r="G65" s="137"/>
    </row>
    <row r="66" ht="26.25">
      <c r="A66" s="29" t="s">
        <v>2907</v>
      </c>
      <c r="B66" s="28" t="s">
        <v>506</v>
      </c>
      <c r="C66" s="140" t="s">
        <v>2908</v>
      </c>
      <c r="D66" s="140" t="s">
        <v>625</v>
      </c>
      <c r="E66" s="140" t="s">
        <v>2634</v>
      </c>
      <c r="F66" s="140" t="s">
        <v>125</v>
      </c>
      <c r="G66" s="137"/>
    </row>
    <row r="67">
      <c r="A67" s="29" t="s">
        <v>2909</v>
      </c>
      <c r="B67" s="28" t="s">
        <v>512</v>
      </c>
      <c r="C67" s="140" t="s">
        <v>2910</v>
      </c>
      <c r="D67" s="140" t="s">
        <v>647</v>
      </c>
      <c r="E67" s="140" t="s">
        <v>2622</v>
      </c>
      <c r="F67" s="140" t="s">
        <v>642</v>
      </c>
      <c r="G67" s="137"/>
    </row>
    <row r="68" ht="26.25">
      <c r="A68" s="29" t="s">
        <v>2914</v>
      </c>
      <c r="B68" s="28" t="s">
        <v>512</v>
      </c>
      <c r="C68" s="140" t="s">
        <v>2915</v>
      </c>
      <c r="D68" s="140" t="s">
        <v>625</v>
      </c>
      <c r="E68" s="140" t="s">
        <v>2726</v>
      </c>
      <c r="F68" s="140" t="s">
        <v>143</v>
      </c>
      <c r="G68" s="137"/>
    </row>
    <row r="69" ht="26.25">
      <c r="A69" s="29" t="s">
        <v>2916</v>
      </c>
      <c r="B69" s="28" t="s">
        <v>512</v>
      </c>
      <c r="C69" s="140" t="s">
        <v>2917</v>
      </c>
      <c r="D69" s="140" t="s">
        <v>625</v>
      </c>
      <c r="E69" s="140" t="s">
        <v>2726</v>
      </c>
      <c r="F69" s="140" t="s">
        <v>129</v>
      </c>
      <c r="G69" s="137"/>
    </row>
    <row r="70" ht="26.25">
      <c r="A70" s="29" t="s">
        <v>2921</v>
      </c>
      <c r="B70" s="28" t="s">
        <v>512</v>
      </c>
      <c r="C70" s="140" t="s">
        <v>2922</v>
      </c>
      <c r="D70" s="140" t="s">
        <v>625</v>
      </c>
      <c r="E70" s="140" t="s">
        <v>2726</v>
      </c>
      <c r="F70" s="140" t="s">
        <v>118</v>
      </c>
      <c r="G70" s="137"/>
    </row>
    <row r="71" ht="26.25">
      <c r="A71" s="29" t="s">
        <v>2923</v>
      </c>
      <c r="B71" s="28" t="s">
        <v>501</v>
      </c>
      <c r="C71" s="140" t="s">
        <v>2924</v>
      </c>
      <c r="D71" s="140" t="s">
        <v>533</v>
      </c>
      <c r="E71" s="140" t="s">
        <v>2804</v>
      </c>
      <c r="F71" s="140" t="s">
        <v>243</v>
      </c>
      <c r="G71" s="137"/>
    </row>
    <row r="72" ht="26.25">
      <c r="A72" s="61" t="s">
        <v>2925</v>
      </c>
      <c r="B72" s="139" t="s">
        <v>512</v>
      </c>
      <c r="C72" s="140" t="s">
        <v>2927</v>
      </c>
      <c r="D72" s="140" t="s">
        <v>533</v>
      </c>
      <c r="E72" s="140" t="s">
        <v>2804</v>
      </c>
      <c r="F72" s="140" t="s">
        <v>534</v>
      </c>
      <c r="G72" s="137"/>
    </row>
    <row r="73">
      <c r="A73" s="61" t="s">
        <v>2930</v>
      </c>
      <c r="B73" s="139" t="s">
        <v>506</v>
      </c>
      <c r="C73" s="140" t="s">
        <v>2932</v>
      </c>
      <c r="D73" s="140" t="s">
        <v>694</v>
      </c>
      <c r="E73" s="140" t="s">
        <v>2690</v>
      </c>
      <c r="F73" s="140"/>
      <c r="G73" s="137"/>
    </row>
    <row r="74">
      <c r="A74" s="61" t="s">
        <v>2934</v>
      </c>
      <c r="B74" s="139" t="s">
        <v>512</v>
      </c>
      <c r="C74" s="140" t="s">
        <v>2935</v>
      </c>
      <c r="D74" s="140" t="s">
        <v>130</v>
      </c>
      <c r="E74" s="140" t="s">
        <v>2100</v>
      </c>
      <c r="F74" s="140"/>
      <c r="G74" s="137"/>
    </row>
    <row r="75" ht="26.25">
      <c r="A75" s="29" t="s">
        <v>2944</v>
      </c>
      <c r="B75" s="28" t="s">
        <v>512</v>
      </c>
      <c r="C75" s="140" t="s">
        <v>2945</v>
      </c>
      <c r="D75" s="140" t="s">
        <v>625</v>
      </c>
      <c r="E75" s="140" t="s">
        <v>2726</v>
      </c>
      <c r="F75" s="140" t="s">
        <v>107</v>
      </c>
      <c r="G75" s="137"/>
    </row>
    <row r="76">
      <c r="A76" s="29" t="s">
        <v>2948</v>
      </c>
      <c r="B76" s="28" t="s">
        <v>512</v>
      </c>
      <c r="C76" s="140" t="s">
        <v>2949</v>
      </c>
      <c r="D76" s="140" t="s">
        <v>119</v>
      </c>
      <c r="E76" s="140" t="s">
        <v>1205</v>
      </c>
      <c r="F76" s="140"/>
      <c r="G76" s="137"/>
    </row>
    <row r="77">
      <c r="A77" s="29" t="s">
        <v>2950</v>
      </c>
      <c r="B77" s="28" t="s">
        <v>506</v>
      </c>
      <c r="C77" s="140" t="s">
        <v>2951</v>
      </c>
      <c r="D77" s="140" t="s">
        <v>717</v>
      </c>
      <c r="E77" s="140" t="s">
        <v>1155</v>
      </c>
      <c r="F77" s="140" t="s">
        <v>626</v>
      </c>
      <c r="G77" s="137"/>
    </row>
    <row r="78">
      <c r="A78" s="61" t="s">
        <v>2957</v>
      </c>
      <c r="B78" s="139" t="s">
        <v>506</v>
      </c>
      <c r="C78" s="140" t="s">
        <v>2958</v>
      </c>
      <c r="D78" s="140" t="s">
        <v>625</v>
      </c>
      <c r="E78" s="140" t="s">
        <v>2634</v>
      </c>
      <c r="F78" s="140" t="s">
        <v>585</v>
      </c>
      <c r="G78" s="137"/>
    </row>
    <row r="79">
      <c r="A79" s="29" t="s">
        <v>2961</v>
      </c>
      <c r="B79" s="28" t="s">
        <v>512</v>
      </c>
      <c r="C79" s="140" t="s">
        <v>2962</v>
      </c>
      <c r="D79" s="140" t="s">
        <v>625</v>
      </c>
      <c r="E79" s="140" t="s">
        <v>2963</v>
      </c>
      <c r="F79" s="140" t="s">
        <v>652</v>
      </c>
      <c r="G79" s="137"/>
    </row>
    <row r="80">
      <c r="A80" s="29" t="s">
        <v>2964</v>
      </c>
      <c r="B80" s="28" t="s">
        <v>512</v>
      </c>
      <c r="C80" s="140" t="s">
        <v>2966</v>
      </c>
      <c r="D80" s="140" t="s">
        <v>611</v>
      </c>
      <c r="E80" s="140" t="s">
        <v>2884</v>
      </c>
      <c r="F80" s="140"/>
      <c r="G80" s="137"/>
    </row>
    <row r="81">
      <c r="A81" s="61"/>
      <c r="B81" s="139"/>
      <c r="C81" s="140" t="s">
        <v>359</v>
      </c>
      <c r="D81" s="140"/>
      <c r="E81" s="140"/>
      <c r="F81" s="140"/>
      <c r="G81" s="137"/>
    </row>
    <row r="82">
      <c r="A82" s="61"/>
      <c r="B82" s="139"/>
      <c r="C82" s="140" t="s">
        <v>359</v>
      </c>
      <c r="D82" s="140"/>
      <c r="E82" s="140"/>
      <c r="F82" s="140"/>
      <c r="G82" s="137"/>
    </row>
    <row r="83">
      <c r="A83" s="61"/>
      <c r="B83" s="139"/>
      <c r="C83" s="140" t="s">
        <v>359</v>
      </c>
      <c r="D83" s="140"/>
      <c r="E83" s="140"/>
      <c r="F83" s="140"/>
      <c r="G83" s="137"/>
    </row>
    <row r="84">
      <c r="A84" s="61"/>
      <c r="B84" s="139"/>
      <c r="C84" s="140" t="s">
        <v>359</v>
      </c>
      <c r="D84" s="140"/>
      <c r="E84" s="140"/>
      <c r="F84" s="140"/>
      <c r="G84" s="137"/>
    </row>
    <row r="85">
      <c r="A85" s="61"/>
      <c r="B85" s="139"/>
      <c r="C85" s="140" t="s">
        <v>359</v>
      </c>
      <c r="D85" s="140"/>
      <c r="E85" s="140"/>
      <c r="F85" s="140"/>
      <c r="G85" s="137"/>
    </row>
    <row r="86">
      <c r="A86" s="61"/>
      <c r="B86" s="139"/>
      <c r="C86" s="140" t="s">
        <v>359</v>
      </c>
      <c r="D86" s="140"/>
      <c r="E86" s="140"/>
      <c r="F86" s="140"/>
      <c r="G86" s="137"/>
    </row>
    <row r="87">
      <c r="A87" s="61"/>
      <c r="B87" s="139"/>
      <c r="C87" s="140" t="s">
        <v>359</v>
      </c>
      <c r="D87" s="140"/>
      <c r="E87" s="140"/>
      <c r="F87" s="140"/>
      <c r="G87" s="137"/>
    </row>
    <row r="88">
      <c r="A88" s="29"/>
      <c r="B88" s="139"/>
      <c r="C88" s="140" t="s">
        <v>359</v>
      </c>
      <c r="D88" s="140"/>
      <c r="E88" s="140"/>
      <c r="F88" s="140"/>
      <c r="G88" s="137"/>
    </row>
    <row r="89">
      <c r="A89" s="61"/>
      <c r="B89" s="139"/>
      <c r="C89" s="140" t="s">
        <v>359</v>
      </c>
      <c r="D89" s="140"/>
      <c r="E89" s="140"/>
      <c r="F89" s="140"/>
      <c r="G89" s="137"/>
    </row>
    <row r="90">
      <c r="A90" s="61"/>
      <c r="B90" s="139"/>
      <c r="C90" s="140" t="s">
        <v>359</v>
      </c>
      <c r="D90" s="140"/>
      <c r="E90" s="140"/>
      <c r="F90" s="140"/>
      <c r="G90" s="137"/>
    </row>
    <row r="91">
      <c r="A91" s="29"/>
      <c r="B91" s="28"/>
      <c r="C91" s="140" t="s">
        <v>359</v>
      </c>
      <c r="D91" s="140"/>
      <c r="E91" s="140"/>
      <c r="F91" s="140"/>
      <c r="G91" s="137"/>
    </row>
    <row r="92">
      <c r="A92" s="61"/>
      <c r="B92" s="139"/>
      <c r="C92" s="140" t="s">
        <v>359</v>
      </c>
      <c r="D92" s="140"/>
      <c r="E92" s="140"/>
      <c r="F92" s="140"/>
      <c r="G92" s="137"/>
    </row>
    <row r="93">
      <c r="A93" s="61"/>
      <c r="B93" s="139"/>
      <c r="C93" s="140" t="s">
        <v>359</v>
      </c>
      <c r="D93" s="140"/>
      <c r="E93" s="140"/>
      <c r="F93" s="140"/>
      <c r="G93" s="137"/>
    </row>
    <row r="94">
      <c r="A94" s="61"/>
      <c r="B94" s="139"/>
      <c r="C94" s="140" t="s">
        <v>359</v>
      </c>
      <c r="D94" s="140"/>
      <c r="E94" s="140"/>
      <c r="F94" s="140"/>
      <c r="G94" s="137"/>
    </row>
    <row r="95">
      <c r="A95" s="61"/>
      <c r="B95" s="139"/>
      <c r="C95" s="140" t="s">
        <v>359</v>
      </c>
      <c r="D95" s="140"/>
      <c r="E95" s="140"/>
      <c r="F95" s="140"/>
      <c r="G95" s="137"/>
    </row>
    <row r="96">
      <c r="A96" s="61"/>
      <c r="B96" s="139"/>
      <c r="C96" s="140" t="s">
        <v>359</v>
      </c>
      <c r="D96" s="140"/>
      <c r="E96" s="140"/>
      <c r="F96" s="140"/>
      <c r="G96" s="137"/>
    </row>
    <row r="97">
      <c r="A97" s="61"/>
      <c r="B97" s="139"/>
      <c r="C97" s="140" t="s">
        <v>359</v>
      </c>
      <c r="D97" s="140"/>
      <c r="E97" s="140"/>
      <c r="F97" s="140"/>
      <c r="G97" s="137"/>
    </row>
    <row r="98">
      <c r="A98" s="61"/>
      <c r="B98" s="139"/>
      <c r="C98" s="140" t="s">
        <v>359</v>
      </c>
      <c r="D98" s="140"/>
      <c r="E98" s="140"/>
      <c r="F98" s="140"/>
      <c r="G98" s="137"/>
    </row>
    <row r="99">
      <c r="A99" s="61"/>
      <c r="B99" s="139"/>
      <c r="C99" s="140" t="s">
        <v>359</v>
      </c>
      <c r="D99" s="140"/>
      <c r="E99" s="140"/>
      <c r="F99" s="140"/>
      <c r="G99" s="137"/>
    </row>
    <row r="100">
      <c r="C100" s="141" t="s">
        <v>359</v>
      </c>
      <c r="D100" s="141"/>
      <c r="E100" s="141"/>
      <c r="F100" s="141"/>
    </row>
    <row r="101">
      <c r="C101" s="141" t="s">
        <v>359</v>
      </c>
      <c r="D101" s="141"/>
      <c r="E101" s="141"/>
      <c r="F101" s="141"/>
    </row>
    <row r="102">
      <c r="C102" s="141" t="s">
        <v>359</v>
      </c>
      <c r="D102" s="141"/>
      <c r="E102" s="141"/>
      <c r="F102" s="141"/>
    </row>
    <row r="103">
      <c r="C103" s="141" t="s">
        <v>359</v>
      </c>
      <c r="D103" s="141"/>
      <c r="E103" s="141"/>
      <c r="F103" s="141"/>
    </row>
    <row r="104">
      <c r="C104" s="141" t="s">
        <v>359</v>
      </c>
      <c r="D104" s="141"/>
      <c r="E104" s="141"/>
      <c r="F104" s="141"/>
    </row>
    <row r="105">
      <c r="C105" s="141" t="s">
        <v>359</v>
      </c>
      <c r="D105" s="141"/>
      <c r="E105" s="141"/>
      <c r="F105" s="141"/>
    </row>
    <row r="106">
      <c r="C106" s="141" t="s">
        <v>359</v>
      </c>
      <c r="D106" s="141"/>
      <c r="E106" s="141"/>
      <c r="F106" s="141"/>
    </row>
    <row r="107">
      <c r="C107" s="141" t="s">
        <v>359</v>
      </c>
      <c r="D107" s="141"/>
      <c r="E107" s="141"/>
      <c r="F107" s="141"/>
    </row>
    <row r="108">
      <c r="C108" s="141" t="s">
        <v>359</v>
      </c>
      <c r="D108" s="141"/>
      <c r="E108" s="141"/>
      <c r="F108" s="141"/>
    </row>
    <row r="109">
      <c r="C109" s="141" t="s">
        <v>359</v>
      </c>
      <c r="D109" s="141"/>
      <c r="E109" s="141"/>
      <c r="F109" s="141"/>
    </row>
    <row r="110">
      <c r="C110" s="141" t="s">
        <v>359</v>
      </c>
      <c r="D110" s="141"/>
      <c r="E110" s="141"/>
      <c r="F110" s="141"/>
    </row>
    <row r="111">
      <c r="C111" s="141" t="s">
        <v>359</v>
      </c>
      <c r="D111" s="141"/>
      <c r="E111" s="141"/>
      <c r="F111" s="141"/>
    </row>
    <row r="112">
      <c r="C112" s="141" t="s">
        <v>359</v>
      </c>
      <c r="D112" s="141"/>
      <c r="E112" s="141"/>
      <c r="F112" s="141"/>
    </row>
    <row r="113">
      <c r="C113" s="141" t="s">
        <v>359</v>
      </c>
      <c r="D113" s="141"/>
      <c r="E113" s="141"/>
      <c r="F113" s="141"/>
    </row>
    <row r="114">
      <c r="C114" s="141" t="s">
        <v>359</v>
      </c>
      <c r="D114" s="141"/>
      <c r="E114" s="141"/>
      <c r="F114" s="141"/>
    </row>
    <row r="115">
      <c r="C115" s="141" t="s">
        <v>359</v>
      </c>
      <c r="D115" s="141"/>
      <c r="E115" s="141"/>
      <c r="F115" s="141"/>
    </row>
    <row r="116">
      <c r="C116" s="141" t="s">
        <v>359</v>
      </c>
      <c r="D116" s="141"/>
      <c r="E116" s="141"/>
      <c r="F116" s="141"/>
    </row>
    <row r="117">
      <c r="C117" s="141" t="s">
        <v>359</v>
      </c>
      <c r="D117" s="141"/>
      <c r="E117" s="141"/>
      <c r="F117" s="141"/>
    </row>
    <row r="118">
      <c r="C118" s="141" t="s">
        <v>359</v>
      </c>
      <c r="D118" s="141"/>
      <c r="E118" s="141"/>
      <c r="F118" s="141"/>
    </row>
    <row r="119">
      <c r="C119" s="141" t="s">
        <v>359</v>
      </c>
      <c r="D119" s="141"/>
      <c r="E119" s="141"/>
      <c r="F119" s="141"/>
    </row>
    <row r="120">
      <c r="C120" s="141" t="s">
        <v>359</v>
      </c>
      <c r="D120" s="141"/>
      <c r="E120" s="141"/>
      <c r="F120" s="141"/>
    </row>
    <row r="121">
      <c r="C121" s="141" t="s">
        <v>359</v>
      </c>
      <c r="D121" s="141"/>
      <c r="E121" s="141"/>
      <c r="F121" s="141"/>
    </row>
    <row r="122">
      <c r="C122" s="141" t="s">
        <v>359</v>
      </c>
      <c r="D122" s="141"/>
      <c r="E122" s="141"/>
      <c r="F122" s="141"/>
    </row>
    <row r="123">
      <c r="C123" s="141" t="s">
        <v>359</v>
      </c>
      <c r="D123" s="141"/>
      <c r="E123" s="141"/>
      <c r="F123" s="141"/>
    </row>
    <row r="124">
      <c r="C124" s="141" t="s">
        <v>359</v>
      </c>
      <c r="D124" s="141"/>
      <c r="E124" s="141"/>
      <c r="F124" s="141"/>
    </row>
    <row r="125">
      <c r="C125" s="141" t="s">
        <v>359</v>
      </c>
      <c r="D125" s="141"/>
      <c r="E125" s="141"/>
      <c r="F125" s="141"/>
    </row>
    <row r="126">
      <c r="C126" s="141" t="s">
        <v>359</v>
      </c>
      <c r="D126" s="141"/>
      <c r="E126" s="141"/>
      <c r="F126" s="141"/>
    </row>
    <row r="127">
      <c r="C127" s="141" t="s">
        <v>359</v>
      </c>
      <c r="D127" s="141"/>
      <c r="E127" s="141"/>
      <c r="F127" s="141"/>
    </row>
    <row r="128">
      <c r="C128" s="141" t="s">
        <v>359</v>
      </c>
      <c r="D128" s="141"/>
      <c r="E128" s="141"/>
      <c r="F128" s="141"/>
    </row>
    <row r="129">
      <c r="C129" s="141" t="s">
        <v>359</v>
      </c>
      <c r="D129" s="141"/>
      <c r="E129" s="141"/>
      <c r="F129" s="141"/>
    </row>
    <row r="130">
      <c r="C130" s="141" t="s">
        <v>359</v>
      </c>
      <c r="D130" s="141"/>
      <c r="E130" s="141"/>
      <c r="F130" s="141"/>
    </row>
    <row r="131">
      <c r="C131" s="141" t="s">
        <v>359</v>
      </c>
      <c r="D131" s="141"/>
      <c r="E131" s="141"/>
      <c r="F131" s="141"/>
    </row>
    <row r="132">
      <c r="C132" s="141" t="s">
        <v>359</v>
      </c>
      <c r="D132" s="141"/>
      <c r="E132" s="141"/>
      <c r="F132" s="141"/>
    </row>
    <row r="133">
      <c r="C133" s="141" t="s">
        <v>359</v>
      </c>
      <c r="D133" s="141"/>
      <c r="E133" s="141"/>
      <c r="F133" s="141"/>
    </row>
    <row r="134">
      <c r="C134" s="141" t="s">
        <v>359</v>
      </c>
      <c r="D134" s="141"/>
      <c r="E134" s="141"/>
      <c r="F134" s="141"/>
    </row>
    <row r="135">
      <c r="C135" s="141" t="s">
        <v>359</v>
      </c>
      <c r="D135" s="141"/>
      <c r="E135" s="141"/>
      <c r="F135" s="141"/>
    </row>
    <row r="136">
      <c r="C136" s="141" t="s">
        <v>359</v>
      </c>
      <c r="D136" s="141"/>
      <c r="E136" s="141"/>
      <c r="F136" s="141"/>
    </row>
    <row r="137">
      <c r="C137" s="141" t="s">
        <v>359</v>
      </c>
      <c r="D137" s="141"/>
      <c r="E137" s="141"/>
      <c r="F137" s="141"/>
    </row>
    <row r="138">
      <c r="C138" s="141" t="s">
        <v>359</v>
      </c>
      <c r="D138" s="141"/>
      <c r="E138" s="141"/>
      <c r="F138" s="141"/>
    </row>
    <row r="139">
      <c r="C139" s="141" t="s">
        <v>359</v>
      </c>
      <c r="D139" s="141"/>
      <c r="E139" s="141"/>
      <c r="F139" s="141"/>
    </row>
    <row r="140">
      <c r="C140" s="141" t="s">
        <v>359</v>
      </c>
      <c r="D140" s="141"/>
      <c r="E140" s="141"/>
      <c r="F140" s="141"/>
    </row>
    <row r="141">
      <c r="C141" s="141" t="s">
        <v>359</v>
      </c>
      <c r="D141" s="141"/>
      <c r="E141" s="141"/>
      <c r="F141" s="141"/>
    </row>
    <row r="142">
      <c r="C142" s="141" t="s">
        <v>359</v>
      </c>
      <c r="D142" s="141"/>
      <c r="E142" s="141"/>
      <c r="F142" s="141"/>
    </row>
    <row r="143">
      <c r="C143" s="141" t="s">
        <v>359</v>
      </c>
      <c r="D143" s="141"/>
      <c r="E143" s="141"/>
      <c r="F143" s="141"/>
    </row>
    <row r="144">
      <c r="C144" s="141" t="s">
        <v>359</v>
      </c>
      <c r="D144" s="141"/>
      <c r="E144" s="141"/>
      <c r="F144" s="141"/>
    </row>
    <row r="145">
      <c r="C145" s="141" t="s">
        <v>359</v>
      </c>
      <c r="D145" s="141"/>
      <c r="E145" s="141"/>
      <c r="F145" s="141"/>
    </row>
    <row r="146">
      <c r="C146" s="141" t="s">
        <v>359</v>
      </c>
      <c r="D146" s="141"/>
      <c r="E146" s="141"/>
      <c r="F146" s="141"/>
    </row>
    <row r="147">
      <c r="C147" s="141" t="s">
        <v>359</v>
      </c>
      <c r="D147" s="141"/>
      <c r="E147" s="141"/>
      <c r="F147" s="141"/>
    </row>
    <row r="148">
      <c r="C148" s="141" t="s">
        <v>359</v>
      </c>
      <c r="D148" s="141"/>
      <c r="E148" s="141"/>
      <c r="F148" s="141"/>
    </row>
    <row r="149">
      <c r="C149" s="141" t="s">
        <v>359</v>
      </c>
      <c r="D149" s="141"/>
      <c r="E149" s="141"/>
      <c r="F149" s="141"/>
    </row>
    <row r="150">
      <c r="C150" s="141" t="s">
        <v>359</v>
      </c>
      <c r="D150" s="141"/>
      <c r="E150" s="141"/>
      <c r="F150" s="141"/>
    </row>
    <row r="151">
      <c r="C151" s="141" t="s">
        <v>359</v>
      </c>
      <c r="D151" s="141"/>
      <c r="E151" s="141"/>
      <c r="F151" s="141"/>
    </row>
    <row r="152">
      <c r="C152" s="141" t="s">
        <v>359</v>
      </c>
      <c r="D152" s="141"/>
      <c r="E152" s="141"/>
      <c r="F152" s="141"/>
    </row>
    <row r="153">
      <c r="C153" s="141" t="s">
        <v>359</v>
      </c>
      <c r="D153" s="141"/>
      <c r="E153" s="141"/>
      <c r="F153" s="141"/>
    </row>
    <row r="154">
      <c r="C154" s="141" t="s">
        <v>359</v>
      </c>
      <c r="D154" s="141"/>
      <c r="E154" s="141"/>
      <c r="F154" s="141"/>
    </row>
    <row r="155">
      <c r="C155" s="141" t="s">
        <v>359</v>
      </c>
      <c r="D155" s="141"/>
      <c r="E155" s="141"/>
      <c r="F155" s="141"/>
    </row>
    <row r="156">
      <c r="C156" s="141" t="s">
        <v>359</v>
      </c>
      <c r="D156" s="141"/>
      <c r="E156" s="141"/>
      <c r="F156" s="141"/>
    </row>
    <row r="157">
      <c r="C157" s="141" t="s">
        <v>359</v>
      </c>
      <c r="D157" s="141"/>
      <c r="E157" s="141"/>
      <c r="F157" s="141"/>
    </row>
    <row r="158">
      <c r="C158" s="141" t="s">
        <v>359</v>
      </c>
      <c r="D158" s="141"/>
      <c r="E158" s="141"/>
      <c r="F158" s="141"/>
    </row>
    <row r="159">
      <c r="C159" s="141" t="s">
        <v>359</v>
      </c>
      <c r="D159" s="141"/>
      <c r="E159" s="141"/>
      <c r="F159" s="141"/>
    </row>
    <row r="160">
      <c r="C160" s="141" t="s">
        <v>359</v>
      </c>
      <c r="D160" s="141"/>
      <c r="E160" s="141"/>
      <c r="F160" s="141"/>
    </row>
    <row r="161">
      <c r="C161" s="141" t="s">
        <v>359</v>
      </c>
      <c r="D161" s="141"/>
      <c r="E161" s="141"/>
      <c r="F161" s="141"/>
    </row>
    <row r="162">
      <c r="C162" s="141" t="s">
        <v>359</v>
      </c>
      <c r="D162" s="141"/>
      <c r="E162" s="141"/>
      <c r="F162" s="141"/>
    </row>
    <row r="163">
      <c r="C163" s="141" t="s">
        <v>359</v>
      </c>
      <c r="D163" s="141"/>
      <c r="E163" s="141"/>
      <c r="F163" s="141"/>
    </row>
    <row r="164">
      <c r="C164" s="141" t="s">
        <v>359</v>
      </c>
      <c r="D164" s="141"/>
      <c r="E164" s="141"/>
      <c r="F164" s="141"/>
    </row>
    <row r="165">
      <c r="C165" s="141" t="s">
        <v>359</v>
      </c>
      <c r="D165" s="141"/>
      <c r="E165" s="141"/>
      <c r="F165" s="141"/>
    </row>
    <row r="166">
      <c r="C166" s="141" t="s">
        <v>359</v>
      </c>
      <c r="D166" s="141"/>
      <c r="E166" s="141"/>
      <c r="F166" s="141"/>
    </row>
    <row r="167">
      <c r="C167" s="141" t="s">
        <v>359</v>
      </c>
      <c r="D167" s="141"/>
      <c r="E167" s="141"/>
      <c r="F167" s="141"/>
    </row>
    <row r="168">
      <c r="C168" s="141" t="s">
        <v>359</v>
      </c>
      <c r="D168" s="141"/>
      <c r="E168" s="141"/>
      <c r="F168" s="141"/>
    </row>
    <row r="169">
      <c r="C169" s="141" t="s">
        <v>359</v>
      </c>
      <c r="D169" s="141"/>
      <c r="E169" s="141"/>
      <c r="F169" s="141"/>
    </row>
    <row r="170">
      <c r="C170" s="141" t="s">
        <v>359</v>
      </c>
      <c r="D170" s="141"/>
      <c r="E170" s="141"/>
      <c r="F170" s="141"/>
    </row>
    <row r="171">
      <c r="C171" s="141" t="s">
        <v>359</v>
      </c>
      <c r="D171" s="141"/>
      <c r="E171" s="141"/>
      <c r="F171" s="141"/>
    </row>
    <row r="172">
      <c r="C172" s="141" t="s">
        <v>359</v>
      </c>
      <c r="D172" s="141"/>
      <c r="E172" s="141"/>
      <c r="F172" s="141"/>
    </row>
    <row r="173">
      <c r="C173" s="141" t="s">
        <v>359</v>
      </c>
      <c r="D173" s="141"/>
      <c r="E173" s="141"/>
      <c r="F173" s="141"/>
    </row>
    <row r="174">
      <c r="C174" s="141" t="s">
        <v>359</v>
      </c>
      <c r="D174" s="141"/>
      <c r="E174" s="141"/>
      <c r="F174" s="141"/>
    </row>
    <row r="175">
      <c r="C175" s="141" t="s">
        <v>359</v>
      </c>
      <c r="D175" s="141"/>
      <c r="E175" s="141"/>
      <c r="F175" s="141"/>
    </row>
    <row r="176">
      <c r="C176" s="141" t="s">
        <v>359</v>
      </c>
      <c r="D176" s="141"/>
      <c r="E176" s="141"/>
      <c r="F176" s="141"/>
    </row>
    <row r="177">
      <c r="C177" s="141" t="s">
        <v>359</v>
      </c>
      <c r="D177" s="141"/>
      <c r="E177" s="141"/>
      <c r="F177" s="141"/>
    </row>
    <row r="178">
      <c r="C178" s="141" t="s">
        <v>359</v>
      </c>
      <c r="D178" s="141"/>
      <c r="E178" s="141"/>
      <c r="F178" s="141"/>
    </row>
    <row r="179">
      <c r="C179" s="141" t="s">
        <v>359</v>
      </c>
      <c r="D179" s="141"/>
      <c r="E179" s="141"/>
      <c r="F179" s="141"/>
    </row>
    <row r="180">
      <c r="C180" s="141" t="s">
        <v>359</v>
      </c>
      <c r="D180" s="141"/>
      <c r="E180" s="141"/>
      <c r="F180" s="141"/>
    </row>
    <row r="181">
      <c r="C181" s="141" t="s">
        <v>359</v>
      </c>
      <c r="D181" s="141"/>
      <c r="E181" s="141"/>
      <c r="F181" s="141"/>
    </row>
    <row r="182">
      <c r="C182" s="141" t="s">
        <v>359</v>
      </c>
      <c r="D182" s="141"/>
      <c r="E182" s="141"/>
      <c r="F182" s="141"/>
    </row>
    <row r="183">
      <c r="C183" s="141" t="s">
        <v>359</v>
      </c>
      <c r="D183" s="141"/>
      <c r="E183" s="141"/>
      <c r="F183" s="141"/>
    </row>
    <row r="184">
      <c r="C184" s="141" t="s">
        <v>359</v>
      </c>
      <c r="D184" s="141"/>
      <c r="E184" s="141"/>
      <c r="F184" s="141"/>
    </row>
    <row r="185">
      <c r="C185" s="141" t="s">
        <v>359</v>
      </c>
      <c r="D185" s="141"/>
      <c r="E185" s="141"/>
      <c r="F185" s="141"/>
    </row>
    <row r="186">
      <c r="C186" s="141" t="s">
        <v>359</v>
      </c>
      <c r="D186" s="141"/>
      <c r="E186" s="141"/>
      <c r="F186" s="141"/>
    </row>
    <row r="187">
      <c r="C187" s="141" t="s">
        <v>359</v>
      </c>
      <c r="D187" s="141"/>
      <c r="E187" s="141"/>
      <c r="F187" s="141"/>
    </row>
    <row r="188">
      <c r="C188" s="141" t="s">
        <v>359</v>
      </c>
      <c r="D188" s="141"/>
      <c r="E188" s="141"/>
      <c r="F188" s="141"/>
    </row>
    <row r="189">
      <c r="C189" s="141" t="s">
        <v>359</v>
      </c>
      <c r="D189" s="141"/>
      <c r="E189" s="141"/>
      <c r="F189" s="141"/>
    </row>
    <row r="190">
      <c r="C190" s="141" t="s">
        <v>359</v>
      </c>
      <c r="D190" s="141"/>
      <c r="E190" s="141"/>
      <c r="F190" s="141"/>
    </row>
    <row r="191">
      <c r="C191" s="141" t="s">
        <v>359</v>
      </c>
      <c r="D191" s="141"/>
      <c r="E191" s="141"/>
      <c r="F191" s="141"/>
    </row>
    <row r="192">
      <c r="C192" s="141" t="s">
        <v>359</v>
      </c>
      <c r="D192" s="141"/>
      <c r="E192" s="141"/>
      <c r="F192" s="141"/>
    </row>
    <row r="193">
      <c r="C193" s="141" t="s">
        <v>359</v>
      </c>
      <c r="D193" s="141"/>
      <c r="E193" s="141"/>
      <c r="F193" s="141"/>
    </row>
    <row r="194">
      <c r="C194" s="141" t="s">
        <v>359</v>
      </c>
      <c r="D194" s="141"/>
      <c r="E194" s="141"/>
      <c r="F194" s="141"/>
    </row>
    <row r="195">
      <c r="C195" s="141" t="s">
        <v>359</v>
      </c>
      <c r="D195" s="141"/>
      <c r="E195" s="141"/>
      <c r="F195" s="141"/>
    </row>
    <row r="196">
      <c r="C196" s="141" t="s">
        <v>359</v>
      </c>
      <c r="D196" s="141"/>
      <c r="E196" s="141"/>
      <c r="F196" s="141"/>
    </row>
    <row r="197">
      <c r="C197" s="141" t="s">
        <v>359</v>
      </c>
      <c r="D197" s="141"/>
      <c r="E197" s="141"/>
      <c r="F197" s="141"/>
    </row>
    <row r="198">
      <c r="C198" s="141" t="s">
        <v>359</v>
      </c>
      <c r="D198" s="141"/>
      <c r="E198" s="141"/>
      <c r="F198" s="141"/>
    </row>
    <row r="199">
      <c r="C199" s="141" t="s">
        <v>359</v>
      </c>
      <c r="D199" s="141"/>
      <c r="E199" s="141"/>
      <c r="F199" s="141"/>
    </row>
    <row r="200">
      <c r="C200" s="141" t="s">
        <v>359</v>
      </c>
      <c r="D200" s="141"/>
      <c r="E200" s="141"/>
      <c r="F200" s="141"/>
    </row>
    <row r="201">
      <c r="C201" s="141" t="s">
        <v>359</v>
      </c>
      <c r="D201" s="141"/>
      <c r="E201" s="141"/>
      <c r="F201" s="141"/>
    </row>
    <row r="202">
      <c r="C202" s="141" t="s">
        <v>359</v>
      </c>
      <c r="D202" s="141"/>
      <c r="E202" s="141"/>
      <c r="F202" s="141"/>
    </row>
    <row r="203">
      <c r="C203" s="141" t="s">
        <v>359</v>
      </c>
      <c r="D203" s="141"/>
      <c r="E203" s="141"/>
      <c r="F203" s="141"/>
    </row>
    <row r="204">
      <c r="C204" s="141" t="s">
        <v>359</v>
      </c>
      <c r="D204" s="141"/>
      <c r="E204" s="141"/>
      <c r="F204" s="141"/>
    </row>
    <row r="205">
      <c r="C205" s="141" t="s">
        <v>359</v>
      </c>
      <c r="D205" s="141"/>
      <c r="E205" s="141"/>
      <c r="F205" s="141"/>
    </row>
    <row r="206">
      <c r="C206" s="141" t="s">
        <v>359</v>
      </c>
      <c r="D206" s="141"/>
      <c r="E206" s="141"/>
      <c r="F206" s="141"/>
    </row>
    <row r="207">
      <c r="C207" s="141" t="s">
        <v>359</v>
      </c>
      <c r="D207" s="141"/>
      <c r="E207" s="141"/>
      <c r="F207" s="141"/>
    </row>
    <row r="208">
      <c r="C208" s="141" t="s">
        <v>359</v>
      </c>
      <c r="D208" s="141"/>
      <c r="E208" s="141"/>
      <c r="F208" s="141"/>
    </row>
    <row r="209">
      <c r="C209" s="141" t="s">
        <v>359</v>
      </c>
      <c r="D209" s="141"/>
      <c r="E209" s="141"/>
      <c r="F209" s="141"/>
    </row>
    <row r="210">
      <c r="C210" s="141" t="s">
        <v>359</v>
      </c>
      <c r="D210" s="141"/>
      <c r="E210" s="141"/>
      <c r="F210" s="141"/>
    </row>
    <row r="211">
      <c r="C211" s="141" t="s">
        <v>359</v>
      </c>
      <c r="D211" s="141"/>
      <c r="E211" s="141"/>
      <c r="F211" s="141"/>
    </row>
    <row r="212">
      <c r="C212" s="141" t="s">
        <v>359</v>
      </c>
      <c r="D212" s="141"/>
      <c r="E212" s="141"/>
      <c r="F212" s="141"/>
    </row>
    <row r="213">
      <c r="C213" s="141" t="s">
        <v>359</v>
      </c>
      <c r="D213" s="141"/>
      <c r="E213" s="141"/>
      <c r="F213" s="141"/>
    </row>
    <row r="214">
      <c r="C214" s="141" t="s">
        <v>359</v>
      </c>
      <c r="D214" s="141"/>
      <c r="E214" s="141"/>
      <c r="F214" s="141"/>
    </row>
    <row r="215">
      <c r="C215" s="141" t="s">
        <v>359</v>
      </c>
      <c r="D215" s="141"/>
      <c r="E215" s="141"/>
      <c r="F215" s="141"/>
    </row>
    <row r="216">
      <c r="C216" s="141" t="s">
        <v>359</v>
      </c>
      <c r="D216" s="141"/>
      <c r="E216" s="141"/>
      <c r="F216" s="141"/>
    </row>
    <row r="217">
      <c r="C217" s="141" t="s">
        <v>359</v>
      </c>
      <c r="D217" s="141"/>
      <c r="E217" s="141"/>
      <c r="F217" s="141"/>
    </row>
    <row r="218">
      <c r="C218" s="141" t="s">
        <v>359</v>
      </c>
      <c r="D218" s="141"/>
      <c r="E218" s="141"/>
      <c r="F218" s="141"/>
    </row>
    <row r="219">
      <c r="C219" s="141" t="s">
        <v>359</v>
      </c>
      <c r="D219" s="141"/>
      <c r="E219" s="141"/>
      <c r="F219" s="141"/>
    </row>
    <row r="220">
      <c r="C220" s="141" t="s">
        <v>359</v>
      </c>
      <c r="D220" s="141"/>
      <c r="E220" s="141"/>
      <c r="F220" s="141"/>
    </row>
    <row r="221">
      <c r="C221" s="141" t="s">
        <v>359</v>
      </c>
      <c r="D221" s="141"/>
      <c r="E221" s="141"/>
      <c r="F221" s="141"/>
    </row>
    <row r="222">
      <c r="C222" s="141" t="s">
        <v>359</v>
      </c>
      <c r="D222" s="141"/>
      <c r="E222" s="141"/>
      <c r="F222" s="141"/>
    </row>
    <row r="223">
      <c r="C223" s="141" t="s">
        <v>359</v>
      </c>
      <c r="D223" s="141"/>
      <c r="E223" s="141"/>
      <c r="F223" s="141"/>
    </row>
    <row r="224">
      <c r="C224" s="141" t="s">
        <v>359</v>
      </c>
      <c r="D224" s="141"/>
      <c r="E224" s="141"/>
      <c r="F224" s="141"/>
    </row>
    <row r="225">
      <c r="C225" s="141" t="s">
        <v>359</v>
      </c>
      <c r="D225" s="141"/>
      <c r="E225" s="141"/>
      <c r="F225" s="141"/>
    </row>
    <row r="226">
      <c r="C226" s="141" t="s">
        <v>359</v>
      </c>
      <c r="D226" s="141"/>
      <c r="E226" s="141"/>
      <c r="F226" s="141"/>
    </row>
    <row r="227">
      <c r="C227" s="141" t="s">
        <v>359</v>
      </c>
      <c r="D227" s="141"/>
      <c r="E227" s="141"/>
      <c r="F227" s="141"/>
    </row>
    <row r="228">
      <c r="C228" s="141" t="s">
        <v>359</v>
      </c>
      <c r="D228" s="141"/>
      <c r="E228" s="141"/>
      <c r="F228" s="141"/>
    </row>
    <row r="229">
      <c r="C229" s="141" t="s">
        <v>359</v>
      </c>
      <c r="D229" s="141"/>
      <c r="E229" s="141"/>
      <c r="F229" s="141"/>
    </row>
    <row r="230">
      <c r="C230" s="141" t="s">
        <v>359</v>
      </c>
      <c r="D230" s="141"/>
      <c r="E230" s="141"/>
      <c r="F230" s="141"/>
    </row>
    <row r="231">
      <c r="C231" s="141" t="s">
        <v>359</v>
      </c>
      <c r="D231" s="141"/>
      <c r="E231" s="141"/>
      <c r="F231" s="141"/>
    </row>
    <row r="232">
      <c r="C232" s="141" t="s">
        <v>359</v>
      </c>
      <c r="D232" s="141"/>
      <c r="E232" s="141"/>
      <c r="F232" s="141"/>
    </row>
    <row r="233">
      <c r="C233" s="141" t="s">
        <v>359</v>
      </c>
      <c r="D233" s="141"/>
      <c r="E233" s="141"/>
      <c r="F233" s="141"/>
    </row>
    <row r="234">
      <c r="C234" s="141" t="s">
        <v>359</v>
      </c>
      <c r="D234" s="141"/>
      <c r="E234" s="141"/>
      <c r="F234" s="141"/>
    </row>
    <row r="235">
      <c r="C235" s="141" t="s">
        <v>359</v>
      </c>
      <c r="D235" s="141"/>
      <c r="E235" s="141"/>
      <c r="F235" s="141"/>
    </row>
    <row r="236">
      <c r="C236" s="141" t="s">
        <v>359</v>
      </c>
      <c r="D236" s="141"/>
      <c r="E236" s="141"/>
      <c r="F236" s="141"/>
    </row>
    <row r="237">
      <c r="C237" s="141" t="s">
        <v>359</v>
      </c>
      <c r="D237" s="141"/>
      <c r="E237" s="141"/>
      <c r="F237" s="141"/>
    </row>
    <row r="238">
      <c r="C238" s="141" t="s">
        <v>359</v>
      </c>
      <c r="D238" s="141"/>
      <c r="E238" s="141"/>
      <c r="F238" s="141"/>
    </row>
    <row r="239">
      <c r="C239" s="141" t="s">
        <v>359</v>
      </c>
      <c r="D239" s="141"/>
      <c r="E239" s="141"/>
      <c r="F239" s="141"/>
    </row>
    <row r="240">
      <c r="C240" s="141" t="s">
        <v>359</v>
      </c>
      <c r="D240" s="141"/>
      <c r="E240" s="141"/>
      <c r="F240" s="141"/>
    </row>
    <row r="241">
      <c r="C241" s="141" t="s">
        <v>359</v>
      </c>
      <c r="D241" s="141"/>
      <c r="E241" s="141"/>
      <c r="F241" s="141"/>
    </row>
    <row r="242">
      <c r="C242" s="141" t="s">
        <v>359</v>
      </c>
      <c r="D242" s="141"/>
      <c r="E242" s="141"/>
      <c r="F242" s="141"/>
    </row>
    <row r="243">
      <c r="C243" s="141" t="s">
        <v>359</v>
      </c>
      <c r="D243" s="141"/>
      <c r="E243" s="141"/>
      <c r="F243" s="141"/>
    </row>
    <row r="244">
      <c r="C244" s="141" t="s">
        <v>359</v>
      </c>
      <c r="D244" s="141"/>
      <c r="E244" s="141"/>
      <c r="F244" s="141"/>
    </row>
    <row r="245">
      <c r="C245" s="141" t="s">
        <v>359</v>
      </c>
      <c r="D245" s="141"/>
      <c r="E245" s="141"/>
      <c r="F245" s="141"/>
    </row>
    <row r="246">
      <c r="C246" s="141" t="s">
        <v>359</v>
      </c>
      <c r="D246" s="141"/>
      <c r="E246" s="141"/>
      <c r="F246" s="141"/>
    </row>
    <row r="247">
      <c r="C247" s="141" t="s">
        <v>359</v>
      </c>
      <c r="D247" s="141"/>
      <c r="E247" s="141"/>
      <c r="F247" s="141"/>
    </row>
    <row r="248">
      <c r="C248" s="141" t="s">
        <v>359</v>
      </c>
      <c r="D248" s="141"/>
      <c r="E248" s="141"/>
      <c r="F248" s="141"/>
    </row>
    <row r="249">
      <c r="C249" s="141" t="s">
        <v>359</v>
      </c>
      <c r="D249" s="141"/>
      <c r="E249" s="141"/>
      <c r="F249" s="141"/>
    </row>
    <row r="250">
      <c r="C250" s="141" t="s">
        <v>359</v>
      </c>
      <c r="D250" s="141"/>
      <c r="E250" s="141"/>
      <c r="F250" s="141"/>
    </row>
    <row r="251">
      <c r="C251" s="141" t="s">
        <v>359</v>
      </c>
      <c r="D251" s="141"/>
      <c r="E251" s="141"/>
      <c r="F251" s="141"/>
    </row>
    <row r="252">
      <c r="C252" s="141" t="s">
        <v>359</v>
      </c>
      <c r="D252" s="141"/>
      <c r="E252" s="141"/>
      <c r="F252" s="141"/>
    </row>
    <row r="253">
      <c r="C253" s="141" t="s">
        <v>359</v>
      </c>
      <c r="D253" s="141"/>
      <c r="E253" s="141"/>
      <c r="F253" s="141"/>
    </row>
    <row r="254">
      <c r="C254" s="141" t="s">
        <v>359</v>
      </c>
      <c r="D254" s="141"/>
      <c r="E254" s="141"/>
      <c r="F254" s="141"/>
    </row>
    <row r="255">
      <c r="C255" s="141" t="s">
        <v>359</v>
      </c>
      <c r="D255" s="141"/>
      <c r="E255" s="141"/>
      <c r="F255" s="141"/>
    </row>
    <row r="256">
      <c r="C256" s="141" t="s">
        <v>359</v>
      </c>
      <c r="D256" s="141"/>
      <c r="E256" s="141"/>
      <c r="F256" s="141"/>
    </row>
    <row r="257">
      <c r="C257" s="141" t="s">
        <v>359</v>
      </c>
      <c r="D257" s="141"/>
      <c r="E257" s="141"/>
      <c r="F257" s="141"/>
    </row>
    <row r="258">
      <c r="C258" s="141" t="s">
        <v>359</v>
      </c>
      <c r="D258" s="141"/>
      <c r="E258" s="141"/>
      <c r="F258" s="141"/>
    </row>
    <row r="259">
      <c r="C259" s="141" t="s">
        <v>359</v>
      </c>
      <c r="D259" s="141"/>
      <c r="E259" s="141"/>
      <c r="F259" s="141"/>
    </row>
    <row r="260">
      <c r="C260" s="141" t="s">
        <v>359</v>
      </c>
      <c r="D260" s="141"/>
      <c r="E260" s="141"/>
      <c r="F260" s="141"/>
    </row>
    <row r="261">
      <c r="C261" s="141" t="s">
        <v>359</v>
      </c>
      <c r="D261" s="141"/>
      <c r="E261" s="141"/>
      <c r="F261" s="141"/>
    </row>
  </sheetData>
  <autoFilter ref="$A$2:$G$99"/>
  <mergeCells count="1">
    <mergeCell ref="D1:F1"/>
  </mergeCells>
  <drawing r:id="rId2"/>
  <legacyDrawing r:id="rId3"/>
  <tableParts count="1">
    <tablePart r:id="rId5"/>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3F3F3"/>
  </sheetPr>
  <sheetViews>
    <sheetView workbookViewId="0"/>
  </sheetViews>
  <sheetFormatPr customHeight="1" defaultColWidth="14.43" defaultRowHeight="15.75"/>
  <cols>
    <col customWidth="1" min="1" max="1" width="19.0"/>
    <col customWidth="1" min="2" max="2" width="16.29"/>
    <col customWidth="1" min="6" max="6" width="16.86"/>
    <col customWidth="1" min="10" max="10" width="22.43"/>
  </cols>
  <sheetData>
    <row r="1">
      <c r="A1" s="6" t="s">
        <v>3172</v>
      </c>
      <c r="B1" s="6"/>
      <c r="C1" s="6"/>
      <c r="D1" s="6"/>
    </row>
    <row r="2">
      <c r="A2" s="6" t="s">
        <v>3173</v>
      </c>
    </row>
    <row r="3">
      <c r="A3" s="6" t="s">
        <v>361</v>
      </c>
      <c r="B3" s="6" t="s">
        <v>133</v>
      </c>
      <c r="C3" s="6" t="s">
        <v>134</v>
      </c>
      <c r="D3" s="6" t="s">
        <v>622</v>
      </c>
      <c r="E3" s="6" t="s">
        <v>375</v>
      </c>
      <c r="F3" s="6" t="s">
        <v>161</v>
      </c>
      <c r="G3" s="6" t="s">
        <v>138</v>
      </c>
      <c r="H3" s="6" t="s">
        <v>617</v>
      </c>
      <c r="J3" s="44" t="s">
        <v>3174</v>
      </c>
      <c r="K3" s="6" t="s">
        <v>3175</v>
      </c>
      <c r="L3" s="6" t="s">
        <v>3176</v>
      </c>
    </row>
    <row r="4">
      <c r="A4" s="6" t="s">
        <v>361</v>
      </c>
      <c r="B4" s="6" t="s">
        <v>104</v>
      </c>
      <c r="C4" s="6" t="s">
        <v>105</v>
      </c>
      <c r="E4" s="6" t="s">
        <v>375</v>
      </c>
      <c r="F4" s="6" t="s">
        <v>164</v>
      </c>
      <c r="G4" s="6" t="s">
        <v>134</v>
      </c>
      <c r="H4" s="6" t="s">
        <v>617</v>
      </c>
      <c r="J4" s="6" t="s">
        <v>3177</v>
      </c>
      <c r="K4" s="6" t="s">
        <v>3178</v>
      </c>
      <c r="L4" s="6" t="s">
        <v>629</v>
      </c>
    </row>
    <row r="5">
      <c r="B5" s="6"/>
      <c r="C5" s="6"/>
      <c r="E5" s="6" t="s">
        <v>375</v>
      </c>
      <c r="F5" s="6" t="s">
        <v>148</v>
      </c>
      <c r="G5" s="6" t="s">
        <v>149</v>
      </c>
      <c r="H5" s="6" t="s">
        <v>617</v>
      </c>
      <c r="J5" s="6" t="s">
        <v>3179</v>
      </c>
      <c r="K5" s="6" t="s">
        <v>124</v>
      </c>
      <c r="L5" s="6" t="s">
        <v>3180</v>
      </c>
    </row>
    <row r="6">
      <c r="B6" s="6" t="s">
        <v>3181</v>
      </c>
      <c r="C6" s="6" t="s">
        <v>111</v>
      </c>
      <c r="D6" s="6"/>
    </row>
    <row r="7">
      <c r="A7" s="6" t="s">
        <v>361</v>
      </c>
      <c r="B7" s="6" t="s">
        <v>3182</v>
      </c>
      <c r="C7" s="6" t="s">
        <v>3183</v>
      </c>
      <c r="D7" s="6" t="s">
        <v>626</v>
      </c>
    </row>
    <row r="8">
      <c r="B8" s="6" t="s">
        <v>3184</v>
      </c>
      <c r="C8" s="6" t="s">
        <v>3185</v>
      </c>
      <c r="E8" s="6" t="s">
        <v>3185</v>
      </c>
      <c r="G8" s="6" t="s">
        <v>3186</v>
      </c>
      <c r="J8" s="6" t="s">
        <v>3187</v>
      </c>
      <c r="K8" s="6" t="s">
        <v>3188</v>
      </c>
    </row>
    <row r="9" ht="93.75">
      <c r="A9" s="6" t="s">
        <v>3189</v>
      </c>
      <c r="B9" s="5" t="s">
        <v>3190</v>
      </c>
    </row>
    <row r="10">
      <c r="A10" s="6" t="s">
        <v>3191</v>
      </c>
    </row>
    <row r="11">
      <c r="B11" s="6" t="s">
        <v>133</v>
      </c>
      <c r="C11" s="6" t="s">
        <v>134</v>
      </c>
      <c r="D11" s="6" t="s">
        <v>622</v>
      </c>
      <c r="E11" s="6" t="s">
        <v>364</v>
      </c>
      <c r="F11" s="6" t="s">
        <v>3192</v>
      </c>
      <c r="G11" s="6" t="s">
        <v>3193</v>
      </c>
      <c r="H11" s="6" t="s">
        <v>617</v>
      </c>
      <c r="J11" s="44" t="s">
        <v>3174</v>
      </c>
      <c r="K11" s="6" t="s">
        <v>3194</v>
      </c>
      <c r="L11" s="6" t="s">
        <v>3176</v>
      </c>
    </row>
    <row r="12">
      <c r="B12" s="6" t="s">
        <v>104</v>
      </c>
      <c r="C12" s="6" t="s">
        <v>105</v>
      </c>
      <c r="E12" s="6" t="s">
        <v>364</v>
      </c>
      <c r="F12" s="6" t="s">
        <v>110</v>
      </c>
      <c r="G12" s="6" t="s">
        <v>111</v>
      </c>
      <c r="H12" s="6" t="s">
        <v>617</v>
      </c>
      <c r="J12" s="6" t="s">
        <v>3177</v>
      </c>
      <c r="K12" s="6" t="s">
        <v>3178</v>
      </c>
      <c r="L12" s="6" t="s">
        <v>629</v>
      </c>
    </row>
    <row r="13">
      <c r="B13" s="6" t="s">
        <v>133</v>
      </c>
      <c r="C13" s="6" t="s">
        <v>3195</v>
      </c>
      <c r="E13" s="6" t="s">
        <v>364</v>
      </c>
      <c r="F13" s="6" t="s">
        <v>3196</v>
      </c>
      <c r="G13" s="6" t="s">
        <v>3197</v>
      </c>
      <c r="H13" s="6" t="s">
        <v>617</v>
      </c>
      <c r="J13" s="6" t="s">
        <v>3198</v>
      </c>
      <c r="K13" s="6" t="s">
        <v>3199</v>
      </c>
      <c r="L13" s="6" t="s">
        <v>3180</v>
      </c>
    </row>
    <row r="14">
      <c r="B14" s="6" t="s">
        <v>3200</v>
      </c>
      <c r="C14" s="6" t="s">
        <v>128</v>
      </c>
      <c r="D14" s="6" t="s">
        <v>629</v>
      </c>
    </row>
    <row r="15">
      <c r="B15" s="6" t="s">
        <v>3201</v>
      </c>
      <c r="C15" s="6" t="s">
        <v>3202</v>
      </c>
      <c r="D15" s="6" t="s">
        <v>626</v>
      </c>
    </row>
    <row r="16">
      <c r="B16" s="6" t="s">
        <v>3184</v>
      </c>
      <c r="C16" s="6" t="s">
        <v>3185</v>
      </c>
      <c r="D16" s="6"/>
      <c r="F16" s="6" t="s">
        <v>2743</v>
      </c>
      <c r="G16" s="6" t="s">
        <v>3203</v>
      </c>
      <c r="J16" s="6" t="s">
        <v>3204</v>
      </c>
      <c r="K16" s="6" t="s">
        <v>3205</v>
      </c>
    </row>
    <row r="17" ht="48.75">
      <c r="A17" s="6" t="s">
        <v>3189</v>
      </c>
      <c r="B17" s="5" t="s">
        <v>3206</v>
      </c>
    </row>
    <row r="18">
      <c r="A18" s="6" t="s">
        <v>3207</v>
      </c>
    </row>
    <row r="19">
      <c r="B19" s="6" t="s">
        <v>134</v>
      </c>
      <c r="C19" s="6" t="s">
        <v>134</v>
      </c>
      <c r="D19" s="6" t="s">
        <v>111</v>
      </c>
      <c r="F19" s="6" t="s">
        <v>133</v>
      </c>
      <c r="G19" s="6" t="s">
        <v>133</v>
      </c>
      <c r="H19" s="6" t="s">
        <v>3208</v>
      </c>
    </row>
    <row r="20">
      <c r="B20" s="6" t="s">
        <v>134</v>
      </c>
      <c r="C20" s="6" t="s">
        <v>138</v>
      </c>
      <c r="D20" s="6" t="s">
        <v>105</v>
      </c>
      <c r="F20" s="6" t="s">
        <v>133</v>
      </c>
      <c r="G20" s="6" t="s">
        <v>3209</v>
      </c>
      <c r="H20" s="6" t="s">
        <v>135</v>
      </c>
    </row>
    <row r="21">
      <c r="B21" s="6" t="s">
        <v>105</v>
      </c>
      <c r="C21" s="6" t="s">
        <v>111</v>
      </c>
      <c r="D21" s="6" t="s">
        <v>124</v>
      </c>
      <c r="F21" s="6" t="s">
        <v>3210</v>
      </c>
      <c r="G21" s="6" t="s">
        <v>364</v>
      </c>
      <c r="H21" s="6" t="s">
        <v>3211</v>
      </c>
    </row>
    <row r="22">
      <c r="B22" s="6" t="s">
        <v>105</v>
      </c>
      <c r="C22" s="6" t="s">
        <v>105</v>
      </c>
      <c r="D22" s="6" t="s">
        <v>134</v>
      </c>
      <c r="F22" s="6" t="s">
        <v>3210</v>
      </c>
      <c r="G22" s="6" t="s">
        <v>3210</v>
      </c>
      <c r="H22" s="6" t="s">
        <v>133</v>
      </c>
    </row>
    <row r="23">
      <c r="B23" s="6" t="s">
        <v>116</v>
      </c>
      <c r="C23" s="6" t="s">
        <v>105</v>
      </c>
      <c r="D23" s="6" t="s">
        <v>128</v>
      </c>
      <c r="F23" s="6" t="s">
        <v>3212</v>
      </c>
      <c r="G23" s="6" t="s">
        <v>3210</v>
      </c>
      <c r="H23" s="6" t="s">
        <v>3213</v>
      </c>
    </row>
    <row r="24">
      <c r="B24" s="6" t="s">
        <v>116</v>
      </c>
      <c r="C24" s="6" t="s">
        <v>105</v>
      </c>
      <c r="D24" s="6" t="s">
        <v>116</v>
      </c>
      <c r="F24" s="6" t="s">
        <v>3212</v>
      </c>
      <c r="G24" s="6" t="s">
        <v>135</v>
      </c>
      <c r="H24" s="6" t="s">
        <v>3212</v>
      </c>
    </row>
    <row r="25">
      <c r="A25" s="6" t="s">
        <v>3214</v>
      </c>
      <c r="B25" s="6" t="s">
        <v>116</v>
      </c>
      <c r="C25" s="6" t="s">
        <v>116</v>
      </c>
      <c r="D25" s="6" t="s">
        <v>138</v>
      </c>
      <c r="F25" s="6" t="s">
        <v>146</v>
      </c>
      <c r="G25" s="6" t="s">
        <v>146</v>
      </c>
      <c r="H25" s="6" t="s">
        <v>174</v>
      </c>
    </row>
    <row r="26">
      <c r="A26" s="6" t="s">
        <v>3215</v>
      </c>
      <c r="B26" s="6" t="s">
        <v>149</v>
      </c>
      <c r="C26" s="6" t="s">
        <v>134</v>
      </c>
      <c r="D26" s="6" t="s">
        <v>138</v>
      </c>
      <c r="F26" s="6" t="s">
        <v>173</v>
      </c>
      <c r="G26" s="6" t="s">
        <v>133</v>
      </c>
      <c r="H26" s="6" t="s">
        <v>137</v>
      </c>
    </row>
    <row r="27">
      <c r="B27" s="6" t="s">
        <v>111</v>
      </c>
      <c r="C27" s="6" t="s">
        <v>111</v>
      </c>
      <c r="D27" s="6" t="s">
        <v>149</v>
      </c>
      <c r="F27" s="6" t="s">
        <v>3216</v>
      </c>
      <c r="G27" s="6" t="s">
        <v>110</v>
      </c>
      <c r="H27" s="6" t="s">
        <v>3217</v>
      </c>
    </row>
    <row r="29">
      <c r="A29" s="6" t="s">
        <v>3218</v>
      </c>
    </row>
    <row r="30">
      <c r="B30" s="6" t="s">
        <v>133</v>
      </c>
      <c r="C30" s="6" t="s">
        <v>134</v>
      </c>
      <c r="D30" s="6" t="s">
        <v>622</v>
      </c>
      <c r="E30" s="6" t="s">
        <v>364</v>
      </c>
      <c r="F30" s="6" t="s">
        <v>174</v>
      </c>
      <c r="G30" s="6" t="s">
        <v>138</v>
      </c>
      <c r="H30" s="6" t="s">
        <v>617</v>
      </c>
      <c r="J30" s="44" t="s">
        <v>135</v>
      </c>
      <c r="K30" s="6" t="s">
        <v>105</v>
      </c>
      <c r="L30" s="6" t="s">
        <v>617</v>
      </c>
    </row>
    <row r="31">
      <c r="B31" s="6" t="s">
        <v>104</v>
      </c>
      <c r="C31" s="6" t="s">
        <v>105</v>
      </c>
      <c r="E31" s="6" t="s">
        <v>364</v>
      </c>
      <c r="F31" s="6" t="s">
        <v>110</v>
      </c>
      <c r="G31" s="6" t="s">
        <v>111</v>
      </c>
      <c r="H31" s="6" t="s">
        <v>617</v>
      </c>
      <c r="J31" s="6" t="s">
        <v>3219</v>
      </c>
      <c r="K31" s="6" t="s">
        <v>111</v>
      </c>
      <c r="L31" s="6" t="s">
        <v>629</v>
      </c>
    </row>
    <row r="32">
      <c r="B32" s="6" t="s">
        <v>3200</v>
      </c>
      <c r="C32" s="6" t="s">
        <v>128</v>
      </c>
      <c r="D32" s="6" t="s">
        <v>629</v>
      </c>
      <c r="E32" s="6" t="s">
        <v>364</v>
      </c>
      <c r="F32" s="6" t="s">
        <v>3220</v>
      </c>
      <c r="G32" s="6" t="s">
        <v>3199</v>
      </c>
      <c r="H32" s="6" t="s">
        <v>617</v>
      </c>
      <c r="J32" s="6" t="s">
        <v>3221</v>
      </c>
      <c r="K32" s="6" t="s">
        <v>3195</v>
      </c>
      <c r="L32" s="6" t="s">
        <v>3222</v>
      </c>
    </row>
    <row r="33">
      <c r="B33" s="6" t="s">
        <v>3223</v>
      </c>
      <c r="C33" s="6" t="s">
        <v>116</v>
      </c>
      <c r="D33" s="6" t="s">
        <v>626</v>
      </c>
    </row>
    <row r="34">
      <c r="A34" s="134"/>
      <c r="B34" s="134"/>
      <c r="C34" s="134"/>
      <c r="D34" s="134"/>
      <c r="E34" s="134"/>
      <c r="F34" s="134"/>
      <c r="G34" s="134"/>
      <c r="H34" s="134"/>
      <c r="I34" s="134"/>
      <c r="J34" s="134"/>
      <c r="K34" s="134"/>
      <c r="L34" s="134"/>
      <c r="M34" s="134"/>
      <c r="N34" s="134"/>
      <c r="O34" s="134"/>
      <c r="P34" s="134"/>
      <c r="Q34" s="134"/>
      <c r="R34" s="134"/>
      <c r="S34" s="134"/>
      <c r="T34" s="134"/>
      <c r="U34" s="134"/>
      <c r="V34" s="134"/>
      <c r="W34" s="134"/>
      <c r="X34" s="134"/>
      <c r="Y34" s="134"/>
      <c r="Z34" s="134"/>
    </row>
    <row r="35">
      <c r="A35" s="135" t="s">
        <v>3224</v>
      </c>
      <c r="B35" s="134"/>
      <c r="C35" s="134"/>
      <c r="D35" s="134"/>
      <c r="E35" s="134"/>
      <c r="F35" s="134"/>
      <c r="G35" s="134"/>
      <c r="H35" s="134"/>
      <c r="I35" s="134"/>
      <c r="J35" s="134"/>
      <c r="K35" s="134"/>
      <c r="L35" s="134"/>
      <c r="M35" s="134"/>
      <c r="N35" s="134"/>
      <c r="O35" s="134"/>
      <c r="P35" s="134"/>
      <c r="Q35" s="134"/>
      <c r="R35" s="134"/>
      <c r="S35" s="134"/>
      <c r="T35" s="134"/>
      <c r="U35" s="134"/>
      <c r="V35" s="134"/>
      <c r="W35" s="134"/>
      <c r="X35" s="134"/>
      <c r="Y35" s="134"/>
      <c r="Z35" s="134"/>
    </row>
    <row r="36">
      <c r="A36" s="134"/>
      <c r="B36" s="6" t="s">
        <v>133</v>
      </c>
      <c r="C36" s="6" t="s">
        <v>134</v>
      </c>
      <c r="D36" s="6"/>
      <c r="E36" s="6" t="s">
        <v>364</v>
      </c>
      <c r="F36" s="6" t="s">
        <v>174</v>
      </c>
      <c r="G36" s="6" t="s">
        <v>138</v>
      </c>
      <c r="H36" s="6" t="s">
        <v>617</v>
      </c>
      <c r="J36" s="6" t="s">
        <v>115</v>
      </c>
      <c r="K36" s="6" t="s">
        <v>116</v>
      </c>
      <c r="L36" s="6" t="s">
        <v>622</v>
      </c>
      <c r="M36" s="134"/>
      <c r="N36" s="134"/>
      <c r="O36" s="134"/>
      <c r="P36" s="134"/>
      <c r="Q36" s="134"/>
      <c r="R36" s="134"/>
      <c r="S36" s="134"/>
      <c r="T36" s="134"/>
      <c r="U36" s="134"/>
      <c r="V36" s="134"/>
      <c r="W36" s="134"/>
      <c r="X36" s="134"/>
      <c r="Y36" s="134"/>
      <c r="Z36" s="134"/>
    </row>
    <row r="37">
      <c r="A37" s="134"/>
      <c r="B37" s="6" t="s">
        <v>133</v>
      </c>
      <c r="C37" s="6" t="s">
        <v>105</v>
      </c>
      <c r="E37" s="6" t="s">
        <v>364</v>
      </c>
      <c r="F37" s="6" t="s">
        <v>110</v>
      </c>
      <c r="G37" s="6" t="s">
        <v>111</v>
      </c>
      <c r="H37" s="6" t="s">
        <v>617</v>
      </c>
      <c r="J37" s="6" t="s">
        <v>120</v>
      </c>
      <c r="K37" s="6" t="s">
        <v>105</v>
      </c>
      <c r="L37" s="6" t="s">
        <v>629</v>
      </c>
      <c r="M37" s="134"/>
      <c r="N37" s="134"/>
      <c r="O37" s="134"/>
      <c r="P37" s="134"/>
      <c r="Q37" s="134"/>
      <c r="R37" s="134"/>
      <c r="S37" s="134"/>
      <c r="T37" s="134"/>
      <c r="U37" s="134"/>
      <c r="V37" s="134"/>
      <c r="W37" s="134"/>
      <c r="X37" s="134"/>
      <c r="Y37" s="134"/>
      <c r="Z37" s="134"/>
    </row>
    <row r="38">
      <c r="A38" s="134"/>
      <c r="B38" s="6" t="s">
        <v>3225</v>
      </c>
      <c r="C38" s="6" t="s">
        <v>128</v>
      </c>
      <c r="D38" s="6" t="s">
        <v>3226</v>
      </c>
      <c r="E38" s="6" t="s">
        <v>364</v>
      </c>
      <c r="F38" s="6" t="s">
        <v>3220</v>
      </c>
      <c r="G38" s="6" t="s">
        <v>124</v>
      </c>
      <c r="H38" s="6" t="s">
        <v>617</v>
      </c>
      <c r="J38" s="6"/>
      <c r="K38" s="6"/>
      <c r="L38" s="6"/>
      <c r="M38" s="134"/>
      <c r="N38" s="134"/>
      <c r="O38" s="134"/>
      <c r="P38" s="134"/>
      <c r="Q38" s="134"/>
      <c r="R38" s="134"/>
      <c r="S38" s="134"/>
      <c r="T38" s="134"/>
      <c r="U38" s="134"/>
      <c r="V38" s="134"/>
      <c r="W38" s="134"/>
      <c r="X38" s="134"/>
      <c r="Y38" s="134"/>
      <c r="Z38" s="134"/>
    </row>
    <row r="39">
      <c r="A39" s="134"/>
      <c r="B39" s="6" t="s">
        <v>3223</v>
      </c>
      <c r="C39" s="6" t="s">
        <v>149</v>
      </c>
      <c r="D39" s="6" t="s">
        <v>626</v>
      </c>
      <c r="M39" s="134"/>
      <c r="N39" s="134"/>
      <c r="O39" s="134"/>
      <c r="P39" s="134"/>
      <c r="Q39" s="134"/>
      <c r="R39" s="134"/>
      <c r="S39" s="134"/>
      <c r="T39" s="134"/>
      <c r="U39" s="134"/>
      <c r="V39" s="134"/>
      <c r="W39" s="134"/>
      <c r="X39" s="134"/>
      <c r="Y39" s="134"/>
      <c r="Z39" s="134"/>
    </row>
    <row r="40">
      <c r="A40" s="134"/>
      <c r="B40" s="134"/>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row>
    <row r="41">
      <c r="A41" s="6" t="s">
        <v>3227</v>
      </c>
      <c r="E41" s="6" t="s">
        <v>3228</v>
      </c>
      <c r="I41" s="6" t="s">
        <v>3229</v>
      </c>
    </row>
    <row r="42">
      <c r="A42" s="6" t="s">
        <v>375</v>
      </c>
      <c r="B42" s="6" t="s">
        <v>137</v>
      </c>
      <c r="C42" s="6" t="s">
        <v>138</v>
      </c>
      <c r="D42" s="6" t="s">
        <v>626</v>
      </c>
      <c r="E42" s="6" t="s">
        <v>364</v>
      </c>
      <c r="F42" s="6" t="s">
        <v>161</v>
      </c>
      <c r="G42" s="6" t="s">
        <v>138</v>
      </c>
      <c r="H42" s="6" t="s">
        <v>617</v>
      </c>
      <c r="I42" s="6" t="s">
        <v>367</v>
      </c>
      <c r="J42" s="6" t="s">
        <v>115</v>
      </c>
      <c r="K42" s="6" t="s">
        <v>116</v>
      </c>
      <c r="L42" s="6" t="s">
        <v>622</v>
      </c>
    </row>
    <row r="43">
      <c r="A43" s="6" t="s">
        <v>375</v>
      </c>
      <c r="B43" s="6" t="s">
        <v>175</v>
      </c>
      <c r="C43" s="6" t="s">
        <v>128</v>
      </c>
      <c r="D43" s="6" t="s">
        <v>629</v>
      </c>
      <c r="E43" s="6" t="s">
        <v>364</v>
      </c>
      <c r="F43" s="6" t="s">
        <v>164</v>
      </c>
      <c r="G43" s="6" t="s">
        <v>134</v>
      </c>
      <c r="H43" s="6" t="s">
        <v>617</v>
      </c>
      <c r="I43" s="6" t="s">
        <v>367</v>
      </c>
      <c r="J43" s="6" t="s">
        <v>120</v>
      </c>
      <c r="K43" s="6" t="s">
        <v>105</v>
      </c>
      <c r="L43" s="6" t="s">
        <v>629</v>
      </c>
    </row>
    <row r="44">
      <c r="A44" s="6" t="s">
        <v>375</v>
      </c>
      <c r="B44" s="6" t="s">
        <v>173</v>
      </c>
      <c r="C44" s="6" t="s">
        <v>149</v>
      </c>
      <c r="D44" s="6" t="s">
        <v>622</v>
      </c>
      <c r="E44" s="6" t="s">
        <v>364</v>
      </c>
      <c r="F44" s="6" t="s">
        <v>170</v>
      </c>
      <c r="G44" s="6" t="s">
        <v>111</v>
      </c>
      <c r="H44" s="6" t="s">
        <v>617</v>
      </c>
      <c r="I44" s="6" t="s">
        <v>367</v>
      </c>
      <c r="J44" s="6" t="s">
        <v>123</v>
      </c>
      <c r="K44" s="6" t="s">
        <v>124</v>
      </c>
      <c r="L44" s="6" t="s">
        <v>626</v>
      </c>
    </row>
    <row r="45">
      <c r="E45" s="6" t="s">
        <v>3230</v>
      </c>
    </row>
    <row r="46">
      <c r="B46" s="6" t="s">
        <v>116</v>
      </c>
      <c r="C46" s="6" t="s">
        <v>105</v>
      </c>
      <c r="D46" s="6" t="s">
        <v>116</v>
      </c>
      <c r="F46" s="6" t="s">
        <v>367</v>
      </c>
      <c r="G46" s="6" t="s">
        <v>367</v>
      </c>
      <c r="H46" s="6" t="s">
        <v>367</v>
      </c>
      <c r="I46" s="6" t="s">
        <v>3231</v>
      </c>
      <c r="J46" s="6" t="s">
        <v>3232</v>
      </c>
    </row>
    <row r="47">
      <c r="B47" s="6" t="s">
        <v>128</v>
      </c>
      <c r="C47" s="6" t="s">
        <v>128</v>
      </c>
      <c r="D47" s="6" t="s">
        <v>116</v>
      </c>
      <c r="F47" s="6" t="s">
        <v>375</v>
      </c>
      <c r="G47" s="6" t="s">
        <v>375</v>
      </c>
      <c r="H47" s="6" t="s">
        <v>367</v>
      </c>
      <c r="I47" s="6" t="s">
        <v>3233</v>
      </c>
    </row>
    <row r="48">
      <c r="B48" s="6" t="s">
        <v>149</v>
      </c>
      <c r="C48" s="6" t="s">
        <v>149</v>
      </c>
      <c r="D48" s="6" t="s">
        <v>116</v>
      </c>
      <c r="F48" s="6" t="s">
        <v>375</v>
      </c>
      <c r="G48" s="6" t="s">
        <v>375</v>
      </c>
      <c r="H48" s="6" t="s">
        <v>367</v>
      </c>
      <c r="I48" s="6" t="s">
        <v>3233</v>
      </c>
      <c r="J48" s="6"/>
    </row>
    <row r="49">
      <c r="B49" s="6" t="s">
        <v>116</v>
      </c>
      <c r="C49" s="6" t="s">
        <v>105</v>
      </c>
      <c r="D49" s="6" t="s">
        <v>128</v>
      </c>
      <c r="F49" s="6" t="s">
        <v>367</v>
      </c>
      <c r="G49" s="6" t="s">
        <v>367</v>
      </c>
      <c r="H49" s="6" t="s">
        <v>375</v>
      </c>
      <c r="I49" s="6"/>
    </row>
    <row r="50">
      <c r="B50" s="6" t="s">
        <v>138</v>
      </c>
      <c r="C50" s="6" t="s">
        <v>105</v>
      </c>
      <c r="D50" s="6" t="s">
        <v>128</v>
      </c>
      <c r="F50" s="6" t="s">
        <v>364</v>
      </c>
      <c r="G50" s="6" t="s">
        <v>367</v>
      </c>
      <c r="H50" s="6" t="s">
        <v>375</v>
      </c>
      <c r="I50" s="6"/>
    </row>
    <row r="51">
      <c r="B51" s="6" t="s">
        <v>124</v>
      </c>
      <c r="C51" s="6" t="s">
        <v>111</v>
      </c>
      <c r="D51" s="6" t="s">
        <v>128</v>
      </c>
      <c r="F51" s="6" t="s">
        <v>367</v>
      </c>
      <c r="G51" s="6" t="s">
        <v>364</v>
      </c>
      <c r="H51" s="6" t="s">
        <v>375</v>
      </c>
      <c r="I51" s="6" t="s">
        <v>3234</v>
      </c>
      <c r="J51" s="6"/>
    </row>
    <row r="52">
      <c r="B52" s="6" t="s">
        <v>116</v>
      </c>
      <c r="C52" s="6" t="s">
        <v>116</v>
      </c>
      <c r="D52" s="6" t="s">
        <v>138</v>
      </c>
      <c r="F52" s="6" t="s">
        <v>367</v>
      </c>
      <c r="G52" s="6" t="s">
        <v>367</v>
      </c>
      <c r="H52" s="6" t="s">
        <v>364</v>
      </c>
      <c r="I52" s="6"/>
    </row>
    <row r="53">
      <c r="B53" s="6" t="s">
        <v>149</v>
      </c>
      <c r="C53" s="6" t="s">
        <v>134</v>
      </c>
      <c r="D53" s="6" t="s">
        <v>138</v>
      </c>
      <c r="F53" s="6" t="s">
        <v>375</v>
      </c>
      <c r="G53" s="6" t="s">
        <v>364</v>
      </c>
      <c r="H53" s="6" t="s">
        <v>375</v>
      </c>
      <c r="I53" s="6" t="s">
        <v>3234</v>
      </c>
      <c r="J53" s="6"/>
    </row>
    <row r="54">
      <c r="B54" s="6" t="s">
        <v>105</v>
      </c>
      <c r="C54" s="6" t="s">
        <v>111</v>
      </c>
      <c r="D54" s="6" t="s">
        <v>124</v>
      </c>
      <c r="F54" s="6" t="s">
        <v>367</v>
      </c>
      <c r="G54" s="6" t="s">
        <v>364</v>
      </c>
      <c r="H54" s="6" t="s">
        <v>367</v>
      </c>
      <c r="I54" s="6"/>
      <c r="J54" s="6" t="s">
        <v>3235</v>
      </c>
    </row>
    <row r="55">
      <c r="B55" s="6" t="s">
        <v>138</v>
      </c>
      <c r="C55" s="6" t="s">
        <v>105</v>
      </c>
      <c r="D55" s="6" t="s">
        <v>124</v>
      </c>
      <c r="F55" s="6" t="s">
        <v>364</v>
      </c>
      <c r="G55" s="6" t="s">
        <v>375</v>
      </c>
      <c r="H55" s="6" t="s">
        <v>367</v>
      </c>
      <c r="I55" s="6" t="s">
        <v>3234</v>
      </c>
    </row>
    <row r="56">
      <c r="B56" s="6" t="s">
        <v>138</v>
      </c>
      <c r="C56" s="6" t="s">
        <v>138</v>
      </c>
      <c r="D56" s="6" t="s">
        <v>111</v>
      </c>
      <c r="F56" s="6" t="s">
        <v>364</v>
      </c>
      <c r="G56" s="6" t="s">
        <v>375</v>
      </c>
      <c r="H56" s="6" t="s">
        <v>364</v>
      </c>
      <c r="I56" s="6"/>
      <c r="J56" s="6" t="s">
        <v>3236</v>
      </c>
    </row>
    <row r="57">
      <c r="B57" s="6" t="s">
        <v>134</v>
      </c>
      <c r="C57" s="6" t="s">
        <v>134</v>
      </c>
      <c r="D57" s="6" t="s">
        <v>111</v>
      </c>
      <c r="F57" s="6" t="s">
        <v>364</v>
      </c>
      <c r="G57" s="6" t="s">
        <v>364</v>
      </c>
      <c r="H57" s="6" t="s">
        <v>364</v>
      </c>
      <c r="I57" s="6" t="s">
        <v>3231</v>
      </c>
      <c r="J57" s="6" t="s">
        <v>3232</v>
      </c>
    </row>
    <row r="58">
      <c r="B58" s="6" t="s">
        <v>111</v>
      </c>
      <c r="C58" s="6" t="s">
        <v>111</v>
      </c>
      <c r="D58" s="6" t="s">
        <v>149</v>
      </c>
      <c r="F58" s="6" t="s">
        <v>364</v>
      </c>
      <c r="G58" s="6" t="s">
        <v>364</v>
      </c>
      <c r="H58" s="6" t="s">
        <v>375</v>
      </c>
      <c r="I58" s="6" t="s">
        <v>3233</v>
      </c>
      <c r="J58" s="6" t="s">
        <v>3237</v>
      </c>
    </row>
    <row r="59">
      <c r="B59" s="6" t="s">
        <v>124</v>
      </c>
      <c r="C59" s="6" t="s">
        <v>124</v>
      </c>
      <c r="D59" s="6" t="s">
        <v>149</v>
      </c>
      <c r="F59" s="6" t="s">
        <v>367</v>
      </c>
      <c r="G59" s="6" t="s">
        <v>367</v>
      </c>
      <c r="H59" s="6" t="s">
        <v>375</v>
      </c>
      <c r="I59" s="6" t="s">
        <v>3233</v>
      </c>
      <c r="J59" s="6"/>
    </row>
    <row r="60">
      <c r="B60" s="6" t="s">
        <v>105</v>
      </c>
      <c r="C60" s="6" t="s">
        <v>105</v>
      </c>
      <c r="D60" s="6" t="s">
        <v>134</v>
      </c>
      <c r="F60" s="6" t="s">
        <v>367</v>
      </c>
      <c r="G60" s="6" t="s">
        <v>367</v>
      </c>
      <c r="H60" s="6" t="s">
        <v>364</v>
      </c>
      <c r="I60" s="6" t="s">
        <v>3233</v>
      </c>
      <c r="J60" s="6" t="s">
        <v>3238</v>
      </c>
    </row>
    <row r="61">
      <c r="B61" s="6" t="s">
        <v>105</v>
      </c>
      <c r="C61" s="6" t="s">
        <v>111</v>
      </c>
      <c r="D61" s="6" t="s">
        <v>105</v>
      </c>
      <c r="F61" s="6" t="s">
        <v>367</v>
      </c>
      <c r="G61" s="6" t="s">
        <v>364</v>
      </c>
      <c r="H61" s="6" t="s">
        <v>367</v>
      </c>
      <c r="J61" s="6" t="s">
        <v>3235</v>
      </c>
    </row>
    <row r="62">
      <c r="B62" s="6" t="s">
        <v>134</v>
      </c>
      <c r="C62" s="6" t="s">
        <v>138</v>
      </c>
      <c r="D62" s="6" t="s">
        <v>105</v>
      </c>
      <c r="F62" s="6" t="s">
        <v>364</v>
      </c>
      <c r="G62" s="6" t="s">
        <v>375</v>
      </c>
      <c r="H62" s="6" t="s">
        <v>367</v>
      </c>
      <c r="I62" s="6" t="s">
        <v>3234</v>
      </c>
    </row>
    <row r="64">
      <c r="A64" s="6" t="s">
        <v>3239</v>
      </c>
    </row>
    <row r="65">
      <c r="B65" s="6" t="s">
        <v>133</v>
      </c>
      <c r="C65" s="6" t="s">
        <v>134</v>
      </c>
      <c r="D65" s="6" t="s">
        <v>622</v>
      </c>
      <c r="E65" s="6" t="s">
        <v>3240</v>
      </c>
      <c r="F65" s="34" t="s">
        <v>3241</v>
      </c>
      <c r="G65" s="33" t="s">
        <v>149</v>
      </c>
      <c r="H65" s="6" t="s">
        <v>3242</v>
      </c>
      <c r="I65" s="6" t="s">
        <v>3243</v>
      </c>
      <c r="J65" s="44" t="s">
        <v>3174</v>
      </c>
      <c r="K65" s="6" t="s">
        <v>3175</v>
      </c>
      <c r="L65" s="6" t="s">
        <v>3176</v>
      </c>
    </row>
    <row r="66">
      <c r="B66" s="6" t="s">
        <v>104</v>
      </c>
      <c r="C66" s="6" t="s">
        <v>105</v>
      </c>
      <c r="E66" s="6" t="s">
        <v>3240</v>
      </c>
      <c r="F66" s="34" t="s">
        <v>155</v>
      </c>
      <c r="G66" s="33" t="s">
        <v>138</v>
      </c>
      <c r="H66" s="6" t="s">
        <v>3242</v>
      </c>
      <c r="I66" s="6" t="s">
        <v>3243</v>
      </c>
      <c r="J66" s="6" t="s">
        <v>3177</v>
      </c>
      <c r="K66" s="6" t="s">
        <v>3178</v>
      </c>
      <c r="L66" s="6" t="s">
        <v>629</v>
      </c>
    </row>
    <row r="67">
      <c r="B67" s="6" t="s">
        <v>3244</v>
      </c>
      <c r="C67" s="6" t="s">
        <v>3245</v>
      </c>
      <c r="E67" s="6" t="s">
        <v>3240</v>
      </c>
      <c r="F67" s="6" t="s">
        <v>159</v>
      </c>
      <c r="G67" s="6" t="s">
        <v>124</v>
      </c>
      <c r="H67" s="6" t="s">
        <v>3242</v>
      </c>
      <c r="I67" s="6" t="s">
        <v>3243</v>
      </c>
      <c r="J67" s="6" t="s">
        <v>3179</v>
      </c>
      <c r="K67" s="6" t="s">
        <v>3246</v>
      </c>
      <c r="L67" s="6" t="s">
        <v>3180</v>
      </c>
    </row>
    <row r="68">
      <c r="B68" s="6" t="s">
        <v>3247</v>
      </c>
      <c r="C68" s="6" t="s">
        <v>3183</v>
      </c>
      <c r="D68" s="6" t="s">
        <v>3248</v>
      </c>
      <c r="E68" s="6" t="s">
        <v>3249</v>
      </c>
      <c r="F68" s="44" t="s">
        <v>172</v>
      </c>
      <c r="G68" s="6" t="s">
        <v>124</v>
      </c>
      <c r="H68" s="6" t="s">
        <v>3250</v>
      </c>
    </row>
    <row r="71">
      <c r="A71" s="6" t="s">
        <v>3251</v>
      </c>
    </row>
    <row r="72">
      <c r="B72" s="6" t="s">
        <v>133</v>
      </c>
      <c r="C72" s="6" t="s">
        <v>134</v>
      </c>
      <c r="D72" s="6" t="s">
        <v>622</v>
      </c>
      <c r="E72" s="6" t="s">
        <v>367</v>
      </c>
      <c r="F72" s="44" t="s">
        <v>115</v>
      </c>
      <c r="G72" s="6" t="s">
        <v>3252</v>
      </c>
      <c r="H72" s="6" t="s">
        <v>622</v>
      </c>
      <c r="I72" s="6" t="s">
        <v>373</v>
      </c>
      <c r="J72" s="44" t="s">
        <v>135</v>
      </c>
      <c r="K72" s="6" t="s">
        <v>105</v>
      </c>
      <c r="L72" s="6" t="s">
        <v>617</v>
      </c>
    </row>
    <row r="73">
      <c r="B73" s="6" t="s">
        <v>104</v>
      </c>
      <c r="C73" s="6" t="s">
        <v>105</v>
      </c>
      <c r="E73" s="6" t="s">
        <v>367</v>
      </c>
      <c r="F73" s="6" t="s">
        <v>120</v>
      </c>
      <c r="G73" s="6" t="s">
        <v>134</v>
      </c>
      <c r="H73" s="6" t="s">
        <v>629</v>
      </c>
      <c r="I73" s="6" t="s">
        <v>373</v>
      </c>
      <c r="J73" s="6" t="s">
        <v>3216</v>
      </c>
      <c r="K73" s="6" t="s">
        <v>111</v>
      </c>
      <c r="L73" s="6" t="s">
        <v>629</v>
      </c>
    </row>
    <row r="74">
      <c r="B74" s="6" t="s">
        <v>3181</v>
      </c>
      <c r="C74" s="6" t="s">
        <v>111</v>
      </c>
      <c r="E74" s="6" t="s">
        <v>367</v>
      </c>
      <c r="F74" s="6" t="s">
        <v>123</v>
      </c>
      <c r="G74" s="6" t="s">
        <v>149</v>
      </c>
      <c r="H74" s="6" t="s">
        <v>626</v>
      </c>
      <c r="I74" s="6" t="s">
        <v>373</v>
      </c>
      <c r="J74" s="6" t="s">
        <v>171</v>
      </c>
      <c r="K74" s="6" t="s">
        <v>124</v>
      </c>
      <c r="L74" s="6" t="s">
        <v>629</v>
      </c>
    </row>
    <row r="75">
      <c r="B75" s="6" t="s">
        <v>3253</v>
      </c>
      <c r="C75" s="6" t="s">
        <v>3254</v>
      </c>
      <c r="D75" s="6" t="s">
        <v>3248</v>
      </c>
    </row>
    <row r="77">
      <c r="A77" s="6" t="s">
        <v>3255</v>
      </c>
    </row>
    <row r="78">
      <c r="A78" s="6" t="s">
        <v>375</v>
      </c>
      <c r="B78" s="6" t="s">
        <v>375</v>
      </c>
      <c r="C78" s="6" t="s">
        <v>161</v>
      </c>
      <c r="D78" s="6" t="s">
        <v>138</v>
      </c>
      <c r="E78" s="6" t="s">
        <v>364</v>
      </c>
      <c r="F78" s="6" t="s">
        <v>158</v>
      </c>
      <c r="G78" s="6" t="s">
        <v>116</v>
      </c>
      <c r="H78" s="6" t="s">
        <v>617</v>
      </c>
      <c r="I78" s="44" t="s">
        <v>3174</v>
      </c>
      <c r="J78" s="6" t="s">
        <v>3194</v>
      </c>
      <c r="K78" s="6" t="s">
        <v>3176</v>
      </c>
    </row>
    <row r="79">
      <c r="A79" s="6" t="s">
        <v>375</v>
      </c>
      <c r="B79" s="6" t="s">
        <v>375</v>
      </c>
      <c r="C79" s="6" t="s">
        <v>164</v>
      </c>
      <c r="D79" s="6" t="s">
        <v>134</v>
      </c>
      <c r="E79" s="6" t="s">
        <v>364</v>
      </c>
      <c r="F79" s="6" t="s">
        <v>110</v>
      </c>
      <c r="G79" s="6" t="s">
        <v>111</v>
      </c>
      <c r="H79" s="6" t="s">
        <v>617</v>
      </c>
      <c r="I79" s="6" t="s">
        <v>3177</v>
      </c>
      <c r="J79" s="6" t="s">
        <v>3178</v>
      </c>
      <c r="K79" s="6" t="s">
        <v>629</v>
      </c>
    </row>
    <row r="80">
      <c r="A80" s="6" t="s">
        <v>375</v>
      </c>
      <c r="B80" s="6" t="s">
        <v>375</v>
      </c>
      <c r="C80" s="6" t="s">
        <v>148</v>
      </c>
      <c r="D80" s="6" t="s">
        <v>149</v>
      </c>
      <c r="E80" s="6" t="s">
        <v>364</v>
      </c>
      <c r="F80" s="6" t="s">
        <v>151</v>
      </c>
      <c r="G80" s="6" t="s">
        <v>128</v>
      </c>
      <c r="H80" s="6" t="s">
        <v>617</v>
      </c>
      <c r="I80" s="6" t="s">
        <v>3256</v>
      </c>
      <c r="J80" s="6" t="s">
        <v>124</v>
      </c>
      <c r="K80" s="6" t="s">
        <v>3180</v>
      </c>
    </row>
    <row r="82">
      <c r="B82" s="6" t="s">
        <v>3257</v>
      </c>
    </row>
  </sheetData>
  <mergeCells count="9">
    <mergeCell ref="A10:D10"/>
    <mergeCell ref="A2:D2"/>
    <mergeCell ref="B9:J9"/>
    <mergeCell ref="I41:L41"/>
    <mergeCell ref="E45:L45"/>
    <mergeCell ref="A41:D41"/>
    <mergeCell ref="A29:D29"/>
    <mergeCell ref="B82:H82"/>
    <mergeCell ref="B17:J17"/>
  </mergeCells>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3F3F3"/>
  </sheetPr>
  <sheetViews>
    <sheetView workbookViewId="0"/>
  </sheetViews>
  <sheetFormatPr customHeight="1" defaultColWidth="14.43" defaultRowHeight="15.75"/>
  <cols>
    <col customWidth="1" min="1" max="1" width="19.0"/>
    <col customWidth="1" min="2" max="2" width="16.29"/>
    <col customWidth="1" min="12" max="12" width="22.43"/>
  </cols>
  <sheetData>
    <row r="1">
      <c r="A1" s="6" t="s">
        <v>3258</v>
      </c>
      <c r="B1" s="6" t="s">
        <v>3259</v>
      </c>
      <c r="C1" s="6" t="s">
        <v>3260</v>
      </c>
      <c r="D1" s="6" t="s">
        <v>398</v>
      </c>
      <c r="E1" s="6" t="s">
        <v>3261</v>
      </c>
      <c r="F1" s="6" t="s">
        <v>3262</v>
      </c>
      <c r="G1" s="6" t="s">
        <v>402</v>
      </c>
      <c r="H1" s="6" t="s">
        <v>3263</v>
      </c>
      <c r="I1" s="6" t="s">
        <v>403</v>
      </c>
      <c r="J1" s="6" t="s">
        <v>3264</v>
      </c>
    </row>
    <row r="2">
      <c r="A2" s="6"/>
      <c r="B2" s="6" t="s">
        <v>3265</v>
      </c>
      <c r="C2" s="6" t="s">
        <v>146</v>
      </c>
      <c r="D2" s="6" t="s">
        <v>110</v>
      </c>
      <c r="E2" s="6" t="s">
        <v>175</v>
      </c>
      <c r="F2" s="6" t="s">
        <v>3241</v>
      </c>
      <c r="G2" s="6" t="s">
        <v>174</v>
      </c>
      <c r="H2" s="6" t="s">
        <v>159</v>
      </c>
      <c r="I2" s="6" t="s">
        <v>160</v>
      </c>
      <c r="J2" s="6" t="s">
        <v>131</v>
      </c>
    </row>
    <row r="3">
      <c r="B3" s="6" t="s">
        <v>3181</v>
      </c>
      <c r="C3" s="6" t="s">
        <v>164</v>
      </c>
      <c r="D3" s="6" t="s">
        <v>158</v>
      </c>
      <c r="E3" s="6" t="s">
        <v>3216</v>
      </c>
      <c r="F3" s="6" t="s">
        <v>151</v>
      </c>
      <c r="G3" s="6" t="s">
        <v>155</v>
      </c>
      <c r="H3" s="6" t="s">
        <v>153</v>
      </c>
      <c r="I3" s="6" t="s">
        <v>165</v>
      </c>
      <c r="J3" s="6" t="s">
        <v>144</v>
      </c>
    </row>
    <row r="4">
      <c r="B4" s="6" t="s">
        <v>115</v>
      </c>
      <c r="C4" s="6" t="s">
        <v>171</v>
      </c>
      <c r="D4" s="6" t="s">
        <v>161</v>
      </c>
      <c r="E4" s="6" t="s">
        <v>135</v>
      </c>
      <c r="G4" s="6" t="s">
        <v>172</v>
      </c>
      <c r="H4" s="6" t="s">
        <v>166</v>
      </c>
      <c r="J4" s="6" t="s">
        <v>163</v>
      </c>
    </row>
    <row r="5">
      <c r="B5" s="6" t="s">
        <v>120</v>
      </c>
      <c r="D5" s="6" t="s">
        <v>170</v>
      </c>
      <c r="E5" s="6" t="s">
        <v>173</v>
      </c>
      <c r="F5" s="6"/>
      <c r="G5" s="6" t="s">
        <v>167</v>
      </c>
      <c r="H5" s="6" t="s">
        <v>157</v>
      </c>
      <c r="J5" s="6" t="s">
        <v>168</v>
      </c>
    </row>
    <row r="6">
      <c r="B6" s="6" t="s">
        <v>123</v>
      </c>
      <c r="D6" s="6" t="s">
        <v>148</v>
      </c>
      <c r="E6" s="6" t="s">
        <v>154</v>
      </c>
      <c r="J6" s="6" t="s">
        <v>169</v>
      </c>
    </row>
    <row r="7">
      <c r="B7" s="6" t="s">
        <v>137</v>
      </c>
      <c r="D7" s="6" t="s">
        <v>3200</v>
      </c>
    </row>
    <row r="8">
      <c r="E8" s="6"/>
    </row>
    <row r="9">
      <c r="E9" s="6"/>
    </row>
    <row r="10">
      <c r="A10" s="6" t="s">
        <v>3266</v>
      </c>
      <c r="B10" s="6" t="s">
        <v>3265</v>
      </c>
      <c r="C10" s="6" t="s">
        <v>110</v>
      </c>
      <c r="D10" s="6" t="s">
        <v>3216</v>
      </c>
      <c r="E10" s="6" t="s">
        <v>161</v>
      </c>
      <c r="F10" s="6" t="s">
        <v>155</v>
      </c>
      <c r="G10" s="6" t="s">
        <v>175</v>
      </c>
      <c r="H10" s="6" t="s">
        <v>144</v>
      </c>
      <c r="I10" s="6" t="s">
        <v>172</v>
      </c>
      <c r="J10" s="6" t="s">
        <v>153</v>
      </c>
    </row>
    <row r="11">
      <c r="B11" s="6" t="s">
        <v>3181</v>
      </c>
      <c r="C11" s="6" t="s">
        <v>146</v>
      </c>
      <c r="D11" s="6" t="s">
        <v>158</v>
      </c>
      <c r="E11" s="6" t="s">
        <v>170</v>
      </c>
      <c r="F11" s="6" t="s">
        <v>154</v>
      </c>
      <c r="G11" s="6" t="s">
        <v>164</v>
      </c>
      <c r="H11" s="6" t="s">
        <v>159</v>
      </c>
      <c r="I11" s="6" t="s">
        <v>160</v>
      </c>
      <c r="J11" s="6" t="s">
        <v>163</v>
      </c>
    </row>
    <row r="12">
      <c r="B12" s="6" t="s">
        <v>115</v>
      </c>
      <c r="C12" s="6" t="s">
        <v>137</v>
      </c>
      <c r="D12" s="6" t="s">
        <v>173</v>
      </c>
      <c r="E12" s="6" t="s">
        <v>167</v>
      </c>
      <c r="F12" s="6" t="s">
        <v>3216</v>
      </c>
      <c r="G12" s="6" t="s">
        <v>171</v>
      </c>
      <c r="H12" s="34" t="s">
        <v>166</v>
      </c>
      <c r="I12" s="6" t="s">
        <v>131</v>
      </c>
      <c r="J12" s="6" t="s">
        <v>168</v>
      </c>
    </row>
    <row r="13">
      <c r="B13" s="6" t="s">
        <v>120</v>
      </c>
      <c r="C13" s="6" t="s">
        <v>123</v>
      </c>
      <c r="D13" s="6" t="s">
        <v>174</v>
      </c>
      <c r="E13" s="6" t="s">
        <v>148</v>
      </c>
      <c r="H13" s="6" t="s">
        <v>169</v>
      </c>
      <c r="I13" s="34" t="s">
        <v>165</v>
      </c>
    </row>
    <row r="14">
      <c r="C14" s="6" t="s">
        <v>135</v>
      </c>
      <c r="D14" s="6" t="s">
        <v>151</v>
      </c>
      <c r="I14" s="6" t="s">
        <v>157</v>
      </c>
    </row>
    <row r="15">
      <c r="C15" s="6" t="s">
        <v>3200</v>
      </c>
      <c r="D15" s="6" t="s">
        <v>3241</v>
      </c>
    </row>
    <row r="17" ht="48.75">
      <c r="B17" s="5" t="s">
        <v>3267</v>
      </c>
    </row>
    <row r="18">
      <c r="B18" s="6"/>
      <c r="C18" s="6"/>
    </row>
    <row r="19">
      <c r="B19" s="6"/>
      <c r="C19" s="6"/>
    </row>
  </sheetData>
  <mergeCells count="1">
    <mergeCell ref="B17:J17"/>
  </mergeCells>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sheetPr>
  <sheetViews>
    <sheetView workbookViewId="0"/>
  </sheetViews>
  <sheetFormatPr customHeight="1" defaultColWidth="14.43" defaultRowHeight="15.75"/>
  <sheetData>
    <row r="1">
      <c r="A1" s="6" t="s">
        <v>3274</v>
      </c>
      <c r="D1" s="6" t="s">
        <v>3275</v>
      </c>
    </row>
    <row r="2">
      <c r="A2" s="6" t="s">
        <v>3276</v>
      </c>
      <c r="D2" s="6" t="s">
        <v>148</v>
      </c>
      <c r="E2" s="6" t="s">
        <v>3277</v>
      </c>
      <c r="F2" s="6" t="s">
        <v>3278</v>
      </c>
    </row>
    <row r="3">
      <c r="A3" s="6"/>
      <c r="D3" s="6"/>
      <c r="E3" s="6"/>
    </row>
    <row r="4">
      <c r="A4" s="6" t="s">
        <v>3279</v>
      </c>
      <c r="D4" s="6" t="s">
        <v>167</v>
      </c>
      <c r="E4" s="6" t="s">
        <v>3279</v>
      </c>
      <c r="F4" s="6" t="s">
        <v>3278</v>
      </c>
    </row>
    <row r="5">
      <c r="A5" s="6" t="s">
        <v>3280</v>
      </c>
      <c r="D5" s="6" t="s">
        <v>173</v>
      </c>
      <c r="E5" s="6" t="s">
        <v>3281</v>
      </c>
      <c r="F5" s="6" t="s">
        <v>3278</v>
      </c>
    </row>
    <row r="6">
      <c r="A6" s="6"/>
      <c r="D6" s="6" t="s">
        <v>104</v>
      </c>
      <c r="E6" s="6" t="s">
        <v>220</v>
      </c>
    </row>
    <row r="7">
      <c r="A7" s="6" t="s">
        <v>3282</v>
      </c>
      <c r="D7" s="6" t="s">
        <v>174</v>
      </c>
      <c r="E7" s="6" t="s">
        <v>3283</v>
      </c>
    </row>
    <row r="8">
      <c r="D8" s="6" t="s">
        <v>160</v>
      </c>
      <c r="E8" s="6" t="s">
        <v>3284</v>
      </c>
      <c r="F8" s="6"/>
    </row>
    <row r="9">
      <c r="D9" s="6" t="s">
        <v>169</v>
      </c>
      <c r="E9" s="6" t="s">
        <v>3279</v>
      </c>
      <c r="F9" s="6" t="s">
        <v>3278</v>
      </c>
    </row>
    <row r="10">
      <c r="D10" s="6" t="s">
        <v>171</v>
      </c>
      <c r="E10" s="6" t="s">
        <v>3279</v>
      </c>
      <c r="F10" s="6" t="s">
        <v>169</v>
      </c>
    </row>
    <row r="11">
      <c r="D11" s="6" t="s">
        <v>172</v>
      </c>
      <c r="E11" s="6" t="s">
        <v>3285</v>
      </c>
      <c r="F11" s="6" t="s">
        <v>3286</v>
      </c>
    </row>
    <row r="12">
      <c r="D12" s="6" t="s">
        <v>165</v>
      </c>
      <c r="E12" s="6" t="s">
        <v>3287</v>
      </c>
      <c r="F12" s="6" t="s">
        <v>3278</v>
      </c>
    </row>
    <row r="13">
      <c r="D13" s="6"/>
      <c r="E13" s="6"/>
      <c r="F13" s="6"/>
    </row>
    <row r="14">
      <c r="D14" s="6" t="s">
        <v>155</v>
      </c>
      <c r="E14" s="6" t="s">
        <v>3279</v>
      </c>
      <c r="F14" s="6" t="s">
        <v>3278</v>
      </c>
    </row>
    <row r="15">
      <c r="D15" s="6" t="s">
        <v>157</v>
      </c>
      <c r="E15" s="6" t="s">
        <v>3288</v>
      </c>
      <c r="F15" s="6" t="s">
        <v>3278</v>
      </c>
    </row>
    <row r="16">
      <c r="D16" s="6"/>
      <c r="E16" s="6"/>
    </row>
    <row r="17">
      <c r="D17" s="6" t="s">
        <v>159</v>
      </c>
      <c r="E17" s="6" t="s">
        <v>2106</v>
      </c>
    </row>
    <row r="18">
      <c r="D18" s="6" t="s">
        <v>158</v>
      </c>
      <c r="E18" s="6" t="s">
        <v>3289</v>
      </c>
      <c r="F18" s="6" t="s">
        <v>3278</v>
      </c>
    </row>
    <row r="19">
      <c r="D19" s="6"/>
      <c r="E19" s="6"/>
    </row>
  </sheetData>
  <drawing r:id="rId1"/>
</worksheet>
</file>