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/>
  <xr:revisionPtr revIDLastSave="0" documentId="8_{2F5FD9EB-2C29-43D2-9B05-375F9A74B28B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Triangle" sheetId="2" r:id="rId1"/>
    <sheet name="Triangles Analyse" sheetId="3" r:id="rId2"/>
    <sheet name="Estimation" sheetId="4" r:id="rId3"/>
    <sheet name="Estimation_BF" sheetId="7" r:id="rId4"/>
    <sheet name="Triangle des ouvertures" sheetId="5" r:id="rId5"/>
    <sheet name="Triangle des règlements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7" l="1"/>
  <c r="D21" i="7"/>
  <c r="D20" i="7"/>
  <c r="D19" i="7"/>
  <c r="E34" i="7" l="1"/>
  <c r="F14" i="7"/>
  <c r="E14" i="7"/>
  <c r="D14" i="7"/>
  <c r="J14" i="7"/>
  <c r="K14" i="7"/>
  <c r="C14" i="7"/>
  <c r="B30" i="3"/>
  <c r="B38" i="4"/>
  <c r="B58" i="3"/>
  <c r="Z19" i="3"/>
  <c r="Z6" i="3"/>
  <c r="L13" i="4"/>
  <c r="J13" i="4"/>
  <c r="B43" i="3" l="1"/>
  <c r="C71" i="3" s="1"/>
  <c r="L14" i="4"/>
  <c r="E5" i="3"/>
  <c r="B3" i="3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F5" i="3"/>
  <c r="G5" i="3"/>
  <c r="H5" i="3"/>
  <c r="I5" i="3"/>
  <c r="J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B8" i="3"/>
  <c r="C8" i="3"/>
  <c r="D8" i="3"/>
  <c r="E8" i="3"/>
  <c r="F8" i="3"/>
  <c r="G8" i="3"/>
  <c r="B9" i="3"/>
  <c r="C9" i="3"/>
  <c r="D9" i="3"/>
  <c r="E9" i="3"/>
  <c r="F9" i="3"/>
  <c r="B10" i="3"/>
  <c r="C10" i="3"/>
  <c r="D10" i="3"/>
  <c r="E10" i="3"/>
  <c r="B11" i="3"/>
  <c r="C11" i="3"/>
  <c r="D11" i="3"/>
  <c r="B12" i="3"/>
  <c r="C12" i="3"/>
  <c r="B13" i="3"/>
  <c r="E21" i="7" l="1"/>
  <c r="E22" i="7"/>
  <c r="E23" i="7"/>
  <c r="E24" i="7"/>
  <c r="E25" i="7"/>
  <c r="E26" i="7"/>
  <c r="E27" i="7"/>
  <c r="E28" i="7"/>
  <c r="E20" i="7"/>
  <c r="H35" i="7"/>
  <c r="D34" i="7"/>
  <c r="D33" i="7"/>
  <c r="E19" i="7"/>
  <c r="L21" i="4"/>
  <c r="C15" i="7"/>
  <c r="F33" i="7"/>
  <c r="D22" i="7" l="1"/>
  <c r="E35" i="7"/>
  <c r="F35" i="7"/>
  <c r="D35" i="7"/>
  <c r="C35" i="7"/>
  <c r="B35" i="7"/>
  <c r="C34" i="7"/>
  <c r="J34" i="7"/>
  <c r="G34" i="7"/>
  <c r="F34" i="7"/>
  <c r="I34" i="7"/>
  <c r="H34" i="7"/>
  <c r="J33" i="7"/>
  <c r="E33" i="7"/>
  <c r="B33" i="7"/>
  <c r="H36" i="7"/>
  <c r="F15" i="7"/>
  <c r="C25" i="7" s="1"/>
  <c r="G33" i="7"/>
  <c r="I33" i="7"/>
  <c r="C33" i="7"/>
  <c r="I35" i="7"/>
  <c r="K15" i="7"/>
  <c r="C20" i="7" s="1"/>
  <c r="L14" i="7"/>
  <c r="L15" i="7" s="1"/>
  <c r="C19" i="7" s="1"/>
  <c r="K33" i="7"/>
  <c r="C28" i="7"/>
  <c r="H14" i="7"/>
  <c r="H15" i="7" s="1"/>
  <c r="C23" i="7" s="1"/>
  <c r="D15" i="7"/>
  <c r="C27" i="7" s="1"/>
  <c r="G35" i="7"/>
  <c r="J15" i="7"/>
  <c r="C21" i="7" s="1"/>
  <c r="F21" i="7" s="1"/>
  <c r="I14" i="7"/>
  <c r="I15" i="7" s="1"/>
  <c r="C22" i="7" s="1"/>
  <c r="F22" i="7" s="1"/>
  <c r="H33" i="7"/>
  <c r="G14" i="7"/>
  <c r="G15" i="7" s="1"/>
  <c r="C24" i="7" s="1"/>
  <c r="E15" i="7"/>
  <c r="C26" i="7" s="1"/>
  <c r="B34" i="7"/>
  <c r="F23" i="7" l="1"/>
  <c r="D23" i="7"/>
  <c r="G36" i="7"/>
  <c r="D36" i="7"/>
  <c r="C36" i="7"/>
  <c r="B36" i="7"/>
  <c r="E36" i="7"/>
  <c r="F36" i="7"/>
  <c r="F19" i="7"/>
  <c r="G37" i="7" l="1"/>
  <c r="B37" i="7"/>
  <c r="D24" i="7"/>
  <c r="D37" i="7"/>
  <c r="F37" i="7"/>
  <c r="C37" i="7"/>
  <c r="E37" i="7"/>
  <c r="E38" i="7" l="1"/>
  <c r="B38" i="7"/>
  <c r="C38" i="7"/>
  <c r="D38" i="7"/>
  <c r="D25" i="7"/>
  <c r="F38" i="7"/>
  <c r="F24" i="7"/>
  <c r="E39" i="7" l="1"/>
  <c r="B39" i="7"/>
  <c r="D26" i="7"/>
  <c r="D39" i="7"/>
  <c r="C39" i="7"/>
  <c r="F25" i="7"/>
  <c r="C40" i="7" l="1"/>
  <c r="D27" i="7"/>
  <c r="B40" i="7"/>
  <c r="D40" i="7"/>
  <c r="F26" i="7"/>
  <c r="D28" i="7" l="1"/>
  <c r="B41" i="7"/>
  <c r="C41" i="7"/>
  <c r="F27" i="7"/>
  <c r="B42" i="7" l="1"/>
  <c r="F28" i="7"/>
  <c r="F29" i="7" s="1"/>
  <c r="K3" i="6" l="1"/>
  <c r="J4" i="6"/>
  <c r="K4" i="6"/>
  <c r="K5" i="6"/>
  <c r="J5" i="6"/>
  <c r="I5" i="6"/>
  <c r="K6" i="6"/>
  <c r="J6" i="6"/>
  <c r="I6" i="6"/>
  <c r="H6" i="6"/>
  <c r="K7" i="6"/>
  <c r="J7" i="6"/>
  <c r="I7" i="6"/>
  <c r="H7" i="6"/>
  <c r="G7" i="6"/>
  <c r="K8" i="6"/>
  <c r="J8" i="6"/>
  <c r="I8" i="6"/>
  <c r="H8" i="6"/>
  <c r="G8" i="6"/>
  <c r="F8" i="6"/>
  <c r="K9" i="6"/>
  <c r="J9" i="6"/>
  <c r="I9" i="6"/>
  <c r="H9" i="6"/>
  <c r="G9" i="6"/>
  <c r="F9" i="6"/>
  <c r="E9" i="6"/>
  <c r="K10" i="6"/>
  <c r="J10" i="6"/>
  <c r="I10" i="6"/>
  <c r="H10" i="6"/>
  <c r="G10" i="6"/>
  <c r="F10" i="6"/>
  <c r="E10" i="6"/>
  <c r="D10" i="6"/>
  <c r="D11" i="6"/>
  <c r="E11" i="6"/>
  <c r="F11" i="6"/>
  <c r="G11" i="6"/>
  <c r="H11" i="6"/>
  <c r="I11" i="6"/>
  <c r="J11" i="6"/>
  <c r="K11" i="6"/>
  <c r="C11" i="6"/>
  <c r="K3" i="5"/>
  <c r="K4" i="5"/>
  <c r="K5" i="5"/>
  <c r="K6" i="5"/>
  <c r="K7" i="5"/>
  <c r="K8" i="5"/>
  <c r="J4" i="5"/>
  <c r="J5" i="5"/>
  <c r="J6" i="5"/>
  <c r="J7" i="5"/>
  <c r="J8" i="5"/>
  <c r="I5" i="5"/>
  <c r="I6" i="5"/>
  <c r="I7" i="5"/>
  <c r="I8" i="5"/>
  <c r="H6" i="5"/>
  <c r="H7" i="5"/>
  <c r="H8" i="5"/>
  <c r="G7" i="5"/>
  <c r="G8" i="5"/>
  <c r="F8" i="5"/>
  <c r="F9" i="5"/>
  <c r="G9" i="5"/>
  <c r="H9" i="5"/>
  <c r="I9" i="5"/>
  <c r="J9" i="5"/>
  <c r="K9" i="5"/>
  <c r="E9" i="5"/>
  <c r="E10" i="5"/>
  <c r="F10" i="5"/>
  <c r="G10" i="5"/>
  <c r="H10" i="5"/>
  <c r="I10" i="5"/>
  <c r="J10" i="5"/>
  <c r="K10" i="5"/>
  <c r="D10" i="5"/>
  <c r="D11" i="5"/>
  <c r="E11" i="5"/>
  <c r="F11" i="5"/>
  <c r="G11" i="5"/>
  <c r="H11" i="5"/>
  <c r="I11" i="5"/>
  <c r="J11" i="5"/>
  <c r="K11" i="5"/>
  <c r="C11" i="5"/>
  <c r="B4" i="4" l="1"/>
  <c r="A30" i="4"/>
  <c r="A47" i="4" s="1"/>
  <c r="A29" i="4"/>
  <c r="A46" i="4" s="1"/>
  <c r="A28" i="4"/>
  <c r="A45" i="4" s="1"/>
  <c r="A27" i="4"/>
  <c r="A44" i="4" s="1"/>
  <c r="A26" i="4"/>
  <c r="A43" i="4" s="1"/>
  <c r="A25" i="4"/>
  <c r="A42" i="4" s="1"/>
  <c r="A24" i="4"/>
  <c r="A41" i="4" s="1"/>
  <c r="A23" i="4"/>
  <c r="A40" i="4" s="1"/>
  <c r="A22" i="4"/>
  <c r="A39" i="4" s="1"/>
  <c r="A21" i="4"/>
  <c r="A38" i="4" s="1"/>
  <c r="K3" i="4"/>
  <c r="K20" i="4" s="1"/>
  <c r="J3" i="4"/>
  <c r="J20" i="4" s="1"/>
  <c r="I3" i="4"/>
  <c r="I20" i="4" s="1"/>
  <c r="H3" i="4"/>
  <c r="H20" i="4" s="1"/>
  <c r="G3" i="4"/>
  <c r="G20" i="4" s="1"/>
  <c r="F3" i="4"/>
  <c r="F20" i="4" s="1"/>
  <c r="E3" i="4"/>
  <c r="E20" i="4" s="1"/>
  <c r="D3" i="4"/>
  <c r="D20" i="4" s="1"/>
  <c r="C3" i="4"/>
  <c r="C20" i="4" s="1"/>
  <c r="B3" i="4"/>
  <c r="B20" i="4" s="1"/>
  <c r="J18" i="3"/>
  <c r="I18" i="3"/>
  <c r="I19" i="3"/>
  <c r="H18" i="3"/>
  <c r="H19" i="3"/>
  <c r="H20" i="3"/>
  <c r="G18" i="3"/>
  <c r="G19" i="3"/>
  <c r="G20" i="3"/>
  <c r="G21" i="3"/>
  <c r="F18" i="3"/>
  <c r="F19" i="3"/>
  <c r="F20" i="3"/>
  <c r="F21" i="3"/>
  <c r="F22" i="3"/>
  <c r="E18" i="3"/>
  <c r="E19" i="3"/>
  <c r="E20" i="3"/>
  <c r="R20" i="3" s="1"/>
  <c r="E21" i="3"/>
  <c r="E22" i="3"/>
  <c r="E23" i="3"/>
  <c r="D18" i="3"/>
  <c r="D19" i="3"/>
  <c r="D20" i="3"/>
  <c r="D21" i="3"/>
  <c r="D22" i="3"/>
  <c r="D23" i="3"/>
  <c r="D24" i="3"/>
  <c r="P24" i="3" s="1"/>
  <c r="C18" i="3"/>
  <c r="C19" i="3"/>
  <c r="C20" i="3"/>
  <c r="C21" i="3"/>
  <c r="C22" i="3"/>
  <c r="C23" i="3"/>
  <c r="C24" i="3"/>
  <c r="C25" i="3"/>
  <c r="C17" i="3"/>
  <c r="D17" i="3"/>
  <c r="P17" i="3" s="1"/>
  <c r="E17" i="3"/>
  <c r="F17" i="3"/>
  <c r="G17" i="3"/>
  <c r="H17" i="3"/>
  <c r="I17" i="3"/>
  <c r="J17" i="3"/>
  <c r="K17" i="3"/>
  <c r="B26" i="3"/>
  <c r="B18" i="3"/>
  <c r="O18" i="3" s="1"/>
  <c r="B19" i="3"/>
  <c r="B20" i="3"/>
  <c r="B21" i="3"/>
  <c r="B22" i="3"/>
  <c r="B23" i="3"/>
  <c r="B24" i="3"/>
  <c r="B25" i="3"/>
  <c r="B17" i="3"/>
  <c r="H6" i="4"/>
  <c r="H7" i="4"/>
  <c r="G8" i="4"/>
  <c r="F5" i="4"/>
  <c r="F6" i="4"/>
  <c r="F7" i="4"/>
  <c r="F8" i="4"/>
  <c r="F9" i="4"/>
  <c r="E5" i="4"/>
  <c r="E7" i="4"/>
  <c r="E8" i="4"/>
  <c r="E9" i="4"/>
  <c r="D9" i="4"/>
  <c r="D11" i="4"/>
  <c r="C5" i="4"/>
  <c r="C7" i="4"/>
  <c r="C10" i="4"/>
  <c r="C11" i="4"/>
  <c r="E4" i="4"/>
  <c r="G4" i="4"/>
  <c r="J4" i="4"/>
  <c r="O5" i="3"/>
  <c r="B8" i="4"/>
  <c r="B9" i="4"/>
  <c r="B10" i="4"/>
  <c r="U4" i="3"/>
  <c r="A80" i="3"/>
  <c r="A79" i="3"/>
  <c r="A78" i="3"/>
  <c r="A77" i="3"/>
  <c r="A76" i="3"/>
  <c r="A75" i="3"/>
  <c r="A74" i="3"/>
  <c r="A73" i="3"/>
  <c r="A72" i="3"/>
  <c r="A71" i="3"/>
  <c r="A67" i="3"/>
  <c r="A66" i="3"/>
  <c r="A65" i="3"/>
  <c r="A64" i="3"/>
  <c r="A63" i="3"/>
  <c r="A62" i="3"/>
  <c r="A61" i="3"/>
  <c r="A60" i="3"/>
  <c r="A59" i="3"/>
  <c r="A58" i="3"/>
  <c r="Q21" i="3"/>
  <c r="P21" i="3"/>
  <c r="U17" i="3"/>
  <c r="P11" i="3"/>
  <c r="R9" i="3"/>
  <c r="Q9" i="3"/>
  <c r="R8" i="3"/>
  <c r="R7" i="3"/>
  <c r="S5" i="3"/>
  <c r="U3" i="3"/>
  <c r="K16" i="3"/>
  <c r="J16" i="3"/>
  <c r="I16" i="3"/>
  <c r="U16" i="3" s="1"/>
  <c r="T3" i="3"/>
  <c r="G16" i="3"/>
  <c r="G29" i="3" s="1"/>
  <c r="G42" i="3" s="1"/>
  <c r="F16" i="3"/>
  <c r="F29" i="3" s="1"/>
  <c r="R29" i="3" s="1"/>
  <c r="E16" i="3"/>
  <c r="D16" i="3"/>
  <c r="C16" i="3"/>
  <c r="B16" i="3"/>
  <c r="P18" i="3" l="1"/>
  <c r="T20" i="3"/>
  <c r="D24" i="4"/>
  <c r="D33" i="3"/>
  <c r="B31" i="3"/>
  <c r="B39" i="4" s="1"/>
  <c r="B22" i="4"/>
  <c r="F26" i="4"/>
  <c r="F35" i="3"/>
  <c r="B29" i="4"/>
  <c r="B38" i="3"/>
  <c r="B30" i="4"/>
  <c r="B39" i="3"/>
  <c r="D21" i="4"/>
  <c r="D30" i="3"/>
  <c r="C23" i="4"/>
  <c r="C32" i="3"/>
  <c r="C40" i="4" s="1"/>
  <c r="D22" i="4"/>
  <c r="D31" i="3"/>
  <c r="F25" i="4"/>
  <c r="F34" i="3"/>
  <c r="F42" i="4" s="1"/>
  <c r="H24" i="4"/>
  <c r="H33" i="3"/>
  <c r="H41" i="4" s="1"/>
  <c r="B23" i="4"/>
  <c r="B32" i="3"/>
  <c r="G32" i="3"/>
  <c r="G23" i="4"/>
  <c r="C24" i="4"/>
  <c r="C33" i="3"/>
  <c r="C41" i="4" s="1"/>
  <c r="O24" i="3"/>
  <c r="B28" i="4"/>
  <c r="B37" i="3"/>
  <c r="K21" i="4"/>
  <c r="K30" i="3"/>
  <c r="K58" i="3" s="1"/>
  <c r="C30" i="3"/>
  <c r="C21" i="4"/>
  <c r="C31" i="3"/>
  <c r="C22" i="4"/>
  <c r="E27" i="4"/>
  <c r="E36" i="3"/>
  <c r="E44" i="4" s="1"/>
  <c r="F24" i="4"/>
  <c r="F33" i="3"/>
  <c r="H23" i="4"/>
  <c r="H32" i="3"/>
  <c r="C34" i="3"/>
  <c r="C25" i="4"/>
  <c r="Q20" i="3"/>
  <c r="B36" i="3"/>
  <c r="B27" i="4"/>
  <c r="V17" i="3"/>
  <c r="J21" i="4"/>
  <c r="J30" i="3"/>
  <c r="C38" i="3"/>
  <c r="C29" i="4"/>
  <c r="D37" i="3"/>
  <c r="D65" i="3" s="1"/>
  <c r="D28" i="4"/>
  <c r="E35" i="3"/>
  <c r="E26" i="4"/>
  <c r="F32" i="3"/>
  <c r="F40" i="4" s="1"/>
  <c r="F23" i="4"/>
  <c r="H22" i="4"/>
  <c r="H31" i="3"/>
  <c r="B26" i="4"/>
  <c r="B35" i="3"/>
  <c r="B63" i="3" s="1"/>
  <c r="I21" i="4"/>
  <c r="I30" i="3"/>
  <c r="I38" i="4" s="1"/>
  <c r="C37" i="3"/>
  <c r="C28" i="4"/>
  <c r="Q23" i="3"/>
  <c r="D27" i="4"/>
  <c r="D36" i="3"/>
  <c r="R21" i="3"/>
  <c r="E25" i="4"/>
  <c r="E34" i="3"/>
  <c r="R34" i="3" s="1"/>
  <c r="F31" i="3"/>
  <c r="F22" i="4"/>
  <c r="I23" i="4"/>
  <c r="I32" i="3"/>
  <c r="I40" i="4" s="1"/>
  <c r="F21" i="4"/>
  <c r="F30" i="3"/>
  <c r="F58" i="3" s="1"/>
  <c r="B21" i="4"/>
  <c r="P19" i="3"/>
  <c r="D23" i="4"/>
  <c r="D32" i="3"/>
  <c r="B25" i="4"/>
  <c r="B34" i="3"/>
  <c r="B42" i="4" s="1"/>
  <c r="H21" i="4"/>
  <c r="H30" i="3"/>
  <c r="C36" i="3"/>
  <c r="C27" i="4"/>
  <c r="D35" i="3"/>
  <c r="D26" i="4"/>
  <c r="E33" i="3"/>
  <c r="E24" i="4"/>
  <c r="G34" i="3"/>
  <c r="G42" i="4" s="1"/>
  <c r="G25" i="4"/>
  <c r="I31" i="3"/>
  <c r="I22" i="4"/>
  <c r="E31" i="3"/>
  <c r="E39" i="4" s="1"/>
  <c r="E22" i="4"/>
  <c r="E21" i="4"/>
  <c r="E30" i="3"/>
  <c r="E38" i="4" s="1"/>
  <c r="G31" i="3"/>
  <c r="T31" i="3" s="1"/>
  <c r="G22" i="4"/>
  <c r="O21" i="3"/>
  <c r="B33" i="3"/>
  <c r="B24" i="4"/>
  <c r="G21" i="4"/>
  <c r="G30" i="3"/>
  <c r="G38" i="4" s="1"/>
  <c r="C26" i="4"/>
  <c r="C35" i="3"/>
  <c r="D34" i="3"/>
  <c r="D25" i="4"/>
  <c r="E32" i="3"/>
  <c r="E23" i="4"/>
  <c r="G33" i="3"/>
  <c r="G24" i="4"/>
  <c r="J31" i="3"/>
  <c r="J22" i="4"/>
  <c r="B5" i="4"/>
  <c r="T7" i="3"/>
  <c r="B6" i="4"/>
  <c r="B44" i="3"/>
  <c r="D5" i="4"/>
  <c r="U6" i="3"/>
  <c r="Q5" i="3"/>
  <c r="P5" i="3"/>
  <c r="F47" i="3"/>
  <c r="R5" i="3"/>
  <c r="B13" i="4"/>
  <c r="S8" i="3"/>
  <c r="Q8" i="3"/>
  <c r="T4" i="3"/>
  <c r="S7" i="3"/>
  <c r="C46" i="3"/>
  <c r="B7" i="4"/>
  <c r="C12" i="4"/>
  <c r="D10" i="4"/>
  <c r="B12" i="4"/>
  <c r="D4" i="4"/>
  <c r="C9" i="4"/>
  <c r="D7" i="4"/>
  <c r="E6" i="4"/>
  <c r="D8" i="4"/>
  <c r="O8" i="3"/>
  <c r="C45" i="3"/>
  <c r="O6" i="3"/>
  <c r="B11" i="4"/>
  <c r="J5" i="4"/>
  <c r="I6" i="4"/>
  <c r="C8" i="4"/>
  <c r="D6" i="4"/>
  <c r="P8" i="3"/>
  <c r="O7" i="3"/>
  <c r="P4" i="3"/>
  <c r="O4" i="3"/>
  <c r="Q10" i="3"/>
  <c r="I5" i="4"/>
  <c r="E10" i="4"/>
  <c r="Q7" i="3"/>
  <c r="H5" i="4"/>
  <c r="G6" i="4"/>
  <c r="C6" i="4"/>
  <c r="G7" i="4"/>
  <c r="F4" i="4"/>
  <c r="R4" i="3"/>
  <c r="O9" i="3"/>
  <c r="G5" i="4"/>
  <c r="Q3" i="3"/>
  <c r="H16" i="3"/>
  <c r="R16" i="3"/>
  <c r="F42" i="3"/>
  <c r="V4" i="3"/>
  <c r="AG5" i="3" s="1"/>
  <c r="K4" i="4"/>
  <c r="L4" i="4" s="1"/>
  <c r="C4" i="4"/>
  <c r="I4" i="4"/>
  <c r="W4" i="3"/>
  <c r="AH5" i="3" s="1"/>
  <c r="H4" i="4"/>
  <c r="U19" i="3"/>
  <c r="P23" i="3"/>
  <c r="U5" i="3"/>
  <c r="AF5" i="3" s="1"/>
  <c r="V5" i="3"/>
  <c r="I45" i="3"/>
  <c r="T5" i="3"/>
  <c r="T6" i="3"/>
  <c r="S6" i="3"/>
  <c r="R6" i="3"/>
  <c r="Q6" i="3"/>
  <c r="P10" i="3"/>
  <c r="P6" i="3"/>
  <c r="O10" i="3"/>
  <c r="O11" i="3"/>
  <c r="F62" i="3"/>
  <c r="J58" i="3"/>
  <c r="Q4" i="3"/>
  <c r="E29" i="3"/>
  <c r="E42" i="3" s="1"/>
  <c r="Q16" i="3"/>
  <c r="O33" i="3"/>
  <c r="P16" i="3"/>
  <c r="D29" i="3"/>
  <c r="D42" i="3" s="1"/>
  <c r="U31" i="3"/>
  <c r="V16" i="3"/>
  <c r="J29" i="3"/>
  <c r="J42" i="3" s="1"/>
  <c r="S29" i="3"/>
  <c r="N16" i="3"/>
  <c r="B29" i="3"/>
  <c r="B42" i="3" s="1"/>
  <c r="O16" i="3"/>
  <c r="C29" i="3"/>
  <c r="C42" i="3" s="1"/>
  <c r="W16" i="3"/>
  <c r="K29" i="3"/>
  <c r="K42" i="3" s="1"/>
  <c r="Q35" i="3"/>
  <c r="N3" i="3"/>
  <c r="U18" i="3"/>
  <c r="F63" i="3"/>
  <c r="O3" i="3"/>
  <c r="W3" i="3"/>
  <c r="P7" i="3"/>
  <c r="P9" i="3"/>
  <c r="O12" i="3"/>
  <c r="S16" i="3"/>
  <c r="D58" i="3"/>
  <c r="V18" i="3"/>
  <c r="C60" i="3"/>
  <c r="O19" i="3"/>
  <c r="I29" i="3"/>
  <c r="I42" i="3" s="1"/>
  <c r="P3" i="3"/>
  <c r="S4" i="3"/>
  <c r="P22" i="3"/>
  <c r="B67" i="3"/>
  <c r="W17" i="3"/>
  <c r="D61" i="3"/>
  <c r="Q19" i="3"/>
  <c r="G61" i="3"/>
  <c r="S20" i="3"/>
  <c r="Q22" i="3"/>
  <c r="O23" i="3"/>
  <c r="U32" i="3"/>
  <c r="V3" i="3"/>
  <c r="S17" i="3"/>
  <c r="Q17" i="3"/>
  <c r="E59" i="3"/>
  <c r="Q18" i="3"/>
  <c r="R19" i="3"/>
  <c r="R22" i="3"/>
  <c r="I59" i="3"/>
  <c r="O17" i="3"/>
  <c r="R3" i="3"/>
  <c r="S3" i="3"/>
  <c r="T17" i="3"/>
  <c r="R17" i="3"/>
  <c r="F59" i="3"/>
  <c r="R18" i="3"/>
  <c r="S19" i="3"/>
  <c r="P35" i="3"/>
  <c r="O22" i="3"/>
  <c r="P30" i="3"/>
  <c r="C62" i="3"/>
  <c r="S18" i="3"/>
  <c r="O20" i="3"/>
  <c r="D63" i="3"/>
  <c r="B64" i="3"/>
  <c r="H59" i="3"/>
  <c r="T18" i="3"/>
  <c r="I60" i="3"/>
  <c r="C61" i="3"/>
  <c r="P20" i="3"/>
  <c r="S21" i="3"/>
  <c r="E63" i="3"/>
  <c r="C64" i="3"/>
  <c r="C66" i="3"/>
  <c r="O25" i="3"/>
  <c r="T19" i="3"/>
  <c r="C59" i="3"/>
  <c r="G60" i="3"/>
  <c r="R33" i="3"/>
  <c r="E61" i="3"/>
  <c r="E58" i="3" l="1"/>
  <c r="AA18" i="3"/>
  <c r="B47" i="3"/>
  <c r="E43" i="3"/>
  <c r="H61" i="3"/>
  <c r="G43" i="3"/>
  <c r="AF17" i="3"/>
  <c r="H46" i="3"/>
  <c r="S33" i="3"/>
  <c r="J33" i="4"/>
  <c r="J23" i="4" s="1"/>
  <c r="AA17" i="3"/>
  <c r="I58" i="3"/>
  <c r="E33" i="4"/>
  <c r="E28" i="4" s="1"/>
  <c r="F28" i="4" s="1"/>
  <c r="I43" i="3"/>
  <c r="AA21" i="3"/>
  <c r="H33" i="4"/>
  <c r="H25" i="4" s="1"/>
  <c r="O30" i="3"/>
  <c r="C38" i="4"/>
  <c r="D39" i="4"/>
  <c r="D44" i="3"/>
  <c r="B46" i="4"/>
  <c r="B51" i="3"/>
  <c r="AC17" i="3"/>
  <c r="AC18" i="3"/>
  <c r="AC19" i="3" s="1"/>
  <c r="F45" i="3"/>
  <c r="G41" i="4"/>
  <c r="G46" i="3"/>
  <c r="G33" i="4"/>
  <c r="G26" i="4" s="1"/>
  <c r="AF18" i="3"/>
  <c r="E42" i="4"/>
  <c r="E47" i="3"/>
  <c r="AG18" i="3"/>
  <c r="AG17" i="3"/>
  <c r="F41" i="4"/>
  <c r="F46" i="3"/>
  <c r="F61" i="3"/>
  <c r="K38" i="4"/>
  <c r="K43" i="3"/>
  <c r="G40" i="4"/>
  <c r="G45" i="3"/>
  <c r="AD18" i="3"/>
  <c r="AD17" i="3"/>
  <c r="B66" i="3"/>
  <c r="AE17" i="3"/>
  <c r="AE18" i="3"/>
  <c r="AE19" i="3" s="1"/>
  <c r="D59" i="3"/>
  <c r="AC4" i="3"/>
  <c r="AC7" i="3" s="1"/>
  <c r="E41" i="4"/>
  <c r="E46" i="3"/>
  <c r="I33" i="4"/>
  <c r="I24" i="4" s="1"/>
  <c r="E43" i="4"/>
  <c r="E48" i="3"/>
  <c r="K33" i="4"/>
  <c r="K22" i="4" s="1"/>
  <c r="L22" i="4" s="1"/>
  <c r="B40" i="4"/>
  <c r="B45" i="3"/>
  <c r="F43" i="4"/>
  <c r="F48" i="3"/>
  <c r="C45" i="4"/>
  <c r="C50" i="3"/>
  <c r="B41" i="4"/>
  <c r="B46" i="3"/>
  <c r="D40" i="4"/>
  <c r="D45" i="3"/>
  <c r="F38" i="4"/>
  <c r="F43" i="3"/>
  <c r="S43" i="3" s="1"/>
  <c r="B44" i="4"/>
  <c r="B49" i="3"/>
  <c r="B45" i="4"/>
  <c r="B50" i="3"/>
  <c r="D60" i="3"/>
  <c r="D43" i="4"/>
  <c r="D48" i="3"/>
  <c r="Q48" i="3" s="1"/>
  <c r="F33" i="4"/>
  <c r="F27" i="4" s="1"/>
  <c r="G27" i="4" s="1"/>
  <c r="H27" i="4" s="1"/>
  <c r="D44" i="4"/>
  <c r="D49" i="3"/>
  <c r="D45" i="4"/>
  <c r="D50" i="3"/>
  <c r="D38" i="4"/>
  <c r="D43" i="3"/>
  <c r="D42" i="4"/>
  <c r="D47" i="3"/>
  <c r="H39" i="4"/>
  <c r="H44" i="3"/>
  <c r="D33" i="4"/>
  <c r="D29" i="4" s="1"/>
  <c r="E29" i="4" s="1"/>
  <c r="F29" i="4" s="1"/>
  <c r="G29" i="4" s="1"/>
  <c r="F39" i="4"/>
  <c r="F44" i="3"/>
  <c r="B43" i="4"/>
  <c r="B48" i="3"/>
  <c r="I16" i="4"/>
  <c r="E44" i="3"/>
  <c r="C43" i="4"/>
  <c r="C48" i="3"/>
  <c r="G39" i="4"/>
  <c r="G44" i="3"/>
  <c r="G72" i="3" s="1"/>
  <c r="I39" i="4"/>
  <c r="I44" i="3"/>
  <c r="I72" i="3" s="1"/>
  <c r="C44" i="4"/>
  <c r="C49" i="3"/>
  <c r="C46" i="4"/>
  <c r="C51" i="3"/>
  <c r="C42" i="4"/>
  <c r="C47" i="3"/>
  <c r="C75" i="3" s="1"/>
  <c r="O31" i="3"/>
  <c r="C39" i="4"/>
  <c r="C44" i="3"/>
  <c r="B47" i="4"/>
  <c r="B52" i="3"/>
  <c r="D41" i="4"/>
  <c r="D46" i="3"/>
  <c r="F60" i="3"/>
  <c r="C43" i="3"/>
  <c r="E40" i="4"/>
  <c r="E50" i="4" s="1"/>
  <c r="E45" i="3"/>
  <c r="Z17" i="3"/>
  <c r="Z18" i="3"/>
  <c r="AH17" i="3"/>
  <c r="AH18" i="3"/>
  <c r="B61" i="3"/>
  <c r="AB17" i="3"/>
  <c r="AB18" i="3"/>
  <c r="R31" i="3"/>
  <c r="G58" i="3"/>
  <c r="E64" i="3"/>
  <c r="Q31" i="3"/>
  <c r="E49" i="3"/>
  <c r="G47" i="3"/>
  <c r="S47" i="3" s="1"/>
  <c r="J39" i="4"/>
  <c r="J44" i="3"/>
  <c r="H38" i="4"/>
  <c r="H43" i="3"/>
  <c r="H71" i="3" s="1"/>
  <c r="C50" i="4"/>
  <c r="J38" i="4"/>
  <c r="J43" i="3"/>
  <c r="H40" i="4"/>
  <c r="H45" i="3"/>
  <c r="I73" i="3" s="1"/>
  <c r="H60" i="3"/>
  <c r="C33" i="4"/>
  <c r="C30" i="4" s="1"/>
  <c r="D30" i="4" s="1"/>
  <c r="E30" i="4" s="1"/>
  <c r="F30" i="4" s="1"/>
  <c r="G30" i="4" s="1"/>
  <c r="AC5" i="3"/>
  <c r="C16" i="4"/>
  <c r="C13" i="4" s="1"/>
  <c r="G16" i="4"/>
  <c r="J16" i="4"/>
  <c r="E16" i="4"/>
  <c r="AE4" i="3"/>
  <c r="Z4" i="3"/>
  <c r="AF4" i="3"/>
  <c r="AF7" i="3" s="1"/>
  <c r="D16" i="4"/>
  <c r="D12" i="4" s="1"/>
  <c r="F16" i="4"/>
  <c r="AG4" i="3"/>
  <c r="AG6" i="3" s="1"/>
  <c r="H16" i="4"/>
  <c r="Z5" i="3"/>
  <c r="K16" i="4"/>
  <c r="T16" i="3"/>
  <c r="H29" i="3"/>
  <c r="AH4" i="3"/>
  <c r="AH6" i="3" s="1"/>
  <c r="AB5" i="3"/>
  <c r="AE5" i="3"/>
  <c r="AB4" i="3"/>
  <c r="AA5" i="3"/>
  <c r="E62" i="3"/>
  <c r="C58" i="3"/>
  <c r="B60" i="3"/>
  <c r="B59" i="3"/>
  <c r="T30" i="3"/>
  <c r="Q32" i="3"/>
  <c r="O46" i="3"/>
  <c r="O37" i="3"/>
  <c r="B65" i="3"/>
  <c r="R32" i="3"/>
  <c r="B62" i="3"/>
  <c r="U29" i="3"/>
  <c r="V44" i="3"/>
  <c r="V31" i="3"/>
  <c r="R35" i="3"/>
  <c r="R48" i="3"/>
  <c r="N29" i="3"/>
  <c r="AA4" i="3"/>
  <c r="O36" i="3"/>
  <c r="T44" i="3"/>
  <c r="S31" i="3"/>
  <c r="V29" i="3"/>
  <c r="P36" i="3"/>
  <c r="Q36" i="3"/>
  <c r="Q34" i="3"/>
  <c r="Q33" i="3"/>
  <c r="R46" i="3"/>
  <c r="P37" i="3"/>
  <c r="S42" i="3"/>
  <c r="G57" i="3"/>
  <c r="G70" i="3" s="1"/>
  <c r="P29" i="3"/>
  <c r="S34" i="3"/>
  <c r="T33" i="3"/>
  <c r="R30" i="3"/>
  <c r="G59" i="3"/>
  <c r="P34" i="3"/>
  <c r="E60" i="3"/>
  <c r="S32" i="3"/>
  <c r="T32" i="3"/>
  <c r="G62" i="3"/>
  <c r="D62" i="3"/>
  <c r="P32" i="3"/>
  <c r="Q30" i="3"/>
  <c r="O32" i="3"/>
  <c r="S30" i="3"/>
  <c r="W29" i="3"/>
  <c r="Q29" i="3"/>
  <c r="C72" i="3"/>
  <c r="W30" i="3"/>
  <c r="C76" i="3"/>
  <c r="O35" i="3"/>
  <c r="F57" i="3"/>
  <c r="F70" i="3" s="1"/>
  <c r="R42" i="3"/>
  <c r="AD5" i="3"/>
  <c r="AD4" i="3"/>
  <c r="P31" i="3"/>
  <c r="U30" i="3"/>
  <c r="V30" i="3"/>
  <c r="O38" i="3"/>
  <c r="O34" i="3"/>
  <c r="C63" i="3"/>
  <c r="H58" i="3"/>
  <c r="D64" i="3"/>
  <c r="D74" i="3"/>
  <c r="P33" i="3"/>
  <c r="J59" i="3"/>
  <c r="C65" i="3"/>
  <c r="O29" i="3"/>
  <c r="Q44" i="3"/>
  <c r="C74" i="3"/>
  <c r="AG8" i="3" l="1"/>
  <c r="H29" i="4"/>
  <c r="I29" i="4" s="1"/>
  <c r="J29" i="4" s="1"/>
  <c r="K29" i="4" s="1"/>
  <c r="L29" i="4" s="1"/>
  <c r="AF19" i="3"/>
  <c r="AC8" i="3"/>
  <c r="AG7" i="3"/>
  <c r="AH8" i="3"/>
  <c r="Z8" i="3"/>
  <c r="E76" i="3"/>
  <c r="H26" i="4"/>
  <c r="H30" i="4"/>
  <c r="I30" i="4" s="1"/>
  <c r="J30" i="4" s="1"/>
  <c r="K30" i="4" s="1"/>
  <c r="L30" i="4" s="1"/>
  <c r="P50" i="3"/>
  <c r="AA19" i="3"/>
  <c r="Z7" i="3"/>
  <c r="R44" i="3"/>
  <c r="AA20" i="3"/>
  <c r="J50" i="4"/>
  <c r="J40" i="4" s="1"/>
  <c r="I50" i="4"/>
  <c r="I41" i="4" s="1"/>
  <c r="J41" i="4" s="1"/>
  <c r="S46" i="3"/>
  <c r="U44" i="3"/>
  <c r="AC6" i="3"/>
  <c r="J24" i="4"/>
  <c r="K24" i="4" s="1"/>
  <c r="L24" i="4" s="1"/>
  <c r="H50" i="4"/>
  <c r="H42" i="4" s="1"/>
  <c r="G28" i="4"/>
  <c r="H28" i="4" s="1"/>
  <c r="I28" i="4" s="1"/>
  <c r="J28" i="4" s="1"/>
  <c r="K28" i="4" s="1"/>
  <c r="L28" i="4" s="1"/>
  <c r="K23" i="4"/>
  <c r="L23" i="4" s="1"/>
  <c r="AF21" i="3"/>
  <c r="I27" i="4"/>
  <c r="J27" i="4" s="1"/>
  <c r="K27" i="4" s="1"/>
  <c r="L27" i="4" s="1"/>
  <c r="F50" i="4"/>
  <c r="F44" i="4" s="1"/>
  <c r="AD19" i="3"/>
  <c r="AG20" i="3"/>
  <c r="AG21" i="3"/>
  <c r="C47" i="4"/>
  <c r="AH19" i="3"/>
  <c r="I26" i="4"/>
  <c r="J26" i="4" s="1"/>
  <c r="K26" i="4" s="1"/>
  <c r="L26" i="4" s="1"/>
  <c r="AG19" i="3"/>
  <c r="AH20" i="3"/>
  <c r="AH21" i="3"/>
  <c r="E45" i="4"/>
  <c r="AD21" i="3"/>
  <c r="AD20" i="3"/>
  <c r="AC20" i="3"/>
  <c r="AC21" i="3"/>
  <c r="E72" i="3"/>
  <c r="I25" i="4"/>
  <c r="J25" i="4" s="1"/>
  <c r="K25" i="4" s="1"/>
  <c r="L25" i="4" s="1"/>
  <c r="Z20" i="3"/>
  <c r="Z21" i="3"/>
  <c r="G50" i="4"/>
  <c r="G43" i="4" s="1"/>
  <c r="H43" i="4" s="1"/>
  <c r="I43" i="4" s="1"/>
  <c r="J43" i="4" s="1"/>
  <c r="K43" i="4" s="1"/>
  <c r="L43" i="4" s="1"/>
  <c r="K50" i="4"/>
  <c r="L38" i="4"/>
  <c r="AF20" i="3"/>
  <c r="AB20" i="3"/>
  <c r="AB21" i="3"/>
  <c r="F72" i="3"/>
  <c r="AE7" i="3"/>
  <c r="U45" i="3"/>
  <c r="AE20" i="3"/>
  <c r="AE21" i="3"/>
  <c r="D50" i="4"/>
  <c r="D46" i="4" s="1"/>
  <c r="E46" i="4" s="1"/>
  <c r="F46" i="4" s="1"/>
  <c r="G74" i="3"/>
  <c r="AB19" i="3"/>
  <c r="AB7" i="3"/>
  <c r="AF8" i="3"/>
  <c r="AF6" i="3"/>
  <c r="D13" i="4"/>
  <c r="T29" i="3"/>
  <c r="H42" i="3"/>
  <c r="AH7" i="3"/>
  <c r="AA6" i="3"/>
  <c r="AB6" i="3"/>
  <c r="AB8" i="3"/>
  <c r="AE6" i="3"/>
  <c r="AE8" i="3"/>
  <c r="AA31" i="3"/>
  <c r="F76" i="3"/>
  <c r="C78" i="3"/>
  <c r="J72" i="3"/>
  <c r="O51" i="3"/>
  <c r="C79" i="3"/>
  <c r="J71" i="3"/>
  <c r="U43" i="3"/>
  <c r="V43" i="3"/>
  <c r="AD6" i="3"/>
  <c r="W43" i="3"/>
  <c r="K71" i="3"/>
  <c r="F71" i="3"/>
  <c r="Q43" i="3"/>
  <c r="E71" i="3"/>
  <c r="R43" i="3"/>
  <c r="G71" i="3"/>
  <c r="P44" i="3"/>
  <c r="AA8" i="3"/>
  <c r="AA7" i="3"/>
  <c r="AA30" i="3"/>
  <c r="S45" i="3"/>
  <c r="H73" i="3"/>
  <c r="T45" i="3"/>
  <c r="V42" i="3"/>
  <c r="J57" i="3"/>
  <c r="J70" i="3" s="1"/>
  <c r="C57" i="3"/>
  <c r="C70" i="3" s="1"/>
  <c r="O42" i="3"/>
  <c r="AF31" i="3"/>
  <c r="AF30" i="3"/>
  <c r="AH30" i="3"/>
  <c r="AH31" i="3"/>
  <c r="E57" i="3"/>
  <c r="E70" i="3" s="1"/>
  <c r="Q42" i="3"/>
  <c r="AB30" i="3"/>
  <c r="AB31" i="3"/>
  <c r="AC31" i="3"/>
  <c r="AC30" i="3"/>
  <c r="P49" i="3"/>
  <c r="E77" i="3"/>
  <c r="Q49" i="3"/>
  <c r="O49" i="3"/>
  <c r="D77" i="3"/>
  <c r="C77" i="3"/>
  <c r="D73" i="3"/>
  <c r="O45" i="3"/>
  <c r="F75" i="3"/>
  <c r="Q47" i="3"/>
  <c r="S44" i="3"/>
  <c r="H72" i="3"/>
  <c r="C73" i="3"/>
  <c r="P48" i="3"/>
  <c r="D75" i="3"/>
  <c r="O47" i="3"/>
  <c r="K57" i="3"/>
  <c r="K70" i="3" s="1"/>
  <c r="W42" i="3"/>
  <c r="E73" i="3"/>
  <c r="P45" i="3"/>
  <c r="E75" i="3"/>
  <c r="P47" i="3"/>
  <c r="T46" i="3"/>
  <c r="H74" i="3"/>
  <c r="Q46" i="3"/>
  <c r="F74" i="3"/>
  <c r="N42" i="3"/>
  <c r="B57" i="3"/>
  <c r="B70" i="3" s="1"/>
  <c r="O48" i="3"/>
  <c r="D76" i="3"/>
  <c r="R45" i="3"/>
  <c r="G73" i="3"/>
  <c r="AG30" i="3"/>
  <c r="AG31" i="3"/>
  <c r="I57" i="3"/>
  <c r="I70" i="3" s="1"/>
  <c r="U42" i="3"/>
  <c r="O43" i="3"/>
  <c r="D71" i="3"/>
  <c r="P43" i="3"/>
  <c r="G75" i="3"/>
  <c r="D78" i="3"/>
  <c r="O50" i="3"/>
  <c r="Q45" i="3"/>
  <c r="F73" i="3"/>
  <c r="E74" i="3"/>
  <c r="P46" i="3"/>
  <c r="AD8" i="3"/>
  <c r="AD7" i="3"/>
  <c r="D72" i="3"/>
  <c r="O44" i="3"/>
  <c r="AD31" i="3"/>
  <c r="AD30" i="3"/>
  <c r="Z31" i="3"/>
  <c r="Z30" i="3"/>
  <c r="D57" i="3"/>
  <c r="D70" i="3" s="1"/>
  <c r="P42" i="3"/>
  <c r="R47" i="3"/>
  <c r="AE31" i="3"/>
  <c r="AE30" i="3"/>
  <c r="I71" i="3"/>
  <c r="T43" i="3"/>
  <c r="G46" i="4" l="1"/>
  <c r="H46" i="4" s="1"/>
  <c r="I46" i="4" s="1"/>
  <c r="J46" i="4" s="1"/>
  <c r="K46" i="4" s="1"/>
  <c r="L46" i="4" s="1"/>
  <c r="K41" i="4"/>
  <c r="L41" i="4" s="1"/>
  <c r="I42" i="4"/>
  <c r="J42" i="4" s="1"/>
  <c r="K42" i="4" s="1"/>
  <c r="L42" i="4" s="1"/>
  <c r="L31" i="4"/>
  <c r="G44" i="4"/>
  <c r="H44" i="4" s="1"/>
  <c r="I44" i="4" s="1"/>
  <c r="J44" i="4" s="1"/>
  <c r="K44" i="4" s="1"/>
  <c r="L44" i="4" s="1"/>
  <c r="K39" i="4"/>
  <c r="L39" i="4" s="1"/>
  <c r="K40" i="4"/>
  <c r="L40" i="4" s="1"/>
  <c r="F45" i="4"/>
  <c r="G45" i="4" s="1"/>
  <c r="H45" i="4" s="1"/>
  <c r="I45" i="4" s="1"/>
  <c r="J45" i="4" s="1"/>
  <c r="K45" i="4" s="1"/>
  <c r="L45" i="4" s="1"/>
  <c r="D47" i="4"/>
  <c r="E47" i="4" s="1"/>
  <c r="F47" i="4" s="1"/>
  <c r="G47" i="4" s="1"/>
  <c r="H47" i="4" s="1"/>
  <c r="I47" i="4" s="1"/>
  <c r="J47" i="4" s="1"/>
  <c r="K47" i="4" s="1"/>
  <c r="L47" i="4" s="1"/>
  <c r="AD43" i="3"/>
  <c r="T42" i="3"/>
  <c r="H57" i="3"/>
  <c r="H70" i="3" s="1"/>
  <c r="AD44" i="3"/>
  <c r="AD32" i="3"/>
  <c r="AF32" i="3"/>
  <c r="AA32" i="3"/>
  <c r="AE32" i="3"/>
  <c r="AB32" i="3"/>
  <c r="AH44" i="3"/>
  <c r="AH43" i="3"/>
  <c r="AG32" i="3"/>
  <c r="AC32" i="3"/>
  <c r="AF34" i="3"/>
  <c r="AF33" i="3"/>
  <c r="AG34" i="3"/>
  <c r="AG33" i="3"/>
  <c r="AA33" i="3"/>
  <c r="AA34" i="3"/>
  <c r="AG44" i="3"/>
  <c r="AG43" i="3"/>
  <c r="Z33" i="3"/>
  <c r="Z34" i="3"/>
  <c r="Z32" i="3"/>
  <c r="Z44" i="3"/>
  <c r="Z43" i="3"/>
  <c r="AC34" i="3"/>
  <c r="AC33" i="3"/>
  <c r="AA44" i="3"/>
  <c r="AA43" i="3"/>
  <c r="AE44" i="3"/>
  <c r="AE43" i="3"/>
  <c r="AB33" i="3"/>
  <c r="AB34" i="3"/>
  <c r="AF44" i="3"/>
  <c r="AF43" i="3"/>
  <c r="AD33" i="3"/>
  <c r="AD34" i="3"/>
  <c r="AB43" i="3"/>
  <c r="AB44" i="3"/>
  <c r="AE33" i="3"/>
  <c r="AE34" i="3"/>
  <c r="AH32" i="3"/>
  <c r="AH33" i="3"/>
  <c r="AH34" i="3"/>
  <c r="AC44" i="3"/>
  <c r="AC43" i="3"/>
  <c r="L48" i="4" l="1"/>
  <c r="AD45" i="3"/>
  <c r="AD46" i="3"/>
  <c r="AD47" i="3"/>
  <c r="AH45" i="3"/>
  <c r="AE45" i="3"/>
  <c r="Z45" i="3"/>
  <c r="AC45" i="3"/>
  <c r="AA45" i="3"/>
  <c r="AG45" i="3"/>
  <c r="AF46" i="3"/>
  <c r="AF47" i="3"/>
  <c r="AA47" i="3"/>
  <c r="AA46" i="3"/>
  <c r="AF45" i="3"/>
  <c r="AG46" i="3"/>
  <c r="AG47" i="3"/>
  <c r="AB47" i="3"/>
  <c r="AB46" i="3"/>
  <c r="AH47" i="3"/>
  <c r="AH46" i="3"/>
  <c r="AC46" i="3"/>
  <c r="AC47" i="3"/>
  <c r="AB45" i="3"/>
  <c r="AE46" i="3"/>
  <c r="AE47" i="3"/>
  <c r="Z47" i="3"/>
  <c r="Z46" i="3"/>
  <c r="K5" i="4" l="1"/>
  <c r="L5" i="4" s="1"/>
  <c r="E13" i="4"/>
  <c r="F13" i="4" s="1"/>
  <c r="G13" i="4" s="1"/>
  <c r="H13" i="4" s="1"/>
  <c r="I13" i="4" s="1"/>
  <c r="K13" i="4" s="1"/>
  <c r="H8" i="4"/>
  <c r="I8" i="4" s="1"/>
  <c r="J8" i="4" s="1"/>
  <c r="K8" i="4" s="1"/>
  <c r="L8" i="4" s="1"/>
  <c r="E12" i="4"/>
  <c r="F12" i="4" s="1"/>
  <c r="G12" i="4" s="1"/>
  <c r="H12" i="4" s="1"/>
  <c r="I12" i="4" s="1"/>
  <c r="J12" i="4" s="1"/>
  <c r="K12" i="4" s="1"/>
  <c r="L12" i="4" s="1"/>
  <c r="F10" i="4"/>
  <c r="G10" i="4" s="1"/>
  <c r="H10" i="4" s="1"/>
  <c r="I10" i="4" s="1"/>
  <c r="J10" i="4" s="1"/>
  <c r="K10" i="4" s="1"/>
  <c r="L10" i="4" s="1"/>
  <c r="E11" i="4"/>
  <c r="F11" i="4" s="1"/>
  <c r="G11" i="4" s="1"/>
  <c r="H11" i="4" s="1"/>
  <c r="I11" i="4" s="1"/>
  <c r="J11" i="4" s="1"/>
  <c r="K11" i="4" s="1"/>
  <c r="L11" i="4" s="1"/>
  <c r="G9" i="4"/>
  <c r="H9" i="4" s="1"/>
  <c r="I9" i="4" s="1"/>
  <c r="J9" i="4" s="1"/>
  <c r="K9" i="4" s="1"/>
  <c r="L9" i="4" s="1"/>
  <c r="J6" i="4"/>
  <c r="K6" i="4" s="1"/>
  <c r="L6" i="4" s="1"/>
  <c r="I7" i="4"/>
  <c r="J7" i="4" s="1"/>
  <c r="K7" i="4" s="1"/>
  <c r="L7" i="4" s="1"/>
</calcChain>
</file>

<file path=xl/sharedStrings.xml><?xml version="1.0" encoding="utf-8"?>
<sst xmlns="http://schemas.openxmlformats.org/spreadsheetml/2006/main" count="112" uniqueCount="44">
  <si>
    <t>Triangle des ouvertures</t>
  </si>
  <si>
    <t>NB</t>
  </si>
  <si>
    <t>Triangle des règlements</t>
  </si>
  <si>
    <t>REG</t>
  </si>
  <si>
    <t>Triangle des provisions SAP</t>
  </si>
  <si>
    <t>SAP</t>
  </si>
  <si>
    <t>Triangle des cadences</t>
  </si>
  <si>
    <t>Analyse des cadences</t>
  </si>
  <si>
    <t>Facteur</t>
  </si>
  <si>
    <t>Moyenne</t>
  </si>
  <si>
    <t>Ecartype</t>
  </si>
  <si>
    <t>Coef Variation</t>
  </si>
  <si>
    <t>Min</t>
  </si>
  <si>
    <t>Max</t>
  </si>
  <si>
    <t>Triangle des charges</t>
  </si>
  <si>
    <t>Triangle des couts moyens</t>
  </si>
  <si>
    <t>Règlements/Charge</t>
  </si>
  <si>
    <t>Boni/Mali</t>
  </si>
  <si>
    <t>NB Tardifs</t>
  </si>
  <si>
    <t>PSAP_REG</t>
  </si>
  <si>
    <t>PSAP</t>
  </si>
  <si>
    <t>Triangle des reglement</t>
  </si>
  <si>
    <t>S/P</t>
  </si>
  <si>
    <t>Loss Ratio Estimé</t>
  </si>
  <si>
    <t>Prime acquises</t>
  </si>
  <si>
    <t>1-pc</t>
  </si>
  <si>
    <t>pc</t>
  </si>
  <si>
    <t>Y2005,0</t>
  </si>
  <si>
    <t>Y2006,0</t>
  </si>
  <si>
    <t>Y2013,0</t>
  </si>
  <si>
    <t>Y2014,0</t>
  </si>
  <si>
    <t>…..</t>
  </si>
  <si>
    <t>….</t>
  </si>
  <si>
    <t>Nombre</t>
  </si>
  <si>
    <r>
      <t>Y2005,1</t>
    </r>
    <r>
      <rPr>
        <sz val="11"/>
        <color theme="1"/>
        <rFont val="Franklin Gothic Book"/>
        <family val="2"/>
        <scheme val="minor"/>
      </rPr>
      <t/>
    </r>
  </si>
  <si>
    <r>
      <t>Y2005,2</t>
    </r>
    <r>
      <rPr>
        <sz val="11"/>
        <color theme="1"/>
        <rFont val="Franklin Gothic Book"/>
        <family val="2"/>
        <scheme val="minor"/>
      </rPr>
      <t/>
    </r>
  </si>
  <si>
    <r>
      <t>Y2005,8</t>
    </r>
    <r>
      <rPr>
        <sz val="11"/>
        <color theme="1"/>
        <rFont val="Franklin Gothic Book"/>
        <family val="2"/>
        <scheme val="minor"/>
      </rPr>
      <t/>
    </r>
  </si>
  <si>
    <r>
      <t>Y2005,9</t>
    </r>
    <r>
      <rPr>
        <sz val="11"/>
        <color theme="1"/>
        <rFont val="Franklin Gothic Book"/>
        <family val="2"/>
        <scheme val="minor"/>
      </rPr>
      <t/>
    </r>
  </si>
  <si>
    <r>
      <t>Y2006,1</t>
    </r>
    <r>
      <rPr>
        <sz val="11"/>
        <color theme="1"/>
        <rFont val="Franklin Gothic Book"/>
        <family val="2"/>
        <scheme val="minor"/>
      </rPr>
      <t/>
    </r>
  </si>
  <si>
    <r>
      <t>Y2006,8</t>
    </r>
    <r>
      <rPr>
        <sz val="11"/>
        <color theme="1"/>
        <rFont val="Franklin Gothic Book"/>
        <family val="2"/>
        <scheme val="minor"/>
      </rPr>
      <t/>
    </r>
  </si>
  <si>
    <t>Y2009,6</t>
  </si>
  <si>
    <r>
      <t>Y2013,1</t>
    </r>
    <r>
      <rPr>
        <sz val="11"/>
        <color theme="1"/>
        <rFont val="Franklin Gothic Book"/>
        <family val="2"/>
        <scheme val="minor"/>
      </rPr>
      <t/>
    </r>
  </si>
  <si>
    <t>Années de</t>
  </si>
  <si>
    <r>
      <rPr>
        <b/>
        <i/>
        <sz val="18"/>
        <rFont val="Arial Narrow"/>
        <family val="2"/>
      </rPr>
      <t xml:space="preserve"> survenance</t>
    </r>
    <r>
      <rPr>
        <b/>
        <i/>
        <sz val="16"/>
        <rFont val="Arial Narrow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</si>
</sst>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8" x14ac:knownFonts="1">
    <font>
      <sz val="11"/>
      <color theme="1"/>
      <name val="Franklin Gothic Book"/>
      <family val="2"/>
      <scheme val="minor"/>
    </font>
    <font>
      <b/>
      <sz val="9"/>
      <color theme="1"/>
      <name val="Arial Narrow"/>
      <family val="2"/>
    </font>
    <font>
      <b/>
      <sz val="9"/>
      <color theme="0"/>
      <name val="Arial Narrow"/>
      <family val="2"/>
    </font>
    <font>
      <sz val="9"/>
      <color theme="1"/>
      <name val="Franklin Gothic Book"/>
      <family val="2"/>
      <scheme val="minor"/>
    </font>
    <font>
      <sz val="9"/>
      <color theme="1"/>
      <name val="Arial Narrow"/>
      <family val="2"/>
    </font>
    <font>
      <sz val="11"/>
      <color theme="1"/>
      <name val="Franklin Gothic Book"/>
      <family val="2"/>
      <scheme val="minor"/>
    </font>
    <font>
      <sz val="14"/>
      <color theme="1"/>
      <name val="Arial Narrow"/>
      <family val="2"/>
    </font>
    <font>
      <sz val="16"/>
      <color theme="1"/>
      <name val="Arial Narrow"/>
      <family val="2"/>
    </font>
    <font>
      <sz val="8"/>
      <name val="Franklin Gothic Book"/>
      <family val="2"/>
      <scheme val="minor"/>
    </font>
    <font>
      <b/>
      <i/>
      <sz val="14"/>
      <color theme="0"/>
      <name val="Corbel"/>
      <family val="2"/>
    </font>
    <font>
      <b/>
      <sz val="14"/>
      <name val="Corbel"/>
      <family val="2"/>
    </font>
    <font>
      <b/>
      <sz val="14"/>
      <color theme="0"/>
      <name val="Arial Narrow"/>
      <family val="2"/>
    </font>
    <font>
      <b/>
      <sz val="16"/>
      <name val="Corbel"/>
      <family val="2"/>
    </font>
    <font>
      <sz val="16"/>
      <name val="Corbel"/>
      <family val="2"/>
    </font>
    <font>
      <b/>
      <sz val="16"/>
      <color theme="1"/>
      <name val="Arial Narrow"/>
      <family val="2"/>
    </font>
    <font>
      <b/>
      <sz val="16"/>
      <color theme="0"/>
      <name val="Arial Narrow"/>
      <family val="2"/>
    </font>
    <font>
      <i/>
      <sz val="16"/>
      <name val="Corbel"/>
      <family val="2"/>
    </font>
    <font>
      <i/>
      <sz val="18"/>
      <name val="Corbel"/>
      <family val="2"/>
    </font>
    <font>
      <i/>
      <sz val="17"/>
      <name val="Corbel"/>
      <family val="2"/>
    </font>
    <font>
      <sz val="14"/>
      <name val="Arial Narrow"/>
      <family val="2"/>
    </font>
    <font>
      <b/>
      <i/>
      <sz val="16"/>
      <name val="Corbel"/>
      <family val="2"/>
    </font>
    <font>
      <b/>
      <i/>
      <sz val="16"/>
      <color theme="0"/>
      <name val="Arial Narrow"/>
      <family val="2"/>
    </font>
    <font>
      <b/>
      <i/>
      <sz val="16"/>
      <color theme="1"/>
      <name val="Arial Narrow"/>
      <family val="2"/>
    </font>
    <font>
      <b/>
      <i/>
      <sz val="16"/>
      <name val="Arial Narrow"/>
      <family val="2"/>
    </font>
    <font>
      <b/>
      <i/>
      <sz val="18"/>
      <name val="Arial Narrow"/>
      <family val="2"/>
    </font>
    <font>
      <sz val="16"/>
      <color theme="1"/>
      <name val="Franklin Gothic Book"/>
      <family val="2"/>
      <scheme val="minor"/>
    </font>
    <font>
      <b/>
      <i/>
      <sz val="16"/>
      <color theme="1"/>
      <name val="Corbel"/>
      <family val="2"/>
    </font>
    <font>
      <sz val="16"/>
      <color theme="0"/>
      <name val="Arial Narrow"/>
      <family val="2"/>
    </font>
    <font>
      <i/>
      <sz val="17"/>
      <color theme="0"/>
      <name val="Corbel"/>
      <family val="2"/>
    </font>
    <font>
      <sz val="17"/>
      <name val="Corbel"/>
      <family val="2"/>
    </font>
    <font>
      <sz val="17"/>
      <color theme="0"/>
      <name val="Corbel"/>
      <family val="2"/>
    </font>
    <font>
      <sz val="17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b/>
      <sz val="12"/>
      <color theme="0"/>
      <name val="Arial Narrow"/>
      <family val="2"/>
    </font>
    <font>
      <sz val="12"/>
      <color theme="1"/>
      <name val="Franklin Gothic Book"/>
      <family val="2"/>
      <scheme val="minor"/>
    </font>
    <font>
      <i/>
      <sz val="18"/>
      <color theme="0"/>
      <name val="Corbel"/>
      <family val="2"/>
    </font>
    <font>
      <b/>
      <sz val="18"/>
      <color theme="0"/>
      <name val="Arial Narrow"/>
      <family val="2"/>
    </font>
    <font>
      <b/>
      <i/>
      <sz val="18"/>
      <color theme="0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3"/>
      <color theme="1"/>
      <name val="Arial Narrow"/>
      <family val="2"/>
    </font>
    <font>
      <sz val="13"/>
      <color theme="1"/>
      <name val="Franklin Gothic Book"/>
      <family val="2"/>
      <scheme val="minor"/>
    </font>
    <font>
      <sz val="14"/>
      <color theme="1"/>
      <name val="Franklin Gothic Book"/>
      <family val="2"/>
      <scheme val="minor"/>
    </font>
    <font>
      <sz val="14"/>
      <color theme="0"/>
      <name val="Corbel"/>
      <family val="2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FFFF53"/>
        <bgColor indexed="64"/>
      </patternFill>
    </fill>
    <fill>
      <patternFill patternType="solid">
        <fgColor rgb="FFE67A5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5E274"/>
        <bgColor indexed="64"/>
      </patternFill>
    </fill>
    <fill>
      <patternFill patternType="solid">
        <fgColor rgb="FFB2C529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6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3" fontId="4" fillId="3" borderId="0" xfId="0" applyNumberFormat="1" applyFont="1" applyFill="1"/>
    <xf numFmtId="0" fontId="4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0" fontId="4" fillId="5" borderId="0" xfId="0" applyFont="1" applyFill="1"/>
    <xf numFmtId="3" fontId="0" fillId="0" borderId="0" xfId="0" applyNumberFormat="1"/>
    <xf numFmtId="9" fontId="0" fillId="0" borderId="0" xfId="2" applyFont="1"/>
    <xf numFmtId="0" fontId="2" fillId="2" borderId="1" xfId="0" applyFont="1" applyFill="1" applyBorder="1" applyAlignment="1">
      <alignment vertical="center" wrapText="1"/>
    </xf>
    <xf numFmtId="164" fontId="0" fillId="0" borderId="0" xfId="0" applyNumberFormat="1"/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Alignment="1">
      <alignment horizontal="left"/>
    </xf>
    <xf numFmtId="0" fontId="1" fillId="0" borderId="0" xfId="0" applyFont="1" applyBorder="1"/>
    <xf numFmtId="0" fontId="3" fillId="8" borderId="0" xfId="0" applyFont="1" applyFill="1"/>
    <xf numFmtId="0" fontId="3" fillId="0" borderId="9" xfId="0" applyFont="1" applyBorder="1"/>
    <xf numFmtId="0" fontId="13" fillId="8" borderId="0" xfId="0" applyFont="1" applyFill="1" applyAlignment="1">
      <alignment vertical="center"/>
    </xf>
    <xf numFmtId="0" fontId="14" fillId="8" borderId="0" xfId="0" applyFont="1" applyFill="1"/>
    <xf numFmtId="0" fontId="9" fillId="8" borderId="0" xfId="0" applyFont="1" applyFill="1" applyBorder="1" applyAlignment="1">
      <alignment horizontal="left" vertical="top"/>
    </xf>
    <xf numFmtId="0" fontId="6" fillId="0" borderId="0" xfId="0" applyFont="1"/>
    <xf numFmtId="0" fontId="10" fillId="8" borderId="0" xfId="0" applyFont="1" applyFill="1" applyAlignment="1"/>
    <xf numFmtId="0" fontId="6" fillId="0" borderId="0" xfId="0" applyFont="1" applyAlignment="1">
      <alignment vertical="center"/>
    </xf>
    <xf numFmtId="0" fontId="9" fillId="6" borderId="0" xfId="0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/>
    <xf numFmtId="0" fontId="9" fillId="2" borderId="0" xfId="0" applyFont="1" applyFill="1" applyBorder="1" applyAlignment="1">
      <alignment horizontal="center" vertical="center"/>
    </xf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left" vertical="top"/>
    </xf>
    <xf numFmtId="0" fontId="20" fillId="6" borderId="0" xfId="0" applyFont="1" applyFill="1" applyAlignment="1">
      <alignment vertical="top"/>
    </xf>
    <xf numFmtId="0" fontId="12" fillId="6" borderId="0" xfId="0" applyFont="1" applyFill="1" applyAlignment="1">
      <alignment vertical="top"/>
    </xf>
    <xf numFmtId="0" fontId="21" fillId="6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/>
    </xf>
    <xf numFmtId="0" fontId="7" fillId="6" borderId="1" xfId="0" applyFont="1" applyFill="1" applyBorder="1"/>
    <xf numFmtId="0" fontId="7" fillId="0" borderId="1" xfId="0" applyFont="1" applyFill="1" applyBorder="1"/>
    <xf numFmtId="0" fontId="23" fillId="8" borderId="11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shrinkToFit="1" readingOrder="1"/>
    </xf>
    <xf numFmtId="0" fontId="16" fillId="8" borderId="0" xfId="0" applyFont="1" applyFill="1" applyAlignment="1"/>
    <xf numFmtId="0" fontId="25" fillId="0" borderId="0" xfId="0" applyFont="1"/>
    <xf numFmtId="0" fontId="13" fillId="8" borderId="0" xfId="0" applyFont="1" applyFill="1" applyAlignment="1"/>
    <xf numFmtId="0" fontId="15" fillId="1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5" fillId="9" borderId="0" xfId="0" applyFont="1" applyFill="1"/>
    <xf numFmtId="0" fontId="20" fillId="8" borderId="0" xfId="0" applyFont="1" applyFill="1" applyAlignment="1">
      <alignment vertical="center"/>
    </xf>
    <xf numFmtId="3" fontId="26" fillId="8" borderId="0" xfId="0" applyNumberFormat="1" applyFont="1" applyFill="1"/>
    <xf numFmtId="0" fontId="26" fillId="0" borderId="0" xfId="0" applyFont="1"/>
    <xf numFmtId="0" fontId="26" fillId="8" borderId="0" xfId="0" applyFont="1" applyFill="1"/>
    <xf numFmtId="0" fontId="25" fillId="0" borderId="0" xfId="0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7" xfId="0" applyFont="1" applyBorder="1"/>
    <xf numFmtId="0" fontId="25" fillId="0" borderId="0" xfId="0" applyFont="1" applyFill="1" applyBorder="1"/>
    <xf numFmtId="3" fontId="7" fillId="8" borderId="0" xfId="0" applyNumberFormat="1" applyFont="1" applyFill="1"/>
    <xf numFmtId="3" fontId="7" fillId="0" borderId="0" xfId="0" applyNumberFormat="1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3" fontId="7" fillId="0" borderId="0" xfId="0" applyNumberFormat="1" applyFont="1"/>
    <xf numFmtId="0" fontId="15" fillId="2" borderId="1" xfId="0" applyFont="1" applyFill="1" applyBorder="1"/>
    <xf numFmtId="3" fontId="7" fillId="0" borderId="1" xfId="0" applyNumberFormat="1" applyFont="1" applyFill="1" applyBorder="1"/>
    <xf numFmtId="0" fontId="16" fillId="8" borderId="0" xfId="0" applyFont="1" applyFill="1" applyAlignment="1">
      <alignment vertical="center"/>
    </xf>
    <xf numFmtId="0" fontId="7" fillId="8" borderId="0" xfId="0" applyFont="1" applyFill="1"/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1" fillId="0" borderId="0" xfId="0" applyFont="1"/>
    <xf numFmtId="0" fontId="31" fillId="0" borderId="0" xfId="0" applyFont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3" fontId="4" fillId="7" borderId="1" xfId="0" applyNumberFormat="1" applyFont="1" applyFill="1" applyBorder="1"/>
    <xf numFmtId="10" fontId="4" fillId="0" borderId="0" xfId="0" applyNumberFormat="1" applyFont="1" applyFill="1" applyBorder="1"/>
    <xf numFmtId="10" fontId="33" fillId="9" borderId="1" xfId="0" applyNumberFormat="1" applyFont="1" applyFill="1" applyBorder="1"/>
    <xf numFmtId="0" fontId="0" fillId="0" borderId="0" xfId="0" applyFont="1"/>
    <xf numFmtId="0" fontId="34" fillId="2" borderId="1" xfId="0" applyFont="1" applyFill="1" applyBorder="1"/>
    <xf numFmtId="0" fontId="34" fillId="2" borderId="1" xfId="0" applyFont="1" applyFill="1" applyBorder="1" applyAlignment="1">
      <alignment horizontal="center" vertical="center"/>
    </xf>
    <xf numFmtId="3" fontId="33" fillId="0" borderId="1" xfId="0" applyNumberFormat="1" applyFont="1" applyFill="1" applyBorder="1"/>
    <xf numFmtId="3" fontId="33" fillId="7" borderId="1" xfId="0" applyNumberFormat="1" applyFont="1" applyFill="1" applyBorder="1"/>
    <xf numFmtId="3" fontId="36" fillId="4" borderId="1" xfId="0" applyNumberFormat="1" applyFont="1" applyFill="1" applyBorder="1" applyAlignment="1">
      <alignment horizontal="center"/>
    </xf>
    <xf numFmtId="0" fontId="0" fillId="0" borderId="0" xfId="0" applyFont="1" applyFill="1"/>
    <xf numFmtId="3" fontId="36" fillId="4" borderId="1" xfId="0" applyNumberFormat="1" applyFont="1" applyFill="1" applyBorder="1"/>
    <xf numFmtId="0" fontId="0" fillId="0" borderId="0" xfId="0" applyFill="1"/>
    <xf numFmtId="0" fontId="17" fillId="7" borderId="0" xfId="0" applyFont="1" applyFill="1" applyAlignment="1">
      <alignment vertical="center"/>
    </xf>
    <xf numFmtId="0" fontId="39" fillId="7" borderId="0" xfId="0" applyFont="1" applyFill="1" applyAlignment="1">
      <alignment vertical="center"/>
    </xf>
    <xf numFmtId="0" fontId="41" fillId="7" borderId="0" xfId="0" applyFont="1" applyFill="1" applyAlignment="1">
      <alignment horizontal="left"/>
    </xf>
    <xf numFmtId="0" fontId="41" fillId="7" borderId="0" xfId="0" applyFont="1" applyFill="1" applyAlignment="1">
      <alignment horizontal="left" vertical="top"/>
    </xf>
    <xf numFmtId="0" fontId="40" fillId="7" borderId="0" xfId="0" applyFont="1" applyFill="1" applyAlignment="1">
      <alignment horizontal="left"/>
    </xf>
    <xf numFmtId="0" fontId="41" fillId="7" borderId="0" xfId="0" applyFont="1" applyFill="1" applyAlignment="1">
      <alignment horizontal="left" vertical="center"/>
    </xf>
    <xf numFmtId="0" fontId="40" fillId="7" borderId="0" xfId="0" applyFont="1" applyFill="1" applyAlignment="1">
      <alignment horizontal="left" vertical="center"/>
    </xf>
    <xf numFmtId="0" fontId="32" fillId="8" borderId="0" xfId="0" applyFont="1" applyFill="1"/>
    <xf numFmtId="3" fontId="33" fillId="8" borderId="0" xfId="0" applyNumberFormat="1" applyFont="1" applyFill="1"/>
    <xf numFmtId="0" fontId="0" fillId="8" borderId="0" xfId="0" applyFont="1" applyFill="1"/>
    <xf numFmtId="0" fontId="35" fillId="8" borderId="0" xfId="0" applyFont="1" applyFill="1"/>
    <xf numFmtId="0" fontId="40" fillId="7" borderId="0" xfId="0" applyFont="1" applyFill="1" applyAlignment="1"/>
    <xf numFmtId="0" fontId="40" fillId="7" borderId="5" xfId="0" applyFont="1" applyFill="1" applyBorder="1" applyAlignment="1"/>
    <xf numFmtId="0" fontId="40" fillId="8" borderId="5" xfId="0" applyFont="1" applyFill="1" applyBorder="1" applyAlignment="1"/>
    <xf numFmtId="0" fontId="40" fillId="8" borderId="0" xfId="0" applyFont="1" applyFill="1" applyAlignment="1"/>
    <xf numFmtId="3" fontId="27" fillId="0" borderId="0" xfId="0" applyNumberFormat="1" applyFont="1"/>
    <xf numFmtId="10" fontId="7" fillId="0" borderId="1" xfId="0" applyNumberFormat="1" applyFont="1" applyFill="1" applyBorder="1"/>
    <xf numFmtId="0" fontId="13" fillId="6" borderId="1" xfId="0" applyFont="1" applyFill="1" applyBorder="1" applyAlignment="1">
      <alignment horizontal="center"/>
    </xf>
    <xf numFmtId="10" fontId="7" fillId="12" borderId="1" xfId="0" applyNumberFormat="1" applyFont="1" applyFill="1" applyBorder="1"/>
    <xf numFmtId="10" fontId="7" fillId="11" borderId="1" xfId="0" applyNumberFormat="1" applyFont="1" applyFill="1" applyBorder="1"/>
    <xf numFmtId="10" fontId="42" fillId="4" borderId="1" xfId="0" applyNumberFormat="1" applyFont="1" applyFill="1" applyBorder="1" applyAlignment="1">
      <alignment horizontal="center" vertical="center"/>
    </xf>
    <xf numFmtId="10" fontId="42" fillId="0" borderId="1" xfId="0" applyNumberFormat="1" applyFont="1" applyFill="1" applyBorder="1" applyAlignment="1">
      <alignment horizontal="center" vertical="center"/>
    </xf>
    <xf numFmtId="10" fontId="42" fillId="11" borderId="1" xfId="0" applyNumberFormat="1" applyFont="1" applyFill="1" applyBorder="1" applyAlignment="1">
      <alignment horizontal="center" vertical="center"/>
    </xf>
    <xf numFmtId="10" fontId="42" fillId="12" borderId="1" xfId="0" applyNumberFormat="1" applyFont="1" applyFill="1" applyBorder="1" applyAlignment="1">
      <alignment horizontal="center" vertical="center"/>
    </xf>
    <xf numFmtId="10" fontId="43" fillId="12" borderId="1" xfId="0" applyNumberFormat="1" applyFont="1" applyFill="1" applyBorder="1" applyAlignment="1">
      <alignment horizontal="center" vertical="center"/>
    </xf>
    <xf numFmtId="10" fontId="44" fillId="11" borderId="1" xfId="0" applyNumberFormat="1" applyFont="1" applyFill="1" applyBorder="1" applyAlignment="1">
      <alignment horizontal="center"/>
    </xf>
    <xf numFmtId="10" fontId="44" fillId="0" borderId="1" xfId="0" applyNumberFormat="1" applyFont="1" applyFill="1" applyBorder="1" applyAlignment="1">
      <alignment horizontal="center"/>
    </xf>
    <xf numFmtId="10" fontId="44" fillId="4" borderId="1" xfId="0" applyNumberFormat="1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 vertical="center"/>
    </xf>
    <xf numFmtId="10" fontId="44" fillId="13" borderId="1" xfId="0" applyNumberFormat="1" applyFont="1" applyFill="1" applyBorder="1" applyAlignment="1">
      <alignment horizontal="center" vertical="center"/>
    </xf>
    <xf numFmtId="10" fontId="44" fillId="11" borderId="1" xfId="0" applyNumberFormat="1" applyFont="1" applyFill="1" applyBorder="1" applyAlignment="1">
      <alignment horizontal="center" vertical="center"/>
    </xf>
    <xf numFmtId="10" fontId="44" fillId="0" borderId="1" xfId="0" applyNumberFormat="1" applyFont="1" applyFill="1" applyBorder="1" applyAlignment="1">
      <alignment horizontal="center" vertical="center"/>
    </xf>
    <xf numFmtId="10" fontId="44" fillId="12" borderId="1" xfId="0" applyNumberFormat="1" applyFont="1" applyFill="1" applyBorder="1" applyAlignment="1">
      <alignment horizontal="center" vertical="center"/>
    </xf>
    <xf numFmtId="10" fontId="44" fillId="4" borderId="1" xfId="0" applyNumberFormat="1" applyFont="1" applyFill="1" applyBorder="1" applyAlignment="1">
      <alignment horizontal="center" vertical="center"/>
    </xf>
    <xf numFmtId="10" fontId="44" fillId="14" borderId="1" xfId="0" applyNumberFormat="1" applyFont="1" applyFill="1" applyBorder="1" applyAlignment="1">
      <alignment horizontal="center" vertical="center"/>
    </xf>
    <xf numFmtId="0" fontId="44" fillId="0" borderId="1" xfId="0" applyFont="1" applyFill="1" applyBorder="1"/>
    <xf numFmtId="0" fontId="45" fillId="0" borderId="0" xfId="0" applyFont="1"/>
    <xf numFmtId="10" fontId="44" fillId="11" borderId="1" xfId="0" applyNumberFormat="1" applyFont="1" applyFill="1" applyBorder="1"/>
    <xf numFmtId="10" fontId="44" fillId="0" borderId="1" xfId="0" applyNumberFormat="1" applyFont="1" applyFill="1" applyBorder="1"/>
    <xf numFmtId="10" fontId="44" fillId="12" borderId="1" xfId="0" applyNumberFormat="1" applyFont="1" applyFill="1" applyBorder="1"/>
    <xf numFmtId="3" fontId="44" fillId="0" borderId="1" xfId="0" applyNumberFormat="1" applyFont="1" applyFill="1" applyBorder="1"/>
    <xf numFmtId="3" fontId="44" fillId="0" borderId="1" xfId="0" applyNumberFormat="1" applyFont="1" applyFill="1" applyBorder="1" applyAlignment="1">
      <alignment horizontal="center" vertical="center"/>
    </xf>
    <xf numFmtId="3" fontId="44" fillId="4" borderId="1" xfId="0" applyNumberFormat="1" applyFont="1" applyFill="1" applyBorder="1" applyAlignment="1">
      <alignment horizontal="center" vertical="center"/>
    </xf>
    <xf numFmtId="3" fontId="44" fillId="11" borderId="1" xfId="0" applyNumberFormat="1" applyFont="1" applyFill="1" applyBorder="1" applyAlignment="1">
      <alignment horizontal="center" vertical="center"/>
    </xf>
    <xf numFmtId="3" fontId="44" fillId="6" borderId="1" xfId="0" applyNumberFormat="1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0" fontId="11" fillId="1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/>
    <xf numFmtId="164" fontId="4" fillId="0" borderId="1" xfId="1" applyNumberFormat="1" applyFont="1" applyFill="1" applyBorder="1"/>
    <xf numFmtId="10" fontId="4" fillId="0" borderId="1" xfId="2" applyNumberFormat="1" applyFont="1" applyFill="1" applyBorder="1"/>
    <xf numFmtId="10" fontId="4" fillId="15" borderId="1" xfId="2" applyNumberFormat="1" applyFont="1" applyFill="1" applyBorder="1"/>
    <xf numFmtId="10" fontId="4" fillId="16" borderId="1" xfId="2" applyNumberFormat="1" applyFont="1" applyFill="1" applyBorder="1"/>
    <xf numFmtId="10" fontId="4" fillId="17" borderId="1" xfId="2" applyNumberFormat="1" applyFont="1" applyFill="1" applyBorder="1"/>
    <xf numFmtId="3" fontId="2" fillId="17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4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2" fillId="17" borderId="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10" fontId="4" fillId="17" borderId="1" xfId="0" applyNumberFormat="1" applyFont="1" applyFill="1" applyBorder="1"/>
    <xf numFmtId="10" fontId="4" fillId="18" borderId="1" xfId="0" applyNumberFormat="1" applyFont="1" applyFill="1" applyBorder="1"/>
    <xf numFmtId="10" fontId="4" fillId="15" borderId="1" xfId="0" applyNumberFormat="1" applyFont="1" applyFill="1" applyBorder="1"/>
    <xf numFmtId="0" fontId="22" fillId="8" borderId="6" xfId="0" applyFont="1" applyFill="1" applyBorder="1" applyAlignment="1">
      <alignment horizontal="center" vertical="center"/>
    </xf>
    <xf numFmtId="0" fontId="22" fillId="8" borderId="7" xfId="0" applyFont="1" applyFill="1" applyBorder="1" applyAlignment="1">
      <alignment horizontal="center" vertical="center"/>
    </xf>
    <xf numFmtId="0" fontId="22" fillId="8" borderId="8" xfId="0" applyFont="1" applyFill="1" applyBorder="1" applyAlignment="1">
      <alignment horizontal="center" vertical="center"/>
    </xf>
    <xf numFmtId="0" fontId="22" fillId="8" borderId="4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3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40" fillId="7" borderId="0" xfId="0" applyFont="1" applyFill="1" applyAlignment="1">
      <alignment horizontal="left"/>
    </xf>
    <xf numFmtId="0" fontId="37" fillId="7" borderId="0" xfId="0" applyFont="1" applyFill="1" applyAlignment="1">
      <alignment horizontal="left"/>
    </xf>
    <xf numFmtId="0" fontId="38" fillId="7" borderId="0" xfId="0" applyFont="1" applyFill="1" applyAlignment="1">
      <alignment horizontal="left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B2C529"/>
      <color rgb="FFD5E274"/>
      <color rgb="FFFFFFC5"/>
      <color rgb="FFFFFF75"/>
      <color rgb="FFFFFF53"/>
      <color rgb="FFFFFF99"/>
      <color rgb="FFE67A54"/>
      <color rgb="FF377395"/>
      <color rgb="FFE88562"/>
      <color rgb="FFDDE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800" b="0" i="1"/>
              <a:t>Nombre</a:t>
            </a:r>
            <a:r>
              <a:rPr lang="fr-FR" sz="2800" b="0" i="1" baseline="0"/>
              <a:t> des ouvertures cumulés par année de survenance </a:t>
            </a:r>
            <a:endParaRPr lang="fr-FR" sz="28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35909964379453"/>
          <c:y val="2.0212249017084148E-2"/>
          <c:w val="0.88164233507533707"/>
          <c:h val="0.88878938269390406"/>
        </c:manualLayout>
      </c:layout>
      <c:lineChart>
        <c:grouping val="standard"/>
        <c:varyColors val="0"/>
        <c:ser>
          <c:idx val="0"/>
          <c:order val="0"/>
          <c:tx>
            <c:strRef>
              <c:f>'Triangles Analyse'!$A$4</c:f>
              <c:strCache>
                <c:ptCount val="1"/>
                <c:pt idx="0">
                  <c:v>2005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Analyse'!$B$2:$K$3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Analyse'!$B$4:$K$4</c:f>
              <c:numCache>
                <c:formatCode>General</c:formatCode>
                <c:ptCount val="10"/>
                <c:pt idx="0">
                  <c:v>624</c:v>
                </c:pt>
                <c:pt idx="1">
                  <c:v>946</c:v>
                </c:pt>
                <c:pt idx="2">
                  <c:v>964</c:v>
                </c:pt>
                <c:pt idx="3">
                  <c:v>974</c:v>
                </c:pt>
                <c:pt idx="4">
                  <c:v>978</c:v>
                </c:pt>
                <c:pt idx="5">
                  <c:v>980</c:v>
                </c:pt>
                <c:pt idx="6">
                  <c:v>980</c:v>
                </c:pt>
                <c:pt idx="7">
                  <c:v>980</c:v>
                </c:pt>
                <c:pt idx="8">
                  <c:v>980</c:v>
                </c:pt>
                <c:pt idx="9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B-44A3-8E9A-F30950BDA399}"/>
            </c:ext>
          </c:extLst>
        </c:ser>
        <c:ser>
          <c:idx val="1"/>
          <c:order val="1"/>
          <c:tx>
            <c:strRef>
              <c:f>'Triangles Analyse'!$A$5</c:f>
              <c:strCache>
                <c:ptCount val="1"/>
                <c:pt idx="0">
                  <c:v>2006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Analyse'!$B$2:$K$3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Analyse'!$B$5:$K$5</c:f>
              <c:numCache>
                <c:formatCode>General</c:formatCode>
                <c:ptCount val="10"/>
                <c:pt idx="0">
                  <c:v>728</c:v>
                </c:pt>
                <c:pt idx="1">
                  <c:v>1250</c:v>
                </c:pt>
                <c:pt idx="2">
                  <c:v>1294</c:v>
                </c:pt>
                <c:pt idx="3">
                  <c:v>1302</c:v>
                </c:pt>
                <c:pt idx="4">
                  <c:v>1308</c:v>
                </c:pt>
                <c:pt idx="5">
                  <c:v>1310</c:v>
                </c:pt>
                <c:pt idx="6">
                  <c:v>1310</c:v>
                </c:pt>
                <c:pt idx="7">
                  <c:v>1310</c:v>
                </c:pt>
                <c:pt idx="8">
                  <c:v>1310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B-44A3-8E9A-F30950BDA399}"/>
            </c:ext>
          </c:extLst>
        </c:ser>
        <c:ser>
          <c:idx val="2"/>
          <c:order val="2"/>
          <c:tx>
            <c:strRef>
              <c:f>'Triangles Analyse'!$A$6</c:f>
              <c:strCache>
                <c:ptCount val="1"/>
                <c:pt idx="0">
                  <c:v>2007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Analyse'!$B$2:$K$3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Analyse'!$B$6:$K$6</c:f>
              <c:numCache>
                <c:formatCode>General</c:formatCode>
                <c:ptCount val="10"/>
                <c:pt idx="0">
                  <c:v>898</c:v>
                </c:pt>
                <c:pt idx="1">
                  <c:v>1570</c:v>
                </c:pt>
                <c:pt idx="2">
                  <c:v>1624</c:v>
                </c:pt>
                <c:pt idx="3">
                  <c:v>1638</c:v>
                </c:pt>
                <c:pt idx="4">
                  <c:v>1638</c:v>
                </c:pt>
                <c:pt idx="5">
                  <c:v>1638</c:v>
                </c:pt>
                <c:pt idx="6">
                  <c:v>1638</c:v>
                </c:pt>
                <c:pt idx="7">
                  <c:v>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B-44A3-8E9A-F30950BDA399}"/>
            </c:ext>
          </c:extLst>
        </c:ser>
        <c:ser>
          <c:idx val="3"/>
          <c:order val="3"/>
          <c:tx>
            <c:strRef>
              <c:f>'Triangles Analyse'!$A$7</c:f>
              <c:strCache>
                <c:ptCount val="1"/>
                <c:pt idx="0">
                  <c:v>2008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Analyse'!$B$2:$K$3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Analyse'!$B$7:$K$7</c:f>
              <c:numCache>
                <c:formatCode>General</c:formatCode>
                <c:ptCount val="10"/>
                <c:pt idx="0">
                  <c:v>1074</c:v>
                </c:pt>
                <c:pt idx="1">
                  <c:v>1596</c:v>
                </c:pt>
                <c:pt idx="2">
                  <c:v>1666</c:v>
                </c:pt>
                <c:pt idx="3">
                  <c:v>1674</c:v>
                </c:pt>
                <c:pt idx="4">
                  <c:v>1674</c:v>
                </c:pt>
                <c:pt idx="5">
                  <c:v>1674</c:v>
                </c:pt>
                <c:pt idx="6">
                  <c:v>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B-44A3-8E9A-F30950BDA399}"/>
            </c:ext>
          </c:extLst>
        </c:ser>
        <c:ser>
          <c:idx val="4"/>
          <c:order val="4"/>
          <c:tx>
            <c:strRef>
              <c:f>'Triangles Analyse'!$A$8</c:f>
              <c:strCache>
                <c:ptCount val="1"/>
                <c:pt idx="0">
                  <c:v>2009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Analyse'!$B$2:$K$3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Analyse'!$B$8:$K$8</c:f>
              <c:numCache>
                <c:formatCode>General</c:formatCode>
                <c:ptCount val="10"/>
                <c:pt idx="0">
                  <c:v>1002</c:v>
                </c:pt>
                <c:pt idx="1">
                  <c:v>1558</c:v>
                </c:pt>
                <c:pt idx="2">
                  <c:v>1592</c:v>
                </c:pt>
                <c:pt idx="3">
                  <c:v>1612</c:v>
                </c:pt>
                <c:pt idx="4">
                  <c:v>1614</c:v>
                </c:pt>
                <c:pt idx="5">
                  <c:v>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9B-44A3-8E9A-F30950BDA399}"/>
            </c:ext>
          </c:extLst>
        </c:ser>
        <c:ser>
          <c:idx val="5"/>
          <c:order val="5"/>
          <c:tx>
            <c:strRef>
              <c:f>'Triangles Analyse'!$A$9</c:f>
              <c:strCache>
                <c:ptCount val="1"/>
                <c:pt idx="0">
                  <c:v>2010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Analyse'!$B$2:$K$3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Analyse'!$B$9:$K$9</c:f>
              <c:numCache>
                <c:formatCode>General</c:formatCode>
                <c:ptCount val="10"/>
                <c:pt idx="0">
                  <c:v>1022</c:v>
                </c:pt>
                <c:pt idx="1">
                  <c:v>1534</c:v>
                </c:pt>
                <c:pt idx="2">
                  <c:v>1572</c:v>
                </c:pt>
                <c:pt idx="3">
                  <c:v>1592</c:v>
                </c:pt>
                <c:pt idx="4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9B-44A3-8E9A-F30950BDA399}"/>
            </c:ext>
          </c:extLst>
        </c:ser>
        <c:ser>
          <c:idx val="6"/>
          <c:order val="6"/>
          <c:tx>
            <c:strRef>
              <c:f>'Triangles Analyse'!$A$10</c:f>
              <c:strCache>
                <c:ptCount val="1"/>
                <c:pt idx="0">
                  <c:v>2011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Analyse'!$B$2:$K$3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Analyse'!$B$10:$K$10</c:f>
              <c:numCache>
                <c:formatCode>General</c:formatCode>
                <c:ptCount val="10"/>
                <c:pt idx="0">
                  <c:v>1192</c:v>
                </c:pt>
                <c:pt idx="1">
                  <c:v>1738</c:v>
                </c:pt>
                <c:pt idx="2">
                  <c:v>1822</c:v>
                </c:pt>
                <c:pt idx="3">
                  <c:v>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9B-44A3-8E9A-F30950BDA399}"/>
            </c:ext>
          </c:extLst>
        </c:ser>
        <c:ser>
          <c:idx val="7"/>
          <c:order val="7"/>
          <c:tx>
            <c:strRef>
              <c:f>'Triangles Analyse'!$A$11</c:f>
              <c:strCache>
                <c:ptCount val="1"/>
                <c:pt idx="0">
                  <c:v>2012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Analyse'!$B$2:$K$3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Analyse'!$B$11:$K$11</c:f>
              <c:numCache>
                <c:formatCode>General</c:formatCode>
                <c:ptCount val="10"/>
                <c:pt idx="0">
                  <c:v>1028</c:v>
                </c:pt>
                <c:pt idx="1">
                  <c:v>1696</c:v>
                </c:pt>
                <c:pt idx="2">
                  <c:v>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9B-44A3-8E9A-F30950BDA399}"/>
            </c:ext>
          </c:extLst>
        </c:ser>
        <c:ser>
          <c:idx val="8"/>
          <c:order val="8"/>
          <c:tx>
            <c:strRef>
              <c:f>'Triangles Analyse'!$A$12</c:f>
              <c:strCache>
                <c:ptCount val="1"/>
                <c:pt idx="0">
                  <c:v>2013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Analyse'!$B$2:$K$3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Analyse'!$B$12:$K$12</c:f>
              <c:numCache>
                <c:formatCode>General</c:formatCode>
                <c:ptCount val="10"/>
                <c:pt idx="0">
                  <c:v>936</c:v>
                </c:pt>
                <c:pt idx="1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9B-44A3-8E9A-F30950BDA399}"/>
            </c:ext>
          </c:extLst>
        </c:ser>
        <c:ser>
          <c:idx val="9"/>
          <c:order val="9"/>
          <c:tx>
            <c:strRef>
              <c:f>'Triangles Analyse'!$A$13</c:f>
              <c:strCache>
                <c:ptCount val="1"/>
                <c:pt idx="0">
                  <c:v>2014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Analyse'!$B$2:$K$3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Analyse'!$B$13:$K$13</c:f>
              <c:numCache>
                <c:formatCode>General</c:formatCode>
                <c:ptCount val="10"/>
                <c:pt idx="0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9B-44A3-8E9A-F30950BD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78552"/>
        <c:axId val="457480192"/>
      </c:lineChart>
      <c:catAx>
        <c:axId val="45747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480192"/>
        <c:crosses val="autoZero"/>
        <c:auto val="1"/>
        <c:lblAlgn val="ctr"/>
        <c:lblOffset val="100"/>
        <c:noMultiLvlLbl val="0"/>
      </c:catAx>
      <c:valAx>
        <c:axId val="457480192"/>
        <c:scaling>
          <c:orientation val="minMax"/>
          <c:max val="20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47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094895649585119"/>
          <c:y val="0.1207413543985317"/>
          <c:w val="6.3608239234247438E-2"/>
          <c:h val="0.69230245332946538"/>
        </c:manualLayout>
      </c:layout>
      <c:overlay val="0"/>
      <c:spPr>
        <a:noFill/>
        <a:ln>
          <a:noFill/>
        </a:ln>
        <a:effectLst>
          <a:softEdge rad="660400"/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fr-FR" sz="2400" b="1" i="1" u="none" strike="noStrike" baseline="0">
                <a:solidFill>
                  <a:schemeClr val="tx1"/>
                </a:solidFill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Les réglements cumulés des sinistres  </a:t>
            </a:r>
            <a:r>
              <a:rPr lang="fr-FR" sz="2400" b="1" i="1" baseline="0">
                <a:solidFill>
                  <a:schemeClr val="tx1"/>
                </a:solidFill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par année de survenance </a:t>
            </a:r>
            <a:endParaRPr lang="fr-FR" sz="2400" b="1">
              <a:solidFill>
                <a:schemeClr val="tx1"/>
              </a:solidFill>
              <a:effectLst/>
              <a:latin typeface="Calibri" panose="020F0502020204030204" pitchFamily="34" charset="0"/>
              <a:cs typeface="Calibri" panose="020F0502020204030204" pitchFamily="34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3429776556522806E-2"/>
          <c:y val="6.8573825503355709E-2"/>
          <c:w val="0.81519438735847172"/>
          <c:h val="0.89081369233208263"/>
        </c:manualLayout>
      </c:layout>
      <c:lineChart>
        <c:grouping val="standard"/>
        <c:varyColors val="0"/>
        <c:ser>
          <c:idx val="0"/>
          <c:order val="0"/>
          <c:tx>
            <c:strRef>
              <c:f>'Triangles Analyse'!$A$17</c:f>
              <c:strCache>
                <c:ptCount val="1"/>
                <c:pt idx="0">
                  <c:v>2005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Analyse'!$B$15:$K$16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Analyse'!$B$17:$K$17</c:f>
              <c:numCache>
                <c:formatCode>#,##0</c:formatCode>
                <c:ptCount val="10"/>
                <c:pt idx="0">
                  <c:v>36608.633999999998</c:v>
                </c:pt>
                <c:pt idx="1">
                  <c:v>2899020.1240000003</c:v>
                </c:pt>
                <c:pt idx="2">
                  <c:v>6834340.932</c:v>
                </c:pt>
                <c:pt idx="3">
                  <c:v>8929935.7400000002</c:v>
                </c:pt>
                <c:pt idx="4">
                  <c:v>10220887.342</c:v>
                </c:pt>
                <c:pt idx="5">
                  <c:v>10542582.658</c:v>
                </c:pt>
                <c:pt idx="6">
                  <c:v>10914956.534</c:v>
                </c:pt>
                <c:pt idx="7">
                  <c:v>11072409.794</c:v>
                </c:pt>
                <c:pt idx="8">
                  <c:v>11142291.004000001</c:v>
                </c:pt>
                <c:pt idx="9">
                  <c:v>11381098.310000001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5-4FB6-A2EE-CC7A98F5CA31}"/>
            </c:ext>
          </c:extLst>
        </c:ser>
        <c:ser>
          <c:idx val="1"/>
          <c:order val="1"/>
          <c:tx>
            <c:strRef>
              <c:f>'Triangles Analyse'!$A$18</c:f>
              <c:strCache>
                <c:ptCount val="1"/>
                <c:pt idx="0">
                  <c:v>2006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Analyse'!$B$15:$K$16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Analyse'!$B$18:$K$18</c:f>
              <c:numCache>
                <c:formatCode>#,##0</c:formatCode>
                <c:ptCount val="10"/>
                <c:pt idx="0">
                  <c:v>180718.75399999999</c:v>
                </c:pt>
                <c:pt idx="1">
                  <c:v>3822888.93</c:v>
                </c:pt>
                <c:pt idx="2">
                  <c:v>9846772.0299999993</c:v>
                </c:pt>
                <c:pt idx="3">
                  <c:v>13681145.059999999</c:v>
                </c:pt>
                <c:pt idx="4">
                  <c:v>14922418.571999999</c:v>
                </c:pt>
                <c:pt idx="5">
                  <c:v>16439751.431999998</c:v>
                </c:pt>
                <c:pt idx="6">
                  <c:v>16870490.171999998</c:v>
                </c:pt>
                <c:pt idx="7">
                  <c:v>16924318.287999999</c:v>
                </c:pt>
                <c:pt idx="8">
                  <c:v>17103196.063999999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5-4FB6-A2EE-CC7A98F5CA31}"/>
            </c:ext>
          </c:extLst>
        </c:ser>
        <c:ser>
          <c:idx val="2"/>
          <c:order val="2"/>
          <c:tx>
            <c:strRef>
              <c:f>'Triangles Analyse'!$A$19</c:f>
              <c:strCache>
                <c:ptCount val="1"/>
                <c:pt idx="0">
                  <c:v>2007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Analyse'!$B$15:$K$16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Analyse'!$B$19:$K$19</c:f>
              <c:numCache>
                <c:formatCode>#,##0</c:formatCode>
                <c:ptCount val="10"/>
                <c:pt idx="0">
                  <c:v>282378.05599999998</c:v>
                </c:pt>
                <c:pt idx="1">
                  <c:v>2420454.2760000001</c:v>
                </c:pt>
                <c:pt idx="2">
                  <c:v>6492129.1520000007</c:v>
                </c:pt>
                <c:pt idx="3">
                  <c:v>9123572.790000001</c:v>
                </c:pt>
                <c:pt idx="4">
                  <c:v>10824044.546</c:v>
                </c:pt>
                <c:pt idx="5">
                  <c:v>11450811.471999999</c:v>
                </c:pt>
                <c:pt idx="6">
                  <c:v>11700799.073999999</c:v>
                </c:pt>
                <c:pt idx="7">
                  <c:v>11990688.955999998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5-4FB6-A2EE-CC7A98F5CA31}"/>
            </c:ext>
          </c:extLst>
        </c:ser>
        <c:ser>
          <c:idx val="3"/>
          <c:order val="3"/>
          <c:tx>
            <c:strRef>
              <c:f>'Triangles Analyse'!$A$20</c:f>
              <c:strCache>
                <c:ptCount val="1"/>
                <c:pt idx="0">
                  <c:v>2008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Analyse'!$B$15:$K$16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Analyse'!$B$20:$K$20</c:f>
              <c:numCache>
                <c:formatCode>#,##0</c:formatCode>
                <c:ptCount val="10"/>
                <c:pt idx="0">
                  <c:v>391554.66200000001</c:v>
                </c:pt>
                <c:pt idx="1">
                  <c:v>3801586.36</c:v>
                </c:pt>
                <c:pt idx="2">
                  <c:v>8229621.9580000006</c:v>
                </c:pt>
                <c:pt idx="3">
                  <c:v>11063679.558</c:v>
                </c:pt>
                <c:pt idx="4">
                  <c:v>12203114.492000001</c:v>
                </c:pt>
                <c:pt idx="5">
                  <c:v>12709221.982000001</c:v>
                </c:pt>
                <c:pt idx="6">
                  <c:v>13019725.42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C5-4FB6-A2EE-CC7A98F5CA31}"/>
            </c:ext>
          </c:extLst>
        </c:ser>
        <c:ser>
          <c:idx val="4"/>
          <c:order val="4"/>
          <c:tx>
            <c:strRef>
              <c:f>'Triangles Analyse'!$A$21</c:f>
              <c:strCache>
                <c:ptCount val="1"/>
                <c:pt idx="0">
                  <c:v>2009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Analyse'!$B$15:$K$16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Analyse'!$B$21:$K$21</c:f>
              <c:numCache>
                <c:formatCode>#,##0</c:formatCode>
                <c:ptCount val="10"/>
                <c:pt idx="0">
                  <c:v>772739.92799999996</c:v>
                </c:pt>
                <c:pt idx="1">
                  <c:v>4805823.2719999999</c:v>
                </c:pt>
                <c:pt idx="2">
                  <c:v>9550496.466</c:v>
                </c:pt>
                <c:pt idx="3">
                  <c:v>12373138.912</c:v>
                </c:pt>
                <c:pt idx="4">
                  <c:v>13528645.556</c:v>
                </c:pt>
                <c:pt idx="5">
                  <c:v>14714290.6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C5-4FB6-A2EE-CC7A98F5CA31}"/>
            </c:ext>
          </c:extLst>
        </c:ser>
        <c:ser>
          <c:idx val="5"/>
          <c:order val="5"/>
          <c:tx>
            <c:strRef>
              <c:f>'Triangles Analyse'!$A$22</c:f>
              <c:strCache>
                <c:ptCount val="1"/>
                <c:pt idx="0">
                  <c:v>2010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Analyse'!$B$15:$K$16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Analyse'!$B$22:$K$22</c:f>
              <c:numCache>
                <c:formatCode>#,##0</c:formatCode>
                <c:ptCount val="10"/>
                <c:pt idx="0">
                  <c:v>669755.47</c:v>
                </c:pt>
                <c:pt idx="1">
                  <c:v>5501912.0439999998</c:v>
                </c:pt>
                <c:pt idx="2">
                  <c:v>11013128.566</c:v>
                </c:pt>
                <c:pt idx="3">
                  <c:v>12734448.07</c:v>
                </c:pt>
                <c:pt idx="4">
                  <c:v>13630075.796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C5-4FB6-A2EE-CC7A98F5CA31}"/>
            </c:ext>
          </c:extLst>
        </c:ser>
        <c:ser>
          <c:idx val="6"/>
          <c:order val="6"/>
          <c:tx>
            <c:strRef>
              <c:f>'Triangles Analyse'!$A$23</c:f>
              <c:strCache>
                <c:ptCount val="1"/>
                <c:pt idx="0">
                  <c:v>2011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Analyse'!$B$15:$K$16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Analyse'!$B$23:$K$23</c:f>
              <c:numCache>
                <c:formatCode>#,##0</c:formatCode>
                <c:ptCount val="10"/>
                <c:pt idx="0">
                  <c:v>1416739.7120000001</c:v>
                </c:pt>
                <c:pt idx="1">
                  <c:v>6927426.0840000007</c:v>
                </c:pt>
                <c:pt idx="2">
                  <c:v>12367584.846000001</c:v>
                </c:pt>
                <c:pt idx="3">
                  <c:v>15861412.66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C5-4FB6-A2EE-CC7A98F5CA31}"/>
            </c:ext>
          </c:extLst>
        </c:ser>
        <c:ser>
          <c:idx val="7"/>
          <c:order val="7"/>
          <c:tx>
            <c:strRef>
              <c:f>'Triangles Analyse'!$A$24</c:f>
              <c:strCache>
                <c:ptCount val="1"/>
                <c:pt idx="0">
                  <c:v>2012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Analyse'!$B$15:$K$16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Analyse'!$B$24:$K$24</c:f>
              <c:numCache>
                <c:formatCode>#,##0</c:formatCode>
                <c:ptCount val="10"/>
                <c:pt idx="0">
                  <c:v>1713396.004</c:v>
                </c:pt>
                <c:pt idx="1">
                  <c:v>8272016.4619999994</c:v>
                </c:pt>
                <c:pt idx="2">
                  <c:v>13203502.287999999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C5-4FB6-A2EE-CC7A98F5CA31}"/>
            </c:ext>
          </c:extLst>
        </c:ser>
        <c:ser>
          <c:idx val="8"/>
          <c:order val="8"/>
          <c:tx>
            <c:strRef>
              <c:f>'Triangles Analyse'!$A$25</c:f>
              <c:strCache>
                <c:ptCount val="1"/>
                <c:pt idx="0">
                  <c:v>2013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Analyse'!$B$15:$K$16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Analyse'!$B$25:$K$25</c:f>
              <c:numCache>
                <c:formatCode>#,##0</c:formatCode>
                <c:ptCount val="10"/>
                <c:pt idx="0">
                  <c:v>849518.54799999995</c:v>
                </c:pt>
                <c:pt idx="1">
                  <c:v>4268553.4059999995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C5-4FB6-A2EE-CC7A98F5CA31}"/>
            </c:ext>
          </c:extLst>
        </c:ser>
        <c:ser>
          <c:idx val="9"/>
          <c:order val="9"/>
          <c:tx>
            <c:strRef>
              <c:f>'Triangles Analyse'!$A$26</c:f>
              <c:strCache>
                <c:ptCount val="1"/>
                <c:pt idx="0">
                  <c:v>2014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'Triangles Analyse'!$B$15:$K$16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'Triangles Analyse'!$B$26:$K$26</c:f>
              <c:numCache>
                <c:formatCode>#,##0</c:formatCode>
                <c:ptCount val="10"/>
                <c:pt idx="0">
                  <c:v>537255.56999999995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C5-4FB6-A2EE-CC7A98F5C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986064"/>
        <c:axId val="635007496"/>
      </c:lineChart>
      <c:catAx>
        <c:axId val="6779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007496"/>
        <c:crosses val="autoZero"/>
        <c:auto val="1"/>
        <c:lblAlgn val="ctr"/>
        <c:lblOffset val="100"/>
        <c:noMultiLvlLbl val="0"/>
      </c:catAx>
      <c:valAx>
        <c:axId val="63500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9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265884652981422"/>
          <c:y val="2.8616498441050579E-2"/>
          <c:w val="7.1476050830889537E-2"/>
          <c:h val="0.89098847962796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784860</xdr:colOff>
      <xdr:row>1</xdr:row>
      <xdr:rowOff>113264</xdr:rowOff>
    </xdr:from>
    <xdr:to>
      <xdr:col>52</xdr:col>
      <xdr:colOff>38100</xdr:colOff>
      <xdr:row>19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F83DBD7-ED93-4B83-A765-51E98D690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546100</xdr:colOff>
      <xdr:row>22</xdr:row>
      <xdr:rowOff>171450</xdr:rowOff>
    </xdr:from>
    <xdr:to>
      <xdr:col>51</xdr:col>
      <xdr:colOff>723900</xdr:colOff>
      <xdr:row>40</xdr:row>
      <xdr:rowOff>266700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D0D4E3E1-A8E1-4864-91B5-DDFDA8D1A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wa/Desktop/5ds/Actuariat%20non%20vie/Analyse_esprit_2020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les"/>
      <sheetName val="Triangles Analyse"/>
      <sheetName val="Estimation"/>
    </sheetNames>
    <sheetDataSet>
      <sheetData sheetId="0">
        <row r="3">
          <cell r="A3">
            <v>2007</v>
          </cell>
        </row>
        <row r="4">
          <cell r="A4">
            <v>2008</v>
          </cell>
        </row>
        <row r="5">
          <cell r="A5">
            <v>2009</v>
          </cell>
        </row>
        <row r="6">
          <cell r="A6">
            <v>2010</v>
          </cell>
        </row>
        <row r="7">
          <cell r="A7">
            <v>2011</v>
          </cell>
        </row>
        <row r="8">
          <cell r="A8">
            <v>2012</v>
          </cell>
        </row>
        <row r="9">
          <cell r="A9">
            <v>2013</v>
          </cell>
        </row>
        <row r="10">
          <cell r="A10">
            <v>2014</v>
          </cell>
        </row>
        <row r="11">
          <cell r="A11">
            <v>2015</v>
          </cell>
        </row>
        <row r="12">
          <cell r="A12">
            <v>2016</v>
          </cell>
        </row>
        <row r="15">
          <cell r="B15">
            <v>0</v>
          </cell>
          <cell r="C15">
            <v>1</v>
          </cell>
          <cell r="D15">
            <v>2</v>
          </cell>
          <cell r="E15">
            <v>3</v>
          </cell>
          <cell r="F15">
            <v>4</v>
          </cell>
          <cell r="G15">
            <v>5</v>
          </cell>
          <cell r="H15">
            <v>6</v>
          </cell>
          <cell r="I15">
            <v>7</v>
          </cell>
          <cell r="J15">
            <v>8</v>
          </cell>
          <cell r="K15">
            <v>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Base">
  <a:themeElements>
    <a:clrScheme name="Base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se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9B366-55D7-47E7-BE70-4A28BAF94AFD}">
  <dimension ref="A1:S61"/>
  <sheetViews>
    <sheetView topLeftCell="A25" zoomScale="50" zoomScaleNormal="50" workbookViewId="0">
      <selection activeCell="M15" sqref="M15"/>
    </sheetView>
  </sheetViews>
  <sheetFormatPr baseColWidth="10" defaultColWidth="11.453125" defaultRowHeight="13.2" x14ac:dyDescent="0.3"/>
  <cols>
    <col min="1" max="1" width="20.6328125" style="5" customWidth="1"/>
    <col min="2" max="11" width="12.6328125" style="5" customWidth="1"/>
    <col min="12" max="16384" width="11.453125" style="3"/>
  </cols>
  <sheetData>
    <row r="1" spans="1:19" s="1" customFormat="1" ht="27" customHeight="1" x14ac:dyDescent="0.3">
      <c r="A1" s="36" t="s">
        <v>0</v>
      </c>
      <c r="B1" s="26"/>
      <c r="C1" s="26"/>
      <c r="D1" s="22"/>
      <c r="E1" s="22"/>
      <c r="F1" s="22"/>
      <c r="G1" s="22"/>
      <c r="H1" s="22"/>
      <c r="I1" s="22"/>
      <c r="J1" s="22"/>
      <c r="K1" s="22"/>
      <c r="L1" s="17"/>
    </row>
    <row r="2" spans="1:19" ht="24" customHeight="1" x14ac:dyDescent="0.35">
      <c r="A2" s="33" t="s">
        <v>33</v>
      </c>
      <c r="B2" s="34">
        <v>1</v>
      </c>
      <c r="C2" s="34">
        <v>2</v>
      </c>
      <c r="D2" s="34">
        <v>3</v>
      </c>
      <c r="E2" s="34">
        <v>4</v>
      </c>
      <c r="F2" s="34">
        <v>5</v>
      </c>
      <c r="G2" s="34">
        <v>6</v>
      </c>
      <c r="H2" s="34">
        <v>7</v>
      </c>
      <c r="I2" s="34">
        <v>8</v>
      </c>
      <c r="J2" s="34">
        <v>9</v>
      </c>
      <c r="K2" s="34">
        <v>10</v>
      </c>
    </row>
    <row r="3" spans="1:19" ht="24" customHeight="1" x14ac:dyDescent="0.35">
      <c r="A3" s="35">
        <v>2005</v>
      </c>
      <c r="B3" s="27">
        <v>624</v>
      </c>
      <c r="C3" s="27">
        <v>322</v>
      </c>
      <c r="D3" s="27">
        <v>18</v>
      </c>
      <c r="E3" s="27">
        <v>10</v>
      </c>
      <c r="F3" s="27">
        <v>4</v>
      </c>
      <c r="G3" s="27">
        <v>2</v>
      </c>
      <c r="H3" s="27">
        <v>0</v>
      </c>
      <c r="I3" s="27">
        <v>0</v>
      </c>
      <c r="J3" s="27">
        <v>0</v>
      </c>
      <c r="K3" s="27">
        <v>0</v>
      </c>
      <c r="L3" s="15"/>
    </row>
    <row r="4" spans="1:19" ht="24" customHeight="1" x14ac:dyDescent="0.35">
      <c r="A4" s="35">
        <v>2006</v>
      </c>
      <c r="B4" s="27">
        <v>728</v>
      </c>
      <c r="C4" s="27">
        <v>522</v>
      </c>
      <c r="D4" s="27">
        <v>44</v>
      </c>
      <c r="E4" s="27">
        <v>8</v>
      </c>
      <c r="F4" s="27">
        <v>6</v>
      </c>
      <c r="G4" s="27">
        <v>2</v>
      </c>
      <c r="H4" s="27">
        <v>0</v>
      </c>
      <c r="I4" s="27">
        <v>0</v>
      </c>
      <c r="J4" s="27">
        <v>0</v>
      </c>
      <c r="K4" s="27">
        <v>0</v>
      </c>
      <c r="L4" s="15"/>
    </row>
    <row r="5" spans="1:19" ht="24" customHeight="1" x14ac:dyDescent="0.35">
      <c r="A5" s="35">
        <v>2007</v>
      </c>
      <c r="B5" s="27">
        <v>898</v>
      </c>
      <c r="C5" s="27">
        <v>672</v>
      </c>
      <c r="D5" s="27">
        <v>54</v>
      </c>
      <c r="E5" s="27">
        <v>14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15"/>
    </row>
    <row r="6" spans="1:19" ht="24" customHeight="1" x14ac:dyDescent="0.35">
      <c r="A6" s="35">
        <v>2008</v>
      </c>
      <c r="B6" s="27">
        <v>1074</v>
      </c>
      <c r="C6" s="27">
        <v>522</v>
      </c>
      <c r="D6" s="27">
        <v>70</v>
      </c>
      <c r="E6" s="27">
        <v>8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15"/>
      <c r="M6" s="15"/>
    </row>
    <row r="7" spans="1:19" ht="24" customHeight="1" x14ac:dyDescent="0.35">
      <c r="A7" s="35">
        <v>2009</v>
      </c>
      <c r="B7" s="27">
        <v>1002</v>
      </c>
      <c r="C7" s="27">
        <v>556</v>
      </c>
      <c r="D7" s="27">
        <v>34</v>
      </c>
      <c r="E7" s="27">
        <v>20</v>
      </c>
      <c r="F7" s="27">
        <v>2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15"/>
      <c r="N7" s="15"/>
    </row>
    <row r="8" spans="1:19" ht="24" customHeight="1" x14ac:dyDescent="0.35">
      <c r="A8" s="35">
        <v>2010</v>
      </c>
      <c r="B8" s="27">
        <v>1022</v>
      </c>
      <c r="C8" s="27">
        <v>512</v>
      </c>
      <c r="D8" s="27">
        <v>38</v>
      </c>
      <c r="E8" s="27">
        <v>20</v>
      </c>
      <c r="F8" s="27">
        <v>2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15"/>
      <c r="N8" s="19"/>
    </row>
    <row r="9" spans="1:19" ht="24" customHeight="1" x14ac:dyDescent="0.35">
      <c r="A9" s="35">
        <v>2011</v>
      </c>
      <c r="B9" s="27">
        <v>1192</v>
      </c>
      <c r="C9" s="27">
        <v>546</v>
      </c>
      <c r="D9" s="27">
        <v>84</v>
      </c>
      <c r="E9" s="27">
        <v>24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15"/>
    </row>
    <row r="10" spans="1:19" ht="24" customHeight="1" x14ac:dyDescent="0.35">
      <c r="A10" s="35">
        <v>2012</v>
      </c>
      <c r="B10" s="27">
        <v>1028</v>
      </c>
      <c r="C10" s="27">
        <v>668</v>
      </c>
      <c r="D10" s="27">
        <v>76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15"/>
      <c r="M10" s="16"/>
      <c r="N10" s="15"/>
    </row>
    <row r="11" spans="1:19" ht="24" customHeight="1" x14ac:dyDescent="0.35">
      <c r="A11" s="35">
        <v>2013</v>
      </c>
      <c r="B11" s="27">
        <v>936</v>
      </c>
      <c r="C11" s="27">
        <v>514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15"/>
      <c r="M11" s="15"/>
      <c r="N11" s="15"/>
    </row>
    <row r="12" spans="1:19" ht="24" customHeight="1" x14ac:dyDescent="0.35">
      <c r="A12" s="35">
        <v>2014</v>
      </c>
      <c r="B12" s="27">
        <v>708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15"/>
      <c r="Q12" s="15"/>
    </row>
    <row r="13" spans="1:19" ht="24" customHeight="1" x14ac:dyDescent="0.3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9" ht="30" customHeight="1" x14ac:dyDescent="0.35">
      <c r="A14" s="37" t="s">
        <v>2</v>
      </c>
      <c r="B14" s="38"/>
      <c r="C14" s="38"/>
      <c r="D14" s="24"/>
      <c r="E14" s="24"/>
      <c r="F14" s="162"/>
      <c r="G14" s="162"/>
      <c r="H14" s="162"/>
      <c r="I14" s="162"/>
      <c r="J14" s="162"/>
      <c r="K14" s="162"/>
    </row>
    <row r="15" spans="1:19" ht="24" customHeight="1" x14ac:dyDescent="0.35">
      <c r="A15" s="30" t="s">
        <v>3</v>
      </c>
      <c r="B15" s="32">
        <v>1</v>
      </c>
      <c r="C15" s="32">
        <v>2</v>
      </c>
      <c r="D15" s="32">
        <v>3</v>
      </c>
      <c r="E15" s="32">
        <v>4</v>
      </c>
      <c r="F15" s="32">
        <v>5</v>
      </c>
      <c r="G15" s="32">
        <v>6</v>
      </c>
      <c r="H15" s="32">
        <v>7</v>
      </c>
      <c r="I15" s="32">
        <v>8</v>
      </c>
      <c r="J15" s="32">
        <v>9</v>
      </c>
      <c r="K15" s="32">
        <v>10</v>
      </c>
      <c r="S15" s="15"/>
    </row>
    <row r="16" spans="1:19" ht="24" customHeight="1" x14ac:dyDescent="0.35">
      <c r="A16" s="31">
        <v>2005</v>
      </c>
      <c r="B16" s="28">
        <v>36608.633999999998</v>
      </c>
      <c r="C16" s="28">
        <v>2862411.49</v>
      </c>
      <c r="D16" s="28">
        <v>3935320.8080000002</v>
      </c>
      <c r="E16" s="28">
        <v>2095594.808</v>
      </c>
      <c r="F16" s="28">
        <v>1290951.602</v>
      </c>
      <c r="G16" s="28">
        <v>321695.31599999999</v>
      </c>
      <c r="H16" s="28">
        <v>372373.87599999999</v>
      </c>
      <c r="I16" s="28">
        <v>157453.26</v>
      </c>
      <c r="J16" s="28">
        <v>69881.210000000006</v>
      </c>
      <c r="K16" s="28">
        <v>238807.30600000001</v>
      </c>
    </row>
    <row r="17" spans="1:13" ht="24" customHeight="1" x14ac:dyDescent="0.35">
      <c r="A17" s="31">
        <v>2006</v>
      </c>
      <c r="B17" s="28">
        <v>180718.75399999999</v>
      </c>
      <c r="C17" s="28">
        <v>3642170.176</v>
      </c>
      <c r="D17" s="28">
        <v>6023883.0999999996</v>
      </c>
      <c r="E17" s="28">
        <v>3834373.03</v>
      </c>
      <c r="F17" s="28">
        <v>1241273.5120000001</v>
      </c>
      <c r="G17" s="28">
        <v>1517332.86</v>
      </c>
      <c r="H17" s="28">
        <v>430738.74</v>
      </c>
      <c r="I17" s="28">
        <v>53828.116000000002</v>
      </c>
      <c r="J17" s="28">
        <v>178877.77600000001</v>
      </c>
      <c r="K17" s="28">
        <v>0</v>
      </c>
    </row>
    <row r="18" spans="1:13" ht="24" customHeight="1" x14ac:dyDescent="0.35">
      <c r="A18" s="31">
        <v>2007</v>
      </c>
      <c r="B18" s="28">
        <v>282378.05599999998</v>
      </c>
      <c r="C18" s="28">
        <v>2138076.2200000002</v>
      </c>
      <c r="D18" s="28">
        <v>4071674.8760000002</v>
      </c>
      <c r="E18" s="28">
        <v>2631443.6379999998</v>
      </c>
      <c r="F18" s="28">
        <v>1700471.7560000001</v>
      </c>
      <c r="G18" s="28">
        <v>626766.92599999998</v>
      </c>
      <c r="H18" s="28">
        <v>249987.60200000001</v>
      </c>
      <c r="I18" s="28">
        <v>289889.88199999998</v>
      </c>
      <c r="J18" s="28">
        <v>0</v>
      </c>
      <c r="K18" s="28">
        <v>0</v>
      </c>
    </row>
    <row r="19" spans="1:13" ht="24" customHeight="1" x14ac:dyDescent="0.35">
      <c r="A19" s="31">
        <v>2008</v>
      </c>
      <c r="B19" s="28">
        <v>391554.66200000001</v>
      </c>
      <c r="C19" s="28">
        <v>3410031.6979999999</v>
      </c>
      <c r="D19" s="28">
        <v>4428035.5980000002</v>
      </c>
      <c r="E19" s="28">
        <v>2834057.6</v>
      </c>
      <c r="F19" s="28">
        <v>1139434.9339999999</v>
      </c>
      <c r="G19" s="28">
        <v>506107.49</v>
      </c>
      <c r="H19" s="28">
        <v>310503.43800000002</v>
      </c>
      <c r="I19" s="28">
        <v>0</v>
      </c>
      <c r="J19" s="28">
        <v>0</v>
      </c>
      <c r="K19" s="28">
        <v>0</v>
      </c>
    </row>
    <row r="20" spans="1:13" ht="24" customHeight="1" x14ac:dyDescent="0.35">
      <c r="A20" s="31">
        <v>2009</v>
      </c>
      <c r="B20" s="28">
        <v>772739.92799999996</v>
      </c>
      <c r="C20" s="28">
        <v>4033083.344</v>
      </c>
      <c r="D20" s="28">
        <v>4744673.1940000001</v>
      </c>
      <c r="E20" s="28">
        <v>2822642.446</v>
      </c>
      <c r="F20" s="28">
        <v>1155506.6440000001</v>
      </c>
      <c r="G20" s="28">
        <v>1185645.044</v>
      </c>
      <c r="H20" s="28">
        <v>0</v>
      </c>
      <c r="I20" s="28">
        <v>0</v>
      </c>
      <c r="J20" s="28">
        <v>0</v>
      </c>
      <c r="K20" s="28">
        <v>0</v>
      </c>
    </row>
    <row r="21" spans="1:13" ht="24" customHeight="1" x14ac:dyDescent="0.35">
      <c r="A21" s="31">
        <v>2010</v>
      </c>
      <c r="B21" s="28">
        <v>669755.47</v>
      </c>
      <c r="C21" s="28">
        <v>4832156.574</v>
      </c>
      <c r="D21" s="28">
        <v>5511216.5219999999</v>
      </c>
      <c r="E21" s="28">
        <v>1721319.504</v>
      </c>
      <c r="F21" s="28">
        <v>895627.72600000002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M21" s="18"/>
    </row>
    <row r="22" spans="1:13" ht="24" customHeight="1" x14ac:dyDescent="0.35">
      <c r="A22" s="31">
        <v>2011</v>
      </c>
      <c r="B22" s="28">
        <v>1416739.7120000001</v>
      </c>
      <c r="C22" s="28">
        <v>5510686.3720000004</v>
      </c>
      <c r="D22" s="28">
        <v>5440158.7620000001</v>
      </c>
      <c r="E22" s="28">
        <v>3493827.8139999998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</row>
    <row r="23" spans="1:13" ht="24" customHeight="1" x14ac:dyDescent="0.35">
      <c r="A23" s="31">
        <v>2012</v>
      </c>
      <c r="B23" s="28">
        <v>1713396.004</v>
      </c>
      <c r="C23" s="28">
        <v>6558620.4579999996</v>
      </c>
      <c r="D23" s="28">
        <v>4931485.8260000004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1:13" ht="24" customHeight="1" x14ac:dyDescent="0.35">
      <c r="A24" s="31">
        <v>2013</v>
      </c>
      <c r="B24" s="28">
        <v>849518.54799999995</v>
      </c>
      <c r="C24" s="28">
        <v>3419034.858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</row>
    <row r="25" spans="1:13" ht="24" customHeight="1" x14ac:dyDescent="0.35">
      <c r="A25" s="31">
        <v>2014</v>
      </c>
      <c r="B25" s="28">
        <v>537255.56999999995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1:13" ht="24" customHeight="1" x14ac:dyDescent="0.35">
      <c r="A26" s="23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3" ht="30.6" customHeight="1" x14ac:dyDescent="0.35">
      <c r="A27" s="38" t="s">
        <v>4</v>
      </c>
      <c r="B27" s="38"/>
      <c r="C27" s="38"/>
      <c r="D27" s="38"/>
      <c r="E27" s="24"/>
      <c r="F27" s="163"/>
      <c r="G27" s="163"/>
      <c r="H27" s="163"/>
      <c r="I27" s="163"/>
      <c r="J27" s="163"/>
      <c r="K27" s="163"/>
    </row>
    <row r="28" spans="1:13" ht="24" customHeight="1" x14ac:dyDescent="0.35">
      <c r="A28" s="32" t="s">
        <v>5</v>
      </c>
      <c r="B28" s="32">
        <v>1</v>
      </c>
      <c r="C28" s="32">
        <v>2</v>
      </c>
      <c r="D28" s="32">
        <v>3</v>
      </c>
      <c r="E28" s="32">
        <v>4</v>
      </c>
      <c r="F28" s="32">
        <v>5</v>
      </c>
      <c r="G28" s="32">
        <v>6</v>
      </c>
      <c r="H28" s="32">
        <v>7</v>
      </c>
      <c r="I28" s="32">
        <v>8</v>
      </c>
      <c r="J28" s="32">
        <v>9</v>
      </c>
      <c r="K28" s="32">
        <v>10</v>
      </c>
    </row>
    <row r="29" spans="1:13" ht="24" customHeight="1" x14ac:dyDescent="0.35">
      <c r="A29" s="31">
        <v>2005</v>
      </c>
      <c r="B29" s="29">
        <v>7587622.966</v>
      </c>
      <c r="C29" s="29">
        <v>10780205.706</v>
      </c>
      <c r="D29" s="29">
        <v>7273623.3039999995</v>
      </c>
      <c r="E29" s="29">
        <v>5160250.0080000004</v>
      </c>
      <c r="F29" s="29">
        <v>3870639.69</v>
      </c>
      <c r="G29" s="29">
        <v>2856823.0580000002</v>
      </c>
      <c r="H29" s="29">
        <v>2236026.8080000002</v>
      </c>
      <c r="I29" s="29">
        <v>1740928.97</v>
      </c>
      <c r="J29" s="29">
        <v>1595606.86</v>
      </c>
      <c r="K29" s="29">
        <v>1226199.554</v>
      </c>
    </row>
    <row r="30" spans="1:13" ht="24" customHeight="1" x14ac:dyDescent="0.35">
      <c r="A30" s="31">
        <v>2006</v>
      </c>
      <c r="B30" s="29">
        <v>10143281.245999999</v>
      </c>
      <c r="C30" s="29">
        <v>16815804.208000001</v>
      </c>
      <c r="D30" s="29">
        <v>11796842.939999999</v>
      </c>
      <c r="E30" s="29">
        <v>8421713.8900000006</v>
      </c>
      <c r="F30" s="29">
        <v>5442397.4680000003</v>
      </c>
      <c r="G30" s="29">
        <v>3277158.7259999998</v>
      </c>
      <c r="H30" s="29">
        <v>2085027.108</v>
      </c>
      <c r="I30" s="29">
        <v>1442904.7439999999</v>
      </c>
      <c r="J30" s="29">
        <v>1206864.1459999999</v>
      </c>
      <c r="K30" s="29">
        <v>0</v>
      </c>
    </row>
    <row r="31" spans="1:13" ht="24" customHeight="1" x14ac:dyDescent="0.35">
      <c r="A31" s="31">
        <v>2007</v>
      </c>
      <c r="B31" s="29">
        <v>13200370.223999999</v>
      </c>
      <c r="C31" s="29">
        <v>20084527.206</v>
      </c>
      <c r="D31" s="29">
        <v>15096004.798</v>
      </c>
      <c r="E31" s="29">
        <v>11292974.208000001</v>
      </c>
      <c r="F31" s="29">
        <v>7946136.1639999999</v>
      </c>
      <c r="G31" s="29">
        <v>5911143.4440000001</v>
      </c>
      <c r="H31" s="29">
        <v>4811259.5060000001</v>
      </c>
      <c r="I31" s="29">
        <v>3948213.22</v>
      </c>
      <c r="J31" s="29">
        <v>0</v>
      </c>
      <c r="K31" s="29">
        <v>0</v>
      </c>
    </row>
    <row r="32" spans="1:13" ht="24" customHeight="1" x14ac:dyDescent="0.35">
      <c r="A32" s="31">
        <v>2008</v>
      </c>
      <c r="B32" s="29">
        <v>16757136.460000001</v>
      </c>
      <c r="C32" s="29">
        <v>17425517.767999999</v>
      </c>
      <c r="D32" s="29">
        <v>13088125.177999999</v>
      </c>
      <c r="E32" s="29">
        <v>8455994.9079999998</v>
      </c>
      <c r="F32" s="29">
        <v>6839887.8760000002</v>
      </c>
      <c r="G32" s="29">
        <v>5446608.4699999997</v>
      </c>
      <c r="H32" s="29">
        <v>4713193.2240000004</v>
      </c>
      <c r="I32" s="29">
        <v>0</v>
      </c>
      <c r="J32" s="29">
        <v>0</v>
      </c>
      <c r="K32" s="29">
        <v>0</v>
      </c>
    </row>
    <row r="33" spans="1:11" ht="24" customHeight="1" x14ac:dyDescent="0.35">
      <c r="A33" s="31">
        <v>2009</v>
      </c>
      <c r="B33" s="29">
        <v>15036964.085999999</v>
      </c>
      <c r="C33" s="29">
        <v>17369780.432</v>
      </c>
      <c r="D33" s="29">
        <v>11319293.24</v>
      </c>
      <c r="E33" s="29">
        <v>8807460.1260000002</v>
      </c>
      <c r="F33" s="29">
        <v>7150016.7740000002</v>
      </c>
      <c r="G33" s="29">
        <v>4993769.4340000004</v>
      </c>
      <c r="H33" s="29">
        <v>0</v>
      </c>
      <c r="I33" s="29">
        <v>0</v>
      </c>
      <c r="J33" s="29">
        <v>0</v>
      </c>
      <c r="K33" s="29">
        <v>0</v>
      </c>
    </row>
    <row r="34" spans="1:11" ht="24" customHeight="1" x14ac:dyDescent="0.35">
      <c r="A34" s="31">
        <v>2010</v>
      </c>
      <c r="B34" s="29">
        <v>14763677.232000001</v>
      </c>
      <c r="C34" s="29">
        <v>14813669.494000001</v>
      </c>
      <c r="D34" s="29">
        <v>9492920.2919999994</v>
      </c>
      <c r="E34" s="29">
        <v>7457970.3360000001</v>
      </c>
      <c r="F34" s="29">
        <v>6028318.8020000001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</row>
    <row r="35" spans="1:11" ht="24" customHeight="1" x14ac:dyDescent="0.35">
      <c r="A35" s="31">
        <v>2011</v>
      </c>
      <c r="B35" s="29">
        <v>13681785.380000001</v>
      </c>
      <c r="C35" s="29">
        <v>16860850.870000001</v>
      </c>
      <c r="D35" s="29">
        <v>12266574.828</v>
      </c>
      <c r="E35" s="29">
        <v>9474203.4519999996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</row>
    <row r="36" spans="1:11" ht="24" customHeight="1" x14ac:dyDescent="0.35">
      <c r="A36" s="31">
        <v>2012</v>
      </c>
      <c r="B36" s="29">
        <v>11888734.526000001</v>
      </c>
      <c r="C36" s="29">
        <v>14691194.808</v>
      </c>
      <c r="D36" s="29">
        <v>11383120.107999999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</row>
    <row r="37" spans="1:11" ht="24" customHeight="1" x14ac:dyDescent="0.35">
      <c r="A37" s="31">
        <v>2013</v>
      </c>
      <c r="B37" s="29">
        <v>11612333.718</v>
      </c>
      <c r="C37" s="29">
        <v>18288436.745999999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</row>
    <row r="38" spans="1:11" ht="24" customHeight="1" x14ac:dyDescent="0.35">
      <c r="A38" s="31">
        <v>2014</v>
      </c>
      <c r="B38" s="29">
        <v>9468549.9360000007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</row>
    <row r="47" spans="1:11" ht="30" customHeight="1" x14ac:dyDescent="0.3">
      <c r="A47" s="39"/>
      <c r="B47" s="156" t="s">
        <v>0</v>
      </c>
      <c r="C47" s="157"/>
      <c r="D47" s="157"/>
      <c r="E47" s="157"/>
      <c r="F47" s="157"/>
      <c r="G47" s="157"/>
      <c r="H47" s="157"/>
      <c r="I47" s="157"/>
      <c r="J47" s="157"/>
      <c r="K47" s="158"/>
    </row>
    <row r="48" spans="1:11" ht="18.600000000000001" customHeight="1" x14ac:dyDescent="0.3">
      <c r="A48" s="47" t="s">
        <v>42</v>
      </c>
      <c r="B48" s="159"/>
      <c r="C48" s="160"/>
      <c r="D48" s="160"/>
      <c r="E48" s="160"/>
      <c r="F48" s="160"/>
      <c r="G48" s="160"/>
      <c r="H48" s="160"/>
      <c r="I48" s="160"/>
      <c r="J48" s="160"/>
      <c r="K48" s="161"/>
    </row>
    <row r="49" spans="1:11" ht="21.6" customHeight="1" x14ac:dyDescent="0.3">
      <c r="A49" s="48" t="s">
        <v>43</v>
      </c>
      <c r="B49" s="40">
        <v>0</v>
      </c>
      <c r="C49" s="40">
        <v>1</v>
      </c>
      <c r="D49" s="40">
        <v>2</v>
      </c>
      <c r="E49" s="40">
        <v>3</v>
      </c>
      <c r="F49" s="40">
        <v>4</v>
      </c>
      <c r="G49" s="40">
        <v>5</v>
      </c>
      <c r="H49" s="40">
        <v>6</v>
      </c>
      <c r="I49" s="40">
        <v>7</v>
      </c>
      <c r="J49" s="40">
        <v>8</v>
      </c>
      <c r="K49" s="40">
        <v>9</v>
      </c>
    </row>
    <row r="50" spans="1:11" ht="30" customHeight="1" x14ac:dyDescent="0.35">
      <c r="A50" s="41">
        <v>2005</v>
      </c>
      <c r="B50" s="42" t="s">
        <v>27</v>
      </c>
      <c r="C50" s="42" t="s">
        <v>34</v>
      </c>
      <c r="D50" s="42" t="s">
        <v>35</v>
      </c>
      <c r="E50" s="43" t="s">
        <v>31</v>
      </c>
      <c r="F50" s="43" t="s">
        <v>31</v>
      </c>
      <c r="G50" s="43" t="s">
        <v>31</v>
      </c>
      <c r="H50" s="43" t="s">
        <v>31</v>
      </c>
      <c r="I50" s="43" t="s">
        <v>31</v>
      </c>
      <c r="J50" s="42" t="s">
        <v>36</v>
      </c>
      <c r="K50" s="42" t="s">
        <v>37</v>
      </c>
    </row>
    <row r="51" spans="1:11" ht="30" customHeight="1" x14ac:dyDescent="0.35">
      <c r="A51" s="44">
        <v>2006</v>
      </c>
      <c r="B51" s="42" t="s">
        <v>28</v>
      </c>
      <c r="C51" s="42" t="s">
        <v>38</v>
      </c>
      <c r="D51" s="43" t="s">
        <v>31</v>
      </c>
      <c r="E51" s="43" t="s">
        <v>31</v>
      </c>
      <c r="F51" s="43" t="s">
        <v>31</v>
      </c>
      <c r="G51" s="43"/>
      <c r="H51" s="43" t="s">
        <v>31</v>
      </c>
      <c r="I51" s="43" t="s">
        <v>31</v>
      </c>
      <c r="J51" s="42" t="s">
        <v>39</v>
      </c>
      <c r="K51" s="45"/>
    </row>
    <row r="52" spans="1:11" ht="30" customHeight="1" x14ac:dyDescent="0.35">
      <c r="A52" s="44">
        <v>2007</v>
      </c>
      <c r="B52" s="43" t="s">
        <v>32</v>
      </c>
      <c r="C52" s="43" t="s">
        <v>32</v>
      </c>
      <c r="D52" s="46"/>
      <c r="E52" s="46"/>
      <c r="F52" s="46"/>
      <c r="G52" s="46"/>
      <c r="H52" s="43"/>
      <c r="I52" s="43" t="s">
        <v>31</v>
      </c>
      <c r="J52" s="45"/>
      <c r="K52" s="45"/>
    </row>
    <row r="53" spans="1:11" ht="30" customHeight="1" x14ac:dyDescent="0.35">
      <c r="A53" s="44">
        <v>2008</v>
      </c>
      <c r="B53" s="43" t="s">
        <v>32</v>
      </c>
      <c r="C53" s="42"/>
      <c r="D53" s="46"/>
      <c r="E53" s="46"/>
      <c r="F53" s="46"/>
      <c r="G53" s="46"/>
      <c r="H53" s="43" t="s">
        <v>31</v>
      </c>
      <c r="I53" s="45"/>
      <c r="J53" s="45"/>
      <c r="K53" s="45"/>
    </row>
    <row r="54" spans="1:11" ht="30" customHeight="1" x14ac:dyDescent="0.35">
      <c r="A54" s="44">
        <v>2009</v>
      </c>
      <c r="B54" s="43" t="s">
        <v>32</v>
      </c>
      <c r="C54" s="42"/>
      <c r="D54" s="42"/>
      <c r="E54" s="42"/>
      <c r="F54" s="42"/>
      <c r="G54" s="42" t="s">
        <v>40</v>
      </c>
      <c r="H54" s="45"/>
      <c r="I54" s="45"/>
      <c r="J54" s="45"/>
      <c r="K54" s="45"/>
    </row>
    <row r="55" spans="1:11" ht="30" customHeight="1" x14ac:dyDescent="0.35">
      <c r="A55" s="44">
        <v>2010</v>
      </c>
      <c r="B55" s="43" t="s">
        <v>32</v>
      </c>
      <c r="C55" s="43"/>
      <c r="D55" s="43"/>
      <c r="E55" s="43"/>
      <c r="F55" s="43" t="s">
        <v>32</v>
      </c>
      <c r="G55" s="45"/>
      <c r="H55" s="45"/>
      <c r="I55" s="45"/>
      <c r="J55" s="45"/>
      <c r="K55" s="45"/>
    </row>
    <row r="56" spans="1:11" ht="30" customHeight="1" x14ac:dyDescent="0.35">
      <c r="A56" s="44">
        <v>2011</v>
      </c>
      <c r="B56" s="43"/>
      <c r="C56" s="43"/>
      <c r="D56" s="43"/>
      <c r="E56" s="43" t="s">
        <v>32</v>
      </c>
      <c r="F56" s="45"/>
      <c r="G56" s="45"/>
      <c r="H56" s="45"/>
      <c r="I56" s="45"/>
      <c r="J56" s="45"/>
      <c r="K56" s="45"/>
    </row>
    <row r="57" spans="1:11" ht="30" customHeight="1" x14ac:dyDescent="0.35">
      <c r="A57" s="44">
        <v>2012</v>
      </c>
      <c r="B57" s="43" t="s">
        <v>32</v>
      </c>
      <c r="C57" s="43" t="s">
        <v>32</v>
      </c>
      <c r="D57" s="43" t="s">
        <v>32</v>
      </c>
      <c r="E57" s="45"/>
      <c r="F57" s="45"/>
      <c r="G57" s="45"/>
      <c r="H57" s="45"/>
      <c r="I57" s="45"/>
      <c r="J57" s="45"/>
      <c r="K57" s="45"/>
    </row>
    <row r="58" spans="1:11" ht="30" customHeight="1" x14ac:dyDescent="0.35">
      <c r="A58" s="44">
        <v>2013</v>
      </c>
      <c r="B58" s="42" t="s">
        <v>29</v>
      </c>
      <c r="C58" s="42" t="s">
        <v>41</v>
      </c>
      <c r="D58" s="45"/>
      <c r="E58" s="45"/>
      <c r="F58" s="45"/>
      <c r="G58" s="45"/>
      <c r="H58" s="45"/>
      <c r="I58" s="45"/>
      <c r="J58" s="45"/>
      <c r="K58" s="45"/>
    </row>
    <row r="59" spans="1:11" ht="30" customHeight="1" x14ac:dyDescent="0.35">
      <c r="A59" s="44">
        <v>2014</v>
      </c>
      <c r="B59" s="42" t="s">
        <v>30</v>
      </c>
      <c r="C59" s="45"/>
      <c r="D59" s="45"/>
      <c r="E59" s="45"/>
      <c r="F59" s="45"/>
      <c r="G59" s="45"/>
      <c r="H59" s="45"/>
      <c r="I59" s="45"/>
      <c r="J59" s="45"/>
      <c r="K59" s="45"/>
    </row>
    <row r="60" spans="1:1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</sheetData>
  <mergeCells count="3">
    <mergeCell ref="B47:K48"/>
    <mergeCell ref="F14:K14"/>
    <mergeCell ref="F27:K2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2588-EBC9-4CE7-8ABB-A3FE51AE9E82}">
  <dimension ref="A2:AP80"/>
  <sheetViews>
    <sheetView zoomScale="10" zoomScaleNormal="10" workbookViewId="0">
      <selection activeCell="BI40" sqref="BI40"/>
    </sheetView>
  </sheetViews>
  <sheetFormatPr baseColWidth="10" defaultColWidth="9.6328125" defaultRowHeight="22.05" customHeight="1" x14ac:dyDescent="0.45"/>
  <cols>
    <col min="1" max="1" width="9.7265625" style="50" bestFit="1" customWidth="1"/>
    <col min="2" max="11" width="10.6328125" style="50" bestFit="1" customWidth="1"/>
    <col min="12" max="12" width="9.6328125" style="50"/>
    <col min="13" max="23" width="9.7265625" style="50" bestFit="1" customWidth="1"/>
    <col min="24" max="24" width="9.6328125" style="50" customWidth="1"/>
    <col min="25" max="25" width="15.90625" style="50" customWidth="1"/>
    <col min="26" max="34" width="10.08984375" style="50" bestFit="1" customWidth="1"/>
    <col min="35" max="16384" width="9.6328125" style="50"/>
  </cols>
  <sheetData>
    <row r="2" spans="1:42" ht="25.05" customHeight="1" x14ac:dyDescent="0.45">
      <c r="A2" s="92" t="s">
        <v>0</v>
      </c>
      <c r="B2" s="92"/>
      <c r="C2" s="92"/>
      <c r="D2" s="92"/>
      <c r="E2" s="49"/>
      <c r="F2" s="21"/>
      <c r="G2" s="21"/>
      <c r="H2" s="21"/>
      <c r="I2" s="21"/>
      <c r="J2" s="21"/>
      <c r="K2" s="21"/>
      <c r="M2" s="93" t="s">
        <v>6</v>
      </c>
      <c r="N2" s="93"/>
      <c r="O2" s="93"/>
      <c r="P2" s="93"/>
      <c r="Q2" s="49"/>
      <c r="R2" s="21"/>
      <c r="S2" s="21"/>
      <c r="T2" s="21"/>
      <c r="U2" s="21"/>
      <c r="V2" s="21"/>
      <c r="W2" s="21"/>
      <c r="Y2" s="94" t="s">
        <v>7</v>
      </c>
      <c r="Z2" s="94"/>
      <c r="AA2" s="94"/>
      <c r="AB2" s="94"/>
      <c r="AC2" s="51"/>
      <c r="AD2" s="21"/>
      <c r="AE2" s="21"/>
      <c r="AF2" s="21"/>
      <c r="AG2" s="21"/>
      <c r="AH2" s="21"/>
    </row>
    <row r="3" spans="1:42" ht="25.05" customHeight="1" x14ac:dyDescent="0.45">
      <c r="A3" s="137" t="s">
        <v>1</v>
      </c>
      <c r="B3" s="137">
        <f>[1]Triangles!B15</f>
        <v>0</v>
      </c>
      <c r="C3" s="137">
        <f>[1]Triangles!C15</f>
        <v>1</v>
      </c>
      <c r="D3" s="137">
        <f>[1]Triangles!D15</f>
        <v>2</v>
      </c>
      <c r="E3" s="137">
        <f>[1]Triangles!E15</f>
        <v>3</v>
      </c>
      <c r="F3" s="137">
        <f>[1]Triangles!F15</f>
        <v>4</v>
      </c>
      <c r="G3" s="137">
        <f>[1]Triangles!G15</f>
        <v>5</v>
      </c>
      <c r="H3" s="137">
        <f>[1]Triangles!H15</f>
        <v>6</v>
      </c>
      <c r="I3" s="137">
        <f>[1]Triangles!I15</f>
        <v>7</v>
      </c>
      <c r="J3" s="137">
        <f>[1]Triangles!J15</f>
        <v>8</v>
      </c>
      <c r="K3" s="137">
        <f>[1]Triangles!K15</f>
        <v>9</v>
      </c>
      <c r="L3" s="138"/>
      <c r="M3" s="139" t="s">
        <v>1</v>
      </c>
      <c r="N3" s="139">
        <f>B3</f>
        <v>0</v>
      </c>
      <c r="O3" s="139">
        <f t="shared" ref="O3:W3" si="0">C3</f>
        <v>1</v>
      </c>
      <c r="P3" s="139">
        <f t="shared" si="0"/>
        <v>2</v>
      </c>
      <c r="Q3" s="139">
        <f t="shared" si="0"/>
        <v>3</v>
      </c>
      <c r="R3" s="139">
        <f t="shared" si="0"/>
        <v>4</v>
      </c>
      <c r="S3" s="139">
        <f t="shared" si="0"/>
        <v>5</v>
      </c>
      <c r="T3" s="139">
        <f t="shared" si="0"/>
        <v>6</v>
      </c>
      <c r="U3" s="139">
        <f t="shared" si="0"/>
        <v>7</v>
      </c>
      <c r="V3" s="139">
        <f t="shared" si="0"/>
        <v>8</v>
      </c>
      <c r="W3" s="139">
        <f t="shared" si="0"/>
        <v>9</v>
      </c>
      <c r="X3" s="138"/>
      <c r="Y3" s="136" t="s">
        <v>8</v>
      </c>
      <c r="Z3" s="137">
        <v>1</v>
      </c>
      <c r="AA3" s="137">
        <v>2</v>
      </c>
      <c r="AB3" s="137">
        <v>3</v>
      </c>
      <c r="AC3" s="137">
        <v>4</v>
      </c>
      <c r="AD3" s="137">
        <v>5</v>
      </c>
      <c r="AE3" s="137">
        <v>6</v>
      </c>
      <c r="AF3" s="137">
        <v>7</v>
      </c>
      <c r="AG3" s="137">
        <v>8</v>
      </c>
      <c r="AH3" s="137">
        <v>9</v>
      </c>
      <c r="AI3" s="138"/>
      <c r="AJ3" s="138"/>
      <c r="AK3" s="138"/>
      <c r="AL3" s="138"/>
      <c r="AM3" s="138"/>
      <c r="AN3" s="138"/>
      <c r="AO3" s="138"/>
      <c r="AP3" s="138"/>
    </row>
    <row r="4" spans="1:42" ht="25.05" customHeight="1" x14ac:dyDescent="0.45">
      <c r="A4" s="44">
        <v>2005</v>
      </c>
      <c r="B4" s="118">
        <f>SUM(Triangle!$B3:B3)</f>
        <v>624</v>
      </c>
      <c r="C4" s="118">
        <f>SUM(Triangle!$B3:C3)</f>
        <v>946</v>
      </c>
      <c r="D4" s="118">
        <f>SUM(Triangle!$B3:D3)</f>
        <v>964</v>
      </c>
      <c r="E4" s="118">
        <f>SUM(Triangle!$B3:E3)</f>
        <v>974</v>
      </c>
      <c r="F4" s="118">
        <f>SUM(Triangle!$B3:F3)</f>
        <v>978</v>
      </c>
      <c r="G4" s="118">
        <f>SUM(Triangle!$B3:G3)</f>
        <v>980</v>
      </c>
      <c r="H4" s="118">
        <f>SUM(Triangle!$B3:H3)</f>
        <v>980</v>
      </c>
      <c r="I4" s="118">
        <f>SUM(Triangle!$B3:I3)</f>
        <v>980</v>
      </c>
      <c r="J4" s="118">
        <f>SUM(Triangle!$B3:J3)</f>
        <v>980</v>
      </c>
      <c r="K4" s="118">
        <f>SUM(Triangle!$B3:K3)</f>
        <v>980</v>
      </c>
      <c r="M4" s="52">
        <v>2005</v>
      </c>
      <c r="N4" s="53"/>
      <c r="O4" s="115">
        <f>C4/B4</f>
        <v>1.516025641025641</v>
      </c>
      <c r="P4" s="116">
        <f t="shared" ref="P4:W11" si="1">D4/C4</f>
        <v>1.0190274841437632</v>
      </c>
      <c r="Q4" s="116">
        <f t="shared" si="1"/>
        <v>1.0103734439834025</v>
      </c>
      <c r="R4" s="116">
        <f>F4/E4</f>
        <v>1.0041067761806981</v>
      </c>
      <c r="S4" s="116">
        <f t="shared" si="1"/>
        <v>1.0020449897750512</v>
      </c>
      <c r="T4" s="116">
        <f t="shared" si="1"/>
        <v>1</v>
      </c>
      <c r="U4" s="116">
        <f t="shared" si="1"/>
        <v>1</v>
      </c>
      <c r="V4" s="116">
        <f t="shared" si="1"/>
        <v>1</v>
      </c>
      <c r="W4" s="116">
        <f t="shared" si="1"/>
        <v>1</v>
      </c>
      <c r="Y4" s="77" t="s">
        <v>9</v>
      </c>
      <c r="Z4" s="110">
        <f t="shared" ref="Z4:AH4" si="2">AVERAGE(O4:O12)</f>
        <v>1.5755883200028782</v>
      </c>
      <c r="AA4" s="111">
        <f t="shared" si="2"/>
        <v>1.0340274327548142</v>
      </c>
      <c r="AB4" s="111">
        <f t="shared" si="2"/>
        <v>1.009776604727723</v>
      </c>
      <c r="AC4" s="111">
        <f t="shared" si="2"/>
        <v>1.0018686745512819</v>
      </c>
      <c r="AD4" s="111">
        <f t="shared" si="2"/>
        <v>1.0007148083525637</v>
      </c>
      <c r="AE4" s="111">
        <f t="shared" si="2"/>
        <v>1</v>
      </c>
      <c r="AF4" s="111">
        <f t="shared" si="2"/>
        <v>1</v>
      </c>
      <c r="AG4" s="111">
        <f t="shared" si="2"/>
        <v>1</v>
      </c>
      <c r="AH4" s="111">
        <f t="shared" si="2"/>
        <v>1</v>
      </c>
    </row>
    <row r="5" spans="1:42" ht="25.05" customHeight="1" x14ac:dyDescent="0.45">
      <c r="A5" s="44">
        <v>2006</v>
      </c>
      <c r="B5" s="118">
        <f>SUM(Triangle!$B4:B4)</f>
        <v>728</v>
      </c>
      <c r="C5" s="118">
        <f>SUM(Triangle!$B4:C4)</f>
        <v>1250</v>
      </c>
      <c r="D5" s="118">
        <f>SUM(Triangle!$B4:D4)</f>
        <v>1294</v>
      </c>
      <c r="E5" s="118">
        <f>SUM(Triangle!$B4:E4)</f>
        <v>1302</v>
      </c>
      <c r="F5" s="118">
        <f>SUM(Triangle!$B4:F4)</f>
        <v>1308</v>
      </c>
      <c r="G5" s="118">
        <f>SUM(Triangle!$B4:G4)</f>
        <v>1310</v>
      </c>
      <c r="H5" s="118">
        <f>SUM(Triangle!$B4:H4)</f>
        <v>1310</v>
      </c>
      <c r="I5" s="118">
        <f>SUM(Triangle!$B4:I4)</f>
        <v>1310</v>
      </c>
      <c r="J5" s="118">
        <f>SUM(Triangle!$B4:J4)</f>
        <v>1310</v>
      </c>
      <c r="K5" s="118"/>
      <c r="M5" s="52">
        <v>2006</v>
      </c>
      <c r="N5" s="53"/>
      <c r="O5" s="117">
        <f t="shared" ref="O5:O12" si="3">C5/B5</f>
        <v>1.7170329670329669</v>
      </c>
      <c r="P5" s="116">
        <f t="shared" si="1"/>
        <v>1.0351999999999999</v>
      </c>
      <c r="Q5" s="116">
        <f t="shared" si="1"/>
        <v>1.0061823802163834</v>
      </c>
      <c r="R5" s="116">
        <f t="shared" si="1"/>
        <v>1.0046082949308757</v>
      </c>
      <c r="S5" s="116">
        <f t="shared" si="1"/>
        <v>1.0015290519877675</v>
      </c>
      <c r="T5" s="116">
        <f t="shared" si="1"/>
        <v>1</v>
      </c>
      <c r="U5" s="116">
        <f t="shared" si="1"/>
        <v>1</v>
      </c>
      <c r="V5" s="116">
        <f t="shared" si="1"/>
        <v>1</v>
      </c>
      <c r="W5" s="116"/>
      <c r="Y5" s="77" t="s">
        <v>10</v>
      </c>
      <c r="Z5" s="110">
        <f t="shared" ref="Z5:AH5" si="4">_xlfn.STDEV.P(O4:O12)</f>
        <v>9.8562312632144447E-2</v>
      </c>
      <c r="AA5" s="112">
        <f t="shared" si="4"/>
        <v>1.0480308439963565E-2</v>
      </c>
      <c r="AB5" s="111">
        <f t="shared" si="4"/>
        <v>3.1014147845738506E-3</v>
      </c>
      <c r="AC5" s="111">
        <f t="shared" si="4"/>
        <v>1.8379287177849278E-3</v>
      </c>
      <c r="AD5" s="111">
        <f t="shared" si="4"/>
        <v>8.9053110635005752E-4</v>
      </c>
      <c r="AE5" s="111">
        <f t="shared" si="4"/>
        <v>0</v>
      </c>
      <c r="AF5" s="111">
        <f t="shared" si="4"/>
        <v>0</v>
      </c>
      <c r="AG5" s="111">
        <f t="shared" si="4"/>
        <v>0</v>
      </c>
      <c r="AH5" s="111">
        <f t="shared" si="4"/>
        <v>0</v>
      </c>
    </row>
    <row r="6" spans="1:42" ht="25.05" customHeight="1" x14ac:dyDescent="0.45">
      <c r="A6" s="44">
        <v>2007</v>
      </c>
      <c r="B6" s="118">
        <f>SUM(Triangle!$B5:B5)</f>
        <v>898</v>
      </c>
      <c r="C6" s="118">
        <f>SUM(Triangle!$B5:C5)</f>
        <v>1570</v>
      </c>
      <c r="D6" s="118">
        <f>SUM(Triangle!$B5:D5)</f>
        <v>1624</v>
      </c>
      <c r="E6" s="118">
        <f>SUM(Triangle!$B5:E5)</f>
        <v>1638</v>
      </c>
      <c r="F6" s="118">
        <f>SUM(Triangle!$B5:F5)</f>
        <v>1638</v>
      </c>
      <c r="G6" s="118">
        <f>SUM(Triangle!$B5:G5)</f>
        <v>1638</v>
      </c>
      <c r="H6" s="118">
        <f>SUM(Triangle!$B5:H5)</f>
        <v>1638</v>
      </c>
      <c r="I6" s="118">
        <f>SUM(Triangle!$B5:I5)</f>
        <v>1638</v>
      </c>
      <c r="J6" s="118"/>
      <c r="K6" s="118"/>
      <c r="M6" s="52">
        <v>2007</v>
      </c>
      <c r="N6" s="53"/>
      <c r="O6" s="117">
        <f>C6/B6</f>
        <v>1.7483296213808464</v>
      </c>
      <c r="P6" s="116">
        <f t="shared" si="1"/>
        <v>1.0343949044585987</v>
      </c>
      <c r="Q6" s="116">
        <f t="shared" si="1"/>
        <v>1.0086206896551724</v>
      </c>
      <c r="R6" s="116">
        <f t="shared" si="1"/>
        <v>1</v>
      </c>
      <c r="S6" s="116">
        <f t="shared" si="1"/>
        <v>1</v>
      </c>
      <c r="T6" s="116">
        <f t="shared" si="1"/>
        <v>1</v>
      </c>
      <c r="U6" s="116">
        <f t="shared" si="1"/>
        <v>1</v>
      </c>
      <c r="V6" s="116"/>
      <c r="W6" s="116"/>
      <c r="Y6" s="77" t="s">
        <v>11</v>
      </c>
      <c r="Z6" s="110">
        <f>Z5/Z4</f>
        <v>6.2555879210861629E-2</v>
      </c>
      <c r="AA6" s="112">
        <f t="shared" ref="AA6:AH6" si="5">AA5/AA4</f>
        <v>1.0135425916160028E-2</v>
      </c>
      <c r="AB6" s="111">
        <f t="shared" si="5"/>
        <v>3.0713870474451312E-3</v>
      </c>
      <c r="AC6" s="111">
        <f t="shared" si="5"/>
        <v>1.8345006331374732E-3</v>
      </c>
      <c r="AD6" s="111">
        <f t="shared" si="5"/>
        <v>8.8989500196974493E-4</v>
      </c>
      <c r="AE6" s="111">
        <f t="shared" si="5"/>
        <v>0</v>
      </c>
      <c r="AF6" s="111">
        <f t="shared" si="5"/>
        <v>0</v>
      </c>
      <c r="AG6" s="111">
        <f t="shared" si="5"/>
        <v>0</v>
      </c>
      <c r="AH6" s="111">
        <f t="shared" si="5"/>
        <v>0</v>
      </c>
    </row>
    <row r="7" spans="1:42" ht="25.05" customHeight="1" x14ac:dyDescent="0.45">
      <c r="A7" s="44">
        <v>2008</v>
      </c>
      <c r="B7" s="118">
        <f>SUM(Triangle!$B6:B6)</f>
        <v>1074</v>
      </c>
      <c r="C7" s="118">
        <f>SUM(Triangle!$B6:C6)</f>
        <v>1596</v>
      </c>
      <c r="D7" s="118">
        <f>SUM(Triangle!$B6:D6)</f>
        <v>1666</v>
      </c>
      <c r="E7" s="118">
        <f>SUM(Triangle!$B6:E6)</f>
        <v>1674</v>
      </c>
      <c r="F7" s="118">
        <f>SUM(Triangle!$B6:F6)</f>
        <v>1674</v>
      </c>
      <c r="G7" s="118">
        <f>SUM(Triangle!$B6:G6)</f>
        <v>1674</v>
      </c>
      <c r="H7" s="118">
        <f>SUM(Triangle!$B6:H6)</f>
        <v>1674</v>
      </c>
      <c r="I7" s="118"/>
      <c r="J7" s="118"/>
      <c r="K7" s="118"/>
      <c r="L7" s="54"/>
      <c r="M7" s="52">
        <v>2008</v>
      </c>
      <c r="N7" s="53"/>
      <c r="O7" s="115">
        <f t="shared" si="3"/>
        <v>1.4860335195530727</v>
      </c>
      <c r="P7" s="116">
        <f t="shared" si="1"/>
        <v>1.0438596491228069</v>
      </c>
      <c r="Q7" s="116">
        <f t="shared" si="1"/>
        <v>1.0048019207683074</v>
      </c>
      <c r="R7" s="116">
        <f t="shared" si="1"/>
        <v>1</v>
      </c>
      <c r="S7" s="116">
        <f t="shared" si="1"/>
        <v>1</v>
      </c>
      <c r="T7" s="116">
        <f t="shared" si="1"/>
        <v>1</v>
      </c>
      <c r="U7" s="116"/>
      <c r="V7" s="116"/>
      <c r="W7" s="116"/>
      <c r="Y7" s="77" t="s">
        <v>12</v>
      </c>
      <c r="Z7" s="111">
        <f t="shared" ref="Z7:AH7" si="6">Z4-Z5</f>
        <v>1.4770260073707338</v>
      </c>
      <c r="AA7" s="111">
        <f t="shared" si="6"/>
        <v>1.0235471243148506</v>
      </c>
      <c r="AB7" s="111">
        <f t="shared" si="6"/>
        <v>1.0066751899431492</v>
      </c>
      <c r="AC7" s="111">
        <f t="shared" si="6"/>
        <v>1.0000307458334969</v>
      </c>
      <c r="AD7" s="111">
        <f t="shared" si="6"/>
        <v>0.99982427724621359</v>
      </c>
      <c r="AE7" s="111">
        <f t="shared" si="6"/>
        <v>1</v>
      </c>
      <c r="AF7" s="111">
        <f t="shared" si="6"/>
        <v>1</v>
      </c>
      <c r="AG7" s="111">
        <f t="shared" si="6"/>
        <v>1</v>
      </c>
      <c r="AH7" s="111">
        <f t="shared" si="6"/>
        <v>1</v>
      </c>
    </row>
    <row r="8" spans="1:42" ht="25.05" customHeight="1" x14ac:dyDescent="0.45">
      <c r="A8" s="44">
        <v>2009</v>
      </c>
      <c r="B8" s="118">
        <f>SUM(Triangle!$B7:B7)</f>
        <v>1002</v>
      </c>
      <c r="C8" s="118">
        <f>SUM(Triangle!$B7:C7)</f>
        <v>1558</v>
      </c>
      <c r="D8" s="118">
        <f>SUM(Triangle!$B7:D7)</f>
        <v>1592</v>
      </c>
      <c r="E8" s="118">
        <f>SUM(Triangle!$B7:E7)</f>
        <v>1612</v>
      </c>
      <c r="F8" s="118">
        <f>SUM(Triangle!$B7:F7)</f>
        <v>1614</v>
      </c>
      <c r="G8" s="118">
        <f>SUM(Triangle!$B7:G7)</f>
        <v>1614</v>
      </c>
      <c r="H8" s="118"/>
      <c r="I8" s="118"/>
      <c r="J8" s="118"/>
      <c r="K8" s="118"/>
      <c r="M8" s="52">
        <v>2009</v>
      </c>
      <c r="N8" s="53"/>
      <c r="O8" s="115">
        <f t="shared" si="3"/>
        <v>1.5548902195608783</v>
      </c>
      <c r="P8" s="116">
        <f t="shared" si="1"/>
        <v>1.0218228498074455</v>
      </c>
      <c r="Q8" s="116">
        <f t="shared" si="1"/>
        <v>1.0125628140703518</v>
      </c>
      <c r="R8" s="116">
        <f t="shared" si="1"/>
        <v>1.001240694789082</v>
      </c>
      <c r="S8" s="116">
        <f t="shared" si="1"/>
        <v>1</v>
      </c>
      <c r="T8" s="116"/>
      <c r="U8" s="116"/>
      <c r="V8" s="116"/>
      <c r="W8" s="116"/>
      <c r="Y8" s="77" t="s">
        <v>13</v>
      </c>
      <c r="Z8" s="111">
        <f t="shared" ref="Z8:AH8" si="7">Z4+Z5</f>
        <v>1.6741506326350226</v>
      </c>
      <c r="AA8" s="111">
        <f t="shared" si="7"/>
        <v>1.0445077411947779</v>
      </c>
      <c r="AB8" s="111">
        <f t="shared" si="7"/>
        <v>1.0128780195122968</v>
      </c>
      <c r="AC8" s="111">
        <f t="shared" si="7"/>
        <v>1.0037066032690669</v>
      </c>
      <c r="AD8" s="111">
        <f t="shared" si="7"/>
        <v>1.0016053394589137</v>
      </c>
      <c r="AE8" s="111">
        <f t="shared" si="7"/>
        <v>1</v>
      </c>
      <c r="AF8" s="111">
        <f t="shared" si="7"/>
        <v>1</v>
      </c>
      <c r="AG8" s="111">
        <f t="shared" si="7"/>
        <v>1</v>
      </c>
      <c r="AH8" s="111">
        <f t="shared" si="7"/>
        <v>1</v>
      </c>
    </row>
    <row r="9" spans="1:42" ht="22.05" customHeight="1" x14ac:dyDescent="0.5">
      <c r="A9" s="44">
        <v>2010</v>
      </c>
      <c r="B9" s="118">
        <f>SUM(Triangle!$B8:B8)</f>
        <v>1022</v>
      </c>
      <c r="C9" s="118">
        <f>SUM(Triangle!$B8:C8)</f>
        <v>1534</v>
      </c>
      <c r="D9" s="118">
        <f>SUM(Triangle!$B8:D8)</f>
        <v>1572</v>
      </c>
      <c r="E9" s="118">
        <f>SUM(Triangle!$B8:E8)</f>
        <v>1592</v>
      </c>
      <c r="F9" s="118">
        <f>SUM(Triangle!$B8:F8)</f>
        <v>1594</v>
      </c>
      <c r="G9" s="118"/>
      <c r="H9" s="118"/>
      <c r="I9" s="118"/>
      <c r="J9" s="118"/>
      <c r="K9" s="118"/>
      <c r="M9" s="52">
        <v>2010</v>
      </c>
      <c r="N9" s="53"/>
      <c r="O9" s="115">
        <f>C9/B9</f>
        <v>1.5009784735812133</v>
      </c>
      <c r="P9" s="116">
        <f t="shared" si="1"/>
        <v>1.0247718383311604</v>
      </c>
      <c r="Q9" s="116">
        <f t="shared" si="1"/>
        <v>1.0127226463104326</v>
      </c>
      <c r="R9" s="116">
        <f t="shared" si="1"/>
        <v>1.0012562814070352</v>
      </c>
      <c r="S9" s="116"/>
      <c r="T9" s="116"/>
      <c r="U9" s="116"/>
      <c r="V9" s="116"/>
      <c r="W9" s="116"/>
      <c r="Y9" s="75"/>
    </row>
    <row r="10" spans="1:42" ht="22.05" customHeight="1" x14ac:dyDescent="0.5">
      <c r="A10" s="44">
        <v>2011</v>
      </c>
      <c r="B10" s="118">
        <f>SUM(Triangle!$B9:B9)</f>
        <v>1192</v>
      </c>
      <c r="C10" s="118">
        <f>SUM(Triangle!$B9:C9)</f>
        <v>1738</v>
      </c>
      <c r="D10" s="118">
        <f>SUM(Triangle!$B9:D9)</f>
        <v>1822</v>
      </c>
      <c r="E10" s="118">
        <f>SUM(Triangle!$B9:E9)</f>
        <v>1846</v>
      </c>
      <c r="F10" s="118"/>
      <c r="G10" s="118"/>
      <c r="H10" s="118"/>
      <c r="I10" s="118"/>
      <c r="J10" s="118"/>
      <c r="K10" s="118"/>
      <c r="M10" s="52">
        <v>2011</v>
      </c>
      <c r="N10" s="53"/>
      <c r="O10" s="115">
        <f t="shared" si="3"/>
        <v>1.4580536912751678</v>
      </c>
      <c r="P10" s="116">
        <f t="shared" si="1"/>
        <v>1.0483314154200229</v>
      </c>
      <c r="Q10" s="116">
        <f t="shared" si="1"/>
        <v>1.0131723380900111</v>
      </c>
      <c r="R10" s="116"/>
      <c r="S10" s="116"/>
      <c r="T10" s="116"/>
      <c r="U10" s="116"/>
      <c r="V10" s="116"/>
      <c r="W10" s="116"/>
      <c r="Y10" s="75"/>
    </row>
    <row r="11" spans="1:42" ht="22.05" customHeight="1" x14ac:dyDescent="0.5">
      <c r="A11" s="44">
        <v>2012</v>
      </c>
      <c r="B11" s="118">
        <f>SUM(Triangle!$B10:B10)</f>
        <v>1028</v>
      </c>
      <c r="C11" s="118">
        <f>SUM(Triangle!$B10:C10)</f>
        <v>1696</v>
      </c>
      <c r="D11" s="118">
        <f>SUM(Triangle!$B10:D10)</f>
        <v>1772</v>
      </c>
      <c r="E11" s="118"/>
      <c r="F11" s="118"/>
      <c r="G11" s="118"/>
      <c r="H11" s="118"/>
      <c r="I11" s="118"/>
      <c r="J11" s="118"/>
      <c r="K11" s="118"/>
      <c r="M11" s="52">
        <v>2012</v>
      </c>
      <c r="N11" s="53"/>
      <c r="O11" s="115">
        <f t="shared" si="3"/>
        <v>1.649805447470817</v>
      </c>
      <c r="P11" s="116">
        <f t="shared" si="1"/>
        <v>1.0448113207547169</v>
      </c>
      <c r="Q11" s="116"/>
      <c r="R11" s="116"/>
      <c r="S11" s="116"/>
      <c r="T11" s="116"/>
      <c r="U11" s="116"/>
      <c r="V11" s="116"/>
      <c r="W11" s="116"/>
      <c r="Y11" s="75"/>
    </row>
    <row r="12" spans="1:42" ht="22.05" customHeight="1" x14ac:dyDescent="0.5">
      <c r="A12" s="44">
        <v>2013</v>
      </c>
      <c r="B12" s="118">
        <f>SUM(Triangle!$B11:B11)</f>
        <v>936</v>
      </c>
      <c r="C12" s="118">
        <f>SUM(Triangle!$B11:C11)</f>
        <v>1450</v>
      </c>
      <c r="D12" s="118"/>
      <c r="E12" s="118"/>
      <c r="F12" s="118"/>
      <c r="G12" s="118"/>
      <c r="H12" s="118"/>
      <c r="I12" s="118"/>
      <c r="J12" s="118"/>
      <c r="K12" s="118"/>
      <c r="M12" s="52">
        <v>2013</v>
      </c>
      <c r="N12" s="53"/>
      <c r="O12" s="115">
        <f t="shared" si="3"/>
        <v>1.5491452991452992</v>
      </c>
      <c r="P12" s="116"/>
      <c r="Q12" s="116"/>
      <c r="R12" s="116"/>
      <c r="S12" s="116"/>
      <c r="T12" s="116"/>
      <c r="U12" s="116"/>
      <c r="V12" s="116"/>
      <c r="W12" s="116"/>
      <c r="Y12" s="75"/>
    </row>
    <row r="13" spans="1:42" ht="22.05" customHeight="1" x14ac:dyDescent="0.5">
      <c r="A13" s="44">
        <v>2014</v>
      </c>
      <c r="B13" s="118">
        <f>SUM(Triangle!$B12:B12)</f>
        <v>708</v>
      </c>
      <c r="C13" s="118"/>
      <c r="D13" s="118"/>
      <c r="E13" s="118"/>
      <c r="F13" s="118"/>
      <c r="G13" s="118"/>
      <c r="H13" s="118"/>
      <c r="I13" s="118"/>
      <c r="J13" s="118"/>
      <c r="K13" s="118"/>
      <c r="M13" s="52">
        <v>2014</v>
      </c>
      <c r="N13" s="53"/>
      <c r="O13" s="118"/>
      <c r="P13" s="118"/>
      <c r="Q13" s="118"/>
      <c r="R13" s="118"/>
      <c r="S13" s="118"/>
      <c r="T13" s="118"/>
      <c r="U13" s="118"/>
      <c r="V13" s="118"/>
      <c r="W13" s="118"/>
      <c r="Y13" s="75"/>
    </row>
    <row r="14" spans="1:42" ht="22.05" customHeight="1" x14ac:dyDescent="0.5">
      <c r="Y14" s="75"/>
    </row>
    <row r="15" spans="1:42" ht="31.8" customHeight="1" x14ac:dyDescent="0.45">
      <c r="A15" s="95" t="s">
        <v>2</v>
      </c>
      <c r="B15" s="95"/>
      <c r="C15" s="95"/>
      <c r="D15" s="95"/>
      <c r="E15" s="55"/>
      <c r="F15" s="56"/>
      <c r="G15" s="56"/>
      <c r="H15" s="56"/>
      <c r="I15" s="56"/>
      <c r="J15" s="56"/>
      <c r="K15" s="56"/>
      <c r="L15" s="57"/>
      <c r="M15" s="91" t="s">
        <v>6</v>
      </c>
      <c r="N15" s="90"/>
      <c r="O15" s="90"/>
      <c r="P15" s="90"/>
      <c r="Q15" s="55"/>
      <c r="R15" s="58"/>
      <c r="S15" s="58"/>
      <c r="T15" s="58"/>
      <c r="U15" s="58"/>
      <c r="V15" s="58"/>
      <c r="W15" s="58"/>
      <c r="X15" s="57"/>
      <c r="Y15" s="95" t="s">
        <v>7</v>
      </c>
      <c r="Z15" s="95"/>
      <c r="AA15" s="95"/>
      <c r="AB15" s="69"/>
      <c r="AC15" s="69"/>
      <c r="AD15" s="70"/>
      <c r="AE15" s="70"/>
      <c r="AF15" s="70"/>
      <c r="AG15" s="70"/>
      <c r="AH15" s="70"/>
    </row>
    <row r="16" spans="1:42" s="59" customFormat="1" ht="22.05" customHeight="1" x14ac:dyDescent="0.35">
      <c r="A16" s="40" t="s">
        <v>3</v>
      </c>
      <c r="B16" s="40">
        <f>B3</f>
        <v>0</v>
      </c>
      <c r="C16" s="40">
        <f t="shared" ref="C16:K16" si="8">C3</f>
        <v>1</v>
      </c>
      <c r="D16" s="40">
        <f t="shared" si="8"/>
        <v>2</v>
      </c>
      <c r="E16" s="40">
        <f t="shared" si="8"/>
        <v>3</v>
      </c>
      <c r="F16" s="40">
        <f t="shared" si="8"/>
        <v>4</v>
      </c>
      <c r="G16" s="40">
        <f t="shared" si="8"/>
        <v>5</v>
      </c>
      <c r="H16" s="40">
        <f t="shared" si="8"/>
        <v>6</v>
      </c>
      <c r="I16" s="40">
        <f t="shared" si="8"/>
        <v>7</v>
      </c>
      <c r="J16" s="40">
        <f t="shared" si="8"/>
        <v>8</v>
      </c>
      <c r="K16" s="40">
        <f t="shared" si="8"/>
        <v>9</v>
      </c>
      <c r="M16" s="40" t="s">
        <v>1</v>
      </c>
      <c r="N16" s="40">
        <f>B16</f>
        <v>0</v>
      </c>
      <c r="O16" s="40">
        <f t="shared" ref="O16:W16" si="9">C16</f>
        <v>1</v>
      </c>
      <c r="P16" s="40">
        <f t="shared" si="9"/>
        <v>2</v>
      </c>
      <c r="Q16" s="40">
        <f t="shared" si="9"/>
        <v>3</v>
      </c>
      <c r="R16" s="40">
        <f t="shared" si="9"/>
        <v>4</v>
      </c>
      <c r="S16" s="40">
        <f t="shared" si="9"/>
        <v>5</v>
      </c>
      <c r="T16" s="40">
        <f t="shared" si="9"/>
        <v>6</v>
      </c>
      <c r="U16" s="40">
        <f t="shared" si="9"/>
        <v>7</v>
      </c>
      <c r="V16" s="40">
        <f t="shared" si="9"/>
        <v>8</v>
      </c>
      <c r="W16" s="40">
        <f t="shared" si="9"/>
        <v>9</v>
      </c>
      <c r="Y16" s="72" t="s">
        <v>8</v>
      </c>
      <c r="Z16" s="71">
        <v>1</v>
      </c>
      <c r="AA16" s="71">
        <v>2</v>
      </c>
      <c r="AB16" s="71">
        <v>3</v>
      </c>
      <c r="AC16" s="71">
        <v>4</v>
      </c>
      <c r="AD16" s="71">
        <v>5</v>
      </c>
      <c r="AE16" s="71">
        <v>6</v>
      </c>
      <c r="AF16" s="71">
        <v>7</v>
      </c>
      <c r="AG16" s="71">
        <v>8</v>
      </c>
      <c r="AH16" s="71">
        <v>9</v>
      </c>
    </row>
    <row r="17" spans="1:34" s="59" customFormat="1" ht="22.05" customHeight="1" x14ac:dyDescent="0.35">
      <c r="A17" s="40">
        <v>2005</v>
      </c>
      <c r="B17" s="132">
        <f>SUM(Triangle!$B16:B16)</f>
        <v>36608.633999999998</v>
      </c>
      <c r="C17" s="135">
        <f>SUM(Triangle!$B16:C16)</f>
        <v>2899020.1240000003</v>
      </c>
      <c r="D17" s="132">
        <f>SUM(Triangle!$B16:D16)</f>
        <v>6834340.932</v>
      </c>
      <c r="E17" s="132">
        <f>SUM(Triangle!$B16:E16)</f>
        <v>8929935.7400000002</v>
      </c>
      <c r="F17" s="132">
        <f>SUM(Triangle!$B16:F16)</f>
        <v>10220887.342</v>
      </c>
      <c r="G17" s="132">
        <f>SUM(Triangle!$B16:G16)</f>
        <v>10542582.658</v>
      </c>
      <c r="H17" s="132">
        <f>SUM(Triangle!$B16:H16)</f>
        <v>10914956.534</v>
      </c>
      <c r="I17" s="132">
        <f>SUM(Triangle!$B16:I16)</f>
        <v>11072409.794</v>
      </c>
      <c r="J17" s="132">
        <f>SUM(Triangle!$B16:J16)</f>
        <v>11142291.004000001</v>
      </c>
      <c r="K17" s="132">
        <f>SUM(Triangle!$B16:K16)</f>
        <v>11381098.310000001</v>
      </c>
      <c r="M17" s="40">
        <v>2005</v>
      </c>
      <c r="N17" s="119"/>
      <c r="O17" s="120">
        <f>C17/B17</f>
        <v>79.189519171898098</v>
      </c>
      <c r="P17" s="121">
        <f t="shared" ref="P17:W24" si="10">D17/C17</f>
        <v>2.3574658469669867</v>
      </c>
      <c r="Q17" s="122">
        <f t="shared" si="10"/>
        <v>1.3066271976845536</v>
      </c>
      <c r="R17" s="122">
        <f t="shared" si="10"/>
        <v>1.1445644895536504</v>
      </c>
      <c r="S17" s="122">
        <f t="shared" si="10"/>
        <v>1.0314743040634133</v>
      </c>
      <c r="T17" s="122">
        <f t="shared" si="10"/>
        <v>1.0353209349245589</v>
      </c>
      <c r="U17" s="122">
        <f t="shared" si="10"/>
        <v>1.0144254591861666</v>
      </c>
      <c r="V17" s="122">
        <f t="shared" si="10"/>
        <v>1.0063112918777508</v>
      </c>
      <c r="W17" s="122">
        <f t="shared" si="10"/>
        <v>1.0214325138263101</v>
      </c>
      <c r="Y17" s="73" t="s">
        <v>9</v>
      </c>
      <c r="Z17" s="113">
        <f t="shared" ref="Z17:AH17" si="11">AVERAGE(O17:O25)</f>
        <v>16.422242257246513</v>
      </c>
      <c r="AA17" s="110">
        <f t="shared" si="11"/>
        <v>2.1438283661825248</v>
      </c>
      <c r="AB17" s="112">
        <f t="shared" si="11"/>
        <v>1.3114396350974147</v>
      </c>
      <c r="AC17" s="112">
        <f t="shared" si="11"/>
        <v>1.1147306147024114</v>
      </c>
      <c r="AD17" s="112">
        <f t="shared" si="11"/>
        <v>1.0640348043589261</v>
      </c>
      <c r="AE17" s="111">
        <f t="shared" si="11"/>
        <v>1.0269461911268358</v>
      </c>
      <c r="AF17" s="111">
        <f t="shared" si="11"/>
        <v>1.0141304490301726</v>
      </c>
      <c r="AG17" s="111">
        <f t="shared" si="11"/>
        <v>1.0084402834928392</v>
      </c>
      <c r="AH17" s="111">
        <f t="shared" si="11"/>
        <v>1.0214325138263101</v>
      </c>
    </row>
    <row r="18" spans="1:34" s="59" customFormat="1" ht="22.05" customHeight="1" x14ac:dyDescent="0.35">
      <c r="A18" s="40">
        <v>2006</v>
      </c>
      <c r="B18" s="132">
        <f>SUM(Triangle!$B17:B17)</f>
        <v>180718.75399999999</v>
      </c>
      <c r="C18" s="135">
        <f>SUM(Triangle!$B17:C17)</f>
        <v>3822888.93</v>
      </c>
      <c r="D18" s="132">
        <f>SUM(Triangle!$B17:D17)</f>
        <v>9846772.0299999993</v>
      </c>
      <c r="E18" s="132">
        <f>SUM(Triangle!$B17:E17)</f>
        <v>13681145.059999999</v>
      </c>
      <c r="F18" s="132">
        <f>SUM(Triangle!$B17:F17)</f>
        <v>14922418.571999999</v>
      </c>
      <c r="G18" s="132">
        <f>SUM(Triangle!$B17:G17)</f>
        <v>16439751.431999998</v>
      </c>
      <c r="H18" s="132">
        <f>SUM(Triangle!$B17:H17)</f>
        <v>16870490.171999998</v>
      </c>
      <c r="I18" s="132">
        <f>SUM(Triangle!$B17:I17)</f>
        <v>16924318.287999999</v>
      </c>
      <c r="J18" s="132">
        <f>SUM(Triangle!$B17:J17)</f>
        <v>17103196.063999999</v>
      </c>
      <c r="K18" s="132"/>
      <c r="M18" s="40">
        <v>2006</v>
      </c>
      <c r="N18" s="119"/>
      <c r="O18" s="123">
        <f>C18/B18</f>
        <v>21.153803052449113</v>
      </c>
      <c r="P18" s="121">
        <f t="shared" si="10"/>
        <v>2.575741071818165</v>
      </c>
      <c r="Q18" s="122">
        <f t="shared" si="10"/>
        <v>1.3894040623991171</v>
      </c>
      <c r="R18" s="122">
        <f t="shared" si="10"/>
        <v>1.0907287735460938</v>
      </c>
      <c r="S18" s="122">
        <f t="shared" si="10"/>
        <v>1.1016814300362194</v>
      </c>
      <c r="T18" s="122">
        <f t="shared" si="10"/>
        <v>1.0262010494368892</v>
      </c>
      <c r="U18" s="122">
        <f t="shared" si="10"/>
        <v>1.0031906669842552</v>
      </c>
      <c r="V18" s="122">
        <f t="shared" si="10"/>
        <v>1.0105692751079276</v>
      </c>
      <c r="W18" s="122"/>
      <c r="Y18" s="73" t="s">
        <v>10</v>
      </c>
      <c r="Z18" s="113">
        <f t="shared" ref="Z18:AH18" si="12">_xlfn.STDEV.P(O17:O25)</f>
        <v>22.700015994735892</v>
      </c>
      <c r="AA18" s="110">
        <f t="shared" si="12"/>
        <v>0.35278377892946772</v>
      </c>
      <c r="AB18" s="112">
        <f t="shared" si="12"/>
        <v>7.6681697814307392E-2</v>
      </c>
      <c r="AC18" s="112">
        <f t="shared" si="12"/>
        <v>3.9082780110346292E-2</v>
      </c>
      <c r="AD18" s="112">
        <f t="shared" si="12"/>
        <v>2.67627393599566E-2</v>
      </c>
      <c r="AE18" s="111">
        <f t="shared" si="12"/>
        <v>5.0787983445653847E-3</v>
      </c>
      <c r="AF18" s="111">
        <f t="shared" si="12"/>
        <v>8.8143260433003832E-3</v>
      </c>
      <c r="AG18" s="111">
        <f t="shared" si="12"/>
        <v>2.1289916150883936E-3</v>
      </c>
      <c r="AH18" s="111">
        <f t="shared" si="12"/>
        <v>0</v>
      </c>
    </row>
    <row r="19" spans="1:34" s="59" customFormat="1" ht="22.05" customHeight="1" x14ac:dyDescent="0.35">
      <c r="A19" s="40">
        <v>2007</v>
      </c>
      <c r="B19" s="132">
        <f>SUM(Triangle!$B18:B18)</f>
        <v>282378.05599999998</v>
      </c>
      <c r="C19" s="132">
        <f>SUM(Triangle!$B18:C18)</f>
        <v>2420454.2760000001</v>
      </c>
      <c r="D19" s="132">
        <f>SUM(Triangle!$B18:D18)</f>
        <v>6492129.1520000007</v>
      </c>
      <c r="E19" s="132">
        <f>SUM(Triangle!$B18:E18)</f>
        <v>9123572.790000001</v>
      </c>
      <c r="F19" s="132">
        <f>SUM(Triangle!$B18:F18)</f>
        <v>10824044.546</v>
      </c>
      <c r="G19" s="132">
        <f>SUM(Triangle!$B18:G18)</f>
        <v>11450811.471999999</v>
      </c>
      <c r="H19" s="132">
        <f>SUM(Triangle!$B18:H18)</f>
        <v>11700799.073999999</v>
      </c>
      <c r="I19" s="132">
        <f>SUM(Triangle!$B18:I18)</f>
        <v>11990688.955999998</v>
      </c>
      <c r="J19" s="132"/>
      <c r="K19" s="132"/>
      <c r="M19" s="40">
        <v>2007</v>
      </c>
      <c r="N19" s="119"/>
      <c r="O19" s="124">
        <f t="shared" ref="O19:O25" si="13">C19/B19</f>
        <v>8.5716797908687354</v>
      </c>
      <c r="P19" s="124">
        <f t="shared" si="10"/>
        <v>2.6821945022356624</v>
      </c>
      <c r="Q19" s="122">
        <f t="shared" si="10"/>
        <v>1.4053282946765382</v>
      </c>
      <c r="R19" s="122">
        <f t="shared" si="10"/>
        <v>1.1863822205555066</v>
      </c>
      <c r="S19" s="122">
        <f t="shared" si="10"/>
        <v>1.0579050578862981</v>
      </c>
      <c r="T19" s="122">
        <f t="shared" si="10"/>
        <v>1.0218314311270673</v>
      </c>
      <c r="U19" s="122">
        <f t="shared" si="10"/>
        <v>1.0247752209200955</v>
      </c>
      <c r="V19" s="122"/>
      <c r="W19" s="122"/>
      <c r="Y19" s="73" t="s">
        <v>11</v>
      </c>
      <c r="Z19" s="114">
        <f>Z18/Z17</f>
        <v>1.3822726299582651</v>
      </c>
      <c r="AA19" s="110">
        <f t="shared" ref="AA19:AH19" si="14">AA18/AA17</f>
        <v>0.16455784637165857</v>
      </c>
      <c r="AB19" s="112">
        <f t="shared" si="14"/>
        <v>5.8471389579903478E-2</v>
      </c>
      <c r="AC19" s="112">
        <f t="shared" si="14"/>
        <v>3.5060291333955905E-2</v>
      </c>
      <c r="AD19" s="112">
        <f t="shared" si="14"/>
        <v>2.5152127778452674E-2</v>
      </c>
      <c r="AE19" s="111">
        <f t="shared" si="14"/>
        <v>4.9455350128837601E-3</v>
      </c>
      <c r="AF19" s="111">
        <f t="shared" si="14"/>
        <v>8.6915110888640106E-3</v>
      </c>
      <c r="AG19" s="111">
        <f t="shared" si="14"/>
        <v>2.111172718839044E-3</v>
      </c>
      <c r="AH19" s="111">
        <f t="shared" si="14"/>
        <v>0</v>
      </c>
    </row>
    <row r="20" spans="1:34" s="59" customFormat="1" ht="22.05" customHeight="1" x14ac:dyDescent="0.35">
      <c r="A20" s="40">
        <v>2008</v>
      </c>
      <c r="B20" s="132">
        <f>SUM(Triangle!$B19:B19)</f>
        <v>391554.66200000001</v>
      </c>
      <c r="C20" s="132">
        <f>SUM(Triangle!$B19:C19)</f>
        <v>3801586.36</v>
      </c>
      <c r="D20" s="132">
        <f>SUM(Triangle!$B19:D19)</f>
        <v>8229621.9580000006</v>
      </c>
      <c r="E20" s="132">
        <f>SUM(Triangle!$B19:E19)</f>
        <v>11063679.558</v>
      </c>
      <c r="F20" s="132">
        <f>SUM(Triangle!$B19:F19)</f>
        <v>12203114.492000001</v>
      </c>
      <c r="G20" s="132">
        <f>SUM(Triangle!$B19:G19)</f>
        <v>12709221.982000001</v>
      </c>
      <c r="H20" s="132">
        <f>SUM(Triangle!$B19:H19)</f>
        <v>13019725.42</v>
      </c>
      <c r="I20" s="132"/>
      <c r="J20" s="132"/>
      <c r="K20" s="132"/>
      <c r="M20" s="40">
        <v>2008</v>
      </c>
      <c r="N20" s="119"/>
      <c r="O20" s="124">
        <f t="shared" si="13"/>
        <v>9.7089544039192148</v>
      </c>
      <c r="P20" s="122">
        <f t="shared" si="10"/>
        <v>2.1647862704347456</v>
      </c>
      <c r="Q20" s="122">
        <f t="shared" si="10"/>
        <v>1.3443727566665462</v>
      </c>
      <c r="R20" s="122">
        <f t="shared" si="10"/>
        <v>1.1029887866895141</v>
      </c>
      <c r="S20" s="122">
        <f t="shared" si="10"/>
        <v>1.0414736328444505</v>
      </c>
      <c r="T20" s="122">
        <f t="shared" si="10"/>
        <v>1.0244313490188277</v>
      </c>
      <c r="U20" s="122"/>
      <c r="V20" s="122"/>
      <c r="W20" s="122"/>
      <c r="Y20" s="73" t="s">
        <v>12</v>
      </c>
      <c r="Z20" s="111">
        <f t="shared" ref="Z20:AH20" si="15">Z17-Z18</f>
        <v>-6.2777737374893796</v>
      </c>
      <c r="AA20" s="111">
        <f t="shared" si="15"/>
        <v>1.7910445872530572</v>
      </c>
      <c r="AB20" s="111">
        <f t="shared" si="15"/>
        <v>1.2347579372831072</v>
      </c>
      <c r="AC20" s="111">
        <f t="shared" si="15"/>
        <v>1.075647834592065</v>
      </c>
      <c r="AD20" s="111">
        <f t="shared" si="15"/>
        <v>1.0372720649989695</v>
      </c>
      <c r="AE20" s="111">
        <f t="shared" si="15"/>
        <v>1.0218673927822703</v>
      </c>
      <c r="AF20" s="111">
        <f t="shared" si="15"/>
        <v>1.0053161229868721</v>
      </c>
      <c r="AG20" s="111">
        <f t="shared" si="15"/>
        <v>1.0063112918777508</v>
      </c>
      <c r="AH20" s="111">
        <f t="shared" si="15"/>
        <v>1.0214325138263101</v>
      </c>
    </row>
    <row r="21" spans="1:34" s="59" customFormat="1" ht="22.05" customHeight="1" x14ac:dyDescent="0.35">
      <c r="A21" s="40">
        <v>2009</v>
      </c>
      <c r="B21" s="132">
        <f>SUM(Triangle!$B20:B20)</f>
        <v>772739.92799999996</v>
      </c>
      <c r="C21" s="132">
        <f>SUM(Triangle!$B20:C20)</f>
        <v>4805823.2719999999</v>
      </c>
      <c r="D21" s="132">
        <f>SUM(Triangle!$B20:D20)</f>
        <v>9550496.466</v>
      </c>
      <c r="E21" s="132">
        <f>SUM(Triangle!$B20:E20)</f>
        <v>12373138.912</v>
      </c>
      <c r="F21" s="132">
        <f>SUM(Triangle!$B20:F20)</f>
        <v>13528645.556</v>
      </c>
      <c r="G21" s="132">
        <f>SUM(Triangle!$B20:G20)</f>
        <v>14714290.6</v>
      </c>
      <c r="H21" s="132"/>
      <c r="I21" s="132"/>
      <c r="J21" s="132"/>
      <c r="K21" s="132"/>
      <c r="M21" s="40">
        <v>2009</v>
      </c>
      <c r="N21" s="119"/>
      <c r="O21" s="121">
        <f t="shared" si="13"/>
        <v>6.2191988505607547</v>
      </c>
      <c r="P21" s="122">
        <f t="shared" si="10"/>
        <v>1.9872758371377748</v>
      </c>
      <c r="Q21" s="122">
        <f t="shared" si="10"/>
        <v>1.295549289615328</v>
      </c>
      <c r="R21" s="122">
        <f t="shared" si="10"/>
        <v>1.0933883190205955</v>
      </c>
      <c r="S21" s="122">
        <f t="shared" si="10"/>
        <v>1.0876395969642476</v>
      </c>
      <c r="T21" s="122"/>
      <c r="U21" s="122"/>
      <c r="V21" s="122"/>
      <c r="W21" s="122"/>
      <c r="Y21" s="73" t="s">
        <v>13</v>
      </c>
      <c r="Z21" s="111">
        <f t="shared" ref="Z21:AH21" si="16">Z17+Z18</f>
        <v>39.122258251982402</v>
      </c>
      <c r="AA21" s="111">
        <f t="shared" si="16"/>
        <v>2.4966121451119925</v>
      </c>
      <c r="AB21" s="111">
        <f t="shared" si="16"/>
        <v>1.3881213329117221</v>
      </c>
      <c r="AC21" s="111">
        <f t="shared" si="16"/>
        <v>1.1538133948127578</v>
      </c>
      <c r="AD21" s="111">
        <f t="shared" si="16"/>
        <v>1.0907975437188826</v>
      </c>
      <c r="AE21" s="111">
        <f t="shared" si="16"/>
        <v>1.0320249894714013</v>
      </c>
      <c r="AF21" s="111">
        <f t="shared" si="16"/>
        <v>1.022944775073473</v>
      </c>
      <c r="AG21" s="111">
        <f t="shared" si="16"/>
        <v>1.0105692751079276</v>
      </c>
      <c r="AH21" s="111">
        <f t="shared" si="16"/>
        <v>1.0214325138263101</v>
      </c>
    </row>
    <row r="22" spans="1:34" s="59" customFormat="1" ht="22.05" customHeight="1" x14ac:dyDescent="0.35">
      <c r="A22" s="40">
        <v>2010</v>
      </c>
      <c r="B22" s="132">
        <f>SUM(Triangle!$B21:B21)</f>
        <v>669755.47</v>
      </c>
      <c r="C22" s="132">
        <f>SUM(Triangle!$B21:C21)</f>
        <v>5501912.0439999998</v>
      </c>
      <c r="D22" s="132">
        <f>SUM(Triangle!$B21:D21)</f>
        <v>11013128.566</v>
      </c>
      <c r="E22" s="132">
        <f>SUM(Triangle!$B21:E21)</f>
        <v>12734448.07</v>
      </c>
      <c r="F22" s="132">
        <f>SUM(Triangle!$B21:F21)</f>
        <v>13630075.796</v>
      </c>
      <c r="G22" s="132"/>
      <c r="H22" s="132"/>
      <c r="I22" s="132"/>
      <c r="J22" s="132"/>
      <c r="K22" s="132"/>
      <c r="M22" s="40">
        <v>2010</v>
      </c>
      <c r="N22" s="119"/>
      <c r="O22" s="124">
        <f t="shared" si="13"/>
        <v>8.214807180298207</v>
      </c>
      <c r="P22" s="122">
        <f t="shared" si="10"/>
        <v>2.0016911353590516</v>
      </c>
      <c r="Q22" s="122">
        <f t="shared" si="10"/>
        <v>1.1562970498060017</v>
      </c>
      <c r="R22" s="122">
        <f t="shared" si="10"/>
        <v>1.0703310988491077</v>
      </c>
      <c r="S22" s="122"/>
      <c r="T22" s="122"/>
      <c r="U22" s="122"/>
      <c r="V22" s="122"/>
      <c r="W22" s="122"/>
      <c r="Y22" s="76"/>
    </row>
    <row r="23" spans="1:34" s="59" customFormat="1" ht="22.05" customHeight="1" x14ac:dyDescent="0.35">
      <c r="A23" s="40">
        <v>2011</v>
      </c>
      <c r="B23" s="133">
        <f>SUM(Triangle!$B22:B22)</f>
        <v>1416739.7120000001</v>
      </c>
      <c r="C23" s="132">
        <f>SUM(Triangle!$B22:C22)</f>
        <v>6927426.0840000007</v>
      </c>
      <c r="D23" s="132">
        <f>SUM(Triangle!$B22:D22)</f>
        <v>12367584.846000001</v>
      </c>
      <c r="E23" s="132">
        <f>SUM(Triangle!$B22:E22)</f>
        <v>15861412.66</v>
      </c>
      <c r="F23" s="132"/>
      <c r="G23" s="132"/>
      <c r="H23" s="132"/>
      <c r="I23" s="132"/>
      <c r="J23" s="132"/>
      <c r="K23" s="132"/>
      <c r="M23" s="40">
        <v>2011</v>
      </c>
      <c r="N23" s="119"/>
      <c r="O23" s="121">
        <f t="shared" si="13"/>
        <v>4.8896957043863827</v>
      </c>
      <c r="P23" s="122">
        <f t="shared" si="10"/>
        <v>1.785307370448155</v>
      </c>
      <c r="Q23" s="122">
        <f t="shared" si="10"/>
        <v>1.2824987948338187</v>
      </c>
      <c r="R23" s="122"/>
      <c r="S23" s="122"/>
      <c r="T23" s="122"/>
      <c r="U23" s="122"/>
      <c r="V23" s="122"/>
      <c r="W23" s="122"/>
      <c r="Y23" s="76"/>
    </row>
    <row r="24" spans="1:34" s="59" customFormat="1" ht="22.05" customHeight="1" x14ac:dyDescent="0.35">
      <c r="A24" s="40">
        <v>2012</v>
      </c>
      <c r="B24" s="133">
        <f>SUM(Triangle!$B23:B23)</f>
        <v>1713396.004</v>
      </c>
      <c r="C24" s="132">
        <f>SUM(Triangle!$B23:C23)</f>
        <v>8272016.4619999994</v>
      </c>
      <c r="D24" s="132">
        <f>SUM(Triangle!$B23:D23)</f>
        <v>13203502.287999999</v>
      </c>
      <c r="E24" s="132"/>
      <c r="F24" s="132"/>
      <c r="G24" s="132"/>
      <c r="H24" s="132"/>
      <c r="I24" s="132"/>
      <c r="J24" s="132"/>
      <c r="K24" s="132"/>
      <c r="M24" s="40">
        <v>2012</v>
      </c>
      <c r="N24" s="119"/>
      <c r="O24" s="121">
        <f t="shared" si="13"/>
        <v>4.827848578313831</v>
      </c>
      <c r="P24" s="122">
        <f t="shared" si="10"/>
        <v>1.5961648950596588</v>
      </c>
      <c r="Q24" s="122"/>
      <c r="R24" s="122"/>
      <c r="S24" s="122"/>
      <c r="T24" s="122"/>
      <c r="U24" s="122"/>
      <c r="V24" s="122"/>
      <c r="W24" s="122"/>
      <c r="Y24" s="76"/>
    </row>
    <row r="25" spans="1:34" s="59" customFormat="1" ht="22.05" customHeight="1" x14ac:dyDescent="0.35">
      <c r="A25" s="40">
        <v>2013</v>
      </c>
      <c r="B25" s="132">
        <f>SUM(Triangle!$B24:B24)</f>
        <v>849518.54799999995</v>
      </c>
      <c r="C25" s="132">
        <f>SUM(Triangle!$B24:C24)</f>
        <v>4268553.4059999995</v>
      </c>
      <c r="D25" s="132"/>
      <c r="E25" s="132"/>
      <c r="F25" s="132"/>
      <c r="G25" s="132"/>
      <c r="H25" s="132"/>
      <c r="I25" s="132"/>
      <c r="J25" s="132"/>
      <c r="K25" s="132"/>
      <c r="L25" s="60"/>
      <c r="M25" s="40">
        <v>2013</v>
      </c>
      <c r="N25" s="119"/>
      <c r="O25" s="121">
        <f t="shared" si="13"/>
        <v>5.0246735825242981</v>
      </c>
      <c r="P25" s="122"/>
      <c r="Q25" s="122"/>
      <c r="R25" s="122"/>
      <c r="S25" s="122"/>
      <c r="T25" s="122"/>
      <c r="U25" s="122"/>
      <c r="V25" s="122"/>
      <c r="W25" s="122"/>
      <c r="Y25" s="76"/>
    </row>
    <row r="26" spans="1:34" s="59" customFormat="1" ht="22.05" customHeight="1" x14ac:dyDescent="0.35">
      <c r="A26" s="40">
        <v>2014</v>
      </c>
      <c r="B26" s="132">
        <f>SUM(Triangle!$B25:B25)</f>
        <v>537255.56999999995</v>
      </c>
      <c r="C26" s="132"/>
      <c r="D26" s="132"/>
      <c r="E26" s="132"/>
      <c r="F26" s="132"/>
      <c r="G26" s="132"/>
      <c r="H26" s="132"/>
      <c r="I26" s="132"/>
      <c r="J26" s="132"/>
      <c r="K26" s="132"/>
      <c r="L26" s="60"/>
      <c r="M26" s="40">
        <v>2014</v>
      </c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Y26" s="76"/>
    </row>
    <row r="27" spans="1:34" ht="25.8" customHeight="1" x14ac:dyDescent="0.5">
      <c r="J27" s="61"/>
      <c r="L27" s="62"/>
      <c r="Y27" s="75"/>
    </row>
    <row r="28" spans="1:34" ht="37.200000000000003" customHeight="1" x14ac:dyDescent="0.45">
      <c r="A28" s="95" t="s">
        <v>14</v>
      </c>
      <c r="B28" s="95"/>
      <c r="C28" s="95"/>
      <c r="D28" s="95"/>
      <c r="E28" s="20"/>
      <c r="F28" s="63"/>
      <c r="G28" s="63"/>
      <c r="H28" s="63"/>
      <c r="I28" s="63"/>
      <c r="J28" s="63"/>
      <c r="K28" s="63"/>
      <c r="L28" s="64"/>
      <c r="M28" s="95" t="s">
        <v>6</v>
      </c>
      <c r="N28" s="95"/>
      <c r="O28" s="95"/>
      <c r="P28" s="95"/>
      <c r="Q28" s="20"/>
      <c r="R28" s="21"/>
      <c r="S28" s="21"/>
      <c r="T28" s="21"/>
      <c r="U28" s="21"/>
      <c r="V28" s="21"/>
      <c r="W28" s="21"/>
      <c r="Y28" s="96" t="s">
        <v>7</v>
      </c>
      <c r="Z28" s="96"/>
      <c r="AA28" s="96"/>
      <c r="AB28" s="20"/>
      <c r="AC28" s="20"/>
      <c r="AD28" s="21"/>
      <c r="AE28" s="21"/>
      <c r="AF28" s="21"/>
      <c r="AG28" s="21"/>
      <c r="AH28" s="21"/>
    </row>
    <row r="29" spans="1:34" ht="22.05" customHeight="1" x14ac:dyDescent="0.45">
      <c r="A29" s="40" t="s">
        <v>3</v>
      </c>
      <c r="B29" s="40">
        <f>B16</f>
        <v>0</v>
      </c>
      <c r="C29" s="40">
        <f t="shared" ref="C29:K29" si="17">C16</f>
        <v>1</v>
      </c>
      <c r="D29" s="40">
        <f t="shared" si="17"/>
        <v>2</v>
      </c>
      <c r="E29" s="40">
        <f t="shared" si="17"/>
        <v>3</v>
      </c>
      <c r="F29" s="40">
        <f t="shared" si="17"/>
        <v>4</v>
      </c>
      <c r="G29" s="40">
        <f t="shared" si="17"/>
        <v>5</v>
      </c>
      <c r="H29" s="40">
        <f t="shared" si="17"/>
        <v>6</v>
      </c>
      <c r="I29" s="40">
        <f t="shared" si="17"/>
        <v>7</v>
      </c>
      <c r="J29" s="40">
        <f t="shared" si="17"/>
        <v>8</v>
      </c>
      <c r="K29" s="40">
        <f t="shared" si="17"/>
        <v>9</v>
      </c>
      <c r="L29" s="59"/>
      <c r="M29" s="40" t="s">
        <v>1</v>
      </c>
      <c r="N29" s="40">
        <f>B29</f>
        <v>0</v>
      </c>
      <c r="O29" s="40">
        <f t="shared" ref="O29:W29" si="18">C29</f>
        <v>1</v>
      </c>
      <c r="P29" s="40">
        <f t="shared" si="18"/>
        <v>2</v>
      </c>
      <c r="Q29" s="40">
        <f t="shared" si="18"/>
        <v>3</v>
      </c>
      <c r="R29" s="40">
        <f t="shared" si="18"/>
        <v>4</v>
      </c>
      <c r="S29" s="40">
        <f t="shared" si="18"/>
        <v>5</v>
      </c>
      <c r="T29" s="40">
        <f t="shared" si="18"/>
        <v>6</v>
      </c>
      <c r="U29" s="40">
        <f t="shared" si="18"/>
        <v>7</v>
      </c>
      <c r="V29" s="40">
        <f t="shared" si="18"/>
        <v>8</v>
      </c>
      <c r="W29" s="40">
        <f t="shared" si="18"/>
        <v>9</v>
      </c>
      <c r="X29" s="59"/>
      <c r="Y29" s="74" t="s">
        <v>8</v>
      </c>
      <c r="Z29" s="40">
        <v>1</v>
      </c>
      <c r="AA29" s="40">
        <v>2</v>
      </c>
      <c r="AB29" s="40">
        <v>3</v>
      </c>
      <c r="AC29" s="40">
        <v>4</v>
      </c>
      <c r="AD29" s="40">
        <v>5</v>
      </c>
      <c r="AE29" s="40">
        <v>6</v>
      </c>
      <c r="AF29" s="40">
        <v>7</v>
      </c>
      <c r="AG29" s="40">
        <v>8</v>
      </c>
      <c r="AH29" s="40">
        <v>9</v>
      </c>
    </row>
    <row r="30" spans="1:34" ht="22.05" customHeight="1" x14ac:dyDescent="0.45">
      <c r="A30" s="40">
        <v>2005</v>
      </c>
      <c r="B30" s="132">
        <f>B17+Triangle!B29</f>
        <v>7624231.5999999996</v>
      </c>
      <c r="C30" s="132">
        <f>C17+Triangle!C29</f>
        <v>13679225.83</v>
      </c>
      <c r="D30" s="132">
        <f>D17+Triangle!D29</f>
        <v>14107964.236</v>
      </c>
      <c r="E30" s="132">
        <f>E17+Triangle!E29</f>
        <v>14090185.748</v>
      </c>
      <c r="F30" s="132">
        <f>F17+Triangle!F29</f>
        <v>14091527.032</v>
      </c>
      <c r="G30" s="132">
        <f>G17+Triangle!G29</f>
        <v>13399405.716</v>
      </c>
      <c r="H30" s="132">
        <f>H17+Triangle!H29</f>
        <v>13150983.342</v>
      </c>
      <c r="I30" s="132">
        <f>I17+Triangle!I29</f>
        <v>12813338.764</v>
      </c>
      <c r="J30" s="132">
        <f>J17+Triangle!J29</f>
        <v>12737897.864</v>
      </c>
      <c r="K30" s="132">
        <f>K17+Triangle!K29</f>
        <v>12607297.864</v>
      </c>
      <c r="M30" s="40">
        <v>2005</v>
      </c>
      <c r="N30" s="119"/>
      <c r="O30" s="124">
        <f>C30/B30</f>
        <v>1.7941776362092674</v>
      </c>
      <c r="P30" s="122">
        <f t="shared" ref="P30:W37" si="19">D30/C30</f>
        <v>1.0313423004582416</v>
      </c>
      <c r="Q30" s="122">
        <f t="shared" si="19"/>
        <v>0.9987398261221393</v>
      </c>
      <c r="R30" s="122">
        <f t="shared" si="19"/>
        <v>1.0000951927834019</v>
      </c>
      <c r="S30" s="122">
        <f t="shared" si="19"/>
        <v>0.95088386699125771</v>
      </c>
      <c r="T30" s="122">
        <f t="shared" si="19"/>
        <v>0.98146019463360501</v>
      </c>
      <c r="U30" s="122">
        <f t="shared" si="19"/>
        <v>0.97432552614361001</v>
      </c>
      <c r="V30" s="122">
        <f t="shared" si="19"/>
        <v>0.99411231519048282</v>
      </c>
      <c r="W30" s="122">
        <f t="shared" si="19"/>
        <v>0.98974713085358434</v>
      </c>
      <c r="X30" s="59"/>
      <c r="Y30" s="77" t="s">
        <v>9</v>
      </c>
      <c r="Z30" s="110">
        <f t="shared" ref="Z30:AH30" si="20">AVERAGE(O30:O38)</f>
        <v>1.6103435189915827</v>
      </c>
      <c r="AA30" s="111">
        <f t="shared" si="20"/>
        <v>1.0125386372617264</v>
      </c>
      <c r="AB30" s="111">
        <f t="shared" si="20"/>
        <v>0.98705932130502594</v>
      </c>
      <c r="AC30" s="111">
        <f t="shared" si="20"/>
        <v>0.96104288145764638</v>
      </c>
      <c r="AD30" s="111">
        <f t="shared" si="20"/>
        <v>0.95010381531092314</v>
      </c>
      <c r="AE30" s="111">
        <f t="shared" si="20"/>
        <v>0.96764971610437134</v>
      </c>
      <c r="AF30" s="111">
        <f t="shared" si="20"/>
        <v>0.96952620896299002</v>
      </c>
      <c r="AG30" s="111">
        <f t="shared" si="20"/>
        <v>0.99550004805433789</v>
      </c>
      <c r="AH30" s="111">
        <f t="shared" si="20"/>
        <v>0.98974713085358434</v>
      </c>
    </row>
    <row r="31" spans="1:34" ht="22.05" customHeight="1" x14ac:dyDescent="0.45">
      <c r="A31" s="40">
        <v>2006</v>
      </c>
      <c r="B31" s="132">
        <f>B18+Triangle!B30</f>
        <v>10324000</v>
      </c>
      <c r="C31" s="132">
        <f>C18+Triangle!C30</f>
        <v>20638693.138</v>
      </c>
      <c r="D31" s="132">
        <f>D18+Triangle!D30</f>
        <v>21643614.969999999</v>
      </c>
      <c r="E31" s="132">
        <f>E18+Triangle!E30</f>
        <v>22102858.949999999</v>
      </c>
      <c r="F31" s="132">
        <f>F18+Triangle!F30</f>
        <v>20364816.039999999</v>
      </c>
      <c r="G31" s="132">
        <f>G18+Triangle!G30</f>
        <v>19716910.158</v>
      </c>
      <c r="H31" s="132">
        <f>H18+Triangle!H30</f>
        <v>18955517.279999997</v>
      </c>
      <c r="I31" s="132">
        <f>I18+Triangle!I30</f>
        <v>18367223.031999998</v>
      </c>
      <c r="J31" s="132">
        <f>J18+Triangle!J30</f>
        <v>18310060.210000001</v>
      </c>
      <c r="K31" s="132"/>
      <c r="L31" s="65"/>
      <c r="M31" s="40">
        <v>2006</v>
      </c>
      <c r="N31" s="119"/>
      <c r="O31" s="125">
        <f>C31/B31</f>
        <v>1.9990985216970167</v>
      </c>
      <c r="P31" s="122">
        <f t="shared" si="19"/>
        <v>1.048691156231677</v>
      </c>
      <c r="Q31" s="122">
        <f t="shared" si="19"/>
        <v>1.0212184508288729</v>
      </c>
      <c r="R31" s="122">
        <f t="shared" si="19"/>
        <v>0.92136569690230052</v>
      </c>
      <c r="S31" s="122">
        <f t="shared" si="19"/>
        <v>0.96818503635253073</v>
      </c>
      <c r="T31" s="122">
        <f t="shared" si="19"/>
        <v>0.96138376287670646</v>
      </c>
      <c r="U31" s="122">
        <f t="shared" si="19"/>
        <v>0.96896448462418328</v>
      </c>
      <c r="V31" s="122">
        <f t="shared" si="19"/>
        <v>0.99688778091819297</v>
      </c>
      <c r="W31" s="122"/>
      <c r="X31" s="59"/>
      <c r="Y31" s="77" t="s">
        <v>10</v>
      </c>
      <c r="Z31" s="110">
        <f t="shared" ref="Z31:AH31" si="21">_xlfn.STDEV.P(O30:O38)</f>
        <v>0.23661944234913043</v>
      </c>
      <c r="AA31" s="112">
        <f t="shared" si="21"/>
        <v>4.1217607845052989E-2</v>
      </c>
      <c r="AB31" s="112">
        <f t="shared" si="21"/>
        <v>3.8924185566533556E-2</v>
      </c>
      <c r="AC31" s="112">
        <f t="shared" si="21"/>
        <v>3.0103719037925285E-2</v>
      </c>
      <c r="AD31" s="111">
        <f t="shared" si="21"/>
        <v>1.3990549780340478E-2</v>
      </c>
      <c r="AE31" s="111">
        <f t="shared" si="21"/>
        <v>1.2120470246842359E-2</v>
      </c>
      <c r="AF31" s="111">
        <f t="shared" si="21"/>
        <v>3.7106231608715827E-3</v>
      </c>
      <c r="AG31" s="111">
        <f t="shared" si="21"/>
        <v>1.3877328638550734E-3</v>
      </c>
      <c r="AH31" s="111">
        <f t="shared" si="21"/>
        <v>0</v>
      </c>
    </row>
    <row r="32" spans="1:34" ht="22.05" customHeight="1" x14ac:dyDescent="0.45">
      <c r="A32" s="40">
        <v>2007</v>
      </c>
      <c r="B32" s="132">
        <f>B19+Triangle!B31</f>
        <v>13482748.279999999</v>
      </c>
      <c r="C32" s="132">
        <f>C19+Triangle!C31</f>
        <v>22504981.482000001</v>
      </c>
      <c r="D32" s="132">
        <f>D19+Triangle!D31</f>
        <v>21588133.950000003</v>
      </c>
      <c r="E32" s="132">
        <f>E19+Triangle!E31</f>
        <v>20416546.998000003</v>
      </c>
      <c r="F32" s="132">
        <f>F19+Triangle!F31</f>
        <v>18770180.710000001</v>
      </c>
      <c r="G32" s="132">
        <f>G19+Triangle!G31</f>
        <v>17361954.916000001</v>
      </c>
      <c r="H32" s="132">
        <f>H19+Triangle!H31</f>
        <v>16512058.579999998</v>
      </c>
      <c r="I32" s="132">
        <f>I19+Triangle!I31</f>
        <v>15938902.175999999</v>
      </c>
      <c r="J32" s="132"/>
      <c r="K32" s="132"/>
      <c r="L32" s="59"/>
      <c r="M32" s="40">
        <v>2007</v>
      </c>
      <c r="N32" s="119"/>
      <c r="O32" s="121">
        <f t="shared" ref="O32:O38" si="22">C32/B32</f>
        <v>1.6691687046759878</v>
      </c>
      <c r="P32" s="122">
        <f t="shared" si="19"/>
        <v>0.95926024055015047</v>
      </c>
      <c r="Q32" s="122">
        <f t="shared" si="19"/>
        <v>0.94573004991012666</v>
      </c>
      <c r="R32" s="122">
        <f t="shared" si="19"/>
        <v>0.91936117854986543</v>
      </c>
      <c r="S32" s="122">
        <f t="shared" si="19"/>
        <v>0.92497537366543559</v>
      </c>
      <c r="T32" s="122">
        <f t="shared" si="19"/>
        <v>0.95104835025134316</v>
      </c>
      <c r="U32" s="122">
        <f t="shared" si="19"/>
        <v>0.96528861612117667</v>
      </c>
      <c r="V32" s="122"/>
      <c r="W32" s="122"/>
      <c r="X32" s="59"/>
      <c r="Y32" s="77" t="s">
        <v>11</v>
      </c>
      <c r="Z32" s="110">
        <f t="shared" ref="Z32:AH32" si="23">Z31/Z30</f>
        <v>0.14693724634437283</v>
      </c>
      <c r="AA32" s="112">
        <f t="shared" si="23"/>
        <v>4.0707195091853901E-2</v>
      </c>
      <c r="AB32" s="112">
        <f t="shared" si="23"/>
        <v>3.9434494691839309E-2</v>
      </c>
      <c r="AC32" s="112">
        <f t="shared" si="23"/>
        <v>3.1324012298250367E-2</v>
      </c>
      <c r="AD32" s="111">
        <f t="shared" si="23"/>
        <v>1.4725285337120813E-2</v>
      </c>
      <c r="AE32" s="111">
        <f t="shared" si="23"/>
        <v>1.2525679535811528E-2</v>
      </c>
      <c r="AF32" s="111">
        <f t="shared" si="23"/>
        <v>3.8272541026410038E-3</v>
      </c>
      <c r="AG32" s="111">
        <f t="shared" si="23"/>
        <v>1.3940058230708654E-3</v>
      </c>
      <c r="AH32" s="111">
        <f t="shared" si="23"/>
        <v>0</v>
      </c>
    </row>
    <row r="33" spans="1:34" ht="22.05" customHeight="1" x14ac:dyDescent="0.45">
      <c r="A33" s="40">
        <v>2008</v>
      </c>
      <c r="B33" s="133">
        <f>B20+Triangle!B32</f>
        <v>17148691.122000001</v>
      </c>
      <c r="C33" s="132">
        <f>C20+Triangle!C32</f>
        <v>21227104.127999999</v>
      </c>
      <c r="D33" s="132">
        <f>D20+Triangle!D32</f>
        <v>21317747.136</v>
      </c>
      <c r="E33" s="132">
        <f>E20+Triangle!E32</f>
        <v>19519674.465999998</v>
      </c>
      <c r="F33" s="132">
        <f>F20+Triangle!F32</f>
        <v>19043002.368000001</v>
      </c>
      <c r="G33" s="132">
        <f>G20+Triangle!G32</f>
        <v>18155830.452</v>
      </c>
      <c r="H33" s="132">
        <f>H20+Triangle!H32</f>
        <v>17732918.644000001</v>
      </c>
      <c r="I33" s="132"/>
      <c r="J33" s="132"/>
      <c r="K33" s="132"/>
      <c r="L33" s="59"/>
      <c r="M33" s="40">
        <v>2008</v>
      </c>
      <c r="N33" s="119"/>
      <c r="O33" s="122">
        <f t="shared" si="22"/>
        <v>1.2378264893212645</v>
      </c>
      <c r="P33" s="122">
        <f t="shared" si="19"/>
        <v>1.0042701542072541</v>
      </c>
      <c r="Q33" s="122">
        <f t="shared" si="19"/>
        <v>0.91565371994850542</v>
      </c>
      <c r="R33" s="122">
        <f t="shared" si="19"/>
        <v>0.97557991559591428</v>
      </c>
      <c r="S33" s="122">
        <f t="shared" si="19"/>
        <v>0.95341218265609151</v>
      </c>
      <c r="T33" s="122">
        <f t="shared" si="19"/>
        <v>0.97670655665583106</v>
      </c>
      <c r="U33" s="122"/>
      <c r="V33" s="122"/>
      <c r="W33" s="122"/>
      <c r="X33" s="59"/>
      <c r="Y33" s="77" t="s">
        <v>12</v>
      </c>
      <c r="Z33" s="111">
        <f t="shared" ref="Z33:AH33" si="24">Z30-Z31</f>
        <v>1.3737240766424523</v>
      </c>
      <c r="AA33" s="111">
        <f t="shared" si="24"/>
        <v>0.97132102941667342</v>
      </c>
      <c r="AB33" s="111">
        <f t="shared" si="24"/>
        <v>0.9481351357384924</v>
      </c>
      <c r="AC33" s="111">
        <f t="shared" si="24"/>
        <v>0.93093916241972108</v>
      </c>
      <c r="AD33" s="111">
        <f t="shared" si="24"/>
        <v>0.93611326553058261</v>
      </c>
      <c r="AE33" s="111">
        <f t="shared" si="24"/>
        <v>0.95552924585752896</v>
      </c>
      <c r="AF33" s="111">
        <f t="shared" si="24"/>
        <v>0.96581558580211846</v>
      </c>
      <c r="AG33" s="111">
        <f t="shared" si="24"/>
        <v>0.99411231519048282</v>
      </c>
      <c r="AH33" s="111">
        <f t="shared" si="24"/>
        <v>0.98974713085358434</v>
      </c>
    </row>
    <row r="34" spans="1:34" ht="22.05" customHeight="1" x14ac:dyDescent="0.45">
      <c r="A34" s="40">
        <v>2009</v>
      </c>
      <c r="B34" s="134">
        <f>B21+Triangle!B33</f>
        <v>15809704.013999999</v>
      </c>
      <c r="C34" s="132">
        <f>C21+Triangle!C33</f>
        <v>22175603.704</v>
      </c>
      <c r="D34" s="132">
        <f>D21+Triangle!D33</f>
        <v>20869789.706</v>
      </c>
      <c r="E34" s="132">
        <f>E21+Triangle!E33</f>
        <v>21180599.038000003</v>
      </c>
      <c r="F34" s="132">
        <f>F21+Triangle!F33</f>
        <v>20678662.329999998</v>
      </c>
      <c r="G34" s="132">
        <f>G21+Triangle!G33</f>
        <v>19708060.034000002</v>
      </c>
      <c r="H34" s="132"/>
      <c r="I34" s="132"/>
      <c r="J34" s="132"/>
      <c r="K34" s="132"/>
      <c r="L34" s="59"/>
      <c r="M34" s="40">
        <v>2009</v>
      </c>
      <c r="N34" s="119"/>
      <c r="O34" s="122">
        <f t="shared" si="22"/>
        <v>1.4026577401046088</v>
      </c>
      <c r="P34" s="122">
        <f t="shared" si="19"/>
        <v>0.94111483883685842</v>
      </c>
      <c r="Q34" s="122">
        <f t="shared" si="19"/>
        <v>1.0148927869604094</v>
      </c>
      <c r="R34" s="122">
        <f t="shared" si="19"/>
        <v>0.97630205325640307</v>
      </c>
      <c r="S34" s="122">
        <f t="shared" si="19"/>
        <v>0.95306261688930072</v>
      </c>
      <c r="T34" s="122"/>
      <c r="U34" s="122"/>
      <c r="V34" s="122"/>
      <c r="W34" s="122"/>
      <c r="X34" s="59"/>
      <c r="Y34" s="77" t="s">
        <v>13</v>
      </c>
      <c r="Z34" s="111">
        <f t="shared" ref="Z34:AH34" si="25">Z30+Z31</f>
        <v>1.846962961340713</v>
      </c>
      <c r="AA34" s="111">
        <f t="shared" si="25"/>
        <v>1.0537562451067795</v>
      </c>
      <c r="AB34" s="111">
        <f t="shared" si="25"/>
        <v>1.0259835068715595</v>
      </c>
      <c r="AC34" s="111">
        <f t="shared" si="25"/>
        <v>0.99114660049557168</v>
      </c>
      <c r="AD34" s="111">
        <f t="shared" si="25"/>
        <v>0.96409436509126367</v>
      </c>
      <c r="AE34" s="111">
        <f t="shared" si="25"/>
        <v>0.97977018635121371</v>
      </c>
      <c r="AF34" s="111">
        <f t="shared" si="25"/>
        <v>0.97323683212386158</v>
      </c>
      <c r="AG34" s="111">
        <f t="shared" si="25"/>
        <v>0.99688778091819297</v>
      </c>
      <c r="AH34" s="111">
        <f t="shared" si="25"/>
        <v>0.98974713085358434</v>
      </c>
    </row>
    <row r="35" spans="1:34" ht="22.05" customHeight="1" x14ac:dyDescent="0.45">
      <c r="A35" s="40">
        <v>2010</v>
      </c>
      <c r="B35" s="134">
        <f>B22+Triangle!B34</f>
        <v>15433432.702000001</v>
      </c>
      <c r="C35" s="132">
        <f>C22+Triangle!C34</f>
        <v>20315581.538000003</v>
      </c>
      <c r="D35" s="132">
        <f>D22+Triangle!D34</f>
        <v>20506048.857999999</v>
      </c>
      <c r="E35" s="132">
        <f>E22+Triangle!E34</f>
        <v>20192418.405999999</v>
      </c>
      <c r="F35" s="132">
        <f>F22+Triangle!F34</f>
        <v>19658394.598000001</v>
      </c>
      <c r="G35" s="132"/>
      <c r="H35" s="132"/>
      <c r="I35" s="132"/>
      <c r="J35" s="132"/>
      <c r="K35" s="132"/>
      <c r="L35" s="59"/>
      <c r="M35" s="40">
        <v>2010</v>
      </c>
      <c r="N35" s="119"/>
      <c r="O35" s="122">
        <f t="shared" si="22"/>
        <v>1.3163359007855284</v>
      </c>
      <c r="P35" s="122">
        <f t="shared" si="19"/>
        <v>1.0093754303633262</v>
      </c>
      <c r="Q35" s="122">
        <f t="shared" si="19"/>
        <v>0.98470546646153911</v>
      </c>
      <c r="R35" s="122">
        <f t="shared" si="19"/>
        <v>0.97355325165799267</v>
      </c>
      <c r="S35" s="122"/>
      <c r="T35" s="122"/>
      <c r="U35" s="122"/>
      <c r="V35" s="122"/>
      <c r="W35" s="122"/>
      <c r="X35" s="60"/>
      <c r="Y35" s="59"/>
      <c r="Z35" s="59"/>
      <c r="AA35" s="59"/>
      <c r="AB35" s="59"/>
      <c r="AC35" s="59"/>
      <c r="AD35" s="59"/>
      <c r="AE35" s="59"/>
      <c r="AF35" s="59"/>
      <c r="AG35" s="59"/>
      <c r="AH35" s="59"/>
    </row>
    <row r="36" spans="1:34" ht="22.05" customHeight="1" x14ac:dyDescent="0.45">
      <c r="A36" s="40">
        <v>2011</v>
      </c>
      <c r="B36" s="134">
        <f>B23+Triangle!B35</f>
        <v>15098525.092</v>
      </c>
      <c r="C36" s="132">
        <f>C23+Triangle!C35</f>
        <v>23788276.954000004</v>
      </c>
      <c r="D36" s="132">
        <f>D23+Triangle!D35</f>
        <v>24634159.674000002</v>
      </c>
      <c r="E36" s="132">
        <f>E23+Triangle!E35</f>
        <v>25335616.112</v>
      </c>
      <c r="F36" s="132"/>
      <c r="G36" s="132"/>
      <c r="H36" s="132"/>
      <c r="I36" s="132"/>
      <c r="J36" s="132"/>
      <c r="K36" s="132"/>
      <c r="L36" s="59"/>
      <c r="M36" s="40">
        <v>2011</v>
      </c>
      <c r="N36" s="119"/>
      <c r="O36" s="121">
        <f t="shared" si="22"/>
        <v>1.5755364718772626</v>
      </c>
      <c r="P36" s="122">
        <f t="shared" si="19"/>
        <v>1.0355588057779763</v>
      </c>
      <c r="Q36" s="122">
        <f t="shared" si="19"/>
        <v>1.0284749489035887</v>
      </c>
      <c r="R36" s="122"/>
      <c r="S36" s="122"/>
      <c r="T36" s="122"/>
      <c r="U36" s="122"/>
      <c r="V36" s="122"/>
      <c r="W36" s="122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</row>
    <row r="37" spans="1:34" ht="22.05" customHeight="1" x14ac:dyDescent="0.45">
      <c r="A37" s="40">
        <v>2012</v>
      </c>
      <c r="B37" s="132">
        <f>B24+Triangle!B36</f>
        <v>13602130.530000001</v>
      </c>
      <c r="C37" s="132">
        <f>C24+Triangle!C36</f>
        <v>22963211.27</v>
      </c>
      <c r="D37" s="132">
        <f>D24+Triangle!D36</f>
        <v>24586622.395999998</v>
      </c>
      <c r="E37" s="132"/>
      <c r="F37" s="132"/>
      <c r="G37" s="132"/>
      <c r="H37" s="132"/>
      <c r="I37" s="132"/>
      <c r="J37" s="132"/>
      <c r="K37" s="132"/>
      <c r="L37" s="59"/>
      <c r="M37" s="40">
        <v>2012</v>
      </c>
      <c r="N37" s="119"/>
      <c r="O37" s="121">
        <f t="shared" si="22"/>
        <v>1.6882069481213835</v>
      </c>
      <c r="P37" s="122">
        <f t="shared" si="19"/>
        <v>1.0706961716683276</v>
      </c>
      <c r="Q37" s="122"/>
      <c r="R37" s="122"/>
      <c r="S37" s="122"/>
      <c r="T37" s="122"/>
      <c r="U37" s="122"/>
      <c r="V37" s="122"/>
      <c r="W37" s="122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</row>
    <row r="38" spans="1:34" ht="22.05" customHeight="1" x14ac:dyDescent="0.45">
      <c r="A38" s="40">
        <v>2013</v>
      </c>
      <c r="B38" s="132">
        <f>B25+Triangle!B37</f>
        <v>12461852.266000001</v>
      </c>
      <c r="C38" s="132">
        <f>C25+Triangle!C37</f>
        <v>22556990.151999999</v>
      </c>
      <c r="D38" s="132"/>
      <c r="E38" s="132"/>
      <c r="F38" s="132"/>
      <c r="G38" s="132"/>
      <c r="H38" s="132"/>
      <c r="I38" s="132"/>
      <c r="J38" s="132"/>
      <c r="K38" s="132"/>
      <c r="L38" s="59"/>
      <c r="M38" s="40">
        <v>2013</v>
      </c>
      <c r="N38" s="119"/>
      <c r="O38" s="125">
        <f t="shared" si="22"/>
        <v>1.8100832581319255</v>
      </c>
      <c r="P38" s="122"/>
      <c r="Q38" s="122"/>
      <c r="R38" s="122"/>
      <c r="S38" s="122"/>
      <c r="T38" s="122"/>
      <c r="U38" s="122"/>
      <c r="V38" s="122"/>
      <c r="W38" s="122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</row>
    <row r="39" spans="1:34" ht="22.05" customHeight="1" x14ac:dyDescent="0.45">
      <c r="A39" s="40">
        <v>2014</v>
      </c>
      <c r="B39" s="132">
        <f>B26+Triangle!B38</f>
        <v>10005805.506000001</v>
      </c>
      <c r="C39" s="131"/>
      <c r="D39" s="131"/>
      <c r="E39" s="131"/>
      <c r="F39" s="131"/>
      <c r="G39" s="131"/>
      <c r="H39" s="131"/>
      <c r="I39" s="131"/>
      <c r="J39" s="131"/>
      <c r="K39" s="131"/>
      <c r="M39" s="40">
        <v>2014</v>
      </c>
      <c r="N39" s="126"/>
      <c r="O39" s="126"/>
      <c r="P39" s="126"/>
      <c r="Q39" s="126"/>
      <c r="R39" s="126"/>
      <c r="S39" s="126"/>
      <c r="T39" s="126"/>
      <c r="U39" s="126"/>
      <c r="V39" s="126"/>
      <c r="W39" s="126"/>
    </row>
    <row r="40" spans="1:34" ht="22.05" customHeight="1" x14ac:dyDescent="0.45">
      <c r="N40" s="127"/>
      <c r="O40" s="127"/>
      <c r="P40" s="127"/>
      <c r="Q40" s="127"/>
      <c r="R40" s="127"/>
      <c r="S40" s="127"/>
      <c r="T40" s="127"/>
      <c r="U40" s="127"/>
      <c r="V40" s="127"/>
      <c r="W40" s="127"/>
    </row>
    <row r="41" spans="1:34" ht="32.4" customHeight="1" x14ac:dyDescent="0.45">
      <c r="A41" s="102" t="s">
        <v>15</v>
      </c>
      <c r="B41" s="102"/>
      <c r="C41" s="102"/>
      <c r="D41" s="102"/>
      <c r="E41" s="103"/>
      <c r="F41" s="63"/>
      <c r="G41" s="63"/>
      <c r="H41" s="63"/>
      <c r="I41" s="63"/>
      <c r="J41" s="63"/>
      <c r="K41" s="63"/>
      <c r="M41" s="101" t="s">
        <v>6</v>
      </c>
      <c r="N41" s="101"/>
      <c r="O41" s="101"/>
      <c r="P41" s="101"/>
      <c r="Q41" s="104"/>
      <c r="R41" s="21"/>
      <c r="S41" s="21"/>
      <c r="T41" s="21"/>
      <c r="U41" s="21"/>
      <c r="V41" s="21"/>
      <c r="W41" s="21"/>
      <c r="Y41" s="101" t="s">
        <v>7</v>
      </c>
      <c r="Z41" s="101"/>
      <c r="AA41" s="101"/>
      <c r="AB41" s="104"/>
      <c r="AC41" s="104"/>
      <c r="AD41" s="21"/>
      <c r="AE41" s="21"/>
      <c r="AF41" s="21"/>
      <c r="AG41" s="21"/>
      <c r="AH41" s="21"/>
    </row>
    <row r="42" spans="1:34" ht="22.05" customHeight="1" x14ac:dyDescent="0.45">
      <c r="A42" s="67" t="s">
        <v>3</v>
      </c>
      <c r="B42" s="67">
        <f>B29</f>
        <v>0</v>
      </c>
      <c r="C42" s="67">
        <f t="shared" ref="C42:K42" si="26">C29</f>
        <v>1</v>
      </c>
      <c r="D42" s="67">
        <f t="shared" si="26"/>
        <v>2</v>
      </c>
      <c r="E42" s="67">
        <f t="shared" si="26"/>
        <v>3</v>
      </c>
      <c r="F42" s="67">
        <f t="shared" si="26"/>
        <v>4</v>
      </c>
      <c r="G42" s="67">
        <f t="shared" si="26"/>
        <v>5</v>
      </c>
      <c r="H42" s="67">
        <f t="shared" si="26"/>
        <v>6</v>
      </c>
      <c r="I42" s="67">
        <f t="shared" si="26"/>
        <v>7</v>
      </c>
      <c r="J42" s="67">
        <f t="shared" si="26"/>
        <v>8</v>
      </c>
      <c r="K42" s="67">
        <f t="shared" si="26"/>
        <v>9</v>
      </c>
      <c r="M42" s="67" t="s">
        <v>1</v>
      </c>
      <c r="N42" s="67">
        <f>B42</f>
        <v>0</v>
      </c>
      <c r="O42" s="67">
        <f t="shared" ref="O42:W42" si="27">C42</f>
        <v>1</v>
      </c>
      <c r="P42" s="67">
        <f t="shared" si="27"/>
        <v>2</v>
      </c>
      <c r="Q42" s="67">
        <f t="shared" si="27"/>
        <v>3</v>
      </c>
      <c r="R42" s="67">
        <f t="shared" si="27"/>
        <v>4</v>
      </c>
      <c r="S42" s="67">
        <f t="shared" si="27"/>
        <v>5</v>
      </c>
      <c r="T42" s="67">
        <f t="shared" si="27"/>
        <v>6</v>
      </c>
      <c r="U42" s="67">
        <f t="shared" si="27"/>
        <v>7</v>
      </c>
      <c r="V42" s="67">
        <f t="shared" si="27"/>
        <v>8</v>
      </c>
      <c r="W42" s="67">
        <f t="shared" si="27"/>
        <v>9</v>
      </c>
      <c r="Y42" s="67" t="s">
        <v>8</v>
      </c>
      <c r="Z42" s="67">
        <v>1</v>
      </c>
      <c r="AA42" s="67">
        <v>2</v>
      </c>
      <c r="AB42" s="67">
        <v>3</v>
      </c>
      <c r="AC42" s="67">
        <v>4</v>
      </c>
      <c r="AD42" s="67">
        <v>5</v>
      </c>
      <c r="AE42" s="67">
        <v>6</v>
      </c>
      <c r="AF42" s="67">
        <v>7</v>
      </c>
      <c r="AG42" s="67">
        <v>8</v>
      </c>
      <c r="AH42" s="67">
        <v>9</v>
      </c>
    </row>
    <row r="43" spans="1:34" ht="22.05" customHeight="1" x14ac:dyDescent="0.45">
      <c r="A43" s="67">
        <v>2005</v>
      </c>
      <c r="B43" s="131">
        <f>B30/B4</f>
        <v>12218.319871794871</v>
      </c>
      <c r="C43" s="131">
        <f t="shared" ref="B43:K47" si="28">C30/C4</f>
        <v>14460.069587737844</v>
      </c>
      <c r="D43" s="131">
        <f t="shared" si="28"/>
        <v>14634.817672199169</v>
      </c>
      <c r="E43" s="131">
        <f t="shared" si="28"/>
        <v>14466.309802874743</v>
      </c>
      <c r="F43" s="131">
        <f t="shared" si="28"/>
        <v>14408.514347648261</v>
      </c>
      <c r="G43" s="131">
        <f t="shared" si="28"/>
        <v>13672.862975510205</v>
      </c>
      <c r="H43" s="131">
        <f t="shared" si="28"/>
        <v>13419.370757142857</v>
      </c>
      <c r="I43" s="131">
        <f t="shared" si="28"/>
        <v>13074.835473469388</v>
      </c>
      <c r="J43" s="131">
        <f t="shared" si="28"/>
        <v>12997.854963265307</v>
      </c>
      <c r="K43" s="131">
        <f t="shared" si="28"/>
        <v>12864.589657142857</v>
      </c>
      <c r="M43" s="67">
        <v>2005</v>
      </c>
      <c r="N43" s="126"/>
      <c r="O43" s="128">
        <f>C43/B43</f>
        <v>1.1834744661676353</v>
      </c>
      <c r="P43" s="129">
        <f t="shared" ref="P43:W50" si="29">D43/C43</f>
        <v>1.012084871611511</v>
      </c>
      <c r="Q43" s="129">
        <f t="shared" si="29"/>
        <v>0.98848582380055683</v>
      </c>
      <c r="R43" s="129">
        <f t="shared" si="29"/>
        <v>0.99600482389676204</v>
      </c>
      <c r="S43" s="129">
        <f t="shared" si="29"/>
        <v>0.94894328767086744</v>
      </c>
      <c r="T43" s="129">
        <f t="shared" si="29"/>
        <v>0.98146019463360501</v>
      </c>
      <c r="U43" s="129">
        <f t="shared" si="29"/>
        <v>0.97432552614361001</v>
      </c>
      <c r="V43" s="129">
        <f t="shared" si="29"/>
        <v>0.99411231519048293</v>
      </c>
      <c r="W43" s="129">
        <f t="shared" si="29"/>
        <v>0.98974713085358423</v>
      </c>
      <c r="Y43" s="107" t="s">
        <v>9</v>
      </c>
      <c r="Z43" s="106">
        <f t="shared" ref="Z43:AH43" si="30">AVERAGE(O43:O51)</f>
        <v>1.0207573188937777</v>
      </c>
      <c r="AA43" s="106">
        <f t="shared" si="30"/>
        <v>0.97914215105427171</v>
      </c>
      <c r="AB43" s="106">
        <f t="shared" si="30"/>
        <v>0.97744196429413233</v>
      </c>
      <c r="AC43" s="106">
        <f t="shared" si="30"/>
        <v>0.95925152625794319</v>
      </c>
      <c r="AD43" s="106">
        <f t="shared" si="30"/>
        <v>0.94942007042811161</v>
      </c>
      <c r="AE43" s="106">
        <f t="shared" si="30"/>
        <v>0.96764971610437134</v>
      </c>
      <c r="AF43" s="106">
        <f t="shared" si="30"/>
        <v>0.9695262089629898</v>
      </c>
      <c r="AG43" s="106">
        <f t="shared" si="30"/>
        <v>0.99550004805433789</v>
      </c>
      <c r="AH43" s="106">
        <f t="shared" si="30"/>
        <v>0.98974713085358423</v>
      </c>
    </row>
    <row r="44" spans="1:34" ht="22.05" customHeight="1" x14ac:dyDescent="0.45">
      <c r="A44" s="67">
        <v>2006</v>
      </c>
      <c r="B44" s="131">
        <f t="shared" si="28"/>
        <v>14181.318681318682</v>
      </c>
      <c r="C44" s="131">
        <f t="shared" si="28"/>
        <v>16510.954510399999</v>
      </c>
      <c r="D44" s="131">
        <f t="shared" si="28"/>
        <v>16726.132125193199</v>
      </c>
      <c r="E44" s="131">
        <f t="shared" si="28"/>
        <v>16976.082142857143</v>
      </c>
      <c r="F44" s="131">
        <f t="shared" si="28"/>
        <v>15569.431223241589</v>
      </c>
      <c r="G44" s="131">
        <f t="shared" si="28"/>
        <v>15051.07645648855</v>
      </c>
      <c r="H44" s="131">
        <f t="shared" si="28"/>
        <v>14469.860519083968</v>
      </c>
      <c r="I44" s="131">
        <f t="shared" si="28"/>
        <v>14020.780940458013</v>
      </c>
      <c r="J44" s="131">
        <f t="shared" si="28"/>
        <v>13977.145198473283</v>
      </c>
      <c r="K44" s="131"/>
      <c r="M44" s="67">
        <v>2006</v>
      </c>
      <c r="N44" s="126"/>
      <c r="O44" s="128">
        <f t="shared" ref="O44:O51" si="31">C44/B44</f>
        <v>1.1642749790363425</v>
      </c>
      <c r="P44" s="129">
        <f t="shared" si="29"/>
        <v>1.0130324152160715</v>
      </c>
      <c r="Q44" s="129">
        <f t="shared" si="29"/>
        <v>1.0149436830818446</v>
      </c>
      <c r="R44" s="129">
        <f t="shared" si="29"/>
        <v>0.91713924875137243</v>
      </c>
      <c r="S44" s="129">
        <f t="shared" si="29"/>
        <v>0.96670689125886289</v>
      </c>
      <c r="T44" s="129">
        <f t="shared" si="29"/>
        <v>0.96138376287670646</v>
      </c>
      <c r="U44" s="129">
        <f t="shared" si="29"/>
        <v>0.96896448462418316</v>
      </c>
      <c r="V44" s="129">
        <f t="shared" si="29"/>
        <v>0.99688778091819297</v>
      </c>
      <c r="W44" s="129"/>
      <c r="Y44" s="107" t="s">
        <v>10</v>
      </c>
      <c r="Z44" s="108">
        <f t="shared" ref="Z44:AH44" si="32">_xlfn.STDEV.P(O43:O51)</f>
        <v>0.12773393158794563</v>
      </c>
      <c r="AA44" s="109">
        <f t="shared" si="32"/>
        <v>3.6702174379031928E-2</v>
      </c>
      <c r="AB44" s="109">
        <f t="shared" si="32"/>
        <v>3.6940390603627943E-2</v>
      </c>
      <c r="AC44" s="109">
        <f t="shared" si="32"/>
        <v>3.0011457660527926E-2</v>
      </c>
      <c r="AD44" s="106">
        <f t="shared" si="32"/>
        <v>1.3607422980226661E-2</v>
      </c>
      <c r="AE44" s="106">
        <f t="shared" si="32"/>
        <v>1.2120470246842359E-2</v>
      </c>
      <c r="AF44" s="106">
        <f t="shared" si="32"/>
        <v>3.7106231608715879E-3</v>
      </c>
      <c r="AG44" s="106">
        <f t="shared" si="32"/>
        <v>1.3877328638550179E-3</v>
      </c>
      <c r="AH44" s="106">
        <f t="shared" si="32"/>
        <v>0</v>
      </c>
    </row>
    <row r="45" spans="1:34" ht="22.05" customHeight="1" x14ac:dyDescent="0.45">
      <c r="A45" s="67">
        <v>2007</v>
      </c>
      <c r="B45" s="131">
        <f t="shared" si="28"/>
        <v>15014.196302895321</v>
      </c>
      <c r="C45" s="131">
        <f t="shared" si="28"/>
        <v>14334.383109554141</v>
      </c>
      <c r="D45" s="131">
        <f t="shared" si="28"/>
        <v>13293.185929802958</v>
      </c>
      <c r="E45" s="131">
        <f t="shared" si="28"/>
        <v>12464.314406593408</v>
      </c>
      <c r="F45" s="131">
        <f t="shared" si="28"/>
        <v>11459.206782661784</v>
      </c>
      <c r="G45" s="131">
        <f t="shared" si="28"/>
        <v>10599.484075702076</v>
      </c>
      <c r="H45" s="131">
        <f t="shared" si="28"/>
        <v>10080.621843711842</v>
      </c>
      <c r="I45" s="131">
        <f t="shared" si="28"/>
        <v>9730.7095091575084</v>
      </c>
      <c r="J45" s="131"/>
      <c r="K45" s="131"/>
      <c r="M45" s="67">
        <v>2007</v>
      </c>
      <c r="N45" s="126"/>
      <c r="O45" s="129">
        <f t="shared" si="31"/>
        <v>0.95472197248346313</v>
      </c>
      <c r="P45" s="129">
        <f t="shared" si="29"/>
        <v>0.92736365619688188</v>
      </c>
      <c r="Q45" s="129">
        <f t="shared" si="29"/>
        <v>0.93764688709038202</v>
      </c>
      <c r="R45" s="129">
        <f t="shared" si="29"/>
        <v>0.91936117854986554</v>
      </c>
      <c r="S45" s="129">
        <f t="shared" si="29"/>
        <v>0.92497537366543536</v>
      </c>
      <c r="T45" s="129">
        <f t="shared" si="29"/>
        <v>0.95104835025134316</v>
      </c>
      <c r="U45" s="129">
        <f t="shared" si="29"/>
        <v>0.96528861612117667</v>
      </c>
      <c r="V45" s="129"/>
      <c r="W45" s="129"/>
      <c r="Y45" s="107" t="s">
        <v>11</v>
      </c>
      <c r="Z45" s="108">
        <f t="shared" ref="Z45:AH45" si="33">Z44/Z43</f>
        <v>0.12513643470749183</v>
      </c>
      <c r="AA45" s="109">
        <f t="shared" si="33"/>
        <v>3.7484010201699107E-2</v>
      </c>
      <c r="AB45" s="109">
        <f t="shared" si="33"/>
        <v>3.7792924749557637E-2</v>
      </c>
      <c r="AC45" s="109">
        <f t="shared" si="33"/>
        <v>3.1286327765985569E-2</v>
      </c>
      <c r="AD45" s="106">
        <f t="shared" si="33"/>
        <v>1.4332352352832414E-2</v>
      </c>
      <c r="AE45" s="106">
        <f t="shared" si="33"/>
        <v>1.2525679535811528E-2</v>
      </c>
      <c r="AF45" s="106">
        <f t="shared" si="33"/>
        <v>3.8272541026410098E-3</v>
      </c>
      <c r="AG45" s="106">
        <f t="shared" si="33"/>
        <v>1.3940058230708097E-3</v>
      </c>
      <c r="AH45" s="106">
        <f t="shared" si="33"/>
        <v>0</v>
      </c>
    </row>
    <row r="46" spans="1:34" ht="22.05" customHeight="1" x14ac:dyDescent="0.45">
      <c r="A46" s="67">
        <v>2008</v>
      </c>
      <c r="B46" s="131">
        <f t="shared" si="28"/>
        <v>15967.123949720672</v>
      </c>
      <c r="C46" s="131">
        <f t="shared" si="28"/>
        <v>13300.190556390977</v>
      </c>
      <c r="D46" s="131">
        <f t="shared" si="28"/>
        <v>12795.766588235294</v>
      </c>
      <c r="E46" s="131">
        <f t="shared" si="28"/>
        <v>11660.498486260452</v>
      </c>
      <c r="F46" s="131">
        <f t="shared" si="28"/>
        <v>11375.748129032259</v>
      </c>
      <c r="G46" s="131">
        <f t="shared" si="28"/>
        <v>10845.776853046595</v>
      </c>
      <c r="H46" s="131">
        <f t="shared" si="28"/>
        <v>10593.141364396655</v>
      </c>
      <c r="I46" s="131"/>
      <c r="J46" s="131"/>
      <c r="K46" s="131"/>
      <c r="M46" s="67">
        <v>2008</v>
      </c>
      <c r="N46" s="126"/>
      <c r="O46" s="129">
        <f t="shared" si="31"/>
        <v>0.8329734646184449</v>
      </c>
      <c r="P46" s="129">
        <f t="shared" si="29"/>
        <v>0.96207392924056279</v>
      </c>
      <c r="Q46" s="129">
        <f t="shared" si="29"/>
        <v>0.91127783598220435</v>
      </c>
      <c r="R46" s="129">
        <f t="shared" si="29"/>
        <v>0.97557991559591439</v>
      </c>
      <c r="S46" s="129">
        <f t="shared" si="29"/>
        <v>0.9534121826560914</v>
      </c>
      <c r="T46" s="129">
        <f t="shared" si="29"/>
        <v>0.97670655665583106</v>
      </c>
      <c r="U46" s="129"/>
      <c r="V46" s="129"/>
      <c r="W46" s="129"/>
      <c r="Y46" s="107" t="s">
        <v>12</v>
      </c>
      <c r="Z46" s="106">
        <f t="shared" ref="Z46:AH46" si="34">Z43-Z44</f>
        <v>0.89302338730583208</v>
      </c>
      <c r="AA46" s="106">
        <f t="shared" si="34"/>
        <v>0.94243997667523982</v>
      </c>
      <c r="AB46" s="106">
        <f t="shared" si="34"/>
        <v>0.94050157369050436</v>
      </c>
      <c r="AC46" s="106">
        <f t="shared" si="34"/>
        <v>0.92924006859741526</v>
      </c>
      <c r="AD46" s="106">
        <f t="shared" si="34"/>
        <v>0.93581264744788495</v>
      </c>
      <c r="AE46" s="106">
        <f t="shared" si="34"/>
        <v>0.95552924585752896</v>
      </c>
      <c r="AF46" s="106">
        <f t="shared" si="34"/>
        <v>0.96581558580211824</v>
      </c>
      <c r="AG46" s="106">
        <f t="shared" si="34"/>
        <v>0.99411231519048293</v>
      </c>
      <c r="AH46" s="106">
        <f t="shared" si="34"/>
        <v>0.98974713085358423</v>
      </c>
    </row>
    <row r="47" spans="1:34" ht="22.05" customHeight="1" x14ac:dyDescent="0.45">
      <c r="A47" s="67">
        <v>2009</v>
      </c>
      <c r="B47" s="131">
        <f t="shared" si="28"/>
        <v>15778.147718562874</v>
      </c>
      <c r="C47" s="131">
        <f t="shared" si="28"/>
        <v>14233.378500641849</v>
      </c>
      <c r="D47" s="131">
        <f t="shared" si="28"/>
        <v>13109.164388190955</v>
      </c>
      <c r="E47" s="131">
        <f t="shared" si="28"/>
        <v>13139.329428039704</v>
      </c>
      <c r="F47" s="131">
        <f t="shared" si="28"/>
        <v>12812.058444857495</v>
      </c>
      <c r="G47" s="131">
        <f t="shared" si="28"/>
        <v>12210.693949194549</v>
      </c>
      <c r="H47" s="131"/>
      <c r="I47" s="131"/>
      <c r="J47" s="131"/>
      <c r="K47" s="131"/>
      <c r="M47" s="67">
        <v>2009</v>
      </c>
      <c r="N47" s="126"/>
      <c r="O47" s="129">
        <f t="shared" si="31"/>
        <v>0.90209438741002435</v>
      </c>
      <c r="P47" s="129">
        <f t="shared" si="29"/>
        <v>0.92101565258029228</v>
      </c>
      <c r="Q47" s="129">
        <f t="shared" si="29"/>
        <v>1.0023010650378237</v>
      </c>
      <c r="R47" s="129">
        <f t="shared" si="29"/>
        <v>0.97509226136884863</v>
      </c>
      <c r="S47" s="129">
        <f t="shared" si="29"/>
        <v>0.95306261688930072</v>
      </c>
      <c r="T47" s="129"/>
      <c r="U47" s="129"/>
      <c r="V47" s="129"/>
      <c r="W47" s="129"/>
      <c r="Y47" s="107" t="s">
        <v>13</v>
      </c>
      <c r="Z47" s="106">
        <f t="shared" ref="Z47:AH47" si="35">Z43+Z44</f>
        <v>1.1484912504817233</v>
      </c>
      <c r="AA47" s="106">
        <f t="shared" si="35"/>
        <v>1.0158443254333036</v>
      </c>
      <c r="AB47" s="106">
        <f t="shared" si="35"/>
        <v>1.0143823548977602</v>
      </c>
      <c r="AC47" s="106">
        <f t="shared" si="35"/>
        <v>0.98926298391847112</v>
      </c>
      <c r="AD47" s="106">
        <f t="shared" si="35"/>
        <v>0.96302749340833826</v>
      </c>
      <c r="AE47" s="106">
        <f t="shared" si="35"/>
        <v>0.97977018635121371</v>
      </c>
      <c r="AF47" s="106">
        <f t="shared" si="35"/>
        <v>0.97323683212386136</v>
      </c>
      <c r="AG47" s="106">
        <f t="shared" si="35"/>
        <v>0.99688778091819286</v>
      </c>
      <c r="AH47" s="106">
        <f t="shared" si="35"/>
        <v>0.98974713085358423</v>
      </c>
    </row>
    <row r="48" spans="1:34" ht="22.05" customHeight="1" x14ac:dyDescent="0.45">
      <c r="A48" s="67">
        <v>2010</v>
      </c>
      <c r="B48" s="131">
        <f>B35/B9</f>
        <v>15101.206166340511</v>
      </c>
      <c r="C48" s="131">
        <f>C35/C9</f>
        <v>13243.534249022166</v>
      </c>
      <c r="D48" s="131">
        <f>D35/D9</f>
        <v>13044.560342239185</v>
      </c>
      <c r="E48" s="131">
        <f>E35/E9</f>
        <v>12683.679903266331</v>
      </c>
      <c r="F48" s="131">
        <f>F35/F9</f>
        <v>12332.744415307403</v>
      </c>
      <c r="G48" s="131"/>
      <c r="H48" s="131"/>
      <c r="I48" s="131"/>
      <c r="J48" s="131"/>
      <c r="K48" s="131"/>
      <c r="M48" s="67">
        <v>2010</v>
      </c>
      <c r="N48" s="126"/>
      <c r="O48" s="129">
        <f t="shared" si="31"/>
        <v>0.87698519596011082</v>
      </c>
      <c r="P48" s="129">
        <f t="shared" si="29"/>
        <v>0.98497576983291502</v>
      </c>
      <c r="Q48" s="129">
        <f t="shared" si="29"/>
        <v>0.97233479477232376</v>
      </c>
      <c r="R48" s="129">
        <f t="shared" si="29"/>
        <v>0.97233172938489609</v>
      </c>
      <c r="S48" s="129"/>
      <c r="T48" s="129"/>
      <c r="U48" s="129"/>
      <c r="V48" s="129"/>
      <c r="W48" s="129"/>
    </row>
    <row r="49" spans="1:23" ht="22.05" customHeight="1" x14ac:dyDescent="0.45">
      <c r="A49" s="67">
        <v>2011</v>
      </c>
      <c r="B49" s="131">
        <f>B36/B10</f>
        <v>12666.547895973155</v>
      </c>
      <c r="C49" s="131">
        <f>C36/C10</f>
        <v>13687.155899884927</v>
      </c>
      <c r="D49" s="131">
        <f>D36/D10</f>
        <v>13520.394991218443</v>
      </c>
      <c r="E49" s="131">
        <f>E36/E10</f>
        <v>13724.602444203683</v>
      </c>
      <c r="F49" s="131"/>
      <c r="G49" s="131"/>
      <c r="H49" s="131"/>
      <c r="I49" s="131"/>
      <c r="J49" s="131"/>
      <c r="K49" s="131"/>
      <c r="M49" s="67">
        <v>2011</v>
      </c>
      <c r="N49" s="126"/>
      <c r="O49" s="129">
        <f t="shared" si="31"/>
        <v>1.0805750716212295</v>
      </c>
      <c r="P49" s="129">
        <f t="shared" si="29"/>
        <v>0.98781624832169224</v>
      </c>
      <c r="Q49" s="129">
        <f t="shared" si="29"/>
        <v>1.0151036602937913</v>
      </c>
      <c r="R49" s="129"/>
      <c r="S49" s="129"/>
      <c r="T49" s="129"/>
      <c r="U49" s="129"/>
      <c r="V49" s="129"/>
      <c r="W49" s="129"/>
    </row>
    <row r="50" spans="1:23" ht="22.05" customHeight="1" x14ac:dyDescent="0.45">
      <c r="A50" s="67">
        <v>2012</v>
      </c>
      <c r="B50" s="131">
        <f>B37/B11</f>
        <v>13231.644484435799</v>
      </c>
      <c r="C50" s="131">
        <f>C37/C11</f>
        <v>13539.629286556603</v>
      </c>
      <c r="D50" s="131">
        <f>D37/D11</f>
        <v>13875.069072234763</v>
      </c>
      <c r="E50" s="131"/>
      <c r="F50" s="131"/>
      <c r="G50" s="131"/>
      <c r="H50" s="131"/>
      <c r="I50" s="131"/>
      <c r="J50" s="131"/>
      <c r="K50" s="131"/>
      <c r="M50" s="67">
        <v>2012</v>
      </c>
      <c r="N50" s="126"/>
      <c r="O50" s="129">
        <f t="shared" si="31"/>
        <v>1.0232763812905554</v>
      </c>
      <c r="P50" s="129">
        <f t="shared" si="29"/>
        <v>1.024774665434246</v>
      </c>
      <c r="Q50" s="129"/>
      <c r="R50" s="129"/>
      <c r="S50" s="129"/>
      <c r="T50" s="129"/>
      <c r="U50" s="129"/>
      <c r="V50" s="129"/>
      <c r="W50" s="129"/>
    </row>
    <row r="51" spans="1:23" ht="22.05" customHeight="1" x14ac:dyDescent="0.45">
      <c r="A51" s="67">
        <v>2013</v>
      </c>
      <c r="B51" s="131">
        <f>B38/B12</f>
        <v>13313.944728632479</v>
      </c>
      <c r="C51" s="131">
        <f>C38/C12</f>
        <v>15556.544932413792</v>
      </c>
      <c r="D51" s="131"/>
      <c r="E51" s="131"/>
      <c r="F51" s="131"/>
      <c r="G51" s="131"/>
      <c r="H51" s="131"/>
      <c r="I51" s="131"/>
      <c r="J51" s="131"/>
      <c r="K51" s="131"/>
      <c r="M51" s="67">
        <v>2013</v>
      </c>
      <c r="N51" s="126"/>
      <c r="O51" s="128">
        <f t="shared" si="31"/>
        <v>1.1684399514561945</v>
      </c>
      <c r="P51" s="129"/>
      <c r="Q51" s="129"/>
      <c r="R51" s="129"/>
      <c r="S51" s="129"/>
      <c r="T51" s="129"/>
      <c r="U51" s="129"/>
      <c r="V51" s="129"/>
      <c r="W51" s="129"/>
    </row>
    <row r="52" spans="1:23" ht="22.05" customHeight="1" x14ac:dyDescent="0.45">
      <c r="A52" s="67">
        <v>2014</v>
      </c>
      <c r="B52" s="131">
        <f>B39/B13</f>
        <v>14132.493652542375</v>
      </c>
      <c r="C52" s="131"/>
      <c r="D52" s="131"/>
      <c r="E52" s="131"/>
      <c r="F52" s="131"/>
      <c r="G52" s="131"/>
      <c r="H52" s="131"/>
      <c r="I52" s="131"/>
      <c r="J52" s="131"/>
      <c r="K52" s="131"/>
      <c r="M52" s="67">
        <v>2014</v>
      </c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6" spans="1:23" ht="23.4" customHeight="1" x14ac:dyDescent="0.45">
      <c r="A56" s="101" t="s">
        <v>16</v>
      </c>
      <c r="B56" s="101"/>
      <c r="C56" s="101"/>
      <c r="D56" s="101"/>
      <c r="E56" s="101"/>
      <c r="F56" s="105"/>
      <c r="G56" s="105"/>
      <c r="H56" s="105"/>
      <c r="I56" s="105"/>
      <c r="J56" s="105"/>
      <c r="K56" s="105"/>
    </row>
    <row r="57" spans="1:23" ht="22.05" customHeight="1" x14ac:dyDescent="0.45">
      <c r="A57" s="67" t="s">
        <v>3</v>
      </c>
      <c r="B57" s="67">
        <f t="shared" ref="B57:K57" si="36">B42</f>
        <v>0</v>
      </c>
      <c r="C57" s="67">
        <f t="shared" si="36"/>
        <v>1</v>
      </c>
      <c r="D57" s="67">
        <f t="shared" si="36"/>
        <v>2</v>
      </c>
      <c r="E57" s="67">
        <f t="shared" si="36"/>
        <v>3</v>
      </c>
      <c r="F57" s="67">
        <f t="shared" si="36"/>
        <v>4</v>
      </c>
      <c r="G57" s="67">
        <f t="shared" si="36"/>
        <v>5</v>
      </c>
      <c r="H57" s="67">
        <f t="shared" si="36"/>
        <v>6</v>
      </c>
      <c r="I57" s="67">
        <f t="shared" si="36"/>
        <v>7</v>
      </c>
      <c r="J57" s="67">
        <f t="shared" si="36"/>
        <v>8</v>
      </c>
      <c r="K57" s="67">
        <f t="shared" si="36"/>
        <v>9</v>
      </c>
    </row>
    <row r="58" spans="1:23" ht="22.05" customHeight="1" x14ac:dyDescent="0.45">
      <c r="A58" s="67">
        <f>[1]Triangles!A3</f>
        <v>2007</v>
      </c>
      <c r="B58" s="130">
        <f>B17/B30</f>
        <v>4.8016162048382686E-3</v>
      </c>
      <c r="C58" s="129">
        <f t="shared" ref="B58:K62" si="37">C17/C30</f>
        <v>0.2119286690656236</v>
      </c>
      <c r="D58" s="129">
        <f t="shared" si="37"/>
        <v>0.48443140467853396</v>
      </c>
      <c r="E58" s="129">
        <f t="shared" si="37"/>
        <v>0.63376990904946306</v>
      </c>
      <c r="F58" s="129">
        <f t="shared" si="37"/>
        <v>0.72532148707444644</v>
      </c>
      <c r="G58" s="129">
        <f t="shared" si="37"/>
        <v>0.78679479384755724</v>
      </c>
      <c r="H58" s="129">
        <f t="shared" si="37"/>
        <v>0.82997265300619372</v>
      </c>
      <c r="I58" s="129">
        <f t="shared" si="37"/>
        <v>0.86413151153926671</v>
      </c>
      <c r="J58" s="129">
        <f t="shared" si="37"/>
        <v>0.87473546443565675</v>
      </c>
      <c r="K58" s="129">
        <f t="shared" si="37"/>
        <v>0.90273890827142278</v>
      </c>
    </row>
    <row r="59" spans="1:23" ht="22.05" customHeight="1" x14ac:dyDescent="0.45">
      <c r="A59" s="67">
        <f>[1]Triangles!A4</f>
        <v>2008</v>
      </c>
      <c r="B59" s="128">
        <f t="shared" si="37"/>
        <v>1.7504722394420767E-2</v>
      </c>
      <c r="C59" s="129">
        <f t="shared" si="37"/>
        <v>0.18522921506891782</v>
      </c>
      <c r="D59" s="129">
        <f t="shared" si="37"/>
        <v>0.45495043428043386</v>
      </c>
      <c r="E59" s="129">
        <f t="shared" si="37"/>
        <v>0.61897626415428031</v>
      </c>
      <c r="F59" s="129">
        <f t="shared" si="37"/>
        <v>0.73275489170586194</v>
      </c>
      <c r="G59" s="129">
        <f t="shared" si="37"/>
        <v>0.83378943760768132</v>
      </c>
      <c r="H59" s="129">
        <f t="shared" si="37"/>
        <v>0.8900042094762608</v>
      </c>
      <c r="I59" s="129">
        <f t="shared" si="37"/>
        <v>0.92144132286703762</v>
      </c>
      <c r="J59" s="129">
        <f t="shared" si="37"/>
        <v>0.93408737425446176</v>
      </c>
      <c r="K59" s="129"/>
    </row>
    <row r="60" spans="1:23" ht="22.05" customHeight="1" x14ac:dyDescent="0.45">
      <c r="A60" s="67">
        <f>[1]Triangles!A5</f>
        <v>2009</v>
      </c>
      <c r="B60" s="128">
        <f t="shared" si="37"/>
        <v>2.0943657044971545E-2</v>
      </c>
      <c r="C60" s="129">
        <f t="shared" si="37"/>
        <v>0.10755193368792304</v>
      </c>
      <c r="D60" s="129">
        <f t="shared" si="37"/>
        <v>0.30072674030262814</v>
      </c>
      <c r="E60" s="129">
        <f t="shared" si="37"/>
        <v>0.44687149060483844</v>
      </c>
      <c r="F60" s="129">
        <f t="shared" si="37"/>
        <v>0.57666171217165652</v>
      </c>
      <c r="G60" s="129">
        <f t="shared" si="37"/>
        <v>0.65953468531630866</v>
      </c>
      <c r="H60" s="129">
        <f t="shared" si="37"/>
        <v>0.70862146093476375</v>
      </c>
      <c r="I60" s="129">
        <f t="shared" si="37"/>
        <v>0.7522907678080224</v>
      </c>
      <c r="J60" s="129"/>
      <c r="K60" s="129"/>
    </row>
    <row r="61" spans="1:23" ht="22.05" customHeight="1" x14ac:dyDescent="0.45">
      <c r="A61" s="67">
        <f>[1]Triangles!A6</f>
        <v>2010</v>
      </c>
      <c r="B61" s="128">
        <f t="shared" si="37"/>
        <v>2.2832918221827193E-2</v>
      </c>
      <c r="C61" s="129">
        <f t="shared" si="37"/>
        <v>0.17909114390151071</v>
      </c>
      <c r="D61" s="129">
        <f t="shared" si="37"/>
        <v>0.38604557533672779</v>
      </c>
      <c r="E61" s="129">
        <f t="shared" si="37"/>
        <v>0.56679631503440675</v>
      </c>
      <c r="F61" s="129">
        <f t="shared" si="37"/>
        <v>0.64081882972961257</v>
      </c>
      <c r="G61" s="129">
        <f t="shared" si="37"/>
        <v>0.70000774768195662</v>
      </c>
      <c r="H61" s="129">
        <f t="shared" si="37"/>
        <v>0.73421221184056307</v>
      </c>
      <c r="I61" s="129"/>
      <c r="J61" s="129"/>
      <c r="K61" s="129"/>
    </row>
    <row r="62" spans="1:23" ht="22.05" customHeight="1" x14ac:dyDescent="0.45">
      <c r="A62" s="67">
        <f>[1]Triangles!A7</f>
        <v>2011</v>
      </c>
      <c r="B62" s="129">
        <f t="shared" si="37"/>
        <v>4.8877570846090103E-2</v>
      </c>
      <c r="C62" s="129">
        <f t="shared" si="37"/>
        <v>0.2167166827180057</v>
      </c>
      <c r="D62" s="129">
        <f t="shared" si="37"/>
        <v>0.45762303312784514</v>
      </c>
      <c r="E62" s="129">
        <f t="shared" si="37"/>
        <v>0.58417322804711125</v>
      </c>
      <c r="F62" s="129">
        <f t="shared" si="37"/>
        <v>0.65423214229737858</v>
      </c>
      <c r="G62" s="129">
        <f t="shared" si="37"/>
        <v>0.74661283630226216</v>
      </c>
      <c r="H62" s="129"/>
      <c r="I62" s="129"/>
      <c r="J62" s="129"/>
      <c r="K62" s="129"/>
    </row>
    <row r="63" spans="1:23" ht="22.05" customHeight="1" x14ac:dyDescent="0.45">
      <c r="A63" s="67">
        <f>[1]Triangles!A8</f>
        <v>2012</v>
      </c>
      <c r="B63" s="129">
        <f>B22/B35</f>
        <v>4.339640331040593E-2</v>
      </c>
      <c r="C63" s="129">
        <f>C22/C35</f>
        <v>0.27082227667018799</v>
      </c>
      <c r="D63" s="129">
        <f>D22/D35</f>
        <v>0.53706731327246704</v>
      </c>
      <c r="E63" s="129">
        <f>E22/E35</f>
        <v>0.63065492275140611</v>
      </c>
      <c r="F63" s="129">
        <f>F22/F35</f>
        <v>0.69334633243076171</v>
      </c>
      <c r="G63" s="129"/>
      <c r="H63" s="129"/>
      <c r="I63" s="129"/>
      <c r="J63" s="129"/>
      <c r="K63" s="129"/>
    </row>
    <row r="64" spans="1:23" ht="22.05" customHeight="1" x14ac:dyDescent="0.45">
      <c r="A64" s="67">
        <f>[1]Triangles!A9</f>
        <v>2013</v>
      </c>
      <c r="B64" s="129">
        <f>B23/B36</f>
        <v>9.383298722010032E-2</v>
      </c>
      <c r="C64" s="129">
        <f>C23/C36</f>
        <v>0.29121176356722855</v>
      </c>
      <c r="D64" s="129">
        <f>D23/D36</f>
        <v>0.50205020222602947</v>
      </c>
      <c r="E64" s="129">
        <f>E23/E36</f>
        <v>0.62605198112736549</v>
      </c>
      <c r="F64" s="129"/>
      <c r="G64" s="129"/>
      <c r="H64" s="129"/>
      <c r="I64" s="129"/>
      <c r="J64" s="129"/>
      <c r="K64" s="129"/>
    </row>
    <row r="65" spans="1:11" ht="22.05" customHeight="1" x14ac:dyDescent="0.45">
      <c r="A65" s="67">
        <f>[1]Triangles!A10</f>
        <v>2014</v>
      </c>
      <c r="B65" s="129">
        <f>B24/B37</f>
        <v>0.12596526700144817</v>
      </c>
      <c r="C65" s="129">
        <f>C24/C37</f>
        <v>0.3602290796673927</v>
      </c>
      <c r="D65" s="129">
        <f>D24/D37</f>
        <v>0.53701976934204998</v>
      </c>
      <c r="E65" s="129"/>
      <c r="F65" s="129"/>
      <c r="G65" s="129"/>
      <c r="H65" s="129"/>
      <c r="I65" s="129"/>
      <c r="J65" s="129"/>
      <c r="K65" s="129"/>
    </row>
    <row r="66" spans="1:11" ht="22.05" customHeight="1" x14ac:dyDescent="0.45">
      <c r="A66" s="67">
        <f>[1]Triangles!A11</f>
        <v>2015</v>
      </c>
      <c r="B66" s="129">
        <f>B25/B38</f>
        <v>6.8169524872138287E-2</v>
      </c>
      <c r="C66" s="129">
        <f>C25/C38</f>
        <v>0.1892341742952586</v>
      </c>
      <c r="D66" s="129"/>
      <c r="E66" s="129"/>
      <c r="F66" s="129"/>
      <c r="G66" s="129"/>
      <c r="H66" s="129"/>
      <c r="I66" s="129"/>
      <c r="J66" s="129"/>
      <c r="K66" s="129"/>
    </row>
    <row r="67" spans="1:11" ht="22.05" customHeight="1" x14ac:dyDescent="0.45">
      <c r="A67" s="67">
        <f>[1]Triangles!A12</f>
        <v>2016</v>
      </c>
      <c r="B67" s="129">
        <f>B26/B39</f>
        <v>5.369438469274998E-2</v>
      </c>
      <c r="C67" s="129"/>
      <c r="D67" s="129"/>
      <c r="E67" s="129"/>
      <c r="F67" s="129"/>
      <c r="G67" s="129"/>
      <c r="H67" s="129"/>
      <c r="I67" s="129"/>
      <c r="J67" s="129"/>
      <c r="K67" s="129"/>
    </row>
    <row r="69" spans="1:11" ht="22.05" customHeight="1" x14ac:dyDescent="0.45">
      <c r="A69" s="164" t="s">
        <v>17</v>
      </c>
      <c r="B69" s="164"/>
      <c r="C69" s="164"/>
      <c r="D69" s="164"/>
      <c r="E69" s="164"/>
      <c r="F69" s="66"/>
      <c r="G69" s="66"/>
      <c r="H69" s="66"/>
      <c r="I69" s="66"/>
      <c r="J69" s="66"/>
      <c r="K69" s="66"/>
    </row>
    <row r="70" spans="1:11" ht="22.05" customHeight="1" x14ac:dyDescent="0.45">
      <c r="A70" s="67" t="s">
        <v>3</v>
      </c>
      <c r="B70" s="67">
        <f>B57</f>
        <v>0</v>
      </c>
      <c r="C70" s="67">
        <f t="shared" ref="C70:K70" si="38">C57</f>
        <v>1</v>
      </c>
      <c r="D70" s="67">
        <f t="shared" si="38"/>
        <v>2</v>
      </c>
      <c r="E70" s="67">
        <f t="shared" si="38"/>
        <v>3</v>
      </c>
      <c r="F70" s="67">
        <f t="shared" si="38"/>
        <v>4</v>
      </c>
      <c r="G70" s="67">
        <f t="shared" si="38"/>
        <v>5</v>
      </c>
      <c r="H70" s="67">
        <f t="shared" si="38"/>
        <v>6</v>
      </c>
      <c r="I70" s="67">
        <f t="shared" si="38"/>
        <v>7</v>
      </c>
      <c r="J70" s="67">
        <f t="shared" si="38"/>
        <v>8</v>
      </c>
      <c r="K70" s="67">
        <f t="shared" si="38"/>
        <v>9</v>
      </c>
    </row>
    <row r="71" spans="1:11" ht="22.05" customHeight="1" x14ac:dyDescent="0.45">
      <c r="A71" s="67">
        <f>[1]Triangles!A3</f>
        <v>2007</v>
      </c>
      <c r="B71" s="68"/>
      <c r="C71" s="68">
        <f>(B43-C43)*C4</f>
        <v>-2120695.2312820526</v>
      </c>
      <c r="D71" s="68">
        <f t="shared" ref="D71:K72" si="39">(C43-D43)*D4</f>
        <v>-168457.15342071783</v>
      </c>
      <c r="E71" s="68">
        <f t="shared" si="39"/>
        <v>164126.66472199169</v>
      </c>
      <c r="F71" s="68">
        <f t="shared" si="39"/>
        <v>56523.955211499262</v>
      </c>
      <c r="G71" s="68">
        <f t="shared" si="39"/>
        <v>720938.34469529497</v>
      </c>
      <c r="H71" s="68">
        <f t="shared" si="39"/>
        <v>248422.374000001</v>
      </c>
      <c r="I71" s="68">
        <f t="shared" si="39"/>
        <v>337644.5779999998</v>
      </c>
      <c r="J71" s="68">
        <f t="shared" si="39"/>
        <v>75440.89999999931</v>
      </c>
      <c r="K71" s="68">
        <f t="shared" si="39"/>
        <v>130600.00000000105</v>
      </c>
    </row>
    <row r="72" spans="1:11" ht="22.05" customHeight="1" x14ac:dyDescent="0.45">
      <c r="A72" s="67">
        <f>[1]Triangles!A4</f>
        <v>2008</v>
      </c>
      <c r="B72" s="68"/>
      <c r="C72" s="68">
        <f t="shared" ref="C72:I79" si="40">(B44-C44)*C5</f>
        <v>-2912044.7863516458</v>
      </c>
      <c r="D72" s="68">
        <f t="shared" si="40"/>
        <v>-278439.83354240027</v>
      </c>
      <c r="E72" s="68">
        <f t="shared" si="40"/>
        <v>-325434.92299845623</v>
      </c>
      <c r="F72" s="68">
        <f t="shared" si="40"/>
        <v>1839899.4028571458</v>
      </c>
      <c r="G72" s="68">
        <f t="shared" si="40"/>
        <v>679044.74444648018</v>
      </c>
      <c r="H72" s="68">
        <f t="shared" si="40"/>
        <v>761392.87800000282</v>
      </c>
      <c r="I72" s="68">
        <f t="shared" si="40"/>
        <v>588294.24800000107</v>
      </c>
      <c r="J72" s="68">
        <f t="shared" si="39"/>
        <v>57162.821999996268</v>
      </c>
      <c r="K72" s="68"/>
    </row>
    <row r="73" spans="1:11" ht="22.05" customHeight="1" x14ac:dyDescent="0.45">
      <c r="A73" s="67">
        <f>[1]Triangles!A5</f>
        <v>2009</v>
      </c>
      <c r="B73" s="68"/>
      <c r="C73" s="68">
        <f t="shared" si="40"/>
        <v>1067306.7135456535</v>
      </c>
      <c r="D73" s="68">
        <f t="shared" si="40"/>
        <v>1690904.2199159216</v>
      </c>
      <c r="E73" s="68">
        <f t="shared" si="40"/>
        <v>1357691.5550172415</v>
      </c>
      <c r="F73" s="68">
        <f t="shared" si="40"/>
        <v>1646366.2880000009</v>
      </c>
      <c r="G73" s="68">
        <f t="shared" si="40"/>
        <v>1408225.7940000023</v>
      </c>
      <c r="H73" s="68">
        <f t="shared" si="40"/>
        <v>849896.33600000222</v>
      </c>
      <c r="I73" s="68">
        <f t="shared" si="40"/>
        <v>573156.40399999893</v>
      </c>
      <c r="J73" s="68"/>
      <c r="K73" s="68"/>
    </row>
    <row r="74" spans="1:11" ht="22.05" customHeight="1" x14ac:dyDescent="0.45">
      <c r="A74" s="67">
        <f>[1]Triangles!A6</f>
        <v>2010</v>
      </c>
      <c r="B74" s="68"/>
      <c r="C74" s="68">
        <f t="shared" si="40"/>
        <v>4256425.6957541928</v>
      </c>
      <c r="D74" s="68">
        <f t="shared" si="40"/>
        <v>840370.33094736759</v>
      </c>
      <c r="E74" s="68">
        <f t="shared" si="40"/>
        <v>1900438.8027058847</v>
      </c>
      <c r="F74" s="68">
        <f t="shared" si="40"/>
        <v>476672.09799999511</v>
      </c>
      <c r="G74" s="68">
        <f t="shared" si="40"/>
        <v>887171.91600000276</v>
      </c>
      <c r="H74" s="68">
        <f t="shared" si="40"/>
        <v>422911.80799999851</v>
      </c>
      <c r="I74" s="68"/>
      <c r="J74" s="68"/>
      <c r="K74" s="68"/>
    </row>
    <row r="75" spans="1:11" ht="22.05" customHeight="1" x14ac:dyDescent="0.45">
      <c r="A75" s="67">
        <f>[1]Triangles!A7</f>
        <v>2011</v>
      </c>
      <c r="B75" s="68"/>
      <c r="C75" s="68">
        <f t="shared" si="40"/>
        <v>2406750.4415209559</v>
      </c>
      <c r="D75" s="68">
        <f t="shared" si="40"/>
        <v>1789748.8670218238</v>
      </c>
      <c r="E75" s="68">
        <f t="shared" si="40"/>
        <v>-48626.044236183508</v>
      </c>
      <c r="F75" s="68">
        <f t="shared" si="40"/>
        <v>528215.36685608455</v>
      </c>
      <c r="G75" s="68">
        <f t="shared" si="40"/>
        <v>970602.29599999625</v>
      </c>
      <c r="H75" s="68"/>
      <c r="I75" s="68"/>
      <c r="J75" s="68"/>
      <c r="K75" s="68"/>
    </row>
    <row r="76" spans="1:11" ht="22.05" customHeight="1" x14ac:dyDescent="0.45">
      <c r="A76" s="67">
        <f>[1]Triangles!A8</f>
        <v>2012</v>
      </c>
      <c r="B76" s="68"/>
      <c r="C76" s="68">
        <f t="shared" si="40"/>
        <v>2849668.7211663406</v>
      </c>
      <c r="D76" s="68">
        <f t="shared" si="40"/>
        <v>312786.9814628468</v>
      </c>
      <c r="E76" s="68">
        <f t="shared" si="40"/>
        <v>574521.65884478344</v>
      </c>
      <c r="F76" s="68">
        <f t="shared" si="40"/>
        <v>559391.16780653154</v>
      </c>
      <c r="G76" s="68"/>
      <c r="H76" s="68"/>
      <c r="I76" s="68"/>
      <c r="J76" s="68"/>
      <c r="K76" s="68"/>
    </row>
    <row r="77" spans="1:11" ht="22.05" customHeight="1" x14ac:dyDescent="0.45">
      <c r="A77" s="67">
        <f>[1]Triangles!A9</f>
        <v>2013</v>
      </c>
      <c r="B77" s="68"/>
      <c r="C77" s="68">
        <f t="shared" si="40"/>
        <v>-1773816.7107986587</v>
      </c>
      <c r="D77" s="68">
        <f t="shared" si="40"/>
        <v>303838.37559033273</v>
      </c>
      <c r="E77" s="68">
        <f t="shared" si="40"/>
        <v>-376966.95821075269</v>
      </c>
      <c r="F77" s="68"/>
      <c r="G77" s="68"/>
      <c r="H77" s="68"/>
      <c r="I77" s="68"/>
      <c r="J77" s="68"/>
      <c r="K77" s="68"/>
    </row>
    <row r="78" spans="1:11" ht="22.05" customHeight="1" x14ac:dyDescent="0.45">
      <c r="A78" s="67">
        <f>[1]Triangles!A10</f>
        <v>2014</v>
      </c>
      <c r="B78" s="68"/>
      <c r="C78" s="68">
        <f t="shared" si="40"/>
        <v>-522342.22439688287</v>
      </c>
      <c r="D78" s="68">
        <f t="shared" si="40"/>
        <v>-594399.30022169906</v>
      </c>
      <c r="E78" s="68"/>
      <c r="F78" s="68"/>
      <c r="G78" s="68"/>
      <c r="H78" s="68"/>
      <c r="I78" s="68"/>
      <c r="J78" s="68"/>
      <c r="K78" s="68"/>
    </row>
    <row r="79" spans="1:11" ht="22.05" customHeight="1" x14ac:dyDescent="0.45">
      <c r="A79" s="67">
        <f>[1]Triangles!A11</f>
        <v>2015</v>
      </c>
      <c r="B79" s="68"/>
      <c r="C79" s="68">
        <f t="shared" si="40"/>
        <v>-3251770.2954829028</v>
      </c>
      <c r="D79" s="68"/>
      <c r="E79" s="68"/>
      <c r="F79" s="68"/>
      <c r="G79" s="68"/>
      <c r="H79" s="68"/>
      <c r="I79" s="68"/>
      <c r="J79" s="68"/>
      <c r="K79" s="68"/>
    </row>
    <row r="80" spans="1:11" ht="22.05" customHeight="1" x14ac:dyDescent="0.45">
      <c r="A80" s="67">
        <f>[1]Triangles!A12</f>
        <v>2016</v>
      </c>
      <c r="B80" s="68"/>
      <c r="C80" s="68"/>
      <c r="D80" s="68"/>
      <c r="E80" s="68"/>
      <c r="F80" s="68"/>
      <c r="G80" s="68"/>
      <c r="H80" s="68"/>
      <c r="I80" s="68"/>
      <c r="J80" s="68"/>
      <c r="K80" s="68"/>
    </row>
  </sheetData>
  <mergeCells count="1">
    <mergeCell ref="A69:E69"/>
  </mergeCells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8FD8-BF74-42EC-8119-A44024FE47CD}">
  <dimension ref="A2:N50"/>
  <sheetViews>
    <sheetView topLeftCell="A13" zoomScale="80" zoomScaleNormal="80" workbookViewId="0">
      <selection activeCell="L31" sqref="L31"/>
    </sheetView>
  </sheetViews>
  <sheetFormatPr baseColWidth="10" defaultColWidth="11.453125" defaultRowHeight="15" x14ac:dyDescent="0.35"/>
  <cols>
    <col min="1" max="1" width="5.36328125" customWidth="1"/>
    <col min="2" max="11" width="8" customWidth="1"/>
    <col min="12" max="12" width="9.7265625" customWidth="1"/>
    <col min="14" max="14" width="14.81640625" customWidth="1"/>
  </cols>
  <sheetData>
    <row r="2" spans="1:14" ht="16.2" x14ac:dyDescent="0.35">
      <c r="A2" s="165" t="s">
        <v>0</v>
      </c>
      <c r="B2" s="166"/>
      <c r="C2" s="166"/>
      <c r="D2" s="166"/>
      <c r="E2" s="166"/>
      <c r="F2" s="100"/>
      <c r="G2" s="100"/>
      <c r="H2" s="100"/>
      <c r="I2" s="100"/>
      <c r="J2" s="100"/>
      <c r="K2" s="100"/>
      <c r="L2" s="99"/>
    </row>
    <row r="3" spans="1:14" x14ac:dyDescent="0.35">
      <c r="A3" s="82" t="s">
        <v>1</v>
      </c>
      <c r="B3" s="82">
        <f>[1]Triangles!B15</f>
        <v>0</v>
      </c>
      <c r="C3" s="82">
        <f>[1]Triangles!C15</f>
        <v>1</v>
      </c>
      <c r="D3" s="82">
        <f>[1]Triangles!D15</f>
        <v>2</v>
      </c>
      <c r="E3" s="82">
        <f>[1]Triangles!E15</f>
        <v>3</v>
      </c>
      <c r="F3" s="82">
        <f>[1]Triangles!F15</f>
        <v>4</v>
      </c>
      <c r="G3" s="82">
        <f>[1]Triangles!G15</f>
        <v>5</v>
      </c>
      <c r="H3" s="82">
        <f>[1]Triangles!H15</f>
        <v>6</v>
      </c>
      <c r="I3" s="82">
        <f>[1]Triangles!I15</f>
        <v>7</v>
      </c>
      <c r="J3" s="82">
        <f>[1]Triangles!J15</f>
        <v>8</v>
      </c>
      <c r="K3" s="82">
        <f>[1]Triangles!K15</f>
        <v>9</v>
      </c>
      <c r="L3" s="83" t="s">
        <v>18</v>
      </c>
    </row>
    <row r="4" spans="1:14" x14ac:dyDescent="0.35">
      <c r="A4" s="82">
        <v>2005</v>
      </c>
      <c r="B4" s="84">
        <f>'Triangles Analyse'!B4</f>
        <v>624</v>
      </c>
      <c r="C4" s="84">
        <f>'Triangles Analyse'!C4</f>
        <v>946</v>
      </c>
      <c r="D4" s="84">
        <f>'Triangles Analyse'!D4</f>
        <v>964</v>
      </c>
      <c r="E4" s="84">
        <f>'Triangles Analyse'!E4</f>
        <v>974</v>
      </c>
      <c r="F4" s="84">
        <f>'Triangles Analyse'!F4</f>
        <v>978</v>
      </c>
      <c r="G4" s="84">
        <f>'Triangles Analyse'!G4</f>
        <v>980</v>
      </c>
      <c r="H4" s="84">
        <f>'Triangles Analyse'!H4</f>
        <v>980</v>
      </c>
      <c r="I4" s="84">
        <f>'Triangles Analyse'!I4</f>
        <v>980</v>
      </c>
      <c r="J4" s="84">
        <f>'Triangles Analyse'!J4</f>
        <v>980</v>
      </c>
      <c r="K4" s="84">
        <f>'Triangles Analyse'!K4</f>
        <v>980</v>
      </c>
      <c r="L4" s="84">
        <f>K4-K4</f>
        <v>0</v>
      </c>
    </row>
    <row r="5" spans="1:14" x14ac:dyDescent="0.35">
      <c r="A5" s="82">
        <v>2006</v>
      </c>
      <c r="B5" s="84">
        <f>'Triangles Analyse'!B5</f>
        <v>728</v>
      </c>
      <c r="C5" s="84">
        <f>'Triangles Analyse'!C5</f>
        <v>1250</v>
      </c>
      <c r="D5" s="84">
        <f>'Triangles Analyse'!D5</f>
        <v>1294</v>
      </c>
      <c r="E5" s="84">
        <f>'Triangles Analyse'!E5</f>
        <v>1302</v>
      </c>
      <c r="F5" s="84">
        <f>'Triangles Analyse'!F5</f>
        <v>1308</v>
      </c>
      <c r="G5" s="84">
        <f>'Triangles Analyse'!G5</f>
        <v>1310</v>
      </c>
      <c r="H5" s="84">
        <f>'Triangles Analyse'!H5</f>
        <v>1310</v>
      </c>
      <c r="I5" s="84">
        <f>'Triangles Analyse'!I5</f>
        <v>1310</v>
      </c>
      <c r="J5" s="84">
        <f>'Triangles Analyse'!J5</f>
        <v>1310</v>
      </c>
      <c r="K5" s="85">
        <f t="shared" ref="K5" si="0">J5*K$16</f>
        <v>1310</v>
      </c>
      <c r="L5" s="84">
        <f>K5-J5</f>
        <v>0</v>
      </c>
    </row>
    <row r="6" spans="1:14" x14ac:dyDescent="0.35">
      <c r="A6" s="82">
        <v>2007</v>
      </c>
      <c r="B6" s="84">
        <f>'Triangles Analyse'!B6</f>
        <v>898</v>
      </c>
      <c r="C6" s="84">
        <f>'Triangles Analyse'!C6</f>
        <v>1570</v>
      </c>
      <c r="D6" s="84">
        <f>'Triangles Analyse'!D6</f>
        <v>1624</v>
      </c>
      <c r="E6" s="84">
        <f>'Triangles Analyse'!E6</f>
        <v>1638</v>
      </c>
      <c r="F6" s="84">
        <f>'Triangles Analyse'!F6</f>
        <v>1638</v>
      </c>
      <c r="G6" s="84">
        <f>'Triangles Analyse'!G6</f>
        <v>1638</v>
      </c>
      <c r="H6" s="84">
        <f>'Triangles Analyse'!H6</f>
        <v>1638</v>
      </c>
      <c r="I6" s="84">
        <f>'Triangles Analyse'!I6</f>
        <v>1638</v>
      </c>
      <c r="J6" s="85">
        <f t="shared" ref="J6" si="1">I6*J$16</f>
        <v>1638</v>
      </c>
      <c r="K6" s="85">
        <f t="shared" ref="K6" si="2">J6*K$16</f>
        <v>1638</v>
      </c>
      <c r="L6" s="84">
        <f>K6-I6</f>
        <v>0</v>
      </c>
    </row>
    <row r="7" spans="1:14" x14ac:dyDescent="0.35">
      <c r="A7" s="82">
        <v>2008</v>
      </c>
      <c r="B7" s="84">
        <f>'Triangles Analyse'!B7</f>
        <v>1074</v>
      </c>
      <c r="C7" s="84">
        <f>'Triangles Analyse'!C7</f>
        <v>1596</v>
      </c>
      <c r="D7" s="84">
        <f>'Triangles Analyse'!D7</f>
        <v>1666</v>
      </c>
      <c r="E7" s="84">
        <f>'Triangles Analyse'!E7</f>
        <v>1674</v>
      </c>
      <c r="F7" s="84">
        <f>'Triangles Analyse'!F7</f>
        <v>1674</v>
      </c>
      <c r="G7" s="84">
        <f>'Triangles Analyse'!G7</f>
        <v>1674</v>
      </c>
      <c r="H7" s="84">
        <f>'Triangles Analyse'!H7</f>
        <v>1674</v>
      </c>
      <c r="I7" s="85">
        <f t="shared" ref="H7:J9" si="3">H7*I$16</f>
        <v>1674</v>
      </c>
      <c r="J7" s="85">
        <f t="shared" ref="J7" si="4">I7*J$16</f>
        <v>1674</v>
      </c>
      <c r="K7" s="85">
        <f t="shared" ref="K7" si="5">J7*K$16</f>
        <v>1674</v>
      </c>
      <c r="L7" s="84">
        <f>K7-H7</f>
        <v>0</v>
      </c>
    </row>
    <row r="8" spans="1:14" x14ac:dyDescent="0.35">
      <c r="A8" s="82">
        <v>2009</v>
      </c>
      <c r="B8" s="84">
        <f>'Triangles Analyse'!B8</f>
        <v>1002</v>
      </c>
      <c r="C8" s="84">
        <f>'Triangles Analyse'!C8</f>
        <v>1558</v>
      </c>
      <c r="D8" s="84">
        <f>'Triangles Analyse'!D8</f>
        <v>1592</v>
      </c>
      <c r="E8" s="84">
        <f>'Triangles Analyse'!E8</f>
        <v>1612</v>
      </c>
      <c r="F8" s="84">
        <f>'Triangles Analyse'!F8</f>
        <v>1614</v>
      </c>
      <c r="G8" s="84">
        <f>'Triangles Analyse'!G8</f>
        <v>1614</v>
      </c>
      <c r="H8" s="85">
        <f t="shared" si="3"/>
        <v>1614</v>
      </c>
      <c r="I8" s="85">
        <f t="shared" si="3"/>
        <v>1614</v>
      </c>
      <c r="J8" s="85">
        <f t="shared" ref="J8" si="6">I8*J$16</f>
        <v>1614</v>
      </c>
      <c r="K8" s="85">
        <f t="shared" ref="K8:K9" si="7">J8*K$16</f>
        <v>1614</v>
      </c>
      <c r="L8" s="84">
        <f>K8-G8</f>
        <v>0</v>
      </c>
    </row>
    <row r="9" spans="1:14" x14ac:dyDescent="0.35">
      <c r="A9" s="82">
        <v>2010</v>
      </c>
      <c r="B9" s="84">
        <f>'Triangles Analyse'!B9</f>
        <v>1022</v>
      </c>
      <c r="C9" s="84">
        <f>'Triangles Analyse'!C9</f>
        <v>1534</v>
      </c>
      <c r="D9" s="84">
        <f>'Triangles Analyse'!D9</f>
        <v>1572</v>
      </c>
      <c r="E9" s="84">
        <f>'Triangles Analyse'!E9</f>
        <v>1592</v>
      </c>
      <c r="F9" s="84">
        <f>'Triangles Analyse'!F9</f>
        <v>1594</v>
      </c>
      <c r="G9" s="85">
        <f>F9*G$16</f>
        <v>1594.8840820854132</v>
      </c>
      <c r="H9" s="85">
        <f t="shared" si="3"/>
        <v>1594.8840820854132</v>
      </c>
      <c r="I9" s="85">
        <f t="shared" si="3"/>
        <v>1594.8840820854132</v>
      </c>
      <c r="J9" s="85">
        <f t="shared" si="3"/>
        <v>1594.8840820854132</v>
      </c>
      <c r="K9" s="85">
        <f t="shared" si="7"/>
        <v>1594.8840820854132</v>
      </c>
      <c r="L9" s="84">
        <f>K9-F9</f>
        <v>0.88408208541318345</v>
      </c>
    </row>
    <row r="10" spans="1:14" x14ac:dyDescent="0.35">
      <c r="A10" s="82">
        <v>2011</v>
      </c>
      <c r="B10" s="84">
        <f>'Triangles Analyse'!B10</f>
        <v>1192</v>
      </c>
      <c r="C10" s="84">
        <f>'Triangles Analyse'!C10</f>
        <v>1738</v>
      </c>
      <c r="D10" s="84">
        <f>'Triangles Analyse'!D10</f>
        <v>1822</v>
      </c>
      <c r="E10" s="84">
        <f>'Triangles Analyse'!E10</f>
        <v>1846</v>
      </c>
      <c r="F10" s="85">
        <f t="shared" ref="D10:K13" si="8">E10*F$16</f>
        <v>1848.93949044586</v>
      </c>
      <c r="G10" s="85">
        <f>F10*G$16</f>
        <v>1849.9649699192078</v>
      </c>
      <c r="H10" s="85">
        <f>G10*H$16</f>
        <v>1849.9649699192078</v>
      </c>
      <c r="I10" s="85">
        <f t="shared" si="8"/>
        <v>1849.9649699192078</v>
      </c>
      <c r="J10" s="85">
        <f t="shared" si="8"/>
        <v>1849.9649699192078</v>
      </c>
      <c r="K10" s="85">
        <f t="shared" si="8"/>
        <v>1849.9649699192078</v>
      </c>
      <c r="L10" s="84">
        <f>K10-E10</f>
        <v>3.9649699192077605</v>
      </c>
    </row>
    <row r="11" spans="1:14" x14ac:dyDescent="0.35">
      <c r="A11" s="82">
        <v>2012</v>
      </c>
      <c r="B11" s="84">
        <f>'Triangles Analyse'!B11</f>
        <v>1028</v>
      </c>
      <c r="C11" s="84">
        <f>'Triangles Analyse'!C11</f>
        <v>1696</v>
      </c>
      <c r="D11" s="84">
        <f>'Triangles Analyse'!D11</f>
        <v>1772</v>
      </c>
      <c r="E11" s="85">
        <f t="shared" si="8"/>
        <v>1789.4945889500664</v>
      </c>
      <c r="F11" s="85">
        <f t="shared" si="8"/>
        <v>1792.3441026267385</v>
      </c>
      <c r="G11" s="85">
        <f t="shared" si="8"/>
        <v>1793.3381925339081</v>
      </c>
      <c r="H11" s="85">
        <f t="shared" si="8"/>
        <v>1793.3381925339081</v>
      </c>
      <c r="I11" s="85">
        <f t="shared" si="8"/>
        <v>1793.3381925339081</v>
      </c>
      <c r="J11" s="85">
        <f t="shared" si="8"/>
        <v>1793.3381925339081</v>
      </c>
      <c r="K11" s="85">
        <f t="shared" si="8"/>
        <v>1793.3381925339081</v>
      </c>
      <c r="L11" s="84">
        <f>K11-D11</f>
        <v>21.338192533908114</v>
      </c>
    </row>
    <row r="12" spans="1:14" x14ac:dyDescent="0.35">
      <c r="A12" s="82">
        <v>2013</v>
      </c>
      <c r="B12" s="84">
        <f>'Triangles Analyse'!B12</f>
        <v>936</v>
      </c>
      <c r="C12" s="84">
        <f>'Triangles Analyse'!C12</f>
        <v>1450</v>
      </c>
      <c r="D12" s="85">
        <f t="shared" si="8"/>
        <v>1500.9841857335127</v>
      </c>
      <c r="E12" s="85">
        <f t="shared" si="8"/>
        <v>1515.8030916872135</v>
      </c>
      <c r="F12" s="85">
        <f t="shared" si="8"/>
        <v>1518.2167908777983</v>
      </c>
      <c r="G12" s="85">
        <f t="shared" si="8"/>
        <v>1519.058841233249</v>
      </c>
      <c r="H12" s="85">
        <f t="shared" si="8"/>
        <v>1519.058841233249</v>
      </c>
      <c r="I12" s="85">
        <f t="shared" si="8"/>
        <v>1519.058841233249</v>
      </c>
      <c r="J12" s="85">
        <f t="shared" si="8"/>
        <v>1519.058841233249</v>
      </c>
      <c r="K12" s="85">
        <f t="shared" si="8"/>
        <v>1519.058841233249</v>
      </c>
      <c r="L12" s="84">
        <f>K12-C12</f>
        <v>69.058841233249041</v>
      </c>
    </row>
    <row r="13" spans="1:14" x14ac:dyDescent="0.35">
      <c r="A13" s="82">
        <v>2014</v>
      </c>
      <c r="B13" s="84">
        <f>'Triangles Analyse'!B13</f>
        <v>708</v>
      </c>
      <c r="C13" s="85">
        <f>B13*C$16</f>
        <v>1110.4543744120413</v>
      </c>
      <c r="D13" s="85">
        <f t="shared" si="8"/>
        <v>1149.4996241179826</v>
      </c>
      <c r="E13" s="85">
        <f t="shared" si="8"/>
        <v>1160.8483958009397</v>
      </c>
      <c r="F13" s="85">
        <f t="shared" si="8"/>
        <v>1162.6968805076292</v>
      </c>
      <c r="G13" s="85">
        <f t="shared" si="8"/>
        <v>1163.3417484391364</v>
      </c>
      <c r="H13" s="85">
        <f t="shared" si="8"/>
        <v>1163.3417484391364</v>
      </c>
      <c r="I13" s="85">
        <f t="shared" si="8"/>
        <v>1163.3417484391364</v>
      </c>
      <c r="J13" s="85">
        <f>I13*J$16</f>
        <v>1163.3417484391364</v>
      </c>
      <c r="K13" s="85">
        <f t="shared" si="8"/>
        <v>1163.3417484391364</v>
      </c>
      <c r="L13" s="84">
        <f>K13-B13</f>
        <v>455.34174843913638</v>
      </c>
    </row>
    <row r="14" spans="1:14" x14ac:dyDescent="0.3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6">
        <f>SUM(L4:L13)</f>
        <v>550.58783421091448</v>
      </c>
    </row>
    <row r="15" spans="1:14" x14ac:dyDescent="0.35">
      <c r="C15" s="6">
        <v>0</v>
      </c>
      <c r="D15" s="6">
        <v>1</v>
      </c>
      <c r="E15" s="6">
        <v>2</v>
      </c>
      <c r="F15" s="6">
        <v>3</v>
      </c>
      <c r="G15" s="6">
        <v>4</v>
      </c>
      <c r="H15" s="6">
        <v>5</v>
      </c>
      <c r="I15" s="6">
        <v>6</v>
      </c>
      <c r="J15" s="6">
        <v>7</v>
      </c>
      <c r="K15" s="6">
        <v>8</v>
      </c>
      <c r="N15" s="8"/>
    </row>
    <row r="16" spans="1:14" x14ac:dyDescent="0.35">
      <c r="C16" s="80">
        <f>SUM(C4:C12)/SUM(B4:B12)</f>
        <v>1.5684383819379115</v>
      </c>
      <c r="D16" s="80">
        <f>SUM(D4:D11)/SUM(C4:C11)</f>
        <v>1.0351615074024225</v>
      </c>
      <c r="E16" s="80">
        <f>SUM(E4:E10)/SUM(D4:D10)</f>
        <v>1.0098727928612112</v>
      </c>
      <c r="F16" s="80">
        <f>SUM(F4:F9)/SUM(E4:E9)</f>
        <v>1.0015923566878981</v>
      </c>
      <c r="G16" s="80">
        <f>SUM(G4:G8)/SUM(F4:F8)</f>
        <v>1.0005546311702718</v>
      </c>
      <c r="H16" s="80">
        <f>SUM(H4:H7)/SUM(G4:G7)</f>
        <v>1</v>
      </c>
      <c r="I16" s="80">
        <f>SUM(I4:I6)/SUM(H4:H6)</f>
        <v>1</v>
      </c>
      <c r="J16" s="80">
        <f>SUM(J4:J5)/SUM(I4:I5)</f>
        <v>1</v>
      </c>
      <c r="K16" s="80">
        <f>SUM(K4:K4)/SUM(J4:J4)</f>
        <v>1</v>
      </c>
    </row>
    <row r="17" spans="1:12" x14ac:dyDescent="0.35">
      <c r="C17" s="79"/>
      <c r="D17" s="79"/>
      <c r="E17" s="79"/>
      <c r="F17" s="79"/>
      <c r="G17" s="79"/>
      <c r="H17" s="79"/>
      <c r="I17" s="79"/>
      <c r="J17" s="79"/>
      <c r="K17" s="79"/>
    </row>
    <row r="19" spans="1:12" ht="16.2" x14ac:dyDescent="0.35">
      <c r="A19" s="165" t="s">
        <v>21</v>
      </c>
      <c r="B19" s="166"/>
      <c r="C19" s="166"/>
      <c r="D19" s="166"/>
      <c r="E19" s="166"/>
      <c r="F19" s="97"/>
      <c r="G19" s="97"/>
      <c r="H19" s="97"/>
      <c r="I19" s="97"/>
      <c r="J19" s="97"/>
      <c r="K19" s="97"/>
      <c r="L19" s="97"/>
    </row>
    <row r="20" spans="1:12" x14ac:dyDescent="0.35">
      <c r="A20" s="82" t="s">
        <v>1</v>
      </c>
      <c r="B20" s="82">
        <f>B3</f>
        <v>0</v>
      </c>
      <c r="C20" s="82">
        <f t="shared" ref="C20:K20" si="9">C3</f>
        <v>1</v>
      </c>
      <c r="D20" s="82">
        <f t="shared" si="9"/>
        <v>2</v>
      </c>
      <c r="E20" s="82">
        <f t="shared" si="9"/>
        <v>3</v>
      </c>
      <c r="F20" s="82">
        <f t="shared" si="9"/>
        <v>4</v>
      </c>
      <c r="G20" s="82">
        <f t="shared" si="9"/>
        <v>5</v>
      </c>
      <c r="H20" s="82">
        <f t="shared" si="9"/>
        <v>6</v>
      </c>
      <c r="I20" s="82">
        <f t="shared" si="9"/>
        <v>7</v>
      </c>
      <c r="J20" s="82">
        <f t="shared" si="9"/>
        <v>8</v>
      </c>
      <c r="K20" s="82">
        <f t="shared" si="9"/>
        <v>9</v>
      </c>
      <c r="L20" s="83" t="s">
        <v>19</v>
      </c>
    </row>
    <row r="21" spans="1:12" x14ac:dyDescent="0.35">
      <c r="A21" s="82">
        <f t="shared" ref="A21:A30" si="10">A4</f>
        <v>2005</v>
      </c>
      <c r="B21" s="84">
        <f>'Triangles Analyse'!B17</f>
        <v>36608.633999999998</v>
      </c>
      <c r="C21" s="84">
        <f>'Triangles Analyse'!C17</f>
        <v>2899020.1240000003</v>
      </c>
      <c r="D21" s="84">
        <f>'Triangles Analyse'!D17</f>
        <v>6834340.932</v>
      </c>
      <c r="E21" s="84">
        <f>'Triangles Analyse'!E17</f>
        <v>8929935.7400000002</v>
      </c>
      <c r="F21" s="84">
        <f>'Triangles Analyse'!F17</f>
        <v>10220887.342</v>
      </c>
      <c r="G21" s="84">
        <f>'Triangles Analyse'!G17</f>
        <v>10542582.658</v>
      </c>
      <c r="H21" s="84">
        <f>'Triangles Analyse'!H17</f>
        <v>10914956.534</v>
      </c>
      <c r="I21" s="84">
        <f>'Triangles Analyse'!I17</f>
        <v>11072409.794</v>
      </c>
      <c r="J21" s="84">
        <f>'Triangles Analyse'!J17</f>
        <v>11142291.004000001</v>
      </c>
      <c r="K21" s="84">
        <f>'Triangles Analyse'!K17</f>
        <v>11381098.310000001</v>
      </c>
      <c r="L21" s="84">
        <f>'Triangles Analyse'!L17</f>
        <v>0</v>
      </c>
    </row>
    <row r="22" spans="1:12" x14ac:dyDescent="0.35">
      <c r="A22" s="82">
        <f t="shared" si="10"/>
        <v>2006</v>
      </c>
      <c r="B22" s="84">
        <f>'Triangles Analyse'!B18</f>
        <v>180718.75399999999</v>
      </c>
      <c r="C22" s="84">
        <f>'Triangles Analyse'!C18</f>
        <v>3822888.93</v>
      </c>
      <c r="D22" s="84">
        <f>'Triangles Analyse'!D18</f>
        <v>9846772.0299999993</v>
      </c>
      <c r="E22" s="84">
        <f>'Triangles Analyse'!E18</f>
        <v>13681145.059999999</v>
      </c>
      <c r="F22" s="84">
        <f>'Triangles Analyse'!F18</f>
        <v>14922418.571999999</v>
      </c>
      <c r="G22" s="84">
        <f>'Triangles Analyse'!G18</f>
        <v>16439751.431999998</v>
      </c>
      <c r="H22" s="84">
        <f>'Triangles Analyse'!H18</f>
        <v>16870490.171999998</v>
      </c>
      <c r="I22" s="84">
        <f>'Triangles Analyse'!I18</f>
        <v>16924318.287999999</v>
      </c>
      <c r="J22" s="84">
        <f>'Triangles Analyse'!J18</f>
        <v>17103196.063999999</v>
      </c>
      <c r="K22" s="85">
        <f t="shared" ref="K22:K29" si="11">J22*K$33</f>
        <v>17469760.550115772</v>
      </c>
      <c r="L22" s="84">
        <f>K22-J22</f>
        <v>366564.48611577228</v>
      </c>
    </row>
    <row r="23" spans="1:12" x14ac:dyDescent="0.35">
      <c r="A23" s="82">
        <f t="shared" si="10"/>
        <v>2007</v>
      </c>
      <c r="B23" s="84">
        <f>'Triangles Analyse'!B19</f>
        <v>282378.05599999998</v>
      </c>
      <c r="C23" s="84">
        <f>'Triangles Analyse'!C19</f>
        <v>2420454.2760000001</v>
      </c>
      <c r="D23" s="84">
        <f>'Triangles Analyse'!D19</f>
        <v>6492129.1520000007</v>
      </c>
      <c r="E23" s="84">
        <f>'Triangles Analyse'!E19</f>
        <v>9123572.790000001</v>
      </c>
      <c r="F23" s="84">
        <f>'Triangles Analyse'!F19</f>
        <v>10824044.546</v>
      </c>
      <c r="G23" s="84">
        <f>'Triangles Analyse'!G19</f>
        <v>11450811.471999999</v>
      </c>
      <c r="H23" s="84">
        <f>'Triangles Analyse'!H19</f>
        <v>11700799.073999999</v>
      </c>
      <c r="I23" s="84">
        <f>'Triangles Analyse'!I19</f>
        <v>11990688.955999998</v>
      </c>
      <c r="J23" s="85">
        <f t="shared" ref="J23:J29" si="12">I23*J$33</f>
        <v>12097229.678094368</v>
      </c>
      <c r="K23" s="85">
        <f t="shared" si="11"/>
        <v>12356503.720430175</v>
      </c>
      <c r="L23" s="84">
        <f>K23-I23</f>
        <v>365814.76443017647</v>
      </c>
    </row>
    <row r="24" spans="1:12" x14ac:dyDescent="0.35">
      <c r="A24" s="82">
        <f t="shared" si="10"/>
        <v>2008</v>
      </c>
      <c r="B24" s="84">
        <f>'Triangles Analyse'!B20</f>
        <v>391554.66200000001</v>
      </c>
      <c r="C24" s="84">
        <f>'Triangles Analyse'!C20</f>
        <v>3801586.36</v>
      </c>
      <c r="D24" s="84">
        <f>'Triangles Analyse'!D20</f>
        <v>8229621.9580000006</v>
      </c>
      <c r="E24" s="84">
        <f>'Triangles Analyse'!E20</f>
        <v>11063679.558</v>
      </c>
      <c r="F24" s="84">
        <f>'Triangles Analyse'!F20</f>
        <v>12203114.492000001</v>
      </c>
      <c r="G24" s="84">
        <f>'Triangles Analyse'!G20</f>
        <v>12709221.982000001</v>
      </c>
      <c r="H24" s="84">
        <f>'Triangles Analyse'!H20</f>
        <v>13019725.42</v>
      </c>
      <c r="I24" s="85">
        <f t="shared" ref="I24:I29" si="13">H24*I$33</f>
        <v>13184975.674580062</v>
      </c>
      <c r="J24" s="85">
        <f t="shared" si="12"/>
        <v>13302127.977864815</v>
      </c>
      <c r="K24" s="85">
        <f t="shared" si="11"/>
        <v>13587226.019669749</v>
      </c>
      <c r="L24" s="84">
        <f>K24-H24</f>
        <v>567500.59966974892</v>
      </c>
    </row>
    <row r="25" spans="1:12" x14ac:dyDescent="0.35">
      <c r="A25" s="82">
        <f t="shared" si="10"/>
        <v>2009</v>
      </c>
      <c r="B25" s="84">
        <f>'Triangles Analyse'!B21</f>
        <v>772739.92799999996</v>
      </c>
      <c r="C25" s="84">
        <f>'Triangles Analyse'!C21</f>
        <v>4805823.2719999999</v>
      </c>
      <c r="D25" s="84">
        <f>'Triangles Analyse'!D21</f>
        <v>9550496.466</v>
      </c>
      <c r="E25" s="84">
        <f>'Triangles Analyse'!E21</f>
        <v>12373138.912</v>
      </c>
      <c r="F25" s="84">
        <f>'Triangles Analyse'!F21</f>
        <v>13528645.556</v>
      </c>
      <c r="G25" s="84">
        <f>'Triangles Analyse'!G21</f>
        <v>14714290.6</v>
      </c>
      <c r="H25" s="85">
        <f t="shared" ref="H25:H29" si="14">G25*H$33</f>
        <v>15106616.208319642</v>
      </c>
      <c r="I25" s="85">
        <f t="shared" si="13"/>
        <v>15298353.905831553</v>
      </c>
      <c r="J25" s="85">
        <f t="shared" si="12"/>
        <v>15434284.182895986</v>
      </c>
      <c r="K25" s="85">
        <f t="shared" si="11"/>
        <v>15765079.692045104</v>
      </c>
      <c r="L25" s="84">
        <f>K25-G25</f>
        <v>1050789.0920451041</v>
      </c>
    </row>
    <row r="26" spans="1:12" x14ac:dyDescent="0.35">
      <c r="A26" s="82">
        <f t="shared" si="10"/>
        <v>2010</v>
      </c>
      <c r="B26" s="84">
        <f>'Triangles Analyse'!B22</f>
        <v>669755.47</v>
      </c>
      <c r="C26" s="84">
        <f>'Triangles Analyse'!C22</f>
        <v>5501912.0439999998</v>
      </c>
      <c r="D26" s="84">
        <f>'Triangles Analyse'!D22</f>
        <v>11013128.566</v>
      </c>
      <c r="E26" s="84">
        <f>'Triangles Analyse'!E22</f>
        <v>12734448.07</v>
      </c>
      <c r="F26" s="84">
        <f>'Triangles Analyse'!F22</f>
        <v>13630075.796</v>
      </c>
      <c r="G26" s="85">
        <f t="shared" ref="G26:G29" si="15">F26*G$33</f>
        <v>14548528.087087942</v>
      </c>
      <c r="H26" s="85">
        <f t="shared" si="14"/>
        <v>14936433.98667118</v>
      </c>
      <c r="I26" s="85">
        <f t="shared" si="13"/>
        <v>15126011.680454502</v>
      </c>
      <c r="J26" s="85">
        <f t="shared" si="12"/>
        <v>15260410.647249242</v>
      </c>
      <c r="K26" s="85">
        <f t="shared" si="11"/>
        <v>15587479.60944158</v>
      </c>
      <c r="L26" s="84">
        <f>K26-F26</f>
        <v>1957403.8134415802</v>
      </c>
    </row>
    <row r="27" spans="1:12" x14ac:dyDescent="0.35">
      <c r="A27" s="82">
        <f t="shared" si="10"/>
        <v>2011</v>
      </c>
      <c r="B27" s="84">
        <f>'Triangles Analyse'!B23</f>
        <v>1416739.7120000001</v>
      </c>
      <c r="C27" s="84">
        <f>'Triangles Analyse'!C23</f>
        <v>6927426.0840000007</v>
      </c>
      <c r="D27" s="84">
        <f>'Triangles Analyse'!D23</f>
        <v>12367584.846000001</v>
      </c>
      <c r="E27" s="84">
        <f>'Triangles Analyse'!E23</f>
        <v>15861412.66</v>
      </c>
      <c r="F27" s="85">
        <f t="shared" ref="F27:F29" si="16">E27*F$33</f>
        <v>17595333.470518783</v>
      </c>
      <c r="G27" s="85">
        <f t="shared" si="15"/>
        <v>18780981.634206686</v>
      </c>
      <c r="H27" s="85">
        <f t="shared" si="14"/>
        <v>19281737.004939962</v>
      </c>
      <c r="I27" s="85">
        <f t="shared" si="13"/>
        <v>19526466.586096682</v>
      </c>
      <c r="J27" s="85">
        <f t="shared" si="12"/>
        <v>19699964.861105587</v>
      </c>
      <c r="K27" s="85">
        <f t="shared" si="11"/>
        <v>20122184.630369056</v>
      </c>
      <c r="L27" s="84">
        <f>K27-E27</f>
        <v>4260771.9703690559</v>
      </c>
    </row>
    <row r="28" spans="1:12" x14ac:dyDescent="0.35">
      <c r="A28" s="82">
        <f t="shared" si="10"/>
        <v>2012</v>
      </c>
      <c r="B28" s="84">
        <f>'Triangles Analyse'!B24</f>
        <v>1713396.004</v>
      </c>
      <c r="C28" s="84">
        <f>'Triangles Analyse'!C24</f>
        <v>8272016.4619999994</v>
      </c>
      <c r="D28" s="84">
        <f>'Triangles Analyse'!D24</f>
        <v>13203502.287999999</v>
      </c>
      <c r="E28" s="85">
        <f t="shared" ref="E28:E29" si="17">D28*E$33</f>
        <v>17191856.542646669</v>
      </c>
      <c r="F28" s="85">
        <f t="shared" si="16"/>
        <v>19071217.383306403</v>
      </c>
      <c r="G28" s="85">
        <f t="shared" si="15"/>
        <v>20356316.86196626</v>
      </c>
      <c r="H28" s="85">
        <f t="shared" si="14"/>
        <v>20899075.232935112</v>
      </c>
      <c r="I28" s="85">
        <f t="shared" si="13"/>
        <v>21164332.555291943</v>
      </c>
      <c r="J28" s="85">
        <f t="shared" si="12"/>
        <v>21352383.740787659</v>
      </c>
      <c r="K28" s="85">
        <f t="shared" si="11"/>
        <v>21810019.00053677</v>
      </c>
      <c r="L28" s="84">
        <f>K28-D28</f>
        <v>8606516.7125367709</v>
      </c>
    </row>
    <row r="29" spans="1:12" x14ac:dyDescent="0.35">
      <c r="A29" s="82">
        <f t="shared" si="10"/>
        <v>2013</v>
      </c>
      <c r="B29" s="84">
        <f>'Triangles Analyse'!B25</f>
        <v>849518.54799999995</v>
      </c>
      <c r="C29" s="84">
        <f>'Triangles Analyse'!C25</f>
        <v>4268553.4059999995</v>
      </c>
      <c r="D29" s="85">
        <f t="shared" ref="D29:K30" si="18">C29*D$33</f>
        <v>8607635.3598760553</v>
      </c>
      <c r="E29" s="85">
        <f t="shared" si="17"/>
        <v>11207725.726900104</v>
      </c>
      <c r="F29" s="85">
        <f t="shared" si="16"/>
        <v>12432919.805953767</v>
      </c>
      <c r="G29" s="85">
        <f t="shared" si="15"/>
        <v>13270702.651155701</v>
      </c>
      <c r="H29" s="85">
        <f t="shared" si="14"/>
        <v>13624538.023310425</v>
      </c>
      <c r="I29" s="85">
        <f t="shared" si="13"/>
        <v>13797464.740599656</v>
      </c>
      <c r="J29" s="85">
        <f t="shared" si="12"/>
        <v>13920059.185500134</v>
      </c>
      <c r="K29" s="85">
        <f t="shared" si="11"/>
        <v>14218401.046456419</v>
      </c>
      <c r="L29" s="84">
        <f>K29-C29</f>
        <v>9949847.6404564194</v>
      </c>
    </row>
    <row r="30" spans="1:12" x14ac:dyDescent="0.35">
      <c r="A30" s="82">
        <f t="shared" si="10"/>
        <v>2014</v>
      </c>
      <c r="B30" s="84">
        <f>'Triangles Analyse'!B26</f>
        <v>537255.56999999995</v>
      </c>
      <c r="C30" s="85">
        <f>B30*C$33</f>
        <v>3635339.2836370748</v>
      </c>
      <c r="D30" s="85">
        <f t="shared" si="18"/>
        <v>7330744.6309554204</v>
      </c>
      <c r="E30" s="85">
        <f t="shared" si="18"/>
        <v>9545127.2925293781</v>
      </c>
      <c r="F30" s="85">
        <f t="shared" si="18"/>
        <v>10588571.228220254</v>
      </c>
      <c r="G30" s="85">
        <f t="shared" si="18"/>
        <v>11302074.047240583</v>
      </c>
      <c r="H30" s="85">
        <f t="shared" si="18"/>
        <v>11603420.078550942</v>
      </c>
      <c r="I30" s="85">
        <f t="shared" si="18"/>
        <v>11750694.161538472</v>
      </c>
      <c r="J30" s="85">
        <f t="shared" si="18"/>
        <v>11855102.460817553</v>
      </c>
      <c r="K30" s="85">
        <f t="shared" si="18"/>
        <v>12109187.108221348</v>
      </c>
      <c r="L30" s="84">
        <f>K30-B30</f>
        <v>11571931.538221348</v>
      </c>
    </row>
    <row r="31" spans="1:12" x14ac:dyDescent="0.35">
      <c r="A31" s="81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8">
        <f>SUM(L21:L30)</f>
        <v>38697140.617285974</v>
      </c>
    </row>
    <row r="32" spans="1:12" x14ac:dyDescent="0.35">
      <c r="A32" s="81"/>
      <c r="B32" s="81"/>
      <c r="C32" s="82">
        <v>0</v>
      </c>
      <c r="D32" s="82">
        <v>1</v>
      </c>
      <c r="E32" s="82">
        <v>2</v>
      </c>
      <c r="F32" s="82">
        <v>3</v>
      </c>
      <c r="G32" s="82">
        <v>4</v>
      </c>
      <c r="H32" s="82">
        <v>5</v>
      </c>
      <c r="I32" s="82">
        <v>6</v>
      </c>
      <c r="J32" s="82">
        <v>7</v>
      </c>
      <c r="K32" s="82">
        <v>8</v>
      </c>
      <c r="L32" s="81"/>
    </row>
    <row r="33" spans="1:12" x14ac:dyDescent="0.35">
      <c r="A33" s="81"/>
      <c r="B33" s="81"/>
      <c r="C33" s="80">
        <f>SUM(C21:C29)/SUM(B21:B29)</f>
        <v>6.7664990120755286</v>
      </c>
      <c r="D33" s="80">
        <f>SUM(D21:D28)/SUM(C21:C28)</f>
        <v>2.0165228219417188</v>
      </c>
      <c r="E33" s="80">
        <f>SUM(E21:E27)/SUM(D21:D27)</f>
        <v>1.3020679034737235</v>
      </c>
      <c r="F33" s="80">
        <f>SUM(F21:F26)/SUM(E21:E26)</f>
        <v>1.1093169219972101</v>
      </c>
      <c r="G33" s="80">
        <f>SUM(G21:G25)/SUM(F21:F25)</f>
        <v>1.0673842394447637</v>
      </c>
      <c r="H33" s="80">
        <f>SUM(H21:H24)/SUM(G21:G24)</f>
        <v>1.0266628965666644</v>
      </c>
      <c r="I33" s="80">
        <f>SUM(I21:I23)/SUM(H21:H23)</f>
        <v>1.0126922995108802</v>
      </c>
      <c r="J33" s="80">
        <f>SUM(J21:J22)/SUM(I21:I22)</f>
        <v>1.0088852877833228</v>
      </c>
      <c r="K33" s="80">
        <f>SUM(K21:K21)/SUM(J21:J21)</f>
        <v>1.0214325138263101</v>
      </c>
      <c r="L33" s="81"/>
    </row>
    <row r="36" spans="1:12" ht="16.2" x14ac:dyDescent="0.35">
      <c r="A36" s="165" t="s">
        <v>14</v>
      </c>
      <c r="B36" s="166"/>
      <c r="C36" s="166"/>
      <c r="D36" s="166"/>
      <c r="E36" s="166"/>
      <c r="F36" s="98"/>
      <c r="G36" s="98"/>
      <c r="H36" s="98"/>
      <c r="I36" s="98"/>
      <c r="J36" s="98"/>
      <c r="K36" s="98"/>
      <c r="L36" s="99"/>
    </row>
    <row r="37" spans="1:12" x14ac:dyDescent="0.35">
      <c r="A37" s="82" t="s">
        <v>3</v>
      </c>
      <c r="B37" s="82">
        <v>1</v>
      </c>
      <c r="C37" s="82">
        <v>2</v>
      </c>
      <c r="D37" s="82">
        <v>3</v>
      </c>
      <c r="E37" s="82">
        <v>4</v>
      </c>
      <c r="F37" s="82">
        <v>5</v>
      </c>
      <c r="G37" s="82">
        <v>6</v>
      </c>
      <c r="H37" s="82">
        <v>7</v>
      </c>
      <c r="I37" s="82">
        <v>8</v>
      </c>
      <c r="J37" s="82">
        <v>9</v>
      </c>
      <c r="K37" s="82">
        <v>10</v>
      </c>
      <c r="L37" s="83" t="s">
        <v>20</v>
      </c>
    </row>
    <row r="38" spans="1:12" x14ac:dyDescent="0.35">
      <c r="A38" s="82">
        <f>A21</f>
        <v>2005</v>
      </c>
      <c r="B38" s="84">
        <f>'Triangles Analyse'!B30</f>
        <v>7624231.5999999996</v>
      </c>
      <c r="C38" s="84">
        <f>'Triangles Analyse'!C30</f>
        <v>13679225.83</v>
      </c>
      <c r="D38" s="84">
        <f>'Triangles Analyse'!D30</f>
        <v>14107964.236</v>
      </c>
      <c r="E38" s="84">
        <f>'Triangles Analyse'!E30</f>
        <v>14090185.748</v>
      </c>
      <c r="F38" s="84">
        <f>'Triangles Analyse'!F30</f>
        <v>14091527.032</v>
      </c>
      <c r="G38" s="84">
        <f>'Triangles Analyse'!G30</f>
        <v>13399405.716</v>
      </c>
      <c r="H38" s="84">
        <f>'Triangles Analyse'!H30</f>
        <v>13150983.342</v>
      </c>
      <c r="I38" s="84">
        <f>'Triangles Analyse'!I30</f>
        <v>12813338.764</v>
      </c>
      <c r="J38" s="84">
        <f>'Triangles Analyse'!J30</f>
        <v>12737897.864</v>
      </c>
      <c r="K38" s="84">
        <f>'Triangles Analyse'!K30</f>
        <v>12607297.864</v>
      </c>
      <c r="L38" s="84">
        <f>K38-K38</f>
        <v>0</v>
      </c>
    </row>
    <row r="39" spans="1:12" x14ac:dyDescent="0.35">
      <c r="A39" s="82">
        <f t="shared" ref="A39:A47" si="19">A22</f>
        <v>2006</v>
      </c>
      <c r="B39" s="84">
        <f>'Triangles Analyse'!B31</f>
        <v>10324000</v>
      </c>
      <c r="C39" s="84">
        <f>'Triangles Analyse'!C31</f>
        <v>20638693.138</v>
      </c>
      <c r="D39" s="84">
        <f>'Triangles Analyse'!D31</f>
        <v>21643614.969999999</v>
      </c>
      <c r="E39" s="84">
        <f>'Triangles Analyse'!E31</f>
        <v>22102858.949999999</v>
      </c>
      <c r="F39" s="84">
        <f>'Triangles Analyse'!F31</f>
        <v>20364816.039999999</v>
      </c>
      <c r="G39" s="84">
        <f>'Triangles Analyse'!G31</f>
        <v>19716910.158</v>
      </c>
      <c r="H39" s="84">
        <f>'Triangles Analyse'!H31</f>
        <v>18955517.279999997</v>
      </c>
      <c r="I39" s="84">
        <f>'Triangles Analyse'!I31</f>
        <v>18367223.031999998</v>
      </c>
      <c r="J39" s="84">
        <f>'Triangles Analyse'!J31</f>
        <v>18310060.210000001</v>
      </c>
      <c r="K39" s="85">
        <f t="shared" ref="K39" si="20">J39*K$50</f>
        <v>18122329.558603879</v>
      </c>
      <c r="L39" s="84">
        <f>K39-J39</f>
        <v>-187730.65139612183</v>
      </c>
    </row>
    <row r="40" spans="1:12" x14ac:dyDescent="0.35">
      <c r="A40" s="82">
        <f t="shared" si="19"/>
        <v>2007</v>
      </c>
      <c r="B40" s="84">
        <f>'Triangles Analyse'!B32</f>
        <v>13482748.279999999</v>
      </c>
      <c r="C40" s="84">
        <f>'Triangles Analyse'!C32</f>
        <v>22504981.482000001</v>
      </c>
      <c r="D40" s="84">
        <f>'Triangles Analyse'!D32</f>
        <v>21588133.950000003</v>
      </c>
      <c r="E40" s="84">
        <f>'Triangles Analyse'!E32</f>
        <v>20416546.998000003</v>
      </c>
      <c r="F40" s="84">
        <f>'Triangles Analyse'!F32</f>
        <v>18770180.710000001</v>
      </c>
      <c r="G40" s="84">
        <f>'Triangles Analyse'!G32</f>
        <v>17361954.916000001</v>
      </c>
      <c r="H40" s="84">
        <f>'Triangles Analyse'!H32</f>
        <v>16512058.579999998</v>
      </c>
      <c r="I40" s="84">
        <f>'Triangles Analyse'!I32</f>
        <v>15938902.175999999</v>
      </c>
      <c r="J40" s="85">
        <f t="shared" ref="J40" si="21">I40*J$50</f>
        <v>15871117.70928771</v>
      </c>
      <c r="K40" s="85">
        <f>J40*K$50</f>
        <v>15708393.216207024</v>
      </c>
      <c r="L40" s="84">
        <f>K40-I40</f>
        <v>-230508.95979297534</v>
      </c>
    </row>
    <row r="41" spans="1:12" x14ac:dyDescent="0.35">
      <c r="A41" s="82">
        <f t="shared" si="19"/>
        <v>2008</v>
      </c>
      <c r="B41" s="84">
        <f>'Triangles Analyse'!B33</f>
        <v>17148691.122000001</v>
      </c>
      <c r="C41" s="84">
        <f>'Triangles Analyse'!C33</f>
        <v>21227104.127999999</v>
      </c>
      <c r="D41" s="84">
        <f>'Triangles Analyse'!D33</f>
        <v>21317747.136</v>
      </c>
      <c r="E41" s="84">
        <f>'Triangles Analyse'!E33</f>
        <v>19519674.465999998</v>
      </c>
      <c r="F41" s="84">
        <f>'Triangles Analyse'!F33</f>
        <v>19043002.368000001</v>
      </c>
      <c r="G41" s="84">
        <f>'Triangles Analyse'!G33</f>
        <v>18155830.452</v>
      </c>
      <c r="H41" s="84">
        <f>'Triangles Analyse'!H33</f>
        <v>17732918.644000001</v>
      </c>
      <c r="I41" s="85">
        <f t="shared" ref="I41:J41" si="22">H41*I$50</f>
        <v>17186145.267957527</v>
      </c>
      <c r="J41" s="85">
        <f t="shared" si="22"/>
        <v>17113056.564672645</v>
      </c>
      <c r="K41" s="85">
        <f>J41*K$50</f>
        <v>16937598.635019846</v>
      </c>
      <c r="L41" s="84">
        <f>K41-H41</f>
        <v>-795320.00898015499</v>
      </c>
    </row>
    <row r="42" spans="1:12" x14ac:dyDescent="0.35">
      <c r="A42" s="82">
        <f t="shared" si="19"/>
        <v>2009</v>
      </c>
      <c r="B42" s="84">
        <f>'Triangles Analyse'!B34</f>
        <v>15809704.013999999</v>
      </c>
      <c r="C42" s="84">
        <f>'Triangles Analyse'!C34</f>
        <v>22175603.704</v>
      </c>
      <c r="D42" s="84">
        <f>'Triangles Analyse'!D34</f>
        <v>20869789.706</v>
      </c>
      <c r="E42" s="84">
        <f>'Triangles Analyse'!E34</f>
        <v>21180599.038000003</v>
      </c>
      <c r="F42" s="84">
        <f>'Triangles Analyse'!F34</f>
        <v>20678662.329999998</v>
      </c>
      <c r="G42" s="84">
        <f>'Triangles Analyse'!G34</f>
        <v>19708060.034000002</v>
      </c>
      <c r="H42" s="85">
        <f t="shared" ref="H42:K42" si="23">G42*H$50</f>
        <v>19052612.113661356</v>
      </c>
      <c r="I42" s="85">
        <f t="shared" si="23"/>
        <v>18465147.564990506</v>
      </c>
      <c r="J42" s="85">
        <f t="shared" si="23"/>
        <v>18386619.560574915</v>
      </c>
      <c r="K42" s="85">
        <f t="shared" si="23"/>
        <v>18198103.956175413</v>
      </c>
      <c r="L42" s="84">
        <f>K42-G42</f>
        <v>-1509956.0778245889</v>
      </c>
    </row>
    <row r="43" spans="1:12" x14ac:dyDescent="0.35">
      <c r="A43" s="82">
        <f t="shared" si="19"/>
        <v>2010</v>
      </c>
      <c r="B43" s="84">
        <f>'Triangles Analyse'!B35</f>
        <v>15433432.702000001</v>
      </c>
      <c r="C43" s="84">
        <f>'Triangles Analyse'!C35</f>
        <v>20315581.538000003</v>
      </c>
      <c r="D43" s="84">
        <f>'Triangles Analyse'!D35</f>
        <v>20506048.857999999</v>
      </c>
      <c r="E43" s="84">
        <f>'Triangles Analyse'!E35</f>
        <v>20192418.405999999</v>
      </c>
      <c r="F43" s="84">
        <f>'Triangles Analyse'!F35</f>
        <v>19658394.598000001</v>
      </c>
      <c r="G43" s="85">
        <f t="shared" ref="G43:K43" si="24">F43*G$50</f>
        <v>18684227.142064717</v>
      </c>
      <c r="H43" s="85">
        <f t="shared" si="24"/>
        <v>18062829.713689033</v>
      </c>
      <c r="I43" s="85">
        <f t="shared" si="24"/>
        <v>17505883.923675172</v>
      </c>
      <c r="J43" s="85">
        <f t="shared" si="24"/>
        <v>17431435.445794411</v>
      </c>
      <c r="K43" s="85">
        <f t="shared" si="24"/>
        <v>17252713.219134491</v>
      </c>
      <c r="L43" s="84">
        <f>K43-F43</f>
        <v>-2405681.3788655102</v>
      </c>
    </row>
    <row r="44" spans="1:12" x14ac:dyDescent="0.35">
      <c r="A44" s="82">
        <f t="shared" si="19"/>
        <v>2011</v>
      </c>
      <c r="B44" s="84">
        <f>'Triangles Analyse'!B36</f>
        <v>15098525.092</v>
      </c>
      <c r="C44" s="84">
        <f>'Triangles Analyse'!C36</f>
        <v>23788276.954000004</v>
      </c>
      <c r="D44" s="84">
        <f>'Triangles Analyse'!D36</f>
        <v>24634159.674000002</v>
      </c>
      <c r="E44" s="84">
        <f>'Triangles Analyse'!E36</f>
        <v>25335616.112</v>
      </c>
      <c r="F44" s="85">
        <f t="shared" ref="F44:K44" si="25">E44*F$50</f>
        <v>24280014.592010561</v>
      </c>
      <c r="G44" s="85">
        <f t="shared" si="25"/>
        <v>23076823.765452586</v>
      </c>
      <c r="H44" s="85">
        <f t="shared" si="25"/>
        <v>22309337.969337046</v>
      </c>
      <c r="I44" s="85">
        <f t="shared" si="25"/>
        <v>21621456.166930296</v>
      </c>
      <c r="J44" s="85">
        <f t="shared" si="25"/>
        <v>21529505.111604456</v>
      </c>
      <c r="K44" s="85">
        <f t="shared" si="25"/>
        <v>21308765.912908088</v>
      </c>
      <c r="L44" s="84">
        <f>K44-E44</f>
        <v>-4026850.1990919113</v>
      </c>
    </row>
    <row r="45" spans="1:12" x14ac:dyDescent="0.35">
      <c r="A45" s="82">
        <f t="shared" si="19"/>
        <v>2012</v>
      </c>
      <c r="B45" s="84">
        <f>'Triangles Analyse'!B37</f>
        <v>13602130.530000001</v>
      </c>
      <c r="C45" s="84">
        <f>'Triangles Analyse'!C37</f>
        <v>22963211.27</v>
      </c>
      <c r="D45" s="84">
        <f>'Triangles Analyse'!D37</f>
        <v>24586622.395999998</v>
      </c>
      <c r="E45" s="85">
        <f>D45*E$50</f>
        <v>24275683.971291371</v>
      </c>
      <c r="F45" s="85">
        <f t="shared" ref="F45:K46" si="26">E45*F$50</f>
        <v>23264244.234219369</v>
      </c>
      <c r="G45" s="85">
        <f t="shared" si="26"/>
        <v>22111389.686157122</v>
      </c>
      <c r="H45" s="85">
        <f t="shared" si="26"/>
        <v>21376012.162413727</v>
      </c>
      <c r="I45" s="85">
        <f t="shared" si="26"/>
        <v>20716908.347017691</v>
      </c>
      <c r="J45" s="85">
        <f t="shared" si="26"/>
        <v>20628804.124485698</v>
      </c>
      <c r="K45" s="85">
        <f t="shared" si="26"/>
        <v>20417299.695150305</v>
      </c>
      <c r="L45" s="84">
        <f>K45-D45</f>
        <v>-4169322.7008496933</v>
      </c>
    </row>
    <row r="46" spans="1:12" x14ac:dyDescent="0.35">
      <c r="A46" s="82">
        <f t="shared" si="19"/>
        <v>2013</v>
      </c>
      <c r="B46" s="84">
        <f>'Triangles Analyse'!B38</f>
        <v>12461852.266000001</v>
      </c>
      <c r="C46" s="84">
        <f>'Triangles Analyse'!C38</f>
        <v>22556990.151999999</v>
      </c>
      <c r="D46" s="85">
        <f t="shared" ref="D46:K47" si="27">C46*D$50</f>
        <v>22821456.869914223</v>
      </c>
      <c r="E46" s="85">
        <f>D46*E$50</f>
        <v>22532841.876996715</v>
      </c>
      <c r="F46" s="85">
        <f t="shared" si="26"/>
        <v>21594017.179389559</v>
      </c>
      <c r="G46" s="85">
        <f t="shared" si="26"/>
        <v>20523930.368678734</v>
      </c>
      <c r="H46" s="85">
        <f t="shared" si="26"/>
        <v>19841348.346190579</v>
      </c>
      <c r="I46" s="85">
        <f t="shared" si="26"/>
        <v>19229564.057418007</v>
      </c>
      <c r="J46" s="85">
        <f t="shared" si="26"/>
        <v>19147785.166353315</v>
      </c>
      <c r="K46" s="85">
        <f t="shared" si="26"/>
        <v>18951465.430599015</v>
      </c>
      <c r="L46" s="84">
        <f>K46-C46</f>
        <v>-3605524.7214009836</v>
      </c>
    </row>
    <row r="47" spans="1:12" x14ac:dyDescent="0.35">
      <c r="A47" s="82">
        <f t="shared" si="19"/>
        <v>2014</v>
      </c>
      <c r="B47" s="84">
        <f>'Triangles Analyse'!B39</f>
        <v>10005805.506000001</v>
      </c>
      <c r="C47" s="85">
        <f>B47*C$50</f>
        <v>15701069.554044325</v>
      </c>
      <c r="D47" s="85">
        <f t="shared" si="27"/>
        <v>15885154.855528258</v>
      </c>
      <c r="E47" s="85">
        <f t="shared" si="27"/>
        <v>15684260.851159682</v>
      </c>
      <c r="F47" s="85">
        <f t="shared" si="27"/>
        <v>15030780.409981335</v>
      </c>
      <c r="G47" s="85">
        <f t="shared" si="27"/>
        <v>14285933.365645217</v>
      </c>
      <c r="H47" s="85">
        <f t="shared" si="27"/>
        <v>13810813.780132763</v>
      </c>
      <c r="I47" s="85">
        <f t="shared" si="27"/>
        <v>13384973.825184785</v>
      </c>
      <c r="J47" s="85">
        <f t="shared" si="27"/>
        <v>13328050.625413582</v>
      </c>
      <c r="K47" s="85">
        <f t="shared" si="27"/>
        <v>13191399.866374413</v>
      </c>
      <c r="L47" s="84">
        <f>K47-B47</f>
        <v>3185594.3603744116</v>
      </c>
    </row>
    <row r="48" spans="1:12" x14ac:dyDescent="0.35">
      <c r="A48" s="81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8">
        <f>SUM(L38:L47)</f>
        <v>-13745300.337827528</v>
      </c>
    </row>
    <row r="49" spans="1:12" x14ac:dyDescent="0.35">
      <c r="A49" s="81"/>
      <c r="B49" s="81"/>
      <c r="C49" s="82">
        <v>0</v>
      </c>
      <c r="D49" s="82">
        <v>1</v>
      </c>
      <c r="E49" s="82">
        <v>2</v>
      </c>
      <c r="F49" s="82">
        <v>3</v>
      </c>
      <c r="G49" s="82">
        <v>4</v>
      </c>
      <c r="H49" s="82">
        <v>5</v>
      </c>
      <c r="I49" s="82">
        <v>6</v>
      </c>
      <c r="J49" s="82">
        <v>7</v>
      </c>
      <c r="K49" s="82">
        <v>8</v>
      </c>
      <c r="L49" s="81"/>
    </row>
    <row r="50" spans="1:12" x14ac:dyDescent="0.35">
      <c r="A50" s="81"/>
      <c r="B50" s="81"/>
      <c r="C50" s="80">
        <f>SUM(C38:C46)/SUM(B38:B46)</f>
        <v>1.5691959577496433</v>
      </c>
      <c r="D50" s="80">
        <f>SUM(D38:D45)/SUM(C38:C45)</f>
        <v>1.011724379721413</v>
      </c>
      <c r="E50" s="80">
        <f>SUM(E38:E44)/SUM(D38:D44)</f>
        <v>0.98735334932547658</v>
      </c>
      <c r="F50" s="80">
        <f>SUM(F38:F43)/SUM(E38:E43)</f>
        <v>0.95833527334314705</v>
      </c>
      <c r="G50" s="80">
        <f>SUM(G38:G42)/SUM(F38:F42)</f>
        <v>0.95044521814439553</v>
      </c>
      <c r="H50" s="80">
        <f>SUM(H38:H41)/SUM(G38:G41)</f>
        <v>0.96674213904321993</v>
      </c>
      <c r="I50" s="80">
        <f>SUM(I38:I40)/SUM(H38:H40)</f>
        <v>0.96916619384438008</v>
      </c>
      <c r="J50" s="80">
        <f>SUM(J38:J39)/SUM(I38:I39)</f>
        <v>0.99574723114780417</v>
      </c>
      <c r="K50" s="80">
        <f>SUM(K38:K38)/SUM(J38:J38)</f>
        <v>0.98974713085358434</v>
      </c>
      <c r="L50" s="81"/>
    </row>
  </sheetData>
  <mergeCells count="3">
    <mergeCell ref="A2:E2"/>
    <mergeCell ref="A36:E36"/>
    <mergeCell ref="A19:E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29E0-22F6-4064-AFDE-12A7A9A1109E}">
  <dimension ref="A2:N42"/>
  <sheetViews>
    <sheetView topLeftCell="A13" zoomScale="110" zoomScaleNormal="110" workbookViewId="0">
      <selection activeCell="F20" sqref="F20"/>
    </sheetView>
  </sheetViews>
  <sheetFormatPr baseColWidth="10" defaultColWidth="7.26953125" defaultRowHeight="15" x14ac:dyDescent="0.35"/>
  <cols>
    <col min="1" max="1" width="4.08984375" bestFit="1" customWidth="1"/>
    <col min="2" max="3" width="8.08984375" bestFit="1" customWidth="1"/>
    <col min="4" max="4" width="8.7265625" customWidth="1"/>
    <col min="5" max="5" width="8.6328125" customWidth="1"/>
    <col min="6" max="11" width="8.08984375" bestFit="1" customWidth="1"/>
    <col min="12" max="12" width="8.90625" customWidth="1"/>
    <col min="14" max="14" width="11.453125" bestFit="1" customWidth="1"/>
  </cols>
  <sheetData>
    <row r="2" spans="1:14" x14ac:dyDescent="0.35">
      <c r="A2" s="147" t="s">
        <v>3</v>
      </c>
      <c r="B2" s="147">
        <v>0</v>
      </c>
      <c r="C2" s="147">
        <v>1</v>
      </c>
      <c r="D2" s="147">
        <v>2</v>
      </c>
      <c r="E2" s="147">
        <v>3</v>
      </c>
      <c r="F2" s="147">
        <v>4</v>
      </c>
      <c r="G2" s="147">
        <v>5</v>
      </c>
      <c r="H2" s="147">
        <v>6</v>
      </c>
      <c r="I2" s="147">
        <v>7</v>
      </c>
      <c r="J2" s="147">
        <v>8</v>
      </c>
      <c r="K2" s="147">
        <v>9</v>
      </c>
      <c r="L2" s="7" t="s">
        <v>19</v>
      </c>
    </row>
    <row r="3" spans="1:14" x14ac:dyDescent="0.35">
      <c r="A3" s="147">
        <v>2005</v>
      </c>
      <c r="B3" s="148">
        <v>36608.633999999998</v>
      </c>
      <c r="C3" s="148">
        <v>2899020.1240000003</v>
      </c>
      <c r="D3" s="148">
        <v>6834340.932</v>
      </c>
      <c r="E3" s="148">
        <v>8929935.7400000002</v>
      </c>
      <c r="F3" s="148">
        <v>10220887.342</v>
      </c>
      <c r="G3" s="148">
        <v>10542582.658</v>
      </c>
      <c r="H3" s="148">
        <v>10914956.534</v>
      </c>
      <c r="I3" s="148">
        <v>11072409.794</v>
      </c>
      <c r="J3" s="148">
        <v>11142291.004000001</v>
      </c>
      <c r="K3" s="148">
        <v>11381098.310000001</v>
      </c>
      <c r="L3" s="148">
        <v>0</v>
      </c>
    </row>
    <row r="4" spans="1:14" x14ac:dyDescent="0.35">
      <c r="A4" s="147">
        <v>2006</v>
      </c>
      <c r="B4" s="148">
        <v>180718.75399999999</v>
      </c>
      <c r="C4" s="148">
        <v>3822888.93</v>
      </c>
      <c r="D4" s="148">
        <v>9846772.0299999993</v>
      </c>
      <c r="E4" s="148">
        <v>13681145.059999999</v>
      </c>
      <c r="F4" s="148">
        <v>14922418.571999999</v>
      </c>
      <c r="G4" s="148">
        <v>16439751.431999998</v>
      </c>
      <c r="H4" s="148">
        <v>16870490.171999998</v>
      </c>
      <c r="I4" s="148">
        <v>16924318.287999999</v>
      </c>
      <c r="J4" s="148">
        <v>17103196.063999999</v>
      </c>
      <c r="K4" s="149">
        <v>17469760.550115772</v>
      </c>
      <c r="L4" s="148">
        <v>366564.48611577228</v>
      </c>
    </row>
    <row r="5" spans="1:14" x14ac:dyDescent="0.35">
      <c r="A5" s="147">
        <v>2007</v>
      </c>
      <c r="B5" s="148">
        <v>282378.05599999998</v>
      </c>
      <c r="C5" s="148">
        <v>2420454.2760000001</v>
      </c>
      <c r="D5" s="148">
        <v>6492129.1520000007</v>
      </c>
      <c r="E5" s="148">
        <v>9123572.790000001</v>
      </c>
      <c r="F5" s="148">
        <v>10824044.546</v>
      </c>
      <c r="G5" s="148">
        <v>11450811.471999999</v>
      </c>
      <c r="H5" s="148">
        <v>11700799.073999999</v>
      </c>
      <c r="I5" s="148">
        <v>11990688.955999998</v>
      </c>
      <c r="J5" s="149">
        <v>12097229.678094368</v>
      </c>
      <c r="K5" s="149">
        <v>12356503.720430175</v>
      </c>
      <c r="L5" s="148">
        <v>365814.76443017647</v>
      </c>
    </row>
    <row r="6" spans="1:14" x14ac:dyDescent="0.35">
      <c r="A6" s="147">
        <v>2008</v>
      </c>
      <c r="B6" s="148">
        <v>391554.66200000001</v>
      </c>
      <c r="C6" s="148">
        <v>3801586.36</v>
      </c>
      <c r="D6" s="148">
        <v>8229621.9580000006</v>
      </c>
      <c r="E6" s="148">
        <v>11063679.558</v>
      </c>
      <c r="F6" s="148">
        <v>12203114.492000001</v>
      </c>
      <c r="G6" s="148">
        <v>12709221.982000001</v>
      </c>
      <c r="H6" s="148">
        <v>13019725.42</v>
      </c>
      <c r="I6" s="149">
        <v>13184975.674580062</v>
      </c>
      <c r="J6" s="149">
        <v>13302127.977864815</v>
      </c>
      <c r="K6" s="149">
        <v>13587226.019669749</v>
      </c>
      <c r="L6" s="148">
        <v>567500.59966974892</v>
      </c>
    </row>
    <row r="7" spans="1:14" x14ac:dyDescent="0.35">
      <c r="A7" s="147">
        <v>2009</v>
      </c>
      <c r="B7" s="148">
        <v>772739.92799999996</v>
      </c>
      <c r="C7" s="148">
        <v>4805823.2719999999</v>
      </c>
      <c r="D7" s="148">
        <v>9550496.466</v>
      </c>
      <c r="E7" s="148">
        <v>12373138.912</v>
      </c>
      <c r="F7" s="148">
        <v>13528645.556</v>
      </c>
      <c r="G7" s="148">
        <v>14714290.6</v>
      </c>
      <c r="H7" s="149">
        <v>15106616.208319642</v>
      </c>
      <c r="I7" s="149">
        <v>15298353.905831553</v>
      </c>
      <c r="J7" s="149">
        <v>15434284.182895986</v>
      </c>
      <c r="K7" s="149">
        <v>15765079.692045104</v>
      </c>
      <c r="L7" s="148">
        <v>1050789.0920451041</v>
      </c>
    </row>
    <row r="8" spans="1:14" x14ac:dyDescent="0.35">
      <c r="A8" s="147">
        <v>2010</v>
      </c>
      <c r="B8" s="148">
        <v>669755.47</v>
      </c>
      <c r="C8" s="148">
        <v>5501912.0439999998</v>
      </c>
      <c r="D8" s="148">
        <v>11013128.566</v>
      </c>
      <c r="E8" s="148">
        <v>12734448.07</v>
      </c>
      <c r="F8" s="148">
        <v>13630075.796</v>
      </c>
      <c r="G8" s="149">
        <v>14548528.087087942</v>
      </c>
      <c r="H8" s="149">
        <v>14936433.98667118</v>
      </c>
      <c r="I8" s="149">
        <v>15126011.680454502</v>
      </c>
      <c r="J8" s="149">
        <v>15260410.647249242</v>
      </c>
      <c r="K8" s="149">
        <v>15587479.60944158</v>
      </c>
      <c r="L8" s="148">
        <v>1957403.8134415802</v>
      </c>
    </row>
    <row r="9" spans="1:14" x14ac:dyDescent="0.35">
      <c r="A9" s="147">
        <v>2011</v>
      </c>
      <c r="B9" s="148">
        <v>1416739.7120000001</v>
      </c>
      <c r="C9" s="148">
        <v>6927426.0840000007</v>
      </c>
      <c r="D9" s="148">
        <v>12367584.846000001</v>
      </c>
      <c r="E9" s="148">
        <v>15861412.66</v>
      </c>
      <c r="F9" s="149">
        <v>17595333.470518783</v>
      </c>
      <c r="G9" s="149">
        <v>18780981.634206686</v>
      </c>
      <c r="H9" s="149">
        <v>19281737.004939962</v>
      </c>
      <c r="I9" s="149">
        <v>19526466.586096682</v>
      </c>
      <c r="J9" s="149">
        <v>19699964.861105587</v>
      </c>
      <c r="K9" s="149">
        <v>20122184.630369056</v>
      </c>
      <c r="L9" s="148">
        <v>4260771.9703690559</v>
      </c>
    </row>
    <row r="10" spans="1:14" x14ac:dyDescent="0.35">
      <c r="A10" s="147">
        <v>2012</v>
      </c>
      <c r="B10" s="148">
        <v>1713396.004</v>
      </c>
      <c r="C10" s="148">
        <v>8272016.4619999994</v>
      </c>
      <c r="D10" s="148">
        <v>13203502.287999999</v>
      </c>
      <c r="E10" s="149">
        <v>17191856.542646669</v>
      </c>
      <c r="F10" s="149">
        <v>19071217.383306403</v>
      </c>
      <c r="G10" s="149">
        <v>20356316.86196626</v>
      </c>
      <c r="H10" s="149">
        <v>20899075.232935112</v>
      </c>
      <c r="I10" s="149">
        <v>21164332.555291943</v>
      </c>
      <c r="J10" s="149">
        <v>21352383.740787659</v>
      </c>
      <c r="K10" s="149">
        <v>21810019.00053677</v>
      </c>
      <c r="L10" s="148">
        <v>8606516.7125367709</v>
      </c>
    </row>
    <row r="11" spans="1:14" x14ac:dyDescent="0.35">
      <c r="A11" s="147">
        <v>2013</v>
      </c>
      <c r="B11" s="148">
        <v>849518.54799999995</v>
      </c>
      <c r="C11" s="148">
        <v>4268553.4059999995</v>
      </c>
      <c r="D11" s="149">
        <v>8607635.3598760553</v>
      </c>
      <c r="E11" s="149">
        <v>11207725.726900104</v>
      </c>
      <c r="F11" s="149">
        <v>12432919.805953767</v>
      </c>
      <c r="G11" s="149">
        <v>13270702.651155701</v>
      </c>
      <c r="H11" s="149">
        <v>13624538.023310425</v>
      </c>
      <c r="I11" s="149">
        <v>13797464.740599656</v>
      </c>
      <c r="J11" s="149">
        <v>13920059.185500134</v>
      </c>
      <c r="K11" s="149">
        <v>14218401.046456419</v>
      </c>
      <c r="L11" s="148">
        <v>9949847.6404564194</v>
      </c>
    </row>
    <row r="12" spans="1:14" x14ac:dyDescent="0.35">
      <c r="A12" s="147">
        <v>2014</v>
      </c>
      <c r="B12" s="148">
        <v>537255.56999999995</v>
      </c>
      <c r="C12" s="149">
        <v>3635339.2836370748</v>
      </c>
      <c r="D12" s="149">
        <v>7330744.6309554204</v>
      </c>
      <c r="E12" s="149">
        <v>9545127.2925293781</v>
      </c>
      <c r="F12" s="149">
        <v>10588571.228220254</v>
      </c>
      <c r="G12" s="149">
        <v>11302074.047240583</v>
      </c>
      <c r="H12" s="149">
        <v>11603420.078550942</v>
      </c>
      <c r="I12" s="149">
        <v>11750694.161538472</v>
      </c>
      <c r="J12" s="149">
        <v>11855102.460817553</v>
      </c>
      <c r="K12" s="149">
        <v>12109187.108221348</v>
      </c>
      <c r="L12" s="148">
        <v>11571931.538221348</v>
      </c>
    </row>
    <row r="13" spans="1:14" x14ac:dyDescent="0.3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1">
        <v>38697140.617285974</v>
      </c>
      <c r="N13" s="8"/>
    </row>
    <row r="14" spans="1:14" x14ac:dyDescent="0.35">
      <c r="A14" s="150"/>
      <c r="B14" s="147" t="s">
        <v>26</v>
      </c>
      <c r="C14" s="152">
        <f>SUM(B3:B12)/SUM(K3:K12)</f>
        <v>4.4367600004730168E-2</v>
      </c>
      <c r="D14" s="152">
        <f>SUM(C3:C11)/SUM($K3:$K11)</f>
        <v>0.30021332160016895</v>
      </c>
      <c r="E14" s="152">
        <f>SUM(D3:D10)/SUM($K3:$K10)</f>
        <v>0.6053870144576694</v>
      </c>
      <c r="F14" s="152">
        <f>SUM(E3:E9)/SUM($K3:$K9)</f>
        <v>0.78825500070511434</v>
      </c>
      <c r="G14" s="152">
        <f>SUM(F3:F8)/SUM($K3:$K8)</f>
        <v>0.87442461113110626</v>
      </c>
      <c r="H14" s="152">
        <f>SUM(G3:G7)/SUM($K3:$K7)</f>
        <v>0.933347048503959</v>
      </c>
      <c r="I14" s="152">
        <f>SUM(H3:H6)/SUM($K3:$K6)</f>
        <v>0.95823278431902159</v>
      </c>
      <c r="J14" s="152">
        <f>SUM(I3:I5)/SUM($K3:$K5)</f>
        <v>0.9703949618187433</v>
      </c>
      <c r="K14" s="152">
        <f>SUM(J3:J4)/SUM($K3:$K4)</f>
        <v>0.97901720031798922</v>
      </c>
      <c r="L14" s="152">
        <f>SUM(K3:K3)/SUM($K3:$K3)</f>
        <v>1</v>
      </c>
    </row>
    <row r="15" spans="1:14" x14ac:dyDescent="0.35">
      <c r="A15" s="150"/>
      <c r="B15" s="147" t="s">
        <v>25</v>
      </c>
      <c r="C15" s="152">
        <f t="shared" ref="C15:L15" si="0">1-C14</f>
        <v>0.95563239999526983</v>
      </c>
      <c r="D15" s="152">
        <f t="shared" si="0"/>
        <v>0.699786678399831</v>
      </c>
      <c r="E15" s="152">
        <f t="shared" si="0"/>
        <v>0.3946129855423306</v>
      </c>
      <c r="F15" s="152">
        <f t="shared" si="0"/>
        <v>0.21174499929488566</v>
      </c>
      <c r="G15" s="152">
        <f t="shared" si="0"/>
        <v>0.12557538886889374</v>
      </c>
      <c r="H15" s="152">
        <f t="shared" si="0"/>
        <v>6.6652951496041002E-2</v>
      </c>
      <c r="I15" s="152">
        <f t="shared" si="0"/>
        <v>4.1767215680978409E-2</v>
      </c>
      <c r="J15" s="152">
        <f t="shared" si="0"/>
        <v>2.9605038181256704E-2</v>
      </c>
      <c r="K15" s="152">
        <f t="shared" si="0"/>
        <v>2.0982799682010778E-2</v>
      </c>
      <c r="L15" s="152">
        <f t="shared" si="0"/>
        <v>0</v>
      </c>
      <c r="N15" s="13"/>
    </row>
    <row r="18" spans="1:11" ht="23.4" customHeight="1" x14ac:dyDescent="0.35">
      <c r="B18" s="12" t="s">
        <v>3</v>
      </c>
      <c r="C18" s="12" t="s">
        <v>25</v>
      </c>
      <c r="D18" s="12" t="s">
        <v>24</v>
      </c>
      <c r="E18" s="12" t="s">
        <v>23</v>
      </c>
      <c r="F18" s="12" t="s">
        <v>20</v>
      </c>
    </row>
    <row r="19" spans="1:11" x14ac:dyDescent="0.35">
      <c r="B19" s="6">
        <v>2005</v>
      </c>
      <c r="C19" s="140">
        <f>L15</f>
        <v>0</v>
      </c>
      <c r="D19" s="141">
        <f>K3/E19</f>
        <v>11980103.484210527</v>
      </c>
      <c r="E19" s="140">
        <f>95%</f>
        <v>0.95</v>
      </c>
      <c r="F19" s="141">
        <f t="shared" ref="F19:F28" si="1">C19*E19*D19</f>
        <v>0</v>
      </c>
    </row>
    <row r="20" spans="1:11" x14ac:dyDescent="0.35">
      <c r="B20" s="6">
        <v>2006</v>
      </c>
      <c r="C20" s="140">
        <f>K15</f>
        <v>2.0982799682010778E-2</v>
      </c>
      <c r="D20" s="141">
        <f>D19*104%</f>
        <v>12459307.623578949</v>
      </c>
      <c r="E20" s="153">
        <f>J4/D20</f>
        <v>1.3727244386865125</v>
      </c>
      <c r="F20" s="141">
        <f>C20*E20*D20</f>
        <v>358872.93693306716</v>
      </c>
      <c r="G20" s="11"/>
    </row>
    <row r="21" spans="1:11" x14ac:dyDescent="0.35">
      <c r="B21" s="6">
        <v>2007</v>
      </c>
      <c r="C21" s="140">
        <f>J15</f>
        <v>2.9605038181256704E-2</v>
      </c>
      <c r="D21" s="141">
        <f>D20*104%</f>
        <v>12957679.928522108</v>
      </c>
      <c r="E21" s="140">
        <f t="shared" ref="E21:E28" si="2">J5/D21</f>
        <v>0.93359534614420137</v>
      </c>
      <c r="F21" s="141">
        <f t="shared" si="1"/>
        <v>358138.9465074155</v>
      </c>
    </row>
    <row r="22" spans="1:11" x14ac:dyDescent="0.35">
      <c r="B22" s="6">
        <v>2008</v>
      </c>
      <c r="C22" s="140">
        <f>I15</f>
        <v>4.1767215680978409E-2</v>
      </c>
      <c r="D22" s="141">
        <f t="shared" ref="D22:D28" si="3">D21*104%</f>
        <v>13475987.125662994</v>
      </c>
      <c r="E22" s="140">
        <f t="shared" si="2"/>
        <v>0.98709859647557174</v>
      </c>
      <c r="F22" s="141">
        <f t="shared" si="1"/>
        <v>555592.84826745698</v>
      </c>
    </row>
    <row r="23" spans="1:11" x14ac:dyDescent="0.35">
      <c r="B23" s="6">
        <v>2009</v>
      </c>
      <c r="C23" s="140">
        <f>H15</f>
        <v>6.6652951496041002E-2</v>
      </c>
      <c r="D23" s="141">
        <f t="shared" si="3"/>
        <v>14015026.610689513</v>
      </c>
      <c r="E23" s="154">
        <f t="shared" si="2"/>
        <v>1.1012668481930659</v>
      </c>
      <c r="F23" s="141">
        <f t="shared" si="1"/>
        <v>1028740.5950186789</v>
      </c>
    </row>
    <row r="24" spans="1:11" x14ac:dyDescent="0.35">
      <c r="B24" s="6">
        <v>2010</v>
      </c>
      <c r="C24" s="140">
        <f>G15</f>
        <v>0.12557538886889374</v>
      </c>
      <c r="D24" s="141">
        <f t="shared" si="3"/>
        <v>14575627.675117094</v>
      </c>
      <c r="E24" s="155">
        <f t="shared" si="2"/>
        <v>1.0469813710528009</v>
      </c>
      <c r="F24" s="141">
        <f t="shared" si="1"/>
        <v>1916332.0013273302</v>
      </c>
    </row>
    <row r="25" spans="1:11" x14ac:dyDescent="0.35">
      <c r="B25" s="6">
        <v>2011</v>
      </c>
      <c r="C25" s="140">
        <f>F15</f>
        <v>0.21174499929488566</v>
      </c>
      <c r="D25" s="141">
        <f t="shared" si="3"/>
        <v>15158652.782121778</v>
      </c>
      <c r="E25" s="154">
        <f t="shared" si="2"/>
        <v>1.2995854674064351</v>
      </c>
      <c r="F25" s="141">
        <f t="shared" si="1"/>
        <v>4171369.0456240745</v>
      </c>
    </row>
    <row r="26" spans="1:11" x14ac:dyDescent="0.35">
      <c r="B26" s="6">
        <v>2012</v>
      </c>
      <c r="C26" s="140">
        <f>E15</f>
        <v>0.3946129855423306</v>
      </c>
      <c r="D26" s="141">
        <f t="shared" si="3"/>
        <v>15764998.89340665</v>
      </c>
      <c r="E26" s="153">
        <f t="shared" si="2"/>
        <v>1.3544170783112333</v>
      </c>
      <c r="F26" s="141">
        <f t="shared" si="1"/>
        <v>8425927.8963977359</v>
      </c>
    </row>
    <row r="27" spans="1:11" x14ac:dyDescent="0.35">
      <c r="B27" s="6">
        <v>2013</v>
      </c>
      <c r="C27" s="140">
        <f>D15</f>
        <v>0.699786678399831</v>
      </c>
      <c r="D27" s="141">
        <f t="shared" si="3"/>
        <v>16395598.849142917</v>
      </c>
      <c r="E27" s="140">
        <f t="shared" si="2"/>
        <v>0.84901193994678692</v>
      </c>
      <c r="F27" s="141">
        <f t="shared" si="1"/>
        <v>9741071.980550196</v>
      </c>
    </row>
    <row r="28" spans="1:11" x14ac:dyDescent="0.35">
      <c r="B28" s="6">
        <v>2014</v>
      </c>
      <c r="C28" s="140">
        <f>C15</f>
        <v>0.95563239999526983</v>
      </c>
      <c r="D28" s="141">
        <f t="shared" si="3"/>
        <v>17051422.803108633</v>
      </c>
      <c r="E28" s="140">
        <f t="shared" si="2"/>
        <v>0.69525590900580203</v>
      </c>
      <c r="F28" s="141">
        <f t="shared" si="1"/>
        <v>11329120.016820908</v>
      </c>
      <c r="G28" s="11"/>
    </row>
    <row r="29" spans="1:11" x14ac:dyDescent="0.35">
      <c r="C29" s="89"/>
      <c r="D29" s="89"/>
      <c r="E29" s="89"/>
      <c r="F29" s="146">
        <f>SUM(F19:F28)</f>
        <v>37885166.267446861</v>
      </c>
      <c r="I29" s="10"/>
    </row>
    <row r="32" spans="1:11" x14ac:dyDescent="0.35">
      <c r="A32" s="6" t="s">
        <v>22</v>
      </c>
      <c r="B32" s="6">
        <v>0</v>
      </c>
      <c r="C32" s="6">
        <v>1</v>
      </c>
      <c r="D32" s="6">
        <v>2</v>
      </c>
      <c r="E32" s="6">
        <v>3</v>
      </c>
      <c r="F32" s="6">
        <v>4</v>
      </c>
      <c r="G32" s="6">
        <v>5</v>
      </c>
      <c r="H32" s="6">
        <v>6</v>
      </c>
      <c r="I32" s="6">
        <v>7</v>
      </c>
      <c r="J32" s="6">
        <v>8</v>
      </c>
      <c r="K32" s="6">
        <v>9</v>
      </c>
    </row>
    <row r="33" spans="1:11" x14ac:dyDescent="0.35">
      <c r="A33" s="6">
        <v>2005</v>
      </c>
      <c r="B33" s="142">
        <f t="shared" ref="B33:K33" si="4">B3/$D19</f>
        <v>3.0557861247400117E-3</v>
      </c>
      <c r="C33" s="142">
        <f t="shared" si="4"/>
        <v>0.24198623391031934</v>
      </c>
      <c r="D33" s="142">
        <f t="shared" si="4"/>
        <v>0.57047428187974236</v>
      </c>
      <c r="E33" s="142">
        <f t="shared" si="4"/>
        <v>0.74539721228363587</v>
      </c>
      <c r="F33" s="142">
        <f t="shared" si="4"/>
        <v>0.85315517979213373</v>
      </c>
      <c r="G33" s="142">
        <f t="shared" si="4"/>
        <v>0.8800076453341874</v>
      </c>
      <c r="H33" s="142">
        <f t="shared" si="4"/>
        <v>0.91109033810815043</v>
      </c>
      <c r="I33" s="142">
        <f t="shared" si="4"/>
        <v>0.92423323459544038</v>
      </c>
      <c r="J33" s="142">
        <f t="shared" si="4"/>
        <v>0.9300663403020899</v>
      </c>
      <c r="K33" s="142">
        <f t="shared" si="4"/>
        <v>0.95000000000000007</v>
      </c>
    </row>
    <row r="34" spans="1:11" x14ac:dyDescent="0.35">
      <c r="A34" s="6">
        <v>2006</v>
      </c>
      <c r="B34" s="142">
        <f t="shared" ref="B34:J34" si="5">B4/$D20</f>
        <v>1.4504718838307994E-2</v>
      </c>
      <c r="C34" s="142">
        <f t="shared" si="5"/>
        <v>0.30682996563671583</v>
      </c>
      <c r="D34" s="142">
        <f t="shared" si="5"/>
        <v>0.79031454455504513</v>
      </c>
      <c r="E34" s="143">
        <f>E4/$D20</f>
        <v>1.0980662387778877</v>
      </c>
      <c r="F34" s="143">
        <f t="shared" si="5"/>
        <v>1.1976924418945776</v>
      </c>
      <c r="G34" s="144">
        <f t="shared" si="5"/>
        <v>1.3194755221299899</v>
      </c>
      <c r="H34" s="144">
        <f t="shared" si="5"/>
        <v>1.3540471655160828</v>
      </c>
      <c r="I34" s="144">
        <f t="shared" si="5"/>
        <v>1.3583674791022193</v>
      </c>
      <c r="J34" s="145">
        <f t="shared" si="5"/>
        <v>1.3727244386865125</v>
      </c>
      <c r="K34" s="78"/>
    </row>
    <row r="35" spans="1:11" x14ac:dyDescent="0.35">
      <c r="A35" s="6">
        <v>2007</v>
      </c>
      <c r="B35" s="142">
        <f t="shared" ref="B35:I35" si="6">B5/$D21</f>
        <v>2.1792331463477251E-2</v>
      </c>
      <c r="C35" s="142">
        <f t="shared" si="6"/>
        <v>0.18679688720140086</v>
      </c>
      <c r="D35" s="142">
        <f t="shared" si="6"/>
        <v>0.50102558388633256</v>
      </c>
      <c r="E35" s="142">
        <f t="shared" si="6"/>
        <v>0.70410542939229648</v>
      </c>
      <c r="F35" s="142">
        <f t="shared" si="6"/>
        <v>0.83533816282762119</v>
      </c>
      <c r="G35" s="142">
        <f t="shared" si="6"/>
        <v>0.88370846750078857</v>
      </c>
      <c r="H35" s="142">
        <f t="shared" si="6"/>
        <v>0.90300108804543822</v>
      </c>
      <c r="I35" s="142">
        <f t="shared" si="6"/>
        <v>0.92537313949285049</v>
      </c>
      <c r="J35" s="78"/>
      <c r="K35" s="78"/>
    </row>
    <row r="36" spans="1:11" x14ac:dyDescent="0.35">
      <c r="A36" s="6">
        <v>2008</v>
      </c>
      <c r="B36" s="142">
        <f t="shared" ref="B36:H36" si="7">B6/$D22</f>
        <v>2.9055731379732691E-2</v>
      </c>
      <c r="C36" s="142">
        <f t="shared" si="7"/>
        <v>0.28210077113834947</v>
      </c>
      <c r="D36" s="142">
        <f t="shared" si="7"/>
        <v>0.61068787623935328</v>
      </c>
      <c r="E36" s="142">
        <f t="shared" si="7"/>
        <v>0.82099214364273798</v>
      </c>
      <c r="F36" s="142">
        <f t="shared" si="7"/>
        <v>0.90554512839812684</v>
      </c>
      <c r="G36" s="142">
        <f t="shared" si="7"/>
        <v>0.94310137457739152</v>
      </c>
      <c r="H36" s="142">
        <f t="shared" si="7"/>
        <v>0.96614261341982799</v>
      </c>
      <c r="I36" s="78"/>
      <c r="J36" s="78"/>
      <c r="K36" s="78"/>
    </row>
    <row r="37" spans="1:11" x14ac:dyDescent="0.35">
      <c r="A37" s="6">
        <v>2009</v>
      </c>
      <c r="B37" s="142">
        <f t="shared" ref="B37:G37" si="8">B7/$D23</f>
        <v>5.5136529488329138E-2</v>
      </c>
      <c r="C37" s="142">
        <f t="shared" si="8"/>
        <v>0.34290504081772571</v>
      </c>
      <c r="D37" s="142">
        <f t="shared" si="8"/>
        <v>0.68144690204980873</v>
      </c>
      <c r="E37" s="142">
        <f t="shared" si="8"/>
        <v>0.88284804986119569</v>
      </c>
      <c r="F37" s="142">
        <f t="shared" si="8"/>
        <v>0.9652957451883436</v>
      </c>
      <c r="G37" s="143">
        <f t="shared" si="8"/>
        <v>1.0498938752479532</v>
      </c>
      <c r="H37" s="78"/>
      <c r="I37" s="78"/>
      <c r="J37" s="78"/>
      <c r="K37" s="78"/>
    </row>
    <row r="38" spans="1:11" x14ac:dyDescent="0.35">
      <c r="A38" s="6">
        <v>2010</v>
      </c>
      <c r="B38" s="142">
        <f>B8/$D24</f>
        <v>4.5950368994631959E-2</v>
      </c>
      <c r="C38" s="142">
        <f>C8/$D24</f>
        <v>0.37747342115445465</v>
      </c>
      <c r="D38" s="142">
        <f>D8/$D24</f>
        <v>0.75558520095852577</v>
      </c>
      <c r="E38" s="142">
        <f>E8/$D24</f>
        <v>0.87368093874541819</v>
      </c>
      <c r="F38" s="142">
        <f>F8/$D24</f>
        <v>0.93512787921090346</v>
      </c>
      <c r="G38" s="78"/>
      <c r="H38" s="78"/>
      <c r="I38" s="78"/>
      <c r="J38" s="78"/>
      <c r="K38" s="78"/>
    </row>
    <row r="39" spans="1:11" x14ac:dyDescent="0.35">
      <c r="A39" s="6">
        <v>2011</v>
      </c>
      <c r="B39" s="142">
        <f>B9/$D25</f>
        <v>9.3460793143234536E-2</v>
      </c>
      <c r="C39" s="142">
        <f>C9/$D25</f>
        <v>0.45699483876101815</v>
      </c>
      <c r="D39" s="142">
        <f>D9/$D25</f>
        <v>0.81587625389681184</v>
      </c>
      <c r="E39" s="143">
        <f>E9/$D25</f>
        <v>1.046360312356192</v>
      </c>
      <c r="F39" s="78"/>
      <c r="G39" s="78"/>
      <c r="H39" s="78"/>
      <c r="I39" s="78"/>
      <c r="J39" s="78"/>
      <c r="K39" s="78"/>
    </row>
    <row r="40" spans="1:11" x14ac:dyDescent="0.35">
      <c r="A40" s="6">
        <v>2012</v>
      </c>
      <c r="B40" s="142">
        <f>B10/$D26</f>
        <v>0.10868354736875932</v>
      </c>
      <c r="C40" s="142">
        <f>C10/$D26</f>
        <v>0.52470770965036861</v>
      </c>
      <c r="D40" s="142">
        <f>D10/$D26</f>
        <v>0.83752002631107458</v>
      </c>
      <c r="E40" s="78"/>
      <c r="F40" s="78"/>
      <c r="G40" s="78"/>
      <c r="H40" s="78"/>
      <c r="I40" s="78"/>
      <c r="J40" s="78"/>
      <c r="K40" s="78"/>
    </row>
    <row r="41" spans="1:11" x14ac:dyDescent="0.35">
      <c r="A41" s="6">
        <v>2013</v>
      </c>
      <c r="B41" s="142">
        <f>B11/$D27</f>
        <v>5.1813816367214223E-2</v>
      </c>
      <c r="C41" s="142">
        <f>C11/$D27</f>
        <v>0.26034751431010639</v>
      </c>
      <c r="D41" s="78"/>
      <c r="E41" s="78"/>
      <c r="F41" s="78"/>
      <c r="G41" s="78"/>
      <c r="H41" s="78"/>
      <c r="I41" s="78"/>
      <c r="J41" s="78"/>
      <c r="K41" s="78"/>
    </row>
    <row r="42" spans="1:11" x14ac:dyDescent="0.35">
      <c r="A42" s="6">
        <v>2014</v>
      </c>
      <c r="B42" s="142">
        <f>B12/$D28</f>
        <v>3.1507961312299014E-2</v>
      </c>
      <c r="C42" s="78"/>
      <c r="D42" s="78"/>
      <c r="E42" s="78"/>
      <c r="F42" s="78"/>
      <c r="G42" s="78"/>
      <c r="H42" s="78"/>
      <c r="I42" s="78"/>
      <c r="J42" s="78"/>
      <c r="K42" s="7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DF9D-A8E6-4C94-9EAC-BD0CC5A5B225}">
  <dimension ref="A1:K11"/>
  <sheetViews>
    <sheetView tabSelected="1" workbookViewId="0">
      <selection activeCell="B1" sqref="B1:K1"/>
    </sheetView>
  </sheetViews>
  <sheetFormatPr baseColWidth="10" defaultRowHeight="15" x14ac:dyDescent="0.35"/>
  <sheetData>
    <row r="1" spans="1:11" x14ac:dyDescent="0.35">
      <c r="A1" s="2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35">
      <c r="A2" s="2">
        <v>2005</v>
      </c>
      <c r="B2" s="9">
        <v>624</v>
      </c>
      <c r="C2" s="9">
        <v>322</v>
      </c>
      <c r="D2" s="9">
        <v>18</v>
      </c>
      <c r="E2" s="9">
        <v>10</v>
      </c>
      <c r="F2" s="9">
        <v>4</v>
      </c>
      <c r="G2" s="9">
        <v>2</v>
      </c>
      <c r="H2" s="9">
        <v>0</v>
      </c>
      <c r="I2" s="9">
        <v>0</v>
      </c>
      <c r="J2" s="9">
        <v>0</v>
      </c>
      <c r="K2" s="9">
        <v>0</v>
      </c>
    </row>
    <row r="3" spans="1:11" x14ac:dyDescent="0.35">
      <c r="A3" s="2">
        <v>2006</v>
      </c>
      <c r="B3" s="9">
        <v>728</v>
      </c>
      <c r="C3" s="9">
        <v>522</v>
      </c>
      <c r="D3" s="9">
        <v>44</v>
      </c>
      <c r="E3" s="9">
        <v>8</v>
      </c>
      <c r="F3" s="9">
        <v>6</v>
      </c>
      <c r="G3" s="9">
        <v>2</v>
      </c>
      <c r="H3" s="9">
        <v>0</v>
      </c>
      <c r="I3" s="9">
        <v>0</v>
      </c>
      <c r="J3" s="9">
        <v>0</v>
      </c>
      <c r="K3" s="9" t="e">
        <f t="shared" ref="E3:K10" si="0" xml:space="preserve"> NA</f>
        <v>#NAME?</v>
      </c>
    </row>
    <row r="4" spans="1:11" x14ac:dyDescent="0.35">
      <c r="A4" s="2">
        <v>2007</v>
      </c>
      <c r="B4" s="9">
        <v>898</v>
      </c>
      <c r="C4" s="9">
        <v>672</v>
      </c>
      <c r="D4" s="9">
        <v>54</v>
      </c>
      <c r="E4" s="9">
        <v>14</v>
      </c>
      <c r="F4" s="9">
        <v>0</v>
      </c>
      <c r="G4" s="9">
        <v>0</v>
      </c>
      <c r="H4" s="9">
        <v>0</v>
      </c>
      <c r="I4" s="9">
        <v>0</v>
      </c>
      <c r="J4" s="9" t="e">
        <f t="shared" si="0"/>
        <v>#NAME?</v>
      </c>
      <c r="K4" s="9" t="e">
        <f t="shared" si="0"/>
        <v>#NAME?</v>
      </c>
    </row>
    <row r="5" spans="1:11" x14ac:dyDescent="0.35">
      <c r="A5" s="2">
        <v>2008</v>
      </c>
      <c r="B5" s="9">
        <v>1074</v>
      </c>
      <c r="C5" s="9">
        <v>522</v>
      </c>
      <c r="D5" s="9">
        <v>70</v>
      </c>
      <c r="E5" s="9">
        <v>8</v>
      </c>
      <c r="F5" s="9">
        <v>0</v>
      </c>
      <c r="G5" s="9">
        <v>0</v>
      </c>
      <c r="H5" s="9">
        <v>0</v>
      </c>
      <c r="I5" s="9" t="e">
        <f t="shared" si="0"/>
        <v>#NAME?</v>
      </c>
      <c r="J5" s="9" t="e">
        <f t="shared" si="0"/>
        <v>#NAME?</v>
      </c>
      <c r="K5" s="9" t="e">
        <f t="shared" si="0"/>
        <v>#NAME?</v>
      </c>
    </row>
    <row r="6" spans="1:11" x14ac:dyDescent="0.35">
      <c r="A6" s="2">
        <v>2009</v>
      </c>
      <c r="B6" s="9">
        <v>1002</v>
      </c>
      <c r="C6" s="9">
        <v>556</v>
      </c>
      <c r="D6" s="9">
        <v>34</v>
      </c>
      <c r="E6" s="9">
        <v>20</v>
      </c>
      <c r="F6" s="9">
        <v>2</v>
      </c>
      <c r="G6" s="9">
        <v>0</v>
      </c>
      <c r="H6" s="9" t="e">
        <f t="shared" si="0"/>
        <v>#NAME?</v>
      </c>
      <c r="I6" s="9" t="e">
        <f t="shared" si="0"/>
        <v>#NAME?</v>
      </c>
      <c r="J6" s="9" t="e">
        <f t="shared" si="0"/>
        <v>#NAME?</v>
      </c>
      <c r="K6" s="9" t="e">
        <f t="shared" si="0"/>
        <v>#NAME?</v>
      </c>
    </row>
    <row r="7" spans="1:11" x14ac:dyDescent="0.35">
      <c r="A7" s="2">
        <v>2010</v>
      </c>
      <c r="B7" s="9">
        <v>1022</v>
      </c>
      <c r="C7" s="9">
        <v>512</v>
      </c>
      <c r="D7" s="9">
        <v>38</v>
      </c>
      <c r="E7" s="9">
        <v>20</v>
      </c>
      <c r="F7" s="9">
        <v>2</v>
      </c>
      <c r="G7" s="9" t="e">
        <f t="shared" si="0"/>
        <v>#NAME?</v>
      </c>
      <c r="H7" s="9" t="e">
        <f t="shared" si="0"/>
        <v>#NAME?</v>
      </c>
      <c r="I7" s="9" t="e">
        <f t="shared" si="0"/>
        <v>#NAME?</v>
      </c>
      <c r="J7" s="9" t="e">
        <f t="shared" si="0"/>
        <v>#NAME?</v>
      </c>
      <c r="K7" s="9" t="e">
        <f t="shared" si="0"/>
        <v>#NAME?</v>
      </c>
    </row>
    <row r="8" spans="1:11" x14ac:dyDescent="0.35">
      <c r="A8" s="2">
        <v>2011</v>
      </c>
      <c r="B8" s="9">
        <v>1192</v>
      </c>
      <c r="C8" s="9">
        <v>546</v>
      </c>
      <c r="D8" s="9">
        <v>84</v>
      </c>
      <c r="E8" s="9">
        <v>24</v>
      </c>
      <c r="F8" s="9" t="e">
        <f t="shared" si="0"/>
        <v>#NAME?</v>
      </c>
      <c r="G8" s="9" t="e">
        <f t="shared" si="0"/>
        <v>#NAME?</v>
      </c>
      <c r="H8" s="9" t="e">
        <f t="shared" si="0"/>
        <v>#NAME?</v>
      </c>
      <c r="I8" s="9" t="e">
        <f t="shared" si="0"/>
        <v>#NAME?</v>
      </c>
      <c r="J8" s="9" t="e">
        <f t="shared" si="0"/>
        <v>#NAME?</v>
      </c>
      <c r="K8" s="9" t="e">
        <f t="shared" si="0"/>
        <v>#NAME?</v>
      </c>
    </row>
    <row r="9" spans="1:11" x14ac:dyDescent="0.35">
      <c r="A9" s="2">
        <v>2012</v>
      </c>
      <c r="B9" s="9">
        <v>1028</v>
      </c>
      <c r="C9" s="9">
        <v>668</v>
      </c>
      <c r="D9" s="9">
        <v>76</v>
      </c>
      <c r="E9" s="9" t="e">
        <f t="shared" si="0"/>
        <v>#NAME?</v>
      </c>
      <c r="F9" s="9" t="e">
        <f t="shared" si="0"/>
        <v>#NAME?</v>
      </c>
      <c r="G9" s="9" t="e">
        <f t="shared" si="0"/>
        <v>#NAME?</v>
      </c>
      <c r="H9" s="9" t="e">
        <f t="shared" si="0"/>
        <v>#NAME?</v>
      </c>
      <c r="I9" s="9" t="e">
        <f t="shared" si="0"/>
        <v>#NAME?</v>
      </c>
      <c r="J9" s="9" t="e">
        <f t="shared" si="0"/>
        <v>#NAME?</v>
      </c>
      <c r="K9" s="9" t="e">
        <f t="shared" si="0"/>
        <v>#NAME?</v>
      </c>
    </row>
    <row r="10" spans="1:11" x14ac:dyDescent="0.35">
      <c r="A10" s="2">
        <v>2013</v>
      </c>
      <c r="B10" s="9">
        <v>936</v>
      </c>
      <c r="C10" s="9">
        <v>514</v>
      </c>
      <c r="D10" s="9" t="e">
        <f xml:space="preserve"> NA</f>
        <v>#NAME?</v>
      </c>
      <c r="E10" s="9" t="e">
        <f t="shared" si="0"/>
        <v>#NAME?</v>
      </c>
      <c r="F10" s="9" t="e">
        <f t="shared" si="0"/>
        <v>#NAME?</v>
      </c>
      <c r="G10" s="9" t="e">
        <f t="shared" si="0"/>
        <v>#NAME?</v>
      </c>
      <c r="H10" s="9" t="e">
        <f t="shared" si="0"/>
        <v>#NAME?</v>
      </c>
      <c r="I10" s="9" t="e">
        <f t="shared" si="0"/>
        <v>#NAME?</v>
      </c>
      <c r="J10" s="9" t="e">
        <f t="shared" si="0"/>
        <v>#NAME?</v>
      </c>
      <c r="K10" s="9" t="e">
        <f t="shared" si="0"/>
        <v>#NAME?</v>
      </c>
    </row>
    <row r="11" spans="1:11" x14ac:dyDescent="0.35">
      <c r="A11" s="2">
        <v>2014</v>
      </c>
      <c r="B11" s="9">
        <v>708</v>
      </c>
      <c r="C11" s="9" t="e">
        <f xml:space="preserve"> NA</f>
        <v>#NAME?</v>
      </c>
      <c r="D11" s="9" t="e">
        <f t="shared" ref="D11:K11" si="1" xml:space="preserve"> NA</f>
        <v>#NAME?</v>
      </c>
      <c r="E11" s="9" t="e">
        <f t="shared" si="1"/>
        <v>#NAME?</v>
      </c>
      <c r="F11" s="9" t="e">
        <f t="shared" si="1"/>
        <v>#NAME?</v>
      </c>
      <c r="G11" s="9" t="e">
        <f t="shared" si="1"/>
        <v>#NAME?</v>
      </c>
      <c r="H11" s="9" t="e">
        <f t="shared" si="1"/>
        <v>#NAME?</v>
      </c>
      <c r="I11" s="9" t="e">
        <f t="shared" si="1"/>
        <v>#NAME?</v>
      </c>
      <c r="J11" s="9" t="e">
        <f t="shared" si="1"/>
        <v>#NAME?</v>
      </c>
      <c r="K11" s="9" t="e">
        <f t="shared" si="1"/>
        <v>#NAME?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79D4-A68E-4676-A215-235D698F90FE}">
  <dimension ref="A1:K11"/>
  <sheetViews>
    <sheetView workbookViewId="0">
      <selection activeCell="F22" activeCellId="1" sqref="J20 F22"/>
    </sheetView>
  </sheetViews>
  <sheetFormatPr baseColWidth="10" defaultRowHeight="15" x14ac:dyDescent="0.35"/>
  <sheetData>
    <row r="1" spans="1:11" x14ac:dyDescent="0.35">
      <c r="A1" s="2" t="s">
        <v>3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35">
      <c r="A2" s="2">
        <v>2005</v>
      </c>
      <c r="B2" s="4">
        <v>36608.633999999998</v>
      </c>
      <c r="C2" s="4">
        <v>2862411.49</v>
      </c>
      <c r="D2" s="4">
        <v>3935320.8080000002</v>
      </c>
      <c r="E2" s="4">
        <v>2095594.808</v>
      </c>
      <c r="F2" s="4">
        <v>1290951.602</v>
      </c>
      <c r="G2" s="4">
        <v>321695.31599999999</v>
      </c>
      <c r="H2" s="4">
        <v>372373.87599999999</v>
      </c>
      <c r="I2" s="4">
        <v>157453.26</v>
      </c>
      <c r="J2" s="4">
        <v>69881.210000000006</v>
      </c>
      <c r="K2" s="4">
        <v>238807.30600000001</v>
      </c>
    </row>
    <row r="3" spans="1:11" x14ac:dyDescent="0.35">
      <c r="A3" s="2">
        <v>2006</v>
      </c>
      <c r="B3" s="4">
        <v>180718.75399999999</v>
      </c>
      <c r="C3" s="4">
        <v>3642170.176</v>
      </c>
      <c r="D3" s="4">
        <v>6023883.0999999996</v>
      </c>
      <c r="E3" s="4">
        <v>3834373.03</v>
      </c>
      <c r="F3" s="4">
        <v>1241273.5120000001</v>
      </c>
      <c r="G3" s="4">
        <v>1517332.86</v>
      </c>
      <c r="H3" s="4">
        <v>430738.74</v>
      </c>
      <c r="I3" s="4">
        <v>53828.116000000002</v>
      </c>
      <c r="J3" s="4">
        <v>178877.77600000001</v>
      </c>
      <c r="K3" s="4" t="e">
        <f>N</f>
        <v>#NAME?</v>
      </c>
    </row>
    <row r="4" spans="1:11" x14ac:dyDescent="0.35">
      <c r="A4" s="2">
        <v>2007</v>
      </c>
      <c r="B4" s="4">
        <v>282378.05599999998</v>
      </c>
      <c r="C4" s="4">
        <v>2138076.2200000002</v>
      </c>
      <c r="D4" s="4">
        <v>4071674.8760000002</v>
      </c>
      <c r="E4" s="4">
        <v>2631443.6379999998</v>
      </c>
      <c r="F4" s="4">
        <v>1700471.7560000001</v>
      </c>
      <c r="G4" s="4">
        <v>626766.92599999998</v>
      </c>
      <c r="H4" s="4">
        <v>249987.60200000001</v>
      </c>
      <c r="I4" s="4">
        <v>289889.88199999998</v>
      </c>
      <c r="J4" s="4" t="e">
        <f>N</f>
        <v>#NAME?</v>
      </c>
      <c r="K4" s="4" t="e">
        <f t="shared" ref="K4" si="0">N</f>
        <v>#NAME?</v>
      </c>
    </row>
    <row r="5" spans="1:11" x14ac:dyDescent="0.35">
      <c r="A5" s="2">
        <v>2008</v>
      </c>
      <c r="B5" s="4">
        <v>391554.66200000001</v>
      </c>
      <c r="C5" s="4">
        <v>3410031.6979999999</v>
      </c>
      <c r="D5" s="4">
        <v>4428035.5980000002</v>
      </c>
      <c r="E5" s="4">
        <v>2834057.6</v>
      </c>
      <c r="F5" s="4">
        <v>1139434.9339999999</v>
      </c>
      <c r="G5" s="4">
        <v>506107.49</v>
      </c>
      <c r="H5" s="4">
        <v>310503.43800000002</v>
      </c>
      <c r="I5" s="4" t="e">
        <f t="shared" ref="I5:K5" si="1">N</f>
        <v>#NAME?</v>
      </c>
      <c r="J5" s="4" t="e">
        <f t="shared" si="1"/>
        <v>#NAME?</v>
      </c>
      <c r="K5" s="4" t="e">
        <f t="shared" si="1"/>
        <v>#NAME?</v>
      </c>
    </row>
    <row r="6" spans="1:11" x14ac:dyDescent="0.35">
      <c r="A6" s="2">
        <v>2009</v>
      </c>
      <c r="B6" s="4">
        <v>772739.92799999996</v>
      </c>
      <c r="C6" s="4">
        <v>4033083.344</v>
      </c>
      <c r="D6" s="4">
        <v>4744673.1940000001</v>
      </c>
      <c r="E6" s="4">
        <v>2822642.446</v>
      </c>
      <c r="F6" s="4">
        <v>1155506.6440000001</v>
      </c>
      <c r="G6" s="4">
        <v>1185645.044</v>
      </c>
      <c r="H6" s="4" t="e">
        <f t="shared" ref="H6:K6" si="2">N</f>
        <v>#NAME?</v>
      </c>
      <c r="I6" s="4" t="e">
        <f t="shared" si="2"/>
        <v>#NAME?</v>
      </c>
      <c r="J6" s="4" t="e">
        <f t="shared" si="2"/>
        <v>#NAME?</v>
      </c>
      <c r="K6" s="4" t="e">
        <f t="shared" si="2"/>
        <v>#NAME?</v>
      </c>
    </row>
    <row r="7" spans="1:11" x14ac:dyDescent="0.35">
      <c r="A7" s="2">
        <v>2010</v>
      </c>
      <c r="B7" s="4">
        <v>669755.47</v>
      </c>
      <c r="C7" s="4">
        <v>4832156.574</v>
      </c>
      <c r="D7" s="4">
        <v>5511216.5219999999</v>
      </c>
      <c r="E7" s="4">
        <v>1721319.504</v>
      </c>
      <c r="F7" s="4">
        <v>895627.72600000002</v>
      </c>
      <c r="G7" s="4" t="e">
        <f t="shared" ref="G7:K7" si="3">N</f>
        <v>#NAME?</v>
      </c>
      <c r="H7" s="4" t="e">
        <f t="shared" si="3"/>
        <v>#NAME?</v>
      </c>
      <c r="I7" s="4" t="e">
        <f t="shared" si="3"/>
        <v>#NAME?</v>
      </c>
      <c r="J7" s="4" t="e">
        <f t="shared" si="3"/>
        <v>#NAME?</v>
      </c>
      <c r="K7" s="4" t="e">
        <f t="shared" si="3"/>
        <v>#NAME?</v>
      </c>
    </row>
    <row r="8" spans="1:11" x14ac:dyDescent="0.35">
      <c r="A8" s="2">
        <v>2011</v>
      </c>
      <c r="B8" s="4">
        <v>1416739.7120000001</v>
      </c>
      <c r="C8" s="4">
        <v>5510686.3720000004</v>
      </c>
      <c r="D8" s="4">
        <v>5440158.7620000001</v>
      </c>
      <c r="E8" s="4">
        <v>3493827.8139999998</v>
      </c>
      <c r="F8" s="4" t="e">
        <f t="shared" ref="F8:K8" si="4">N</f>
        <v>#NAME?</v>
      </c>
      <c r="G8" s="4" t="e">
        <f t="shared" si="4"/>
        <v>#NAME?</v>
      </c>
      <c r="H8" s="4" t="e">
        <f t="shared" si="4"/>
        <v>#NAME?</v>
      </c>
      <c r="I8" s="4" t="e">
        <f t="shared" si="4"/>
        <v>#NAME?</v>
      </c>
      <c r="J8" s="4" t="e">
        <f t="shared" si="4"/>
        <v>#NAME?</v>
      </c>
      <c r="K8" s="4" t="e">
        <f t="shared" si="4"/>
        <v>#NAME?</v>
      </c>
    </row>
    <row r="9" spans="1:11" x14ac:dyDescent="0.35">
      <c r="A9" s="2">
        <v>2012</v>
      </c>
      <c r="B9" s="4">
        <v>1713396.004</v>
      </c>
      <c r="C9" s="4">
        <v>6558620.4579999996</v>
      </c>
      <c r="D9" s="4">
        <v>4931485.8260000004</v>
      </c>
      <c r="E9" s="4" t="e">
        <f t="shared" ref="E9:K10" si="5">N</f>
        <v>#NAME?</v>
      </c>
      <c r="F9" s="4" t="e">
        <f t="shared" si="5"/>
        <v>#NAME?</v>
      </c>
      <c r="G9" s="4" t="e">
        <f t="shared" si="5"/>
        <v>#NAME?</v>
      </c>
      <c r="H9" s="4" t="e">
        <f t="shared" si="5"/>
        <v>#NAME?</v>
      </c>
      <c r="I9" s="4" t="e">
        <f t="shared" si="5"/>
        <v>#NAME?</v>
      </c>
      <c r="J9" s="4" t="e">
        <f t="shared" si="5"/>
        <v>#NAME?</v>
      </c>
      <c r="K9" s="4" t="e">
        <f t="shared" si="5"/>
        <v>#NAME?</v>
      </c>
    </row>
    <row r="10" spans="1:11" x14ac:dyDescent="0.35">
      <c r="A10" s="2">
        <v>2013</v>
      </c>
      <c r="B10" s="4">
        <v>849518.54799999995</v>
      </c>
      <c r="C10" s="4">
        <v>3419034.858</v>
      </c>
      <c r="D10" s="4" t="e">
        <f>N</f>
        <v>#NAME?</v>
      </c>
      <c r="E10" s="4" t="e">
        <f t="shared" si="5"/>
        <v>#NAME?</v>
      </c>
      <c r="F10" s="4" t="e">
        <f t="shared" si="5"/>
        <v>#NAME?</v>
      </c>
      <c r="G10" s="4" t="e">
        <f t="shared" si="5"/>
        <v>#NAME?</v>
      </c>
      <c r="H10" s="4" t="e">
        <f t="shared" si="5"/>
        <v>#NAME?</v>
      </c>
      <c r="I10" s="4" t="e">
        <f t="shared" si="5"/>
        <v>#NAME?</v>
      </c>
      <c r="J10" s="4" t="e">
        <f t="shared" si="5"/>
        <v>#NAME?</v>
      </c>
      <c r="K10" s="4" t="e">
        <f t="shared" si="5"/>
        <v>#NAME?</v>
      </c>
    </row>
    <row r="11" spans="1:11" x14ac:dyDescent="0.35">
      <c r="A11" s="2">
        <v>2014</v>
      </c>
      <c r="B11" s="4">
        <v>537255.56999999995</v>
      </c>
      <c r="C11" s="4" t="e">
        <f>N</f>
        <v>#NAME?</v>
      </c>
      <c r="D11" s="4" t="e">
        <f t="shared" ref="D11:K11" si="6">N</f>
        <v>#NAME?</v>
      </c>
      <c r="E11" s="4" t="e">
        <f t="shared" si="6"/>
        <v>#NAME?</v>
      </c>
      <c r="F11" s="4" t="e">
        <f t="shared" si="6"/>
        <v>#NAME?</v>
      </c>
      <c r="G11" s="4" t="e">
        <f t="shared" si="6"/>
        <v>#NAME?</v>
      </c>
      <c r="H11" s="4" t="e">
        <f t="shared" si="6"/>
        <v>#NAME?</v>
      </c>
      <c r="I11" s="4" t="e">
        <f t="shared" si="6"/>
        <v>#NAME?</v>
      </c>
      <c r="J11" s="4" t="e">
        <f t="shared" si="6"/>
        <v>#NAME?</v>
      </c>
      <c r="K11" s="4" t="e">
        <f t="shared" si="6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Triangle</vt:lpstr>
      <vt:lpstr>Triangles Analyse</vt:lpstr>
      <vt:lpstr>Estimation</vt:lpstr>
      <vt:lpstr>Estimation_BF</vt:lpstr>
      <vt:lpstr>Triangle des ouvertures</vt:lpstr>
      <vt:lpstr>Triangle des règlements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2020-11-21T13:00:44Z</dcterms:modified>
</cp:coreProperties>
</file>