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maryshvaya/Documents/Excel_portfolio/"/>
    </mc:Choice>
  </mc:AlternateContent>
  <xr:revisionPtr revIDLastSave="0" documentId="8_{99E72DD2-FBF4-704C-8C5A-B0E417CCF389}" xr6:coauthVersionLast="47" xr6:coauthVersionMax="47" xr10:uidLastSave="{00000000-0000-0000-0000-000000000000}"/>
  <bookViews>
    <workbookView showSheetTabs="0" xWindow="12600" yWindow="940" windowWidth="16640" windowHeight="16440" activeTab="3"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iterate="1"/>
  <pivotCaches>
    <pivotCache cacheId="6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75" i="17"/>
  <c r="H75" i="17"/>
  <c r="I75" i="17"/>
  <c r="N75" i="17" s="1"/>
  <c r="J75" i="17"/>
  <c r="O75" i="17" s="1"/>
  <c r="K75" i="17"/>
  <c r="L75" i="17"/>
  <c r="M75" i="17" s="1"/>
  <c r="G181" i="17"/>
  <c r="H181" i="17"/>
  <c r="I181" i="17"/>
  <c r="N181" i="17" s="1"/>
  <c r="J181" i="17"/>
  <c r="O181" i="17" s="1"/>
  <c r="K181" i="17"/>
  <c r="L181" i="17"/>
  <c r="M181" i="17" s="1"/>
  <c r="G195" i="17"/>
  <c r="H195" i="17"/>
  <c r="I195" i="17"/>
  <c r="N195" i="17" s="1"/>
  <c r="J195" i="17"/>
  <c r="O195" i="17" s="1"/>
  <c r="K195" i="17"/>
  <c r="L195" i="17"/>
  <c r="M195" i="17" s="1"/>
  <c r="G286" i="17"/>
  <c r="H286" i="17"/>
  <c r="I286" i="17"/>
  <c r="N286" i="17" s="1"/>
  <c r="J286" i="17"/>
  <c r="O286" i="17" s="1"/>
  <c r="K286" i="17"/>
  <c r="L286" i="17"/>
  <c r="M286" i="17" s="1"/>
  <c r="G296" i="17"/>
  <c r="H296" i="17"/>
  <c r="I296" i="17"/>
  <c r="J296" i="17"/>
  <c r="K296" i="17"/>
  <c r="L296" i="17"/>
  <c r="M296" i="17" s="1"/>
  <c r="N296" i="17"/>
  <c r="O296" i="17"/>
  <c r="G328" i="17"/>
  <c r="H328" i="17"/>
  <c r="I328" i="17"/>
  <c r="J328" i="17"/>
  <c r="K328" i="17"/>
  <c r="L328" i="17"/>
  <c r="M328" i="17"/>
  <c r="N328" i="17"/>
  <c r="O328" i="17"/>
  <c r="G355" i="17"/>
  <c r="H355" i="17"/>
  <c r="I355" i="17"/>
  <c r="J355" i="17"/>
  <c r="K355" i="17"/>
  <c r="L355" i="17"/>
  <c r="M355" i="17"/>
  <c r="N355" i="17"/>
  <c r="O355" i="17"/>
  <c r="G359" i="17"/>
  <c r="H359" i="17"/>
  <c r="I359" i="17"/>
  <c r="J359" i="17"/>
  <c r="K359" i="17"/>
  <c r="L359" i="17"/>
  <c r="M359" i="17" s="1"/>
  <c r="N359" i="17"/>
  <c r="O359" i="17"/>
  <c r="G369" i="17"/>
  <c r="H369" i="17"/>
  <c r="I369" i="17"/>
  <c r="J369" i="17"/>
  <c r="O369" i="17" s="1"/>
  <c r="K369" i="17"/>
  <c r="L369" i="17"/>
  <c r="M369" i="17" s="1"/>
  <c r="N369" i="17"/>
  <c r="G429" i="17"/>
  <c r="H429" i="17"/>
  <c r="I429" i="17"/>
  <c r="N429" i="17" s="1"/>
  <c r="J429" i="17"/>
  <c r="O429" i="17" s="1"/>
  <c r="K429" i="17"/>
  <c r="L429" i="17"/>
  <c r="M429" i="17"/>
  <c r="G473" i="17"/>
  <c r="H473" i="17"/>
  <c r="I473" i="17"/>
  <c r="N473" i="17" s="1"/>
  <c r="J473" i="17"/>
  <c r="O473" i="17" s="1"/>
  <c r="K473" i="17"/>
  <c r="L473" i="17"/>
  <c r="M473" i="17" s="1"/>
  <c r="G526" i="17"/>
  <c r="H526" i="17"/>
  <c r="I526" i="17"/>
  <c r="N526" i="17" s="1"/>
  <c r="J526" i="17"/>
  <c r="O526" i="17" s="1"/>
  <c r="K526" i="17"/>
  <c r="L526" i="17"/>
  <c r="M526" i="17" s="1"/>
  <c r="G527" i="17"/>
  <c r="H527" i="17"/>
  <c r="I527" i="17"/>
  <c r="N527" i="17" s="1"/>
  <c r="J527" i="17"/>
  <c r="K527" i="17"/>
  <c r="L527" i="17"/>
  <c r="M527" i="17" s="1"/>
  <c r="O527" i="17"/>
  <c r="G563" i="17"/>
  <c r="H563" i="17"/>
  <c r="I563" i="17"/>
  <c r="J563" i="17"/>
  <c r="K563" i="17"/>
  <c r="L563" i="17"/>
  <c r="M563" i="17" s="1"/>
  <c r="N563" i="17"/>
  <c r="O563" i="17"/>
  <c r="G594" i="17"/>
  <c r="H594" i="17"/>
  <c r="I594" i="17"/>
  <c r="J594" i="17"/>
  <c r="K594" i="17"/>
  <c r="L594" i="17"/>
  <c r="M594" i="17"/>
  <c r="N594" i="17"/>
  <c r="O594" i="17"/>
  <c r="G610" i="17"/>
  <c r="H610" i="17"/>
  <c r="I610" i="17"/>
  <c r="J610" i="17"/>
  <c r="K610" i="17"/>
  <c r="L610" i="17"/>
  <c r="M610" i="17"/>
  <c r="N610" i="17"/>
  <c r="O610" i="17"/>
  <c r="G653" i="17"/>
  <c r="H653" i="17"/>
  <c r="I653" i="17"/>
  <c r="J653" i="17"/>
  <c r="O653" i="17" s="1"/>
  <c r="K653" i="17"/>
  <c r="L653" i="17"/>
  <c r="M653" i="17" s="1"/>
  <c r="N653" i="17"/>
  <c r="G705" i="17"/>
  <c r="H705" i="17"/>
  <c r="I705" i="17"/>
  <c r="N705" i="17" s="1"/>
  <c r="J705" i="17"/>
  <c r="O705" i="17" s="1"/>
  <c r="K705" i="17"/>
  <c r="L705" i="17"/>
  <c r="M705" i="17"/>
  <c r="G733" i="17"/>
  <c r="H733" i="17"/>
  <c r="I733" i="17"/>
  <c r="N733" i="17" s="1"/>
  <c r="J733" i="17"/>
  <c r="O733" i="17" s="1"/>
  <c r="K733" i="17"/>
  <c r="L733" i="17"/>
  <c r="M733" i="17" s="1"/>
  <c r="G736" i="17"/>
  <c r="H736" i="17"/>
  <c r="I736" i="17"/>
  <c r="N736" i="17" s="1"/>
  <c r="J736" i="17"/>
  <c r="O736" i="17" s="1"/>
  <c r="K736" i="17"/>
  <c r="L736" i="17"/>
  <c r="M736" i="17" s="1"/>
  <c r="G752" i="17"/>
  <c r="H752" i="17"/>
  <c r="I752" i="17"/>
  <c r="N752" i="17" s="1"/>
  <c r="J752" i="17"/>
  <c r="K752" i="17"/>
  <c r="L752" i="17"/>
  <c r="M752" i="17" s="1"/>
  <c r="O752" i="17"/>
  <c r="G765" i="17"/>
  <c r="H765" i="17"/>
  <c r="I765" i="17"/>
  <c r="J765" i="17"/>
  <c r="K765" i="17"/>
  <c r="L765" i="17"/>
  <c r="M765" i="17" s="1"/>
  <c r="N765" i="17"/>
  <c r="O765" i="17"/>
  <c r="G774" i="17"/>
  <c r="H774" i="17"/>
  <c r="I774" i="17"/>
  <c r="J774" i="17"/>
  <c r="K774" i="17"/>
  <c r="L774" i="17"/>
  <c r="M774" i="17"/>
  <c r="N774" i="17"/>
  <c r="O774" i="17"/>
  <c r="G789" i="17"/>
  <c r="H789" i="17"/>
  <c r="I789" i="17"/>
  <c r="J789" i="17"/>
  <c r="K789" i="17"/>
  <c r="L789" i="17"/>
  <c r="M789" i="17"/>
  <c r="N789" i="17"/>
  <c r="O789" i="17"/>
  <c r="G807" i="17"/>
  <c r="H807" i="17"/>
  <c r="I807" i="17"/>
  <c r="J807" i="17"/>
  <c r="O807" i="17" s="1"/>
  <c r="K807" i="17"/>
  <c r="L807" i="17"/>
  <c r="M807" i="17" s="1"/>
  <c r="N807" i="17"/>
  <c r="G811" i="17"/>
  <c r="H811" i="17"/>
  <c r="I811" i="17"/>
  <c r="N811" i="17" s="1"/>
  <c r="J811" i="17"/>
  <c r="O811" i="17" s="1"/>
  <c r="K811" i="17"/>
  <c r="L811" i="17"/>
  <c r="M811" i="17"/>
  <c r="G820" i="17"/>
  <c r="H820" i="17"/>
  <c r="I820" i="17"/>
  <c r="N820" i="17" s="1"/>
  <c r="J820" i="17"/>
  <c r="O820" i="17" s="1"/>
  <c r="K820" i="17"/>
  <c r="L820" i="17"/>
  <c r="M820" i="17" s="1"/>
  <c r="G848" i="17"/>
  <c r="H848" i="17"/>
  <c r="I848" i="17"/>
  <c r="N848" i="17" s="1"/>
  <c r="J848" i="17"/>
  <c r="O848" i="17" s="1"/>
  <c r="K848" i="17"/>
  <c r="L848" i="17"/>
  <c r="M848" i="17" s="1"/>
  <c r="G850" i="17"/>
  <c r="H850" i="17"/>
  <c r="I850" i="17"/>
  <c r="N850" i="17" s="1"/>
  <c r="J850" i="17"/>
  <c r="K850" i="17"/>
  <c r="L850" i="17"/>
  <c r="M850" i="17" s="1"/>
  <c r="O850" i="17"/>
  <c r="G871" i="17"/>
  <c r="H871" i="17"/>
  <c r="I871" i="17"/>
  <c r="J871" i="17"/>
  <c r="K871" i="17"/>
  <c r="L871" i="17"/>
  <c r="M871" i="17" s="1"/>
  <c r="N871" i="17"/>
  <c r="O871" i="17"/>
  <c r="G902" i="17"/>
  <c r="H902" i="17"/>
  <c r="I902" i="17"/>
  <c r="J902" i="17"/>
  <c r="K902" i="17"/>
  <c r="L902" i="17"/>
  <c r="M902" i="17"/>
  <c r="N902" i="17"/>
  <c r="O902" i="17"/>
  <c r="G911" i="17"/>
  <c r="H911" i="17"/>
  <c r="I911" i="17"/>
  <c r="J911" i="17"/>
  <c r="K911" i="17"/>
  <c r="L911" i="17"/>
  <c r="M911" i="17"/>
  <c r="N911" i="17"/>
  <c r="O911" i="17"/>
  <c r="G924" i="17"/>
  <c r="H924" i="17"/>
  <c r="I924" i="17"/>
  <c r="J924" i="17"/>
  <c r="O924" i="17" s="1"/>
  <c r="K924" i="17"/>
  <c r="L924" i="17"/>
  <c r="M924" i="17" s="1"/>
  <c r="N924" i="17"/>
  <c r="G947" i="17"/>
  <c r="H947" i="17"/>
  <c r="I947" i="17"/>
  <c r="N947" i="17" s="1"/>
  <c r="J947" i="17"/>
  <c r="O947" i="17" s="1"/>
  <c r="K947" i="17"/>
  <c r="L947" i="17"/>
  <c r="M947" i="17"/>
  <c r="G948" i="17"/>
  <c r="H948" i="17"/>
  <c r="I948" i="17"/>
  <c r="N948" i="17" s="1"/>
  <c r="J948" i="17"/>
  <c r="O948" i="17" s="1"/>
  <c r="K948" i="17"/>
  <c r="L948" i="17"/>
  <c r="M948" i="17" s="1"/>
  <c r="G952" i="17"/>
  <c r="H952" i="17"/>
  <c r="I952" i="17"/>
  <c r="N952" i="17" s="1"/>
  <c r="J952" i="17"/>
  <c r="O952" i="17" s="1"/>
  <c r="K952" i="17"/>
  <c r="L952" i="17"/>
  <c r="M952" i="17" s="1"/>
  <c r="G960" i="17"/>
  <c r="H960" i="17"/>
  <c r="I960" i="17"/>
  <c r="N960" i="17" s="1"/>
  <c r="J960" i="17"/>
  <c r="K960" i="17"/>
  <c r="L960" i="17"/>
  <c r="M960" i="17" s="1"/>
  <c r="O960" i="17"/>
  <c r="G991" i="17"/>
  <c r="H991" i="17"/>
  <c r="I991" i="17"/>
  <c r="J991" i="17"/>
  <c r="K991" i="17"/>
  <c r="L991" i="17"/>
  <c r="M991" i="17" s="1"/>
  <c r="N991" i="17"/>
  <c r="O991" i="17"/>
  <c r="G999" i="17"/>
  <c r="H999" i="17"/>
  <c r="I999" i="17"/>
  <c r="J999" i="17"/>
  <c r="K999" i="17"/>
  <c r="L999" i="17"/>
  <c r="M999" i="17"/>
  <c r="N999" i="17"/>
  <c r="O999"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2" i="17"/>
  <c r="K183" i="17"/>
  <c r="K184" i="17"/>
  <c r="K185" i="17"/>
  <c r="K186" i="17"/>
  <c r="K187" i="17"/>
  <c r="K188" i="17"/>
  <c r="K189" i="17"/>
  <c r="K190" i="17"/>
  <c r="K191" i="17"/>
  <c r="K192" i="17"/>
  <c r="K193" i="17"/>
  <c r="K194"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7" i="17"/>
  <c r="K288" i="17"/>
  <c r="K289" i="17"/>
  <c r="K290" i="17"/>
  <c r="K291" i="17"/>
  <c r="K292" i="17"/>
  <c r="K293" i="17"/>
  <c r="K294" i="17"/>
  <c r="K295"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6" i="17"/>
  <c r="K357" i="17"/>
  <c r="K358" i="17"/>
  <c r="K360" i="17"/>
  <c r="K361" i="17"/>
  <c r="K362" i="17"/>
  <c r="K363" i="17"/>
  <c r="K364" i="17"/>
  <c r="K365" i="17"/>
  <c r="K366" i="17"/>
  <c r="K367" i="17"/>
  <c r="K368"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5" i="17"/>
  <c r="K596" i="17"/>
  <c r="K597" i="17"/>
  <c r="K598" i="17"/>
  <c r="K599" i="17"/>
  <c r="K600" i="17"/>
  <c r="K601" i="17"/>
  <c r="K602" i="17"/>
  <c r="K603" i="17"/>
  <c r="K604" i="17"/>
  <c r="K605" i="17"/>
  <c r="K606" i="17"/>
  <c r="K607" i="17"/>
  <c r="K608" i="17"/>
  <c r="K609"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4" i="17"/>
  <c r="K735" i="17"/>
  <c r="K737" i="17"/>
  <c r="K738" i="17"/>
  <c r="K739" i="17"/>
  <c r="K740" i="17"/>
  <c r="K741" i="17"/>
  <c r="K742" i="17"/>
  <c r="K743" i="17"/>
  <c r="K744" i="17"/>
  <c r="K745" i="17"/>
  <c r="K746" i="17"/>
  <c r="K747" i="17"/>
  <c r="K748" i="17"/>
  <c r="K749" i="17"/>
  <c r="K750" i="17"/>
  <c r="K751" i="17"/>
  <c r="K753" i="17"/>
  <c r="K754" i="17"/>
  <c r="K755" i="17"/>
  <c r="K756" i="17"/>
  <c r="K757" i="17"/>
  <c r="K758" i="17"/>
  <c r="K759" i="17"/>
  <c r="K760" i="17"/>
  <c r="K761" i="17"/>
  <c r="K762" i="17"/>
  <c r="K763" i="17"/>
  <c r="K764" i="17"/>
  <c r="K766" i="17"/>
  <c r="K767" i="17"/>
  <c r="K768" i="17"/>
  <c r="K769" i="17"/>
  <c r="K770" i="17"/>
  <c r="K771" i="17"/>
  <c r="K772" i="17"/>
  <c r="K773" i="17"/>
  <c r="K775" i="17"/>
  <c r="K776" i="17"/>
  <c r="K777" i="17"/>
  <c r="K778" i="17"/>
  <c r="K779" i="17"/>
  <c r="K780" i="17"/>
  <c r="K781" i="17"/>
  <c r="K782" i="17"/>
  <c r="K783" i="17"/>
  <c r="K784" i="17"/>
  <c r="K785" i="17"/>
  <c r="K786" i="17"/>
  <c r="K787" i="17"/>
  <c r="K788" i="17"/>
  <c r="K790" i="17"/>
  <c r="K791" i="17"/>
  <c r="K792" i="17"/>
  <c r="K793" i="17"/>
  <c r="K794" i="17"/>
  <c r="K795" i="17"/>
  <c r="K796" i="17"/>
  <c r="K797" i="17"/>
  <c r="K798" i="17"/>
  <c r="K799" i="17"/>
  <c r="K800" i="17"/>
  <c r="K801" i="17"/>
  <c r="K802" i="17"/>
  <c r="K803" i="17"/>
  <c r="K804" i="17"/>
  <c r="K805" i="17"/>
  <c r="K806" i="17"/>
  <c r="K808" i="17"/>
  <c r="K809" i="17"/>
  <c r="K810" i="17"/>
  <c r="K812" i="17"/>
  <c r="K813" i="17"/>
  <c r="K814" i="17"/>
  <c r="K815" i="17"/>
  <c r="K816" i="17"/>
  <c r="K817" i="17"/>
  <c r="K818" i="17"/>
  <c r="K819"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9" i="17"/>
  <c r="K851" i="17"/>
  <c r="K852" i="17"/>
  <c r="K853" i="17"/>
  <c r="K854" i="17"/>
  <c r="K855" i="17"/>
  <c r="K856" i="17"/>
  <c r="K857" i="17"/>
  <c r="K858" i="17"/>
  <c r="K859" i="17"/>
  <c r="K860" i="17"/>
  <c r="K861" i="17"/>
  <c r="K862" i="17"/>
  <c r="K863" i="17"/>
  <c r="K864" i="17"/>
  <c r="K865" i="17"/>
  <c r="K866" i="17"/>
  <c r="K867" i="17"/>
  <c r="K868" i="17"/>
  <c r="K869" i="17"/>
  <c r="K870"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3" i="17"/>
  <c r="K904" i="17"/>
  <c r="K905" i="17"/>
  <c r="K906" i="17"/>
  <c r="K907" i="17"/>
  <c r="K908" i="17"/>
  <c r="K909" i="17"/>
  <c r="K910" i="17"/>
  <c r="K912" i="17"/>
  <c r="K913" i="17"/>
  <c r="K914" i="17"/>
  <c r="K915" i="17"/>
  <c r="K916" i="17"/>
  <c r="K917" i="17"/>
  <c r="K918" i="17"/>
  <c r="K919" i="17"/>
  <c r="K920" i="17"/>
  <c r="K921" i="17"/>
  <c r="K922" i="17"/>
  <c r="K923" i="17"/>
  <c r="K925" i="17"/>
  <c r="K926" i="17"/>
  <c r="K927" i="17"/>
  <c r="K928" i="17"/>
  <c r="K929" i="17"/>
  <c r="K930" i="17"/>
  <c r="K931" i="17"/>
  <c r="K932" i="17"/>
  <c r="K933" i="17"/>
  <c r="K934" i="17"/>
  <c r="K935" i="17"/>
  <c r="K936" i="17"/>
  <c r="K937" i="17"/>
  <c r="K938" i="17"/>
  <c r="K939" i="17"/>
  <c r="K940" i="17"/>
  <c r="K941" i="17"/>
  <c r="K942" i="17"/>
  <c r="K943" i="17"/>
  <c r="K944" i="17"/>
  <c r="K945" i="17"/>
  <c r="K946" i="17"/>
  <c r="K949" i="17"/>
  <c r="K950" i="17"/>
  <c r="K951" i="17"/>
  <c r="K953" i="17"/>
  <c r="K954" i="17"/>
  <c r="K955" i="17"/>
  <c r="K956" i="17"/>
  <c r="K957" i="17"/>
  <c r="K958" i="17"/>
  <c r="K959"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2" i="17"/>
  <c r="K993" i="17"/>
  <c r="K994" i="17"/>
  <c r="K995" i="17"/>
  <c r="K996" i="17"/>
  <c r="K997" i="17"/>
  <c r="K998" i="17"/>
  <c r="K1000" i="17"/>
  <c r="K1001" i="17"/>
  <c r="K2"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6" i="17"/>
  <c r="N356" i="17" s="1"/>
  <c r="J356" i="17"/>
  <c r="O356" i="17" s="1"/>
  <c r="L356" i="17"/>
  <c r="M356" i="17" s="1"/>
  <c r="I357" i="17"/>
  <c r="N357" i="17" s="1"/>
  <c r="J357" i="17"/>
  <c r="O357" i="17" s="1"/>
  <c r="L357" i="17"/>
  <c r="M357" i="17" s="1"/>
  <c r="I358" i="17"/>
  <c r="N358" i="17" s="1"/>
  <c r="J358" i="17"/>
  <c r="O358" i="17" s="1"/>
  <c r="L358" i="17"/>
  <c r="M358"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4" i="17"/>
  <c r="N734" i="17" s="1"/>
  <c r="J734" i="17"/>
  <c r="O734" i="17" s="1"/>
  <c r="L734" i="17"/>
  <c r="M734" i="17" s="1"/>
  <c r="I735" i="17"/>
  <c r="N735" i="17" s="1"/>
  <c r="J735" i="17"/>
  <c r="O735" i="17" s="1"/>
  <c r="L735" i="17"/>
  <c r="M735"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8" i="17"/>
  <c r="N808" i="17" s="1"/>
  <c r="J808" i="17"/>
  <c r="O808" i="17" s="1"/>
  <c r="L808" i="17"/>
  <c r="M808" i="17" s="1"/>
  <c r="I809" i="17"/>
  <c r="N809" i="17" s="1"/>
  <c r="J809" i="17"/>
  <c r="O809" i="17" s="1"/>
  <c r="L809" i="17"/>
  <c r="M809" i="17" s="1"/>
  <c r="I810" i="17"/>
  <c r="N810" i="17" s="1"/>
  <c r="J810" i="17"/>
  <c r="O810" i="17" s="1"/>
  <c r="L810" i="17"/>
  <c r="M810"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9" i="17"/>
  <c r="N849" i="17" s="1"/>
  <c r="J849" i="17"/>
  <c r="O849" i="17" s="1"/>
  <c r="L849" i="17"/>
  <c r="M849"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9" i="17"/>
  <c r="N949" i="17" s="1"/>
  <c r="J949" i="17"/>
  <c r="O949" i="17" s="1"/>
  <c r="L949" i="17"/>
  <c r="M949" i="17" s="1"/>
  <c r="I950" i="17"/>
  <c r="N950" i="17" s="1"/>
  <c r="J950" i="17"/>
  <c r="O950" i="17" s="1"/>
  <c r="L950" i="17"/>
  <c r="M950" i="17" s="1"/>
  <c r="I951" i="17"/>
  <c r="N951" i="17" s="1"/>
  <c r="J951" i="17"/>
  <c r="O951" i="17" s="1"/>
  <c r="L951" i="17"/>
  <c r="M951"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1000" i="17"/>
  <c r="N1000" i="17" s="1"/>
  <c r="J1000" i="17"/>
  <c r="O1000" i="17" s="1"/>
  <c r="L1000" i="17"/>
  <c r="M1000" i="17" s="1"/>
  <c r="I1001" i="17"/>
  <c r="N1001" i="17" s="1"/>
  <c r="J1001" i="17"/>
  <c r="O1001" i="17" s="1"/>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2" i="17"/>
  <c r="H183" i="17"/>
  <c r="H184" i="17"/>
  <c r="H185" i="17"/>
  <c r="H186" i="17"/>
  <c r="H187" i="17"/>
  <c r="H188" i="17"/>
  <c r="H189" i="17"/>
  <c r="H190" i="17"/>
  <c r="H191" i="17"/>
  <c r="H192" i="17"/>
  <c r="H193" i="17"/>
  <c r="H194"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7" i="17"/>
  <c r="H288" i="17"/>
  <c r="H289" i="17"/>
  <c r="H290" i="17"/>
  <c r="H291" i="17"/>
  <c r="H292" i="17"/>
  <c r="H293" i="17"/>
  <c r="H294" i="17"/>
  <c r="H295"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6" i="17"/>
  <c r="H357" i="17"/>
  <c r="H358" i="17"/>
  <c r="H360" i="17"/>
  <c r="H361" i="17"/>
  <c r="H362" i="17"/>
  <c r="H363" i="17"/>
  <c r="H364" i="17"/>
  <c r="H365" i="17"/>
  <c r="H366" i="17"/>
  <c r="H367" i="17"/>
  <c r="H368"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5" i="17"/>
  <c r="H596" i="17"/>
  <c r="H597" i="17"/>
  <c r="H598" i="17"/>
  <c r="H599" i="17"/>
  <c r="H600" i="17"/>
  <c r="H601" i="17"/>
  <c r="H602" i="17"/>
  <c r="H603" i="17"/>
  <c r="H604" i="17"/>
  <c r="H605" i="17"/>
  <c r="H606" i="17"/>
  <c r="H607" i="17"/>
  <c r="H608" i="17"/>
  <c r="H609"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4" i="17"/>
  <c r="H735" i="17"/>
  <c r="H737" i="17"/>
  <c r="H738" i="17"/>
  <c r="H739" i="17"/>
  <c r="H740" i="17"/>
  <c r="H741" i="17"/>
  <c r="H742" i="17"/>
  <c r="H743" i="17"/>
  <c r="H744" i="17"/>
  <c r="H745" i="17"/>
  <c r="H746" i="17"/>
  <c r="H747" i="17"/>
  <c r="H748" i="17"/>
  <c r="H749" i="17"/>
  <c r="H750" i="17"/>
  <c r="H751" i="17"/>
  <c r="H753" i="17"/>
  <c r="H754" i="17"/>
  <c r="H755" i="17"/>
  <c r="H756" i="17"/>
  <c r="H757" i="17"/>
  <c r="H758" i="17"/>
  <c r="H759" i="17"/>
  <c r="H760" i="17"/>
  <c r="H761" i="17"/>
  <c r="H762" i="17"/>
  <c r="H763" i="17"/>
  <c r="H764" i="17"/>
  <c r="H766" i="17"/>
  <c r="H767" i="17"/>
  <c r="H768" i="17"/>
  <c r="H769" i="17"/>
  <c r="H770" i="17"/>
  <c r="H771" i="17"/>
  <c r="H772" i="17"/>
  <c r="H773" i="17"/>
  <c r="H775" i="17"/>
  <c r="H776" i="17"/>
  <c r="H777" i="17"/>
  <c r="H778" i="17"/>
  <c r="H779" i="17"/>
  <c r="H780" i="17"/>
  <c r="H781" i="17"/>
  <c r="H782" i="17"/>
  <c r="H783" i="17"/>
  <c r="H784" i="17"/>
  <c r="H785" i="17"/>
  <c r="H786" i="17"/>
  <c r="H787" i="17"/>
  <c r="H788" i="17"/>
  <c r="H790" i="17"/>
  <c r="H791" i="17"/>
  <c r="H792" i="17"/>
  <c r="H793" i="17"/>
  <c r="H794" i="17"/>
  <c r="H795" i="17"/>
  <c r="H796" i="17"/>
  <c r="H797" i="17"/>
  <c r="H798" i="17"/>
  <c r="H799" i="17"/>
  <c r="H800" i="17"/>
  <c r="H801" i="17"/>
  <c r="H802" i="17"/>
  <c r="H803" i="17"/>
  <c r="H804" i="17"/>
  <c r="H805" i="17"/>
  <c r="H806" i="17"/>
  <c r="H808" i="17"/>
  <c r="H809" i="17"/>
  <c r="H810" i="17"/>
  <c r="H812" i="17"/>
  <c r="H813" i="17"/>
  <c r="H814" i="17"/>
  <c r="H815" i="17"/>
  <c r="H816" i="17"/>
  <c r="H817" i="17"/>
  <c r="H818" i="17"/>
  <c r="H819"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9" i="17"/>
  <c r="H851" i="17"/>
  <c r="H852" i="17"/>
  <c r="H853" i="17"/>
  <c r="H854" i="17"/>
  <c r="H855" i="17"/>
  <c r="H856" i="17"/>
  <c r="H857" i="17"/>
  <c r="H858" i="17"/>
  <c r="H859" i="17"/>
  <c r="H860" i="17"/>
  <c r="H861" i="17"/>
  <c r="H862" i="17"/>
  <c r="H863" i="17"/>
  <c r="H864" i="17"/>
  <c r="H865" i="17"/>
  <c r="H866" i="17"/>
  <c r="H867" i="17"/>
  <c r="H868" i="17"/>
  <c r="H869" i="17"/>
  <c r="H870"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3" i="17"/>
  <c r="H904" i="17"/>
  <c r="H905" i="17"/>
  <c r="H906" i="17"/>
  <c r="H907" i="17"/>
  <c r="H908" i="17"/>
  <c r="H909" i="17"/>
  <c r="H910" i="17"/>
  <c r="H912" i="17"/>
  <c r="H913" i="17"/>
  <c r="H914" i="17"/>
  <c r="H915" i="17"/>
  <c r="H916" i="17"/>
  <c r="H917" i="17"/>
  <c r="H918" i="17"/>
  <c r="H919" i="17"/>
  <c r="H920" i="17"/>
  <c r="H921" i="17"/>
  <c r="H922" i="17"/>
  <c r="H923" i="17"/>
  <c r="H925" i="17"/>
  <c r="H926" i="17"/>
  <c r="H927" i="17"/>
  <c r="H928" i="17"/>
  <c r="H929" i="17"/>
  <c r="H930" i="17"/>
  <c r="H931" i="17"/>
  <c r="H932" i="17"/>
  <c r="H933" i="17"/>
  <c r="H934" i="17"/>
  <c r="H935" i="17"/>
  <c r="H936" i="17"/>
  <c r="H937" i="17"/>
  <c r="H938" i="17"/>
  <c r="H939" i="17"/>
  <c r="H940" i="17"/>
  <c r="H941" i="17"/>
  <c r="H942" i="17"/>
  <c r="H943" i="17"/>
  <c r="H944" i="17"/>
  <c r="H945" i="17"/>
  <c r="H946" i="17"/>
  <c r="H949" i="17"/>
  <c r="H950" i="17"/>
  <c r="H951" i="17"/>
  <c r="H953" i="17"/>
  <c r="H954" i="17"/>
  <c r="H955" i="17"/>
  <c r="H956" i="17"/>
  <c r="H957" i="17"/>
  <c r="H958" i="17"/>
  <c r="H959"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2" i="17"/>
  <c r="H993" i="17"/>
  <c r="H994" i="17"/>
  <c r="H995" i="17"/>
  <c r="H996" i="17"/>
  <c r="H997" i="17"/>
  <c r="H998"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7" i="17"/>
  <c r="G288" i="17"/>
  <c r="G289" i="17"/>
  <c r="G290" i="17"/>
  <c r="G291" i="17"/>
  <c r="G292" i="17"/>
  <c r="G293" i="17"/>
  <c r="G294" i="17"/>
  <c r="G295"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6" i="17"/>
  <c r="G357" i="17"/>
  <c r="G358" i="17"/>
  <c r="G360" i="17"/>
  <c r="G361" i="17"/>
  <c r="G362" i="17"/>
  <c r="G363" i="17"/>
  <c r="G364" i="17"/>
  <c r="G365" i="17"/>
  <c r="G366" i="17"/>
  <c r="G367" i="17"/>
  <c r="G368"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5" i="17"/>
  <c r="G596" i="17"/>
  <c r="G597" i="17"/>
  <c r="G598" i="17"/>
  <c r="G599" i="17"/>
  <c r="G600" i="17"/>
  <c r="G601" i="17"/>
  <c r="G602" i="17"/>
  <c r="G603" i="17"/>
  <c r="G604" i="17"/>
  <c r="G605" i="17"/>
  <c r="G606" i="17"/>
  <c r="G607" i="17"/>
  <c r="G608" i="17"/>
  <c r="G609"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4" i="17"/>
  <c r="G735" i="17"/>
  <c r="G737" i="17"/>
  <c r="G738" i="17"/>
  <c r="G739" i="17"/>
  <c r="G740" i="17"/>
  <c r="G741" i="17"/>
  <c r="G742" i="17"/>
  <c r="G743" i="17"/>
  <c r="G744" i="17"/>
  <c r="G745" i="17"/>
  <c r="G746"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6" i="17"/>
  <c r="G777" i="17"/>
  <c r="G778" i="17"/>
  <c r="G779" i="17"/>
  <c r="G780" i="17"/>
  <c r="G781" i="17"/>
  <c r="G782" i="17"/>
  <c r="G783" i="17"/>
  <c r="G784" i="17"/>
  <c r="G785" i="17"/>
  <c r="G786" i="17"/>
  <c r="G787" i="17"/>
  <c r="G788" i="17"/>
  <c r="G790" i="17"/>
  <c r="G791" i="17"/>
  <c r="G792" i="17"/>
  <c r="G793" i="17"/>
  <c r="G794" i="17"/>
  <c r="G795" i="17"/>
  <c r="G796" i="17"/>
  <c r="G797" i="17"/>
  <c r="G798" i="17"/>
  <c r="G799" i="17"/>
  <c r="G800" i="17"/>
  <c r="G801" i="17"/>
  <c r="G802" i="17"/>
  <c r="G803" i="17"/>
  <c r="G804" i="17"/>
  <c r="G805" i="17"/>
  <c r="G806" i="17"/>
  <c r="G808" i="17"/>
  <c r="G809" i="17"/>
  <c r="G810"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9" i="17"/>
  <c r="G851" i="17"/>
  <c r="G852" i="17"/>
  <c r="G853" i="17"/>
  <c r="G854" i="17"/>
  <c r="G855" i="17"/>
  <c r="G856" i="17"/>
  <c r="G857" i="17"/>
  <c r="G858" i="17"/>
  <c r="G859" i="17"/>
  <c r="G860" i="17"/>
  <c r="G861" i="17"/>
  <c r="G862" i="17"/>
  <c r="G863" i="17"/>
  <c r="G864" i="17"/>
  <c r="G865" i="17"/>
  <c r="G866" i="17"/>
  <c r="G867" i="17"/>
  <c r="G868" i="17"/>
  <c r="G869" i="17"/>
  <c r="G870"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3" i="17"/>
  <c r="G904" i="17"/>
  <c r="G905" i="17"/>
  <c r="G906" i="17"/>
  <c r="G907" i="17"/>
  <c r="G908" i="17"/>
  <c r="G909" i="17"/>
  <c r="G910" i="17"/>
  <c r="G912" i="17"/>
  <c r="G913" i="17"/>
  <c r="G914" i="17"/>
  <c r="G915" i="17"/>
  <c r="G916" i="17"/>
  <c r="G917" i="17"/>
  <c r="G918" i="17"/>
  <c r="G919" i="17"/>
  <c r="G920" i="17"/>
  <c r="G921" i="17"/>
  <c r="G922" i="17"/>
  <c r="G923" i="17"/>
  <c r="G925" i="17"/>
  <c r="G926" i="17"/>
  <c r="G927" i="17"/>
  <c r="G928" i="17"/>
  <c r="G929" i="17"/>
  <c r="G930" i="17"/>
  <c r="G931" i="17"/>
  <c r="G932" i="17"/>
  <c r="G933" i="17"/>
  <c r="G934" i="17"/>
  <c r="G935" i="17"/>
  <c r="G936" i="17"/>
  <c r="G937" i="17"/>
  <c r="G938" i="17"/>
  <c r="G939" i="17"/>
  <c r="G940" i="17"/>
  <c r="G941" i="17"/>
  <c r="G942" i="17"/>
  <c r="G943" i="17"/>
  <c r="G944" i="17"/>
  <c r="G945" i="17"/>
  <c r="G946" i="17"/>
  <c r="G949" i="17"/>
  <c r="G950" i="17"/>
  <c r="G951" i="17"/>
  <c r="G953" i="17"/>
  <c r="G954" i="17"/>
  <c r="G955" i="17"/>
  <c r="G956" i="17"/>
  <c r="G957" i="17"/>
  <c r="G958" i="17"/>
  <c r="G959"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2" i="17"/>
  <c r="G993" i="17"/>
  <c r="G994" i="17"/>
  <c r="G995" i="17"/>
  <c r="G996" i="17"/>
  <c r="G997" i="17"/>
  <c r="G998"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<sst xmlns="http://schemas.openxmlformats.org/spreadsheetml/2006/main" count="11128" uniqueCount="6221">
  <si>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</si>
  <si>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</si>
  <si>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</si>
  <si>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</si>
  <si>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</si>
  <si>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</si>
  <si>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</si>
  <si>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</si>
  <si>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</si>
  <si>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</si>
  <si>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</si>
  <si>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</si>
  <si>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</si>
  <si>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</si>
  <si>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</si>
  <si>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</si>
  <si>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</si>
  <si>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</si>
  <si>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</si>
  <si>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</si>
  <si>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</si>
  <si>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</si>
  <si>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</si>
  <si>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</si>
  <si>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</si>
  <si>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</si>
  <si>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</si>
  <si>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</si>
  <si>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</si>
  <si>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</si>
  <si>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</si>
  <si>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</si>
  <si>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</si>
  <si>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</si>
  <si>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</si>
  <si>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</si>
  <si>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</si>
  <si>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</si>
  <si>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</si>
  <si>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</si>
  <si>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</si>
  <si>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</si>
  <si>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</si>
  <si>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</si>
  <si>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</si>
  <si>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</si>
  <si>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</si>
  <si>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</si>
  <si>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</si>
  <si>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</si>
  <si>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</si>
  <si>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</si>
  <si>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</si>
  <si>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</si>
  <si>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</si>
  <si>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</si>
  <si>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</si>
  <si>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</si>
  <si>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</si>
  <si>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</si>
  <si>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</si>
  <si>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</si>
  <si>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</si>
  <si>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</si>
  <si>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</si>
  <si>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</si>
  <si>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</si>
  <si>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</si>
  <si>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</si>
  <si>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</si>
  <si>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</si>
  <si>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</si>
  <si>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</si>
  <si>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</si>
  <si>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</si>
  <si>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</si>
  <si>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</si>
  <si>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</si>
  <si>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</si>
  <si>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</si>
  <si>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</si>
  <si>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</si>
  <si>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</si>
  <si>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</si>
  <si>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</si>
  <si>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</si>
  <si>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</si>
  <si>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</si>
  <si>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</si>
  <si>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</si>
  <si>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</si>
  <si>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</si>
  <si>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</si>
  <si>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</si>
  <si>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</si>
  <si>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</si>
  <si>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</si>
  <si>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</si>
  <si>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</si>
  <si>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</si>
  <si>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</si>
  <si>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</si>
  <si>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</si>
  <si>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</si>
  <si>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</si>
  <si>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</si>
  <si>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</si>
  <si>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</si>
  <si>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</si>
  <si>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</si>
  <si>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</si>
  <si>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</si>
  <si>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</si>
  <si>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</si>
  <si>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</si>
  <si>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</si>
  <si>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</si>
  <si>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</si>
  <si>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</si>
  <si>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</si>
  <si>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</si>
  <si>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</si>
  <si>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</si>
  <si>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</si>
  <si>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</si>
  <si>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</si>
  <si>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</si>
  <si>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</si>
  <si>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</si>
  <si>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</si>
  <si>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</si>
  <si>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</si>
  <si>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</si>
  <si>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</si>
  <si>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</si>
  <si>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</si>
  <si>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</si>
  <si>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</si>
  <si>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</si>
  <si>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</si>
  <si>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</si>
  <si>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</si>
  <si>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</si>
  <si>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</si>
  <si>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</si>
  <si>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</si>
  <si>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</si>
  <si>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</si>
  <si>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</si>
  <si>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</si>
  <si>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</si>
  <si>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</si>
  <si>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</si>
  <si>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</si>
  <si>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</si>
  <si>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</si>
  <si>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</si>
  <si>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</si>
  <si>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</si>
  <si>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</si>
  <si>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</si>
  <si>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</si>
  <si>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</si>
  <si>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</si>
  <si>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</si>
  <si>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</si>
  <si>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</si>
  <si>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</si>
  <si>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</si>
  <si>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</si>
  <si>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</si>
  <si>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</si>
  <si>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</si>
  <si>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</si>
  <si>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</si>
  <si>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</si>
  <si>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</si>
  <si>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</si>
  <si>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</si>
  <si>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</si>
  <si>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</si>
  <si>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</si>
  <si>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</si>
  <si>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</si>
  <si>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</si>
  <si>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</si>
  <si>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</si>
  <si>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</si>
  <si>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</si>
  <si>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</si>
  <si>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</si>
  <si>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</si>
  <si>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</si>
  <si>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</si>
  <si>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</si>
  <si>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</si>
  <si>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</si>
  <si>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</si>
  <si>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</si>
  <si>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</si>
  <si>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</si>
  <si>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</si>
  <si>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</si>
  <si>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</si>
  <si>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</si>
  <si>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</si>
  <si>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</si>
  <si>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</si>
  <si>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</si>
  <si>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</si>
  <si>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</si>
  <si>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</si>
  <si>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</si>
  <si>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</si>
  <si>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</si>
  <si>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</si>
  <si>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</si>
  <si>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</si>
  <si>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</si>
  <si>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</si>
  <si>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</si>
  <si>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</si>
  <si>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</si>
  <si>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</si>
  <si>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</si>
  <si>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</si>
  <si>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</si>
  <si>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</si>
  <si>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</si>
  <si>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</si>
  <si>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</si>
  <si>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</si>
  <si>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</si>
  <si>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</si>
  <si>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</si>
  <si>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</si>
  <si>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</si>
  <si>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</si>
  <si>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</si>
  <si>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</si>
  <si>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</si>
  <si>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</si>
  <si>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</si>
  <si>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</si>
  <si>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</si>
  <si>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</si>
  <si>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</si>
  <si>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</si>
  <si>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</si>
  <si>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</si>
  <si>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</si>
  <si>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</si>
  <si>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</si>
  <si>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</si>
  <si>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</si>
  <si>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</si>
  <si>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</si>
  <si>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</si>
  <si>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</si>
  <si>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</si>
  <si>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</si>
  <si>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</si>
  <si>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</si>
  <si>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</si>
  <si>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</si>
  <si>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</si>
  <si>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</si>
  <si>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</si>
  <si>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</si>
  <si>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</si>
  <si>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</si>
  <si>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</si>
  <si>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</si>
  <si>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</si>
  <si>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</si>
  <si>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</si>
  <si>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</si>
  <si>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</si>
  <si>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</si>
  <si>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</si>
  <si>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</si>
  <si>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</si>
  <si>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</si>
  <si>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</si>
  <si>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</si>
  <si>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</si>
  <si>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</si>
  <si>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</si>
  <si>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</si>
  <si>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</si>
  <si>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</si>
  <si>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</si>
  <si>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</si>
  <si>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</si>
  <si>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</si>
  <si>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</si>
  <si>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</si>
  <si>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</si>
  <si>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</si>
  <si>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</si>
  <si>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</si>
  <si>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</si>
  <si>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</si>
  <si>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</si>
  <si>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</si>
  <si>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</si>
  <si>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</si>
  <si>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</si>
  <si>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</si>
  <si>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</si>
  <si>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</si>
  <si>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</si>
  <si>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</si>
  <si>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</si>
  <si>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</si>
  <si>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</si>
  <si>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</si>
  <si>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</si>
  <si>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</si>
  <si>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</si>
  <si>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</si>
  <si>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</si>
  <si>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</si>
  <si>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</si>
  <si>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</si>
  <si>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</si>
  <si>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</si>
  <si>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</si>
  <si>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</si>
  <si>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</si>
  <si>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</si>
  <si>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</si>
  <si>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</si>
  <si>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</si>
  <si>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</si>
  <si>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</si>
  <si>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</si>
  <si>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</si>
  <si>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</si>
  <si>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</si>
  <si>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</si>
  <si>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</si>
  <si>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</si>
  <si>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</si>
  <si>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</si>
  <si>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</si>
  <si>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</si>
  <si>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</si>
  <si>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</si>
  <si>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</si>
  <si>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</si>
  <si>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</si>
  <si>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</si>
  <si>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</si>
  <si>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</si>
  <si>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</si>
  <si>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</si>
  <si>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</si>
  <si>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</si>
  <si>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</si>
  <si>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</si>
  <si>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</si>
  <si>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</si>
  <si>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</si>
  <si>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</si>
  <si>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</si>
  <si>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</si>
  <si>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</si>
  <si>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</si>
  <si>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</si>
  <si>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</si>
  <si>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</si>
  <si>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</si>
  <si>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</si>
  <si>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</si>
  <si>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</si>
  <si>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</si>
  <si>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</si>
  <si>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</si>
  <si>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</si>
  <si>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</si>
  <si>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</si>
  <si>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</si>
  <si>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</si>
  <si>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</si>
  <si>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</si>
  <si>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</si>
  <si>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</si>
  <si>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</si>
  <si>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</si>
  <si>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</si>
  <si>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</si>
  <si>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</si>
  <si>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</si>
  <si>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</si>
  <si>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</si>
  <si>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</si>
  <si>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</si>
  <si>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</si>
  <si>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</si>
  <si>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</si>
  <si>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</si>
  <si>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</si>
  <si>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</si>
  <si>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</si>
  <si>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</si>
  <si>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</si>
  <si>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</si>
  <si>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</si>
  <si>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</si>
  <si>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</si>
  <si>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</si>
  <si>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</si>
  <si>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</si>
  <si>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</si>
  <si>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</si>
  <si>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</si>
  <si>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</si>
  <si>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</si>
  <si>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</si>
  <si>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</si>
  <si>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</si>
  <si>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</si>
  <si>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</si>
  <si>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</si>
  <si>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</si>
  <si>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</si>
  <si>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</si>
  <si>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</si>
  <si>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</si>
  <si>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</si>
  <si>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</si>
  <si>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</si>
  <si>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</si>
  <si>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</si>
  <si>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</si>
  <si>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</si>
  <si>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</si>
  <si>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</si>
  <si>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</si>
  <si>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</si>
  <si>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</si>
  <si>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</si>
  <si>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</si>
  <si>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</si>
  <si>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</si>
  <si>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</si>
  <si>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</si>
  <si>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</si>
  <si>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</si>
  <si>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</si>
  <si>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</si>
  <si>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</si>
  <si>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</si>
  <si>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</si>
  <si>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</si>
  <si>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</si>
  <si>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</si>
  <si>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</si>
  <si>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</si>
  <si>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</si>
  <si>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</si>
  <si>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</si>
  <si>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</si>
  <si>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</si>
  <si>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</si>
  <si>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</si>
  <si>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</si>
  <si>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</si>
  <si>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</si>
  <si>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</si>
  <si>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</si>
  <si>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</si>
  <si>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</si>
  <si>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</si>
  <si>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</si>
  <si>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</si>
  <si>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</si>
  <si>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</si>
  <si>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</si>
  <si>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</si>
  <si>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</si>
  <si>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</si>
  <si>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</si>
  <si>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</si>
  <si>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</si>
  <si>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</si>
  <si>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</si>
  <si>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</si>
  <si>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</si>
  <si>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</si>
  <si>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</si>
  <si>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</si>
  <si>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</si>
  <si>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</si>
  <si>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</si>
  <si>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</si>
  <si>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</si>
  <si>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</si>
  <si>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</si>
  <si>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</si>
  <si>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</si>
  <si>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</si>
  <si>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</si>
  <si>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</si>
  <si>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</si>
  <si>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</si>
  <si>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</si>
  <si>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</si>
  <si>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</si>
  <si>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</si>
  <si>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</si>
  <si>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</si>
  <si>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</si>
  <si>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</si>
  <si>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</si>
  <si>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</si>
  <si>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</si>
  <si>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</si>
  <si>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</si>
  <si>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</si>
  <si>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</si>
  <si>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</si>
  <si>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</si>
  <si>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</si>
  <si>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</si>
  <si>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</si>
  <si>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</si>
  <si>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</si>
  <si>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</si>
  <si>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</si>
  <si>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</si>
  <si>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</si>
  <si>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</si>
  <si>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</si>
  <si>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</si>
  <si>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</si>
  <si>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</si>
  <si>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</si>
  <si>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</si>
  <si>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</si>
  <si>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</si>
  <si>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</si>
  <si>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</si>
  <si>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</si>
  <si>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</si>
  <si>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</si>
  <si>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</si>
  <si>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</si>
  <si>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</si>
  <si>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</si>
  <si>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</si>
  <si>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</si>
  <si>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</si>
  <si>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</si>
  <si>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</si>
  <si>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</si>
  <si>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</si>
  <si>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</si>
  <si>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</si>
  <si>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</si>
  <si>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</si>
  <si>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</si>
  <si>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</si>
  <si>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</si>
  <si>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</si>
  <si>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</si>
  <si>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</si>
  <si>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</si>
  <si>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</si>
  <si>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</si>
  <si>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</si>
  <si>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</si>
  <si>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</si>
  <si>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</si>
  <si>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</si>
  <si>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</si>
  <si>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</si>
  <si>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</si>
  <si>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</si>
  <si>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</si>
  <si>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</si>
  <si>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</si>
  <si>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</si>
  <si>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</si>
  <si>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</si>
  <si>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</si>
  <si>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</si>
  <si>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</si>
  <si>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</si>
  <si>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</si>
  <si>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</si>
  <si>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</si>
  <si>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</si>
  <si>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</si>
  <si>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</si>
  <si>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</si>
  <si>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</si>
  <si>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</si>
  <si>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</si>
  <si>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</si>
  <si>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</si>
  <si>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</si>
  <si>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</si>
  <si>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</si>
  <si>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</si>
  <si>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</si>
  <si>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</si>
  <si>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</si>
  <si>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</si>
  <si>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</si>
  <si>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</si>
  <si>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</si>
  <si>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</si>
  <si>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</si>
  <si>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</si>
  <si>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</si>
  <si>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</si>
  <si>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</si>
  <si>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</si>
  <si>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</si>
  <si>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</si>
  <si>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</si>
  <si>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</si>
  <si>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</si>
  <si>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</si>
  <si>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</si>
  <si>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</si>
  <si>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</si>
  <si>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</si>
  <si>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</si>
  <si>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</si>
  <si>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</si>
  <si>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</si>
  <si>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</si>
  <si>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</si>
  <si>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</si>
  <si>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</si>
  <si>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</si>
  <si>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</si>
  <si>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</si>
  <si>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</si>
  <si>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</si>
  <si>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</si>
  <si>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</si>
  <si>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</si>
  <si>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</si>
  <si>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</si>
  <si>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</si>
  <si>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</si>
  <si>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</si>
  <si>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</si>
  <si>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</si>
  <si>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</si>
  <si>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</si>
  <si>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</si>
  <si>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</si>
  <si>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</si>
  <si>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</si>
  <si>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</si>
  <si>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</si>
  <si>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</si>
  <si>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</si>
  <si>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</si>
  <si>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</si>
  <si>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</si>
  <si>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</si>
  <si>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</si>
  <si>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</si>
  <si>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</si>
  <si>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</si>
  <si>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</si>
  <si>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</si>
  <si>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</si>
  <si>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</si>
  <si>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</si>
  <si>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</si>
  <si>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</si>
  <si>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</si>
  <si>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</si>
  <si>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</si>
  <si>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</si>
  <si>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</si>
  <si>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</si>
  <si>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</si>
  <si>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</si>
  <si>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</si>
  <si>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</si>
  <si>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</si>
  <si>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</si>
  <si>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</si>
  <si>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</si>
  <si>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</si>
  <si>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</si>
  <si>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</si>
  <si>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</si>
  <si>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</si>
  <si>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</si>
  <si>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</si>
  <si>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</si>
  <si>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</si>
  <si>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</si>
  <si>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</si>
  <si>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</si>
  <si>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</si>
  <si>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</si>
  <si>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</si>
  <si>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</si>
  <si>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</si>
  <si>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</si>
  <si>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</si>
  <si>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</si>
  <si>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</si>
  <si>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</si>
  <si>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</si>
  <si>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</si>
  <si>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</si>
  <si>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</si>
  <si>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</si>
  <si>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</si>
  <si>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</si>
  <si>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</si>
  <si>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</si>
  <si>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</si>
  <si>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</si>
  <si>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</si>
  <si>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</si>
  <si>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</si>
  <si>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</si>
  <si>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</si>
  <si>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</si>
  <si>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</si>
  <si>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</si>
  <si>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</si>
  <si>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</si>
  <si>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</si>
  <si>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</si>
  <si>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</si>
  <si>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</si>
  <si>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</si>
  <si>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</si>
  <si>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</si>
  <si>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</si>
  <si>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</si>
  <si>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</si>
  <si>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</si>
  <si>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</si>
  <si>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</si>
  <si>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</si>
  <si>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</si>
  <si>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</si>
  <si>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</si>
  <si>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</si>
  <si>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</si>
  <si>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</si>
  <si>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</si>
  <si>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</si>
  <si>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</si>
  <si>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</si>
  <si>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</si>
  <si>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</si>
  <si>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</si>
  <si>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</si>
  <si>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</si>
  <si>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</si>
  <si>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</si>
  <si>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</si>
  <si>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</si>
  <si>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</si>
  <si>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</si>
  <si>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</si>
  <si>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</si>
  <si>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</si>
  <si>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</si>
  <si>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</si>
  <si>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</si>
  <si>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</si>
  <si>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</si>
  <si>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</si>
  <si>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</si>
  <si>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</si>
  <si>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</si>
  <si>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</si>
  <si>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</si>
  <si>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</si>
  <si>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</si>
  <si>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</si>
  <si>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</si>
  <si>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</si>
  <si>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</si>
  <si>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</si>
  <si>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</si>
  <si>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</si>
  <si>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</si>
  <si>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</si>
  <si>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</si>
  <si>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</si>
  <si>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</si>
  <si>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</si>
  <si>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</si>
  <si>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</si>
  <si>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</si>
  <si>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</si>
  <si>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</si>
  <si>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</si>
  <si>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</si>
  <si>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</si>
  <si>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</si>
  <si>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</si>
  <si>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</si>
  <si>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</si>
  <si>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</si>
  <si>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</si>
  <si>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</si>
  <si>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</si>
  <si>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</si>
  <si>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</si>
  <si>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</si>
  <si>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</si>
  <si>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</si>
  <si>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</si>
  <si>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</si>
  <si>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</si>
  <si>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</si>
  <si>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</si>
  <si>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</si>
  <si>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</si>
  <si>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</si>
  <si>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</si>
  <si>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</si>
  <si>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</si>
  <si>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</si>
  <si>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</si>
  <si>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</si>
  <si>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</si>
  <si>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</si>
  <si>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</si>
  <si>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</si>
  <si>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</si>
  <si>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</si>
  <si>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</si>
  <si>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</si>
  <si>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</si>
  <si>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</si>
  <si>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</si>
  <si>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</si>
  <si>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</si>
  <si>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</si>
  <si>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</si>
  <si>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</si>
  <si>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</si>
  <si>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</si>
  <si>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</si>
  <si>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</si>
  <si>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</si>
  <si>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</si>
  <si>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</si>
  <si>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</si>
  <si>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</si>
  <si>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</si>
  <si>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</si>
  <si>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</si>
  <si>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</si>
  <si>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</si>
  <si>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</si>
  <si>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</si>
  <si>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</si>
  <si>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</si>
  <si>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</si>
  <si>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</si>
  <si>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</si>
  <si>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</si>
  <si>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</si>
  <si>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</si>
  <si>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</si>
  <si>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</si>
  <si>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</si>
  <si>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</si>
  <si>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</si>
  <si>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</si>
  <si>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</si>
  <si>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</si>
  <si>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</si>
  <si>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</si>
  <si>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</si>
  <si>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</si>
  <si>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</si>
  <si>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</si>
  <si>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</si>
  <si>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</si>
  <si>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</si>
  <si>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</si>
  <si>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</si>
  <si>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</si>
  <si>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</si>
  <si>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</si>
  <si>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</si>
  <si>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</si>
  <si>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</si>
  <si>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</si>
  <si>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</si>
  <si>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</si>
  <si>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</si>
  <si>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</si>
  <si>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</si>
  <si>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</si>
  <si>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</si>
  <si>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</si>
  <si>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</si>
  <si>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</si>
  <si>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</si>
  <si>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</si>
  <si>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</si>
  <si>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</si>
  <si>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</si>
  <si>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</si>
  <si>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</si>
  <si>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</si>
  <si>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</si>
  <si>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</si>
  <si>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</si>
  <si>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</si>
  <si>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</si>
  <si>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</si>
  <si>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</si>
  <si>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</si>
  <si>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</si>
  <si>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</si>
  <si>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</si>
  <si>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</si>
  <si>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</si>
  <si>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</si>
  <si>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</si>
  <si>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</si>
  <si>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</si>
  <si>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</si>
  <si>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</si>
  <si>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</si>
  <si>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</si>
  <si>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</si>
  <si>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</si>
  <si>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</si>
  <si>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</si>
  <si>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</si>
  <si>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</si>
  <si>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</si>
  <si>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</si>
  <si>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</si>
  <si>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</si>
  <si>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</si>
  <si>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</si>
  <si>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</si>
  <si>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</si>
  <si>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</si>
  <si>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</si>
  <si>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</si>
  <si>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</si>
  <si>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</si>
  <si>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</si>
  <si>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</si>
  <si>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</si>
  <si>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</si>
  <si>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</si>
  <si>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</si>
  <si>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</si>
  <si>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</si>
  <si>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</si>
  <si>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</si>
  <si>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</si>
  <si>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</si>
  <si>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</si>
  <si>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</si>
  <si>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</si>
  <si>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</si>
  <si>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</si>
  <si>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</si>
  <si>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</si>
  <si>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</si>
  <si>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</si>
  <si>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</si>
  <si>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</si>
  <si>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</si>
  <si>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</si>
  <si>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</si>
  <si>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</si>
  <si>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</si>
  <si>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</si>
  <si>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</si>
  <si>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</si>
  <si>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</si>
  <si>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</si>
  <si>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</si>
  <si>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</si>
  <si>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</si>
  <si>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</si>
  <si>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</si>
  <si>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</si>
  <si>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</si>
  <si>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</si>
  <si>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</si>
  <si>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</si>
  <si>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</si>
  <si>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</si>
  <si>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</si>
  <si>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</si>
  <si>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</si>
  <si>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</si>
  <si>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</si>
  <si>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</si>
  <si>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</si>
  <si>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</si>
  <si>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</si>
  <si>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</si>
  <si>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</si>
  <si>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</si>
  <si>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</si>
  <si>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</si>
  <si>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</si>
  <si>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</si>
  <si>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</si>
  <si>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</si>
  <si>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</si>
  <si>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</si>
  <si>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</si>
  <si>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</si>
  <si>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</si>
  <si>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</si>
  <si>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</si>
  <si>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</si>
  <si>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</si>
  <si>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</si>
  <si>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</si>
  <si>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</si>
  <si>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</si>
  <si>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</si>
  <si>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</si>
  <si>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</si>
  <si>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</si>
  <si>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</si>
  <si>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</si>
  <si>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</si>
  <si>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</si>
  <si>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</si>
  <si>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</si>
  <si>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</si>
  <si>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</si>
  <si>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</si>
  <si>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</si>
  <si>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</si>
  <si>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</si>
  <si>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</si>
  <si>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</si>
  <si>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</si>
  <si>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</si>
  <si>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</si>
  <si>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</si>
  <si>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</si>
  <si>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</si>
  <si>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</si>
  <si>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</si>
  <si>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</si>
  <si>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</si>
  <si>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</si>
  <si>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</si>
  <si>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</si>
  <si>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</si>
  <si>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</si>
  <si>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</si>
  <si>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</si>
  <si>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</si>
  <si>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</si>
  <si>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</si>
  <si>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</si>
  <si>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</si>
  <si>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</si>
  <si>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</si>
  <si>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</si>
  <si>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</si>
  <si>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</si>
  <si>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</si>
  <si>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</si>
  <si>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</si>
  <si>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</si>
  <si>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</si>
  <si>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</si>
  <si>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</si>
  <si>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</si>
  <si>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</si>
  <si>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</si>
  <si>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</si>
  <si>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</si>
  <si>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</si>
  <si>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</si>
  <si>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</si>
  <si>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</si>
  <si>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</si>
  <si>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</si>
  <si>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</si>
  <si>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</si>
  <si>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</si>
  <si>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</si>
  <si>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</si>
  <si>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</si>
  <si>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</si>
  <si>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</si>
  <si>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</si>
  <si>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</si>
  <si>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</si>
  <si>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</si>
  <si>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</si>
  <si>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</si>
  <si>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</si>
  <si>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</si>
  <si>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</si>
  <si>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</si>
  <si>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</si>
  <si>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</si>
  <si>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</si>
  <si>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</si>
  <si>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</si>
  <si>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</si>
  <si>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</si>
  <si>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</si>
  <si>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</si>
  <si>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</si>
  <si>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</si>
  <si>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</si>
  <si>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</si>
  <si>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</si>
  <si>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</si>
  <si>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</si>
  <si>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</si>
  <si>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</si>
  <si>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</si>
  <si>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</si>
  <si>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</si>
  <si>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</si>
  <si>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</si>
  <si>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</si>
  <si>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</si>
  <si>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</si>
  <si>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</si>
  <si>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</si>
  <si>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</si>
  <si>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</si>
  <si>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</si>
  <si>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</si>
  <si>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</si>
  <si>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</si>
  <si>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</si>
  <si>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</si>
  <si>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</si>
  <si>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</si>
  <si>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</si>
  <si>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</si>
  <si>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</si>
  <si>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</si>
  <si>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</si>
  <si>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</si>
  <si>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</si>
  <si>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</si>
  <si>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</si>
  <si>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</si>
  <si>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</si>
  <si>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</si>
  <si>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</si>
  <si>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</si>
  <si>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</si>
  <si>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</si>
  <si>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</si>
  <si>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</si>
  <si>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</si>
  <si>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</si>
  <si>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</si>
  <si>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</si>
  <si>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</si>
  <si>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</si>
  <si>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</si>
  <si>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</si>
  <si>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</si>
  <si>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</si>
  <si>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</si>
  <si>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</si>
  <si>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</si>
  <si>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</si>
  <si>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</si>
  <si>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</si>
  <si>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</si>
  <si>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</si>
  <si>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</si>
  <si>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</si>
  <si>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</si>
  <si>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</si>
  <si>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</si>
  <si>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</si>
  <si>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</si>
  <si>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</si>
  <si>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</si>
  <si>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</si>
  <si>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</si>
  <si>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</si>
  <si>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</si>
  <si>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</si>
  <si>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</si>
  <si>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</si>
  <si>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</si>
  <si>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</si>
  <si>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</si>
  <si>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</si>
  <si>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</si>
  <si>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</si>
  <si>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</si>
  <si>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</si>
  <si>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</si>
  <si>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</si>
  <si>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</si>
  <si>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</si>
  <si>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</si>
  <si>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</si>
  <si>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</si>
  <si>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</si>
  <si>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</si>
  <si>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</si>
  <si>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</si>
  <si>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</si>
  <si>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</si>
  <si>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</si>
  <si>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</si>
  <si>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</si>
  <si>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</si>
  <si>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</si>
  <si>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</si>
  <si>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</si>
  <si>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</si>
  <si>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</si>
  <si>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</si>
  <si>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</si>
  <si>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</si>
  <si>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</si>
  <si>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</si>
  <si>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</si>
  <si>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</si>
  <si>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</si>
  <si>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</si>
  <si>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</si>
  <si>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</si>
  <si>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</si>
  <si>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</si>
  <si>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</si>
  <si>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</si>
  <si>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</si>
  <si>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</si>
  <si>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</si>
  <si>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</si>
  <si>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</si>
  <si>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</si>
  <si>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</si>
  <si>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</si>
  <si>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</si>
  <si>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</si>
  <si>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</si>
  <si>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</si>
  <si>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</si>
  <si>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</si>
  <si>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</si>
  <si>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</si>
  <si>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</si>
  <si>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</si>
  <si>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</si>
  <si>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</si>
  <si>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</si>
  <si>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</si>
  <si>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</si>
  <si>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</si>
  <si>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</si>
  <si>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</si>
  <si>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</si>
  <si>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</si>
  <si>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</si>
  <si>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</si>
  <si>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</si>
  <si>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</si>
  <si>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</si>
  <si>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</si>
  <si>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</si>
  <si>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</si>
  <si>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</si>
  <si>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</si>
  <si>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</si>
  <si>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</si>
  <si>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</si>
  <si>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</si>
  <si>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</si>
  <si>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</si>
  <si>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</si>
  <si>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</si>
  <si>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</si>
  <si>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</si>
  <si>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</si>
  <si>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</si>
  <si>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</si>
  <si>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</si>
  <si>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</si>
  <si>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</si>
  <si>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</si>
  <si>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</si>
  <si>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</si>
  <si>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</si>
  <si>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</si>
  <si>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</si>
  <si>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</si>
  <si>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</si>
  <si>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</si>
  <si>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</si>
  <si>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</si>
  <si>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</si>
  <si>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</si>
  <si>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</si>
  <si>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</si>
  <si>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</si>
  <si>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</si>
  <si>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</si>
  <si>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</si>
  <si>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</si>
  <si>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</si>
  <si>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</si>
  <si>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</si>
  <si>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</si>
  <si>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</si>
  <si>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</si>
  <si>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</si>
  <si>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</si>
  <si>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</si>
  <si>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</si>
  <si>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</si>
  <si>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</si>
  <si>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</si>
  <si>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</si>
  <si>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</si>
  <si>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</si>
  <si>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</si>
  <si>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</si>
  <si>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</si>
  <si>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</si>
  <si>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</si>
  <si>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</si>
  <si>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</si>
  <si>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</si>
  <si>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</si>
  <si>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</si>
  <si>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</si>
  <si>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</si>
  <si>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</si>
  <si>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</si>
  <si>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</si>
  <si>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</si>
  <si>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</si>
  <si>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</si>
  <si>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</si>
  <si>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</si>
  <si>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</si>
  <si>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</si>
  <si>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</si>
  <si>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</si>
  <si>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</si>
  <si>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</si>
  <si>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</si>
  <si>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</si>
  <si>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</si>
  <si>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</si>
  <si>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</si>
  <si>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</si>
  <si>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</si>
  <si>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</si>
  <si>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</si>
  <si>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</si>
  <si>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</si>
  <si>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</si>
  <si>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</si>
  <si>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</si>
  <si>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</si>
  <si>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</si>
  <si>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</si>
  <si>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</si>
  <si>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</si>
  <si>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</si>
  <si>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</si>
  <si>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</si>
  <si>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</si>
  <si>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</si>
  <si>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</si>
  <si>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</si>
  <si>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</si>
  <si>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</si>
  <si>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</si>
  <si>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</si>
  <si>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</si>
  <si>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</si>
  <si>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</si>
  <si>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</si>
  <si>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</si>
  <si>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</si>
  <si>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</si>
  <si>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</si>
  <si>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</si>
  <si>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</si>
  <si>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</si>
  <si>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</si>
  <si>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</si>
  <si>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</si>
  <si>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</si>
  <si>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</si>
  <si>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</si>
  <si>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</si>
  <si>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</si>
  <si>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</si>
  <si>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</si>
  <si>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</si>
  <si>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</si>
  <si>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</si>
  <si>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</si>
  <si>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</si>
  <si>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</si>
  <si>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</si>
  <si>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</si>
  <si>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</si>
  <si>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</si>
  <si>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</si>
  <si>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</si>
  <si>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</si>
  <si>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</si>
  <si>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</si>
  <si>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</si>
  <si>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</si>
  <si>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</si>
  <si>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</si>
  <si>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</si>
  <si>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</si>
  <si>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</si>
  <si>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</si>
  <si>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</si>
  <si>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</si>
  <si>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</si>
  <si>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</si>
  <si>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</si>
  <si>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</si>
  <si>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</si>
  <si>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</si>
  <si>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</si>
  <si>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</si>
  <si>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</si>
  <si>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</si>
  <si>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</si>
  <si>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</si>
  <si>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</si>
  <si>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</si>
  <si>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</si>
  <si>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</si>
  <si>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</si>
  <si>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</si>
  <si>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</si>
  <si>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</si>
  <si>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</si>
  <si>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</si>
  <si>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</si>
  <si>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</si>
  <si>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</si>
  <si>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</si>
  <si>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</si>
  <si>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</si>
  <si>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</si>
  <si>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</si>
  <si>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</si>
  <si>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</si>
  <si>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</si>
  <si>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</si>
  <si>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</si>
  <si>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</si>
  <si>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</si>
  <si>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</si>
  <si>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</si>
  <si>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</si>
  <si>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</si>
  <si>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</si>
  <si>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</si>
  <si>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</si>
  <si>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</si>
  <si>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</si>
  <si>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</si>
  <si>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</si>
  <si>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</si>
  <si>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</si>
  <si>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</si>
  <si>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</si>
  <si>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</si>
  <si>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</si>
  <si>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</si>
  <si>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</si>
  <si>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</si>
  <si>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</si>
  <si>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</si>
  <si>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</si>
  <si>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</si>
  <si>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</si>
  <si>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</si>
  <si>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</si>
  <si>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</si>
  <si>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</si>
  <si>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</si>
  <si>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</si>
  <si>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</si>
  <si>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</si>
  <si>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</si>
  <si>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</si>
  <si>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</si>
  <si>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</si>
  <si>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</si>
  <si>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</si>
  <si>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</si>
  <si>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</si>
  <si>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</si>
  <si>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</si>
  <si>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</si>
  <si>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</si>
  <si>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</si>
  <si>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</si>
  <si>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</si>
  <si>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</si>
  <si>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</si>
  <si>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</si>
  <si>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</si>
  <si>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</si>
  <si>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</si>
  <si>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</si>
  <si>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</si>
  <si>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</si>
  <si>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</si>
  <si>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</si>
  <si>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</si>
  <si>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</si>
  <si>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</si>
  <si>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</si>
  <si>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</si>
  <si>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</si>
  <si>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</si>
  <si>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</si>
  <si>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</si>
  <si>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</si>
  <si>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</si>
  <si>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</si>
  <si>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</si>
  <si>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</si>
  <si>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</si>
  <si>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</si>
  <si>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</si>
  <si>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</si>
  <si>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</si>
  <si>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</si>
  <si>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</si>
  <si>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</si>
  <si>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</si>
  <si>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</si>
  <si>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</si>
  <si>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</si>
  <si>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</si>
  <si>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</si>
  <si>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</si>
  <si>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</si>
  <si>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</si>
  <si>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</si>
  <si>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</si>
  <si>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</si>
  <si>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</si>
  <si>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</si>
  <si>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</si>
  <si>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</si>
  <si>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</si>
  <si>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</si>
  <si>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</si>
  <si>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</si>
  <si>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</si>
  <si>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</si>
  <si>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</si>
  <si>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</si>
  <si>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</si>
  <si>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</si>
  <si>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</si>
  <si>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</si>
  <si>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</si>
  <si>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</si>
  <si>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</si>
  <si>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</si>
  <si>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</si>
  <si>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</si>
  <si>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</si>
  <si>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</si>
  <si>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</si>
  <si>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</si>
  <si>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</si>
  <si>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</si>
  <si>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</si>
  <si>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</si>
  <si>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</si>
  <si>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</si>
  <si>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</si>
  <si>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</si>
  <si>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</si>
  <si>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</si>
  <si>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</si>
  <si>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</si>
  <si>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</si>
  <si>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</si>
  <si>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</si>
  <si>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</si>
  <si>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</si>
  <si>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</si>
  <si>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</si>
  <si>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</si>
  <si>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</si>
  <si>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</si>
  <si>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</si>
  <si>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</si>
  <si>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</si>
  <si>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</si>
  <si>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</si>
  <si>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</si>
  <si>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</si>
  <si>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</si>
  <si>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</si>
  <si>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</si>
  <si>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</si>
  <si>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</si>
  <si>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</si>
  <si>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</si>
  <si>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</si>
  <si>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</si>
  <si>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</si>
  <si>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</si>
  <si>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</si>
  <si>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</si>
  <si>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</si>
  <si>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</si>
  <si>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</si>
  <si>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</si>
  <si>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</si>
  <si>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</si>
  <si>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</si>
  <si>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</si>
  <si>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</si>
  <si>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</si>
  <si>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</si>
  <si>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</si>
  <si>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</si>
  <si>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</si>
  <si>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</si>
  <si>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</si>
  <si>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</si>
  <si>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</si>
  <si>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</si>
  <si>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</si>
  <si>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</si>
  <si>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</si>
  <si>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</si>
  <si>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</si>
  <si>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</si>
  <si>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</si>
  <si>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</si>
  <si>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</si>
  <si>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</si>
  <si>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</si>
  <si>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</si>
  <si>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</si>
  <si>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</si>
  <si>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</si>
  <si>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</si>
  <si>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</si>
  <si>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</si>
  <si>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</si>
  <si>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</si>
  <si>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</si>
  <si>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</si>
  <si>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</si>
  <si>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</si>
  <si>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</si>
  <si>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</si>
  <si>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</si>
  <si>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</si>
  <si>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</si>
  <si>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</si>
  <si>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</si>
  <si>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</si>
  <si>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</si>
  <si>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</si>
  <si>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</si>
  <si>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</si>
  <si>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</si>
  <si>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</si>
  <si>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</si>
  <si>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</si>
  <si>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</si>
  <si>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</si>
  <si>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</si>
  <si>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</si>
  <si>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</si>
  <si>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</si>
  <si>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</si>
  <si>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</si>
  <si>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</si>
  <si>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</si>
  <si>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</si>
  <si>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</si>
  <si>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</si>
  <si>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</si>
  <si>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</si>
  <si>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</si>
  <si>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</si>
  <si>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</si>
  <si>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</si>
  <si>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</si>
  <si>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</si>
  <si>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</si>
  <si>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</si>
  <si>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</si>
  <si>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</si>
  <si>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</si>
  <si>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</si>
  <si>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</si>
  <si>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</si>
  <si>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</si>
  <si>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</si>
  <si>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</si>
  <si>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</si>
  <si>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</si>
  <si>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</si>
  <si>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</si>
  <si>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</si>
  <si>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</si>
  <si>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</si>
  <si>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</si>
  <si>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</si>
  <si>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</si>
  <si>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</si>
  <si>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</si>
  <si>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</si>
  <si>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</si>
  <si>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</si>
  <si>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</si>
  <si>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</si>
  <si>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</si>
  <si>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</si>
  <si>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</si>
  <si>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</si>
  <si>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</si>
  <si>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</si>
  <si>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</si>
  <si>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</si>
  <si>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</si>
  <si>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</si>
  <si>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</si>
  <si>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</si>
  <si>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</si>
  <si>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</si>
  <si>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</si>
  <si>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</si>
  <si>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</si>
  <si>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</si>
  <si>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</si>
  <si>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</si>
  <si>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</si>
  <si>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</si>
  <si>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</si>
  <si>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</si>
  <si>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</si>
  <si>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</si>
  <si>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</si>
  <si>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</si>
  <si>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</si>
  <si>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</si>
  <si>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</si>
  <si>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</si>
  <si>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</si>
  <si>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</si>
  <si>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</si>
  <si>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</si>
  <si>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</si>
  <si>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</si>
  <si>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</si>
  <si>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</si>
  <si>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</si>
  <si>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</si>
  <si>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</si>
  <si>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</si>
  <si>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</si>
  <si>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</si>
  <si>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</si>
  <si>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</si>
  <si>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</si>
  <si>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</si>
  <si>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</si>
  <si>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</si>
  <si>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</si>
  <si>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</si>
  <si>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</si>
  <si>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</si>
  <si>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</si>
  <si>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</si>
  <si>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</si>
  <si>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</si>
  <si>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</si>
  <si>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</si>
  <si>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</si>
  <si>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</si>
  <si>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</si>
  <si>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</si>
  <si>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</si>
  <si>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</si>
  <si>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</si>
  <si>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</si>
  <si>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</si>
  <si>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</si>
  <si>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</si>
  <si>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</si>
  <si>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</si>
  <si>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</si>
  <si>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</si>
  <si>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</si>
  <si>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</si>
  <si>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</si>
  <si>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</si>
  <si>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</si>
  <si>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</si>
  <si>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</si>
  <si>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</si>
  <si>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</si>
  <si>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</si>
  <si>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</si>
  <si>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</si>
  <si>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</si>
  <si>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</si>
  <si>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</si>
  <si>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</si>
  <si>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</si>
  <si>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</si>
  <si>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</si>
  <si>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</si>
  <si>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</si>
  <si>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</si>
  <si>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</si>
  <si>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</si>
  <si>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</si>
  <si>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</si>
  <si>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</si>
  <si>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</si>
  <si>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</si>
  <si>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</si>
  <si>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</si>
  <si>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</si>
  <si>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</si>
  <si>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</si>
  <si>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</si>
  <si>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</si>
  <si>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</si>
  <si>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</si>
  <si>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</si>
  <si>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</si>
  <si>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</si>
  <si>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</si>
  <si>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</si>
  <si>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</si>
  <si>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</si>
  <si>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</si>
  <si>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</si>
  <si>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</si>
  <si>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</si>
  <si>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</si>
  <si>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</si>
  <si>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</si>
  <si>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</si>
  <si>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</si>
  <si>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</si>
  <si>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</si>
  <si>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</si>
  <si>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</si>
  <si>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</si>
  <si>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</si>
  <si>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</si>
  <si>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</si>
  <si>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</si>
  <si>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</si>
  <si>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</si>
  <si>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</si>
  <si>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</si>
  <si>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</si>
  <si>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</si>
  <si>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</si>
  <si>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</si>
  <si>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</si>
  <si>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</si>
  <si>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</si>
  <si>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</si>
  <si>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</si>
  <si>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</si>
  <si>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</si>
  <si>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</si>
  <si>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</si>
  <si>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</si>
  <si>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</si>
  <si>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</si>
  <si>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</si>
  <si>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</si>
  <si>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</si>
  <si>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</si>
  <si>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</si>
  <si>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</si>
  <si>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</si>
  <si>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</si>
  <si>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</si>
  <si>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</si>
  <si>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</si>
  <si>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</si>
  <si>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</si>
  <si>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</si>
  <si>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</si>
  <si>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</si>
  <si>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</si>
  <si>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</si>
  <si>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</si>
  <si>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</si>
  <si>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</si>
  <si>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</si>
  <si>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</si>
  <si>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</si>
  <si>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</si>
  <si>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</si>
  <si>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</si>
  <si>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</si>
  <si>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</si>
  <si>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</si>
  <si>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</si>
  <si>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</si>
  <si>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</si>
  <si>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</si>
  <si>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</si>
  <si>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</si>
  <si>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</si>
  <si>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</si>
  <si>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</si>
  <si>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</si>
  <si>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</si>
  <si>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</si>
  <si>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</si>
  <si>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</si>
  <si>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</si>
  <si>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</si>
  <si>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</si>
  <si>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</si>
  <si>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</si>
  <si>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</si>
  <si>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</si>
  <si>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</si>
  <si>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</si>
  <si>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</si>
  <si>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</si>
  <si>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</si>
  <si>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</si>
  <si>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</si>
  <si>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</si>
  <si>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</si>
  <si>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</si>
  <si>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</si>
  <si>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</si>
  <si>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</si>
  <si>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</si>
  <si>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</si>
  <si>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</si>
  <si>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</si>
  <si>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</si>
  <si>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</si>
  <si>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</si>
  <si>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</si>
  <si>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</si>
  <si>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</si>
  <si>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</si>
  <si>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</si>
  <si>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</si>
  <si>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</si>
  <si>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</si>
  <si>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</si>
  <si>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</si>
  <si>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</si>
  <si>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</si>
  <si>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</si>
  <si>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</si>
  <si>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</si>
  <si>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</si>
  <si>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</si>
  <si>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</si>
  <si>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</si>
  <si>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</si>
  <si>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</si>
  <si>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</si>
  <si>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</si>
  <si>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</si>
  <si>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</si>
  <si>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</si>
  <si>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</si>
  <si>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</si>
  <si>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</si>
  <si>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</si>
  <si>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</si>
  <si>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</si>
  <si>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</si>
  <si>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</si>
  <si>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</si>
  <si>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</si>
  <si>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</si>
  <si>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</si>
  <si>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</si>
  <si>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</si>
  <si>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</si>
  <si>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</si>
  <si>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</si>
  <si>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</si>
  <si>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</si>
  <si>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</si>
  <si>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</si>
  <si>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</si>
  <si>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</si>
  <si>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</si>
  <si>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</si>
  <si>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</si>
  <si>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</si>
  <si>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</si>
  <si>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</si>
  <si>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</si>
  <si>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</si>
  <si>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</si>
  <si>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</si>
  <si>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</si>
  <si>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</si>
  <si>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</si>
  <si>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</si>
  <si>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</si>
  <si>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</si>
  <si>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</si>
  <si>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</si>
  <si>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</si>
  <si>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</si>
  <si>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</si>
  <si>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</si>
  <si>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</si>
  <si>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</si>
  <si>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</si>
  <si>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</si>
  <si>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</si>
  <si>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</si>
  <si>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</si>
  <si>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</si>
  <si>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</si>
  <si>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</si>
  <si>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</si>
  <si>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</si>
  <si>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</si>
  <si>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</si>
  <si>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</si>
  <si>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</si>
  <si>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</si>
  <si>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</si>
  <si>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</si>
  <si>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</si>
  <si>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</si>
  <si>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</si>
  <si>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</si>
  <si>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</si>
  <si>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</si>
  <si>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</si>
  <si>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</si>
  <si>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</si>
  <si>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</si>
  <si>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</si>
  <si>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</si>
  <si>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</si>
  <si>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</si>
  <si>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</si>
  <si>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</si>
  <si>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</si>
  <si>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</si>
  <si>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</si>
  <si>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</si>
  <si>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</si>
  <si>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</si>
  <si>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</si>
  <si>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</si>
  <si>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</si>
  <si>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</si>
  <si>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</si>
  <si>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</si>
  <si>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</si>
  <si>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</si>
  <si>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</si>
  <si>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</si>
  <si>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</si>
  <si>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</si>
  <si>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</si>
  <si>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</si>
  <si>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</si>
  <si>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</si>
  <si>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</si>
  <si>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</si>
  <si>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</si>
  <si>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</si>
  <si>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</si>
  <si>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</si>
  <si>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</si>
  <si>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</si>
  <si>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</si>
  <si>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</si>
  <si>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</si>
  <si>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</si>
  <si>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</si>
  <si>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</si>
  <si>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</si>
  <si>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</si>
  <si>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</si>
  <si>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</si>
  <si>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</si>
  <si>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</si>
  <si>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</si>
  <si>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</si>
  <si>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</si>
  <si>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</si>
  <si>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</si>
  <si>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</si>
  <si>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</si>
  <si>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</si>
  <si>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</si>
  <si>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</si>
  <si>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</si>
  <si>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</si>
  <si>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</si>
  <si>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</si>
  <si>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</si>
  <si>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</si>
  <si>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</si>
  <si>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</si>
  <si>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</si>
  <si>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</si>
  <si>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</si>
  <si>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</si>
  <si>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</si>
  <si>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</si>
  <si>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</si>
  <si>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</si>
  <si>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</si>
  <si>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</si>
  <si>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</si>
  <si>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</si>
  <si>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</si>
  <si>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</si>
  <si>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</si>
  <si>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</si>
  <si>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</si>
  <si>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</si>
  <si>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</si>
  <si>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</si>
  <si>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</si>
  <si>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</si>
  <si>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</si>
  <si>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</si>
  <si>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</si>
  <si>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</si>
  <si>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</si>
  <si>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</si>
  <si>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</si>
  <si>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</si>
  <si>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</si>
  <si>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</si>
  <si>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</si>
  <si>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</si>
  <si>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</si>
  <si>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</si>
  <si>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</si>
  <si>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</si>
  <si>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</si>
  <si>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</si>
  <si>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</si>
  <si>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</si>
  <si>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</si>
  <si>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</si>
  <si>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</si>
  <si>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</si>
  <si>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</si>
  <si>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</si>
  <si>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</si>
  <si>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</si>
  <si>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</si>
  <si>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</si>
  <si>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</si>
  <si>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</si>
  <si>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</si>
  <si>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</si>
  <si>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</si>
  <si>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</si>
  <si>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</si>
  <si>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</si>
  <si>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</si>
  <si>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</si>
  <si>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</si>
  <si>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</si>
  <si>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</si>
  <si>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</si>
  <si>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</si>
  <si>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</si>
  <si>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</si>
  <si>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</si>
  <si>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</si>
  <si>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</si>
  <si>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</si>
  <si>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</si>
  <si>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</si>
  <si>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</si>
  <si>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</si>
  <si>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</si>
  <si>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</si>
  <si>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</si>
  <si>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</si>
  <si>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</si>
  <si>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</si>
  <si>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</si>
  <si>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</si>
  <si>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</si>
  <si>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</si>
  <si>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</si>
  <si>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</si>
  <si>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</si>
  <si>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</si>
  <si>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</si>
  <si>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</si>
  <si>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</si>
  <si>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</si>
  <si>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</si>
  <si>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</si>
  <si>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</si>
  <si>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</si>
  <si>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</si>
  <si>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</si>
  <si>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</si>
  <si>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</si>
  <si>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</si>
  <si>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</si>
  <si>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</si>
  <si>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</si>
  <si>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</si>
  <si>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</si>
  <si>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</si>
  <si>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</si>
  <si>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</si>
  <si>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</si>
  <si>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</si>
  <si>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</si>
  <si>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</si>
  <si>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</si>
  <si>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</si>
  <si>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</si>
  <si>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</si>
  <si>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</si>
  <si>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</si>
  <si>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</si>
  <si>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</si>
  <si>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</si>
  <si>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</si>
  <si>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</si>
  <si>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</si>
  <si>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</si>
  <si>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</si>
  <si>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</si>
  <si>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</si>
  <si>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</si>
  <si>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</si>
  <si>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</si>
  <si>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</si>
  <si>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</si>
  <si>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</si>
  <si>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</si>
  <si>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</si>
  <si>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</si>
  <si>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</si>
  <si>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</si>
  <si>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</si>
  <si>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</si>
  <si>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</si>
  <si>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</si>
  <si>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</si>
  <si>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</si>
  <si>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</si>
  <si>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</si>
  <si>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</si>
  <si>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</si>
  <si>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</si>
  <si>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</si>
  <si>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</si>
  <si>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</si>
  <si>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</si>
  <si>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</si>
  <si>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</si>
  <si>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</si>
  <si>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</si>
  <si>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</si>
  <si>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</si>
  <si>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</si>
  <si>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</si>
  <si>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</si>
  <si>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</si>
  <si>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</si>
  <si>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</si>
  <si>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</si>
  <si>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</si>
  <si>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</si>
  <si>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</si>
  <si>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</si>
  <si>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</si>
  <si>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</si>
  <si>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</si>
  <si>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</si>
  <si>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</si>
  <si>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</si>
  <si>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</si>
  <si>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</si>
  <si>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</si>
  <si>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</si>
  <si>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</si>
  <si>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</si>
  <si>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</si>
  <si>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</si>
  <si>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</si>
  <si>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</si>
  <si>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</si>
  <si>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</si>
  <si>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</si>
  <si>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</si>
  <si>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</si>
  <si>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</si>
  <si>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</si>
  <si>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</si>
  <si>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</si>
  <si>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</si>
  <si>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</si>
  <si>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</si>
  <si>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</si>
  <si>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</si>
  <si>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</si>
  <si>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</si>
  <si>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</si>
  <si>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</si>
  <si>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</si>
  <si>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</si>
  <si>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</si>
  <si>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</si>
  <si>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</si>
  <si>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</si>
  <si>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</si>
  <si>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</si>
  <si>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</si>
  <si>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</si>
  <si>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</si>
  <si>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</si>
  <si>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</si>
  <si>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</si>
  <si>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</si>
  <si>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</si>
  <si>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</si>
  <si>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</si>
  <si>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</si>
  <si>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</si>
  <si>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</si>
  <si>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</si>
  <si>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</si>
  <si>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</si>
  <si>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</si>
  <si>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</si>
  <si>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</si>
  <si>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</si>
  <si>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</si>
  <si>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</si>
  <si>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</si>
  <si>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</si>
  <si>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</si>
  <si>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</si>
  <si>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</si>
  <si>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</si>
  <si>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</si>
  <si>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</si>
  <si>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</si>
  <si>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</si>
  <si>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</si>
  <si>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</si>
  <si>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</si>
  <si>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</si>
  <si>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</si>
  <si>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</si>
  <si>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</si>
  <si>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</si>
  <si>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</si>
  <si>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</si>
  <si>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</si>
  <si>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</si>
  <si>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</si>
  <si>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</si>
  <si>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</si>
  <si>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</si>
  <si>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</si>
  <si>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</si>
  <si>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</si>
  <si>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</si>
  <si>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</si>
  <si>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</si>
  <si>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</si>
  <si>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</si>
  <si>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</si>
  <si>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</si>
  <si>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</si>
  <si>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</si>
  <si>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</si>
  <si>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</si>
  <si>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</si>
  <si>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</si>
  <si>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</si>
  <si>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</si>
  <si>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</si>
  <si>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</si>
  <si>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</si>
  <si>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</si>
  <si>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</si>
  <si>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</si>
  <si>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</si>
  <si>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</si>
  <si>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</si>
  <si>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</si>
  <si>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</si>
  <si>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</si>
  <si>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</si>
  <si>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</si>
  <si>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</si>
  <si>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</si>
  <si>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</si>
  <si>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</si>
  <si>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</si>
  <si>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</si>
  <si>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</si>
  <si>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</si>
  <si>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</si>
  <si>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</si>
  <si>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</si>
  <si>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</si>
  <si>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</si>
  <si>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</si>
  <si>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</si>
  <si>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</si>
  <si>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</si>
  <si>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</si>
  <si>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</si>
  <si>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</si>
  <si>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</si>
  <si>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</si>
  <si>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</si>
  <si>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</si>
  <si>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</si>
  <si>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</si>
  <si>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</si>
  <si>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</si>
  <si>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</si>
  <si>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</si>
  <si>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</si>
  <si>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</si>
  <si>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</si>
  <si>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</si>
  <si>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</si>
  <si>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</si>
  <si>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</si>
  <si>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</si>
  <si>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</si>
  <si>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</si>
  <si>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</si>
  <si>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</si>
  <si>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</si>
  <si>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</si>
  <si>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</si>
  <si>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</si>
  <si>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</si>
  <si>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</si>
  <si>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</si>
  <si>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</si>
  <si>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</si>
  <si>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</si>
  <si>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</si>
  <si>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</si>
  <si>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</si>
  <si>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</si>
  <si>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</si>
  <si>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</si>
  <si>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</si>
  <si>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</si>
  <si>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</si>
  <si>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</si>
  <si>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</si>
  <si>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</si>
  <si>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</si>
  <si>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</si>
  <si>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</si>
  <si>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</si>
  <si>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</si>
  <si>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</si>
  <si>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</si>
  <si>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</si>
  <si>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</si>
  <si>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</si>
  <si>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</si>
  <si>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</si>
  <si>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</si>
  <si>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</si>
  <si>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</si>
  <si>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</si>
  <si>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</si>
  <si>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</si>
  <si>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</si>
  <si>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</si>
  <si>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</si>
  <si>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</si>
  <si>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</si>
  <si>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</si>
  <si>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</si>
  <si>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</si>
  <si>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</si>
  <si>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</si>
  <si>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</si>
  <si>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</si>
  <si>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</si>
  <si>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</si>
  <si>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</si>
  <si>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</si>
  <si>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</si>
  <si>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</si>
  <si>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</si>
  <si>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</si>
  <si>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</si>
  <si>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</si>
  <si>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</si>
  <si>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</si>
  <si>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</si>
  <si>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</si>
  <si>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</si>
  <si>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</si>
  <si>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</si>
  <si>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</si>
  <si>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</si>
  <si>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</si>
  <si>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</si>
  <si>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</si>
  <si>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</si>
  <si>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</si>
  <si>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</si>
  <si>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</si>
  <si>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</si>
  <si>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</si>
  <si>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</si>
  <si>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</si>
  <si>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</si>
  <si>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</si>
  <si>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</si>
  <si>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</si>
  <si>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</si>
  <si>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</si>
  <si>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</si>
  <si>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</si>
  <si>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</si>
  <si>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</si>
  <si>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</si>
  <si>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</si>
  <si>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</si>
  <si>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</si>
  <si>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</si>
  <si>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</si>
  <si>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</si>
  <si>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</si>
  <si>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</si>
  <si>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</si>
  <si>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</si>
  <si>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</si>
  <si>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</si>
  <si>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</si>
  <si>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</si>
  <si>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</si>
  <si>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</si>
  <si>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</si>
  <si>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</si>
  <si>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</si>
  <si>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</si>
  <si>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</si>
  <si>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</si>
  <si>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</si>
  <si>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</si>
  <si>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</si>
  <si>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</si>
  <si>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</si>
  <si>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</si>
  <si>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</si>
  <si>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</si>
  <si>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</si>
  <si>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</si>
  <si>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</si>
  <si>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</si>
  <si>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</si>
  <si>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</si>
  <si>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</si>
  <si>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</si>
  <si>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</si>
  <si>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</si>
  <si>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</si>
  <si>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</si>
  <si>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</si>
  <si>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</si>
  <si>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</si>
  <si>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</si>
  <si>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</si>
  <si>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</si>
  <si>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</si>
  <si>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</si>
  <si>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</si>
  <si>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</si>
  <si>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</si>
  <si>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</si>
  <si>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</si>
  <si>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</si>
  <si>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</si>
  <si>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</si>
  <si>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</si>
  <si>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</si>
  <si>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</si>
  <si>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</si>
  <si>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</si>
  <si>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</si>
  <si>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</si>
  <si>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</si>
  <si>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</si>
  <si>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</si>
  <si>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</si>
  <si>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</si>
  <si>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</si>
  <si>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</si>
  <si>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</si>
  <si>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</si>
  <si>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</si>
  <si>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</si>
  <si>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</si>
  <si>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</si>
  <si>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</si>
  <si>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</si>
  <si>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</si>
  <si>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</si>
  <si>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</si>
  <si>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</si>
  <si>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</si>
  <si>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</si>
  <si>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</si>
  <si>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</si>
  <si>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</si>
  <si>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</si>
  <si>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</si>
  <si>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</si>
  <si>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</si>
  <si>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</si>
  <si>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</si>
  <si>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</si>
  <si>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</si>
  <si>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</si>
  <si>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</si>
  <si>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</si>
  <si>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</si>
  <si>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</si>
  <si>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</si>
  <si>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</si>
  <si>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</si>
  <si>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</si>
  <si>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</si>
  <si>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</si>
  <si>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</si>
  <si>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</si>
  <si>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</si>
  <si>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</si>
  <si>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</si>
  <si>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</si>
  <si>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</si>
  <si>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</si>
  <si>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</si>
  <si>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</si>
  <si>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</si>
  <si>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</si>
  <si>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</si>
  <si>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</si>
  <si>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</si>
  <si>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</si>
  <si>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</si>
  <si>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</si>
  <si>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</si>
  <si>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</si>
  <si>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</si>
  <si>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</si>
  <si>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</si>
  <si>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</si>
  <si>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</si>
  <si>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</si>
  <si>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</si>
  <si>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</si>
  <si>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</si>
  <si>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</si>
  <si>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</si>
  <si>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</si>
  <si>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</si>
  <si>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</si>
  <si>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</si>
  <si>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</si>
  <si>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</si>
  <si>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</si>
  <si>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</si>
  <si>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</si>
  <si>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</si>
  <si>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</si>
  <si>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</si>
  <si>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</si>
  <si>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</si>
  <si>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</si>
  <si>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</si>
  <si>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</si>
  <si>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</si>
  <si>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</si>
  <si>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</si>
  <si>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</si>
  <si>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</si>
  <si>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</si>
  <si>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</si>
  <si>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</si>
  <si>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</si>
  <si>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</si>
  <si>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</si>
  <si>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</si>
  <si>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</si>
  <si>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</si>
  <si>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</si>
  <si>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</si>
  <si>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</si>
  <si>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</si>
  <si>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</si>
  <si>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</si>
  <si>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</si>
  <si>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</si>
  <si>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</si>
  <si>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</si>
  <si>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</si>
  <si>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</si>
  <si>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</si>
  <si>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</si>
  <si>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</si>
  <si>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</si>
  <si>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</si>
  <si>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</si>
  <si>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</si>
  <si>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</si>
  <si>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</si>
  <si>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</si>
  <si>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</si>
  <si>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</si>
  <si>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</si>
  <si>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</si>
  <si>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</si>
  <si>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</si>
  <si>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</si>
  <si>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</si>
  <si>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</si>
  <si>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</si>
  <si>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</si>
  <si>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</si>
  <si>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</si>
  <si>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</si>
  <si>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</si>
  <si>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</si>
  <si>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</si>
  <si>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</si>
  <si>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</si>
  <si>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</si>
  <si>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</si>
  <si>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</si>
  <si>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</si>
  <si>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</si>
  <si>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</si>
  <si>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</si>
  <si>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</si>
  <si>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</si>
  <si>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</si>
  <si>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</si>
  <si>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</si>
  <si>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</si>
  <si>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</si>
  <si>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</si>
  <si>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</si>
  <si>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</si>
  <si>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</si>
  <si>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</si>
  <si>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</si>
  <si>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</si>
  <si>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</si>
  <si>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</si>
  <si>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</si>
  <si>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</si>
  <si>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</si>
  <si>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</si>
  <si>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</si>
  <si>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</si>
  <si>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</si>
  <si>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</si>
  <si>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</si>
  <si>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</si>
  <si>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</si>
  <si>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</si>
  <si>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</si>
  <si>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</si>
  <si>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</si>
  <si>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</si>
  <si>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</si>
  <si>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</si>
  <si>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</si>
  <si>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</si>
  <si>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</si>
  <si>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</si>
  <si>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</si>
  <si>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</si>
  <si>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</si>
  <si>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</si>
  <si>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</si>
  <si>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</si>
  <si>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</si>
  <si>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</si>
  <si>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</si>
  <si>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</si>
  <si>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</si>
  <si>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</si>
  <si>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</si>
  <si>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</si>
  <si>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</si>
  <si>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</si>
  <si>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</si>
  <si>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</si>
  <si>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</si>
  <si>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</si>
  <si>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</si>
  <si>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</si>
  <si>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</si>
  <si>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</si>
  <si>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</si>
  <si>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</si>
  <si>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</si>
  <si>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</si>
  <si>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</si>
  <si>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</si>
  <si>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</si>
  <si>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</si>
  <si>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</si>
  <si>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</si>
  <si>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</si>
  <si>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</si>
  <si>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</si>
  <si>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</si>
  <si>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</si>
  <si>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</si>
  <si>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</si>
  <si>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</si>
  <si>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</si>
  <si>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</si>
  <si>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</si>
  <si>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</si>
  <si>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</si>
  <si>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</si>
  <si>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</si>
  <si>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</si>
  <si>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</si>
  <si>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</si>
  <si>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</si>
  <si>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</si>
  <si>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</si>
  <si>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</si>
  <si>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</si>
  <si>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</si>
  <si>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</si>
  <si>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</si>
  <si>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</si>
  <si>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</si>
  <si>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</si>
  <si>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</si>
  <si>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</si>
  <si>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</si>
  <si>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</si>
  <si>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</si>
  <si>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</si>
  <si>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</si>
  <si>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</si>
  <si>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</si>
  <si>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</si>
  <si>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</si>
  <si>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</si>
  <si>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</si>
  <si>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</si>
  <si>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</si>
  <si>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</si>
  <si>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</si>
  <si>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</si>
  <si>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</si>
  <si>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</si>
  <si>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</si>
  <si>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</si>
  <si>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</si>
  <si>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</si>
  <si>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</si>
  <si>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</si>
  <si>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</si>
  <si>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</si>
  <si>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</si>
  <si>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</si>
  <si>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</si>
  <si>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</si>
  <si>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</si>
  <si>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</si>
  <si>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</si>
  <si>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</si>
  <si>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</si>
  <si>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</si>
  <si>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</si>
  <si>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</si>
  <si>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</si>
  <si>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</si>
  <si>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</si>
  <si>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</si>
  <si>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</si>
  <si>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</si>
  <si>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</si>
  <si>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</si>
  <si>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</si>
  <si>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</si>
  <si>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</si>
  <si>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</si>
  <si>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</si>
  <si>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</si>
  <si>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</si>
  <si>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</si>
  <si>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</si>
  <si>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</si>
  <si>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</si>
  <si>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</si>
  <si>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</si>
  <si>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</si>
  <si>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</si>
  <si>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</si>
  <si>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</si>
  <si>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</si>
  <si>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</si>
  <si>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</si>
  <si>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</si>
  <si>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</si>
  <si>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</si>
  <si>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</si>
  <si>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</si>
  <si>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</si>
  <si>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</si>
  <si>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</si>
  <si>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</si>
  <si>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</si>
  <si>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</si>
  <si>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</si>
  <si>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</si>
  <si>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</si>
  <si>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</si>
  <si>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</si>
  <si>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</si>
  <si>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</si>
  <si>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</si>
  <si>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</si>
  <si>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</si>
  <si>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</si>
  <si>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</si>
  <si>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</si>
  <si>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</si>
  <si>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</si>
  <si>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</si>
  <si>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</si>
  <si>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</si>
  <si>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</si>
  <si>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</si>
  <si>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</si>
  <si>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</si>
  <si>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</si>
  <si>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</si>
  <si>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</si>
  <si>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</si>
  <si>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</si>
  <si>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</si>
  <si>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</si>
  <si>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</si>
  <si>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</si>
  <si>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</si>
  <si>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</si>
  <si>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</si>
  <si>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</si>
  <si>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</si>
  <si>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</si>
  <si>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</si>
  <si>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</si>
  <si>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</si>
  <si>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</si>
  <si>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</si>
  <si>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</si>
  <si>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</si>
  <si>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</si>
  <si>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</si>
  <si>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</si>
  <si>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</si>
  <si>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</si>
  <si>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</si>
  <si>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</si>
  <si>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</si>
  <si>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</si>
  <si>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</si>
  <si>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</si>
  <si>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</si>
  <si>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</si>
  <si>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</si>
  <si>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</si>
  <si>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</si>
  <si>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</si>
  <si>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</si>
  <si>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</si>
  <si>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</si>
  <si>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</si>
  <si>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</si>
  <si>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</si>
  <si>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</si>
  <si>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</si>
  <si>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</si>
  <si>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</si>
  <si>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</si>
  <si>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</si>
  <si>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</si>
  <si>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</si>
  <si>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</si>
  <si>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</si>
  <si>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</si>
  <si>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</si>
  <si>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</si>
  <si>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</si>
  <si>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</si>
  <si>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</si>
  <si>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</si>
  <si>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</si>
  <si>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</si>
  <si>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</si>
  <si>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</si>
  <si>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</si>
  <si>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</si>
  <si>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</si>
  <si>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</si>
  <si>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</si>
  <si>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</si>
  <si>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</si>
  <si>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</si>
  <si>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</si>
  <si>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</si>
  <si>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</si>
  <si>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</si>
  <si>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</si>
  <si>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</si>
  <si>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</si>
  <si>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</si>
  <si>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</si>
  <si>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</si>
  <si>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</si>
  <si>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</si>
  <si>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</si>
  <si>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</si>
  <si>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</si>
  <si>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</si>
  <si>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</si>
  <si>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</si>
  <si>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</si>
  <si>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</si>
  <si>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</si>
  <si>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</si>
  <si>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</si>
  <si>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</si>
  <si>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</si>
  <si>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</si>
  <si>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</si>
  <si>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</si>
  <si>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</si>
  <si>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</si>
  <si>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</si>
  <si>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</si>
  <si>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</si>
  <si>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</si>
  <si>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</si>
  <si>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</si>
  <si>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</si>
  <si>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</si>
  <si>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</si>
  <si>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</si>
  <si>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</si>
  <si>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</si>
  <si>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</si>
  <si>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</si>
  <si>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</si>
  <si>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</si>
  <si>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</si>
  <si>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</si>
  <si>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</si>
  <si>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</si>
  <si>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</si>
  <si>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</si>
  <si>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</si>
  <si>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</si>
  <si>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</si>
  <si>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</si>
  <si>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</si>
  <si>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</si>
  <si>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</si>
  <si>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</si>
  <si>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</si>
  <si>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</si>
  <si>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</si>
  <si>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</si>
  <si>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</si>
  <si>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</si>
  <si>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</si>
  <si>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</si>
  <si>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</si>
  <si>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</si>
  <si>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</si>
  <si>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</si>
  <si>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</si>
  <si>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</si>
  <si>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</si>
  <si>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</si>
  <si>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</si>
  <si>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</si>
  <si>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</si>
  <si>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</si>
  <si>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</si>
  <si>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</si>
  <si>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</si>
  <si>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</si>
  <si>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</si>
  <si>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</si>
  <si>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</si>
  <si>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</si>
  <si>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</si>
  <si>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</si>
  <si>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</si>
  <si>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</si>
  <si>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</si>
  <si>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</si>
  <si>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</si>
  <si>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</si>
  <si>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</si>
  <si>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</si>
  <si>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</si>
  <si>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</si>
  <si>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</si>
  <si>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</si>
  <si>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</si>
  <si>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</si>
  <si>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</si>
  <si>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</si>
  <si>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</si>
  <si>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</si>
  <si>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</si>
  <si>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</si>
  <si>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</si>
  <si>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</si>
  <si>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</si>
  <si>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</si>
  <si>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</si>
  <si>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</si>
  <si>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</si>
  <si>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</si>
  <si>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</si>
  <si>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</si>
  <si>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</si>
  <si>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</si>
  <si>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</si>
  <si>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</si>
  <si>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</si>
  <si>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</si>
  <si>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</si>
  <si>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</si>
  <si>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</si>
  <si>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</si>
  <si>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</si>
  <si>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</si>
  <si>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</si>
  <si>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</si>
  <si>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</si>
  <si>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</si>
  <si>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</si>
  <si>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</si>
  <si>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</si>
  <si>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</si>
  <si>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</si>
  <si>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</si>
  <si>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</si>
  <si>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</si>
  <si>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</si>
  <si>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</si>
  <si>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</si>
  <si>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</si>
  <si>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</si>
  <si>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</si>
  <si>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</si>
  <si>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</si>
  <si>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</si>
  <si>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</si>
  <si>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</si>
  <si>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</si>
  <si>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</si>
  <si>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</si>
  <si>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</si>
  <si>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</si>
  <si>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</si>
  <si>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</si>
  <si>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</si>
  <si>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</si>
  <si>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</si>
  <si>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</si>
  <si>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</si>
  <si>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</si>
  <si>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</si>
  <si>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</si>
  <si>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</si>
  <si>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</si>
  <si>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</si>
  <si>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</si>
  <si>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</si>
  <si>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</si>
  <si>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</si>
  <si>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</si>
  <si>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</si>
  <si>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</si>
  <si>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</si>
  <si>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</si>
  <si>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</si>
  <si>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</si>
  <si>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</si>
  <si>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</si>
  <si>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</si>
  <si>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</si>
  <si>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</si>
  <si>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</si>
  <si>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</si>
  <si>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</si>
  <si>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</si>
  <si>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</si>
  <si>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</si>
  <si>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</si>
  <si>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</si>
  <si>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</si>
  <si>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</si>
  <si>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</si>
  <si>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</si>
  <si>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</si>
  <si>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</si>
  <si>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</si>
  <si>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</si>
  <si>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</si>
  <si>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</si>
  <si>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</si>
  <si>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</si>
  <si>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</si>
  <si>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</si>
  <si>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</si>
  <si>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</si>
  <si>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</si>
  <si>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</si>
  <si>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</si>
  <si>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</si>
  <si>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</si>
  <si>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</si>
  <si>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</si>
  <si>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</si>
  <si>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</si>
  <si>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</si>
  <si>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</si>
  <si>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</si>
  <si>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</si>
  <si>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</si>
  <si>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</si>
  <si>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</si>
  <si>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</si>
  <si>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</si>
  <si>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</si>
  <si>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</si>
  <si>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</si>
  <si>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</si>
  <si>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</si>
  <si>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</si>
  <si>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</si>
  <si>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</si>
  <si>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</si>
  <si>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</si>
  <si>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</si>
  <si>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</si>
  <si>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</si>
  <si>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</si>
  <si>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</si>
  <si>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</si>
  <si>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</si>
  <si>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</si>
  <si>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</si>
  <si>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</si>
  <si>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</si>
  <si>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</si>
  <si>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</si>
  <si>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</si>
  <si>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</si>
  <si>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</si>
  <si>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</si>
  <si>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</si>
  <si>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</si>
  <si>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</si>
  <si>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</si>
  <si>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</si>
  <si>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</si>
  <si>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</si>
  <si>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</si>
  <si>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</si>
  <si>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</si>
  <si>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</si>
  <si>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</si>
  <si>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</si>
  <si>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</si>
  <si>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</si>
  <si>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</si>
  <si>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</si>
  <si>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</si>
  <si>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</si>
  <si>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</si>
  <si>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</si>
  <si>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</si>
  <si>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</si>
  <si>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</si>
  <si>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</si>
  <si>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</si>
  <si>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</si>
  <si>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</si>
  <si>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</si>
  <si>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</si>
  <si>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</si>
  <si>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</si>
  <si>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</si>
  <si>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</si>
  <si>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</si>
  <si>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</si>
  <si>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</si>
  <si>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</si>
  <si>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</si>
  <si>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</si>
  <si>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</si>
  <si>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</si>
  <si>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</si>
  <si>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</si>
  <si>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</si>
  <si>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</si>
  <si>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</si>
  <si>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</si>
  <si>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</si>
  <si>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</si>
  <si>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</si>
  <si>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</si>
  <si>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</si>
  <si>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</si>
  <si>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</si>
  <si>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</si>
  <si>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</si>
  <si>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</si>
  <si>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</si>
  <si>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</si>
  <si>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</si>
  <si>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</si>
  <si>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</si>
  <si>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</si>
  <si>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</si>
  <si>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</si>
  <si>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</si>
  <si>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</si>
  <si>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</si>
  <si>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</si>
  <si>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</si>
  <si>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</si>
  <si>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</si>
  <si>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</si>
  <si>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</si>
  <si>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</si>
  <si>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</si>
  <si>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</si>
  <si>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</si>
  <si>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</si>
  <si>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</si>
  <si>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</si>
  <si>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</si>
  <si>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</si>
  <si>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</si>
  <si>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</si>
  <si>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</si>
  <si>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</si>
  <si>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</si>
  <si>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</si>
  <si>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</si>
  <si>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</si>
  <si>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</si>
  <si>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</si>
  <si>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</si>
  <si>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</si>
  <si>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</si>
  <si>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</si>
  <si>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</si>
  <si>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</si>
  <si>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</si>
  <si>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</si>
  <si>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</si>
  <si>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</si>
  <si>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</si>
  <si>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</si>
  <si>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</si>
  <si>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</si>
  <si>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</si>
  <si>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</si>
  <si>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</si>
  <si>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</si>
  <si>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</si>
  <si>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</si>
  <si>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</si>
  <si>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</si>
  <si>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</si>
  <si>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</si>
  <si>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</si>
  <si>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</si>
  <si>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</si>
  <si>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</si>
  <si>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</si>
  <si>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</si>
  <si>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</si>
  <si>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</si>
  <si>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</si>
  <si>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</si>
  <si>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</si>
  <si>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</si>
  <si>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</si>
  <si>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</si>
  <si>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</si>
  <si>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</si>
  <si>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</si>
  <si>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</si>
  <si>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</si>
  <si>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</si>
  <si>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</si>
  <si>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</si>
  <si>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</si>
  <si>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</si>
  <si>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</si>
  <si>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</si>
  <si>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</si>
  <si>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</si>
  <si>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</si>
  <si>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</si>
  <si>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</si>
  <si>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</si>
  <si>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</si>
  <si>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</si>
  <si>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</si>
  <si>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</si>
  <si>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</si>
  <si>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</si>
  <si>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</si>
  <si>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</si>
  <si>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</si>
  <si>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</si>
  <si>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</si>
  <si>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</si>
  <si>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</si>
  <si>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</si>
  <si>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</si>
  <si>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</si>
  <si>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</si>
  <si>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</si>
  <si>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</si>
  <si>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</si>
  <si>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</si>
  <si>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</si>
  <si>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</si>
  <si>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</si>
  <si>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</si>
  <si>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</si>
  <si>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</si>
  <si>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</si>
  <si>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</si>
  <si>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</si>
  <si>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</si>
  <si>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</si>
  <si>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</si>
  <si>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</si>
  <si>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</si>
  <si>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</si>
  <si>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</si>
  <si>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</si>
  <si>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</si>
  <si>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</si>
  <si>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</si>
  <si>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</si>
  <si>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</si>
  <si>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</si>
  <si>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</si>
  <si>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</si>
  <si>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</si>
  <si>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</si>
  <si>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</si>
  <si>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</si>
  <si>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</si>
  <si>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</si>
  <si>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</si>
  <si>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</si>
  <si>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</si>
  <si>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</si>
  <si>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</si>
  <si>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</si>
  <si>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</si>
  <si>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</si>
  <si>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</si>
  <si>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</si>
  <si>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</si>
  <si>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</si>
  <si>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</si>
  <si>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</si>
  <si>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</si>
  <si>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</si>
  <si>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</si>
  <si>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</si>
  <si>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</si>
  <si>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</si>
  <si>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</si>
  <si>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</si>
  <si>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</si>
  <si>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</si>
  <si>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</si>
  <si>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</si>
  <si>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</si>
  <si>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</si>
  <si>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</si>
  <si>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</si>
  <si>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</si>
  <si>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</si>
  <si>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</si>
  <si>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</si>
  <si>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</si>
  <si>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</si>
  <si>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</si>
  <si>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</si>
  <si>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</si>
  <si>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</si>
  <si>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</si>
  <si>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</si>
  <si>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</si>
  <si>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</si>
  <si>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</si>
  <si>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</si>
  <si>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</si>
  <si>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</si>
  <si>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</si>
  <si>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</si>
  <si>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</si>
  <si>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</si>
  <si>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</si>
  <si>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</si>
  <si>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</si>
  <si>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</si>
  <si>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</si>
  <si>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</si>
  <si>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</si>
  <si>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</si>
  <si>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</si>
  <si>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</si>
  <si>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</si>
  <si>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</si>
  <si>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</si>
  <si>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</si>
  <si>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</si>
  <si>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</si>
  <si>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</si>
  <si>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</si>
  <si>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</si>
  <si>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</si>
  <si>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</si>
  <si>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</si>
  <si>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</si>
  <si>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</si>
  <si>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</si>
  <si>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</si>
  <si>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</si>
  <si>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</si>
  <si>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</si>
  <si>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</si>
  <si>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</si>
  <si>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</si>
  <si>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</si>
  <si>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</si>
  <si>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</si>
  <si>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</si>
  <si>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</si>
  <si>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</si>
  <si>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</si>
  <si>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</si>
  <si>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</si>
  <si>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</si>
  <si>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</si>
  <si>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</si>
  <si>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</si>
  <si>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</si>
  <si>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</si>
  <si>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</si>
  <si>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</si>
  <si>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</si>
  <si>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</si>
  <si>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</si>
  <si>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</si>
  <si>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</si>
  <si>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</si>
  <si>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</si>
  <si>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</si>
  <si>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</si>
  <si>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</si>
  <si>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</si>
  <si>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</si>
  <si>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</si>
  <si>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</si>
  <si>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</si>
  <si>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</si>
  <si>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</si>
  <si>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</si>
  <si>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</si>
  <si>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</si>
  <si>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</si>
  <si>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</si>
  <si>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</si>
  <si>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</si>
  <si>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</si>
  <si>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</si>
  <si>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</si>
  <si>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</si>
  <si>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</si>
  <si>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</si>
  <si>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</si>
  <si>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</si>
  <si>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</si>
  <si>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</si>
  <si>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</si>
  <si>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</si>
  <si>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</si>
  <si>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</si>
  <si>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</si>
  <si>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</si>
  <si>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</si>
  <si>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</si>
  <si>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</si>
  <si>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</si>
  <si>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</si>
  <si>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</si>
  <si>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</si>
  <si>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</si>
  <si>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</si>
  <si>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</si>
  <si>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</si>
  <si>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</si>
  <si>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</si>
  <si>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</si>
  <si>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</si>
  <si>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</si>
  <si>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</si>
  <si>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</si>
  <si>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</si>
  <si>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</si>
  <si>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</si>
  <si>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</si>
  <si>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</si>
  <si>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</si>
  <si>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</si>
  <si>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</si>
  <si>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</si>
  <si>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</si>
  <si>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</si>
  <si>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</si>
  <si>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</si>
  <si>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</si>
  <si>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</si>
  <si>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</si>
  <si>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</si>
  <si>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</si>
  <si>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</si>
  <si>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</si>
  <si>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</si>
  <si>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</si>
  <si>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</si>
  <si>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</si>
  <si>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</si>
  <si>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</si>
  <si>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</si>
  <si>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</si>
  <si>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</si>
  <si>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</si>
  <si>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</si>
  <si>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</si>
  <si>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</si>
  <si>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</si>
  <si>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</si>
  <si>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</si>
  <si>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</si>
  <si>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</si>
  <si>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</si>
  <si>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</si>
  <si>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</si>
  <si>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</si>
  <si>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</si>
  <si>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</si>
  <si>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</si>
  <si>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</si>
  <si>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</si>
  <si>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</si>
  <si>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</si>
  <si>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</si>
  <si>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</si>
  <si>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</si>
  <si>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</si>
  <si>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</si>
  <si>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</si>
  <si>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</si>
  <si>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</si>
  <si>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</si>
  <si>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</si>
  <si>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</si>
  <si>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</si>
  <si>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</si>
  <si>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</si>
  <si>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</si>
  <si>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</si>
  <si>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</si>
  <si>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</si>
  <si>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</si>
  <si>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</si>
  <si>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</si>
  <si>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</si>
  <si>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</si>
  <si>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</si>
  <si>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</si>
  <si>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</si>
  <si>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</si>
  <si>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</si>
  <si>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</si>
  <si>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</si>
  <si>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</si>
  <si>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</si>
  <si>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</si>
  <si>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</si>
  <si>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</si>
  <si>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</si>
  <si>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</si>
  <si>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</si>
  <si>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</si>
  <si>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</si>
  <si>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</si>
  <si>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</si>
  <si>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</si>
  <si>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</si>
  <si>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</si>
  <si>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</si>
  <si>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</si>
  <si>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</si>
  <si>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</si>
  <si>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</si>
  <si>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</si>
  <si>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</si>
  <si>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</si>
  <si>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</si>
  <si>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</si>
  <si>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</si>
  <si>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</si>
  <si>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</si>
  <si>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</si>
  <si>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</si>
  <si>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</si>
  <si>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</si>
  <si>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</si>
  <si>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</si>
  <si>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</si>
  <si>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</si>
  <si>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</si>
  <si>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</si>
  <si>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</si>
  <si>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</si>
  <si>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</si>
  <si>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</si>
  <si>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</si>
  <si>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</si>
  <si>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</si>
  <si>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</si>
  <si>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</si>
  <si>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</si>
  <si>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</si>
  <si>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</si>
  <si>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</si>
  <si>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</si>
  <si>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</si>
  <si>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</si>
  <si>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</si>
  <si>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</si>
  <si>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</si>
  <si>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</si>
  <si>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</si>
  <si>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</si>
  <si>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</si>
  <si>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</si>
  <si>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</si>
  <si>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</si>
  <si>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</si>
  <si>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</si>
  <si>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</si>
  <si>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</si>
  <si>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</si>
  <si>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</si>
  <si>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</si>
  <si>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</si>
  <si>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</si>
  <si>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</si>
  <si>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</si>
  <si>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</si>
  <si>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</si>
  <si>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</si>
  <si>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</si>
  <si>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</si>
  <si>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</si>
  <si>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</si>
  <si>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</si>
  <si>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</si>
  <si>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</si>
  <si>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</si>
  <si>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</si>
  <si>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</si>
  <si>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</si>
  <si>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</si>
  <si>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</si>
  <si>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</si>
  <si>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</si>
  <si>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</si>
  <si>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</si>
  <si>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</si>
  <si>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</si>
  <si>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</si>
  <si>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</si>
  <si>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</si>
  <si>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</si>
  <si>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</si>
  <si>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</si>
  <si>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</si>
  <si>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</si>
  <si>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</si>
  <si>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</si>
  <si>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</si>
  <si>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</si>
  <si>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</si>
  <si>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</si>
  <si>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</si>
  <si>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</si>
  <si>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</si>
  <si>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</si>
  <si>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</si>
  <si>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</si>
  <si>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</si>
  <si>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</si>
  <si>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</si>
  <si>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</si>
  <si>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</si>
  <si>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</si>
  <si>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</si>
  <si>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</si>
  <si>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</si>
  <si>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</si>
  <si>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</si>
  <si>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</si>
  <si>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</si>
  <si>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</si>
  <si>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</si>
  <si>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</si>
  <si>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</si>
  <si>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</si>
  <si>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</si>
  <si>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</si>
  <si>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</si>
  <si>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</si>
  <si>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</si>
  <si>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</si>
  <si>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</si>
  <si>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</si>
  <si>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</si>
  <si>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</si>
  <si>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</si>
  <si>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</si>
  <si>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</si>
  <si>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</si>
  <si>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</si>
  <si>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</si>
  <si>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</si>
  <si>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</si>
  <si>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</si>
  <si>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</si>
  <si>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</si>
  <si>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</si>
  <si>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</si>
  <si>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</si>
  <si>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</si>
  <si>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</si>
  <si>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</si>
  <si>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</si>
  <si>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</si>
  <si>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</si>
  <si>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</si>
  <si>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</si>
  <si>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</si>
  <si>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</si>
  <si>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</si>
  <si>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</si>
  <si>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</si>
  <si>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</si>
  <si>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</si>
  <si>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</si>
  <si>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</si>
  <si>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</si>
  <si>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</si>
  <si>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</si>
  <si>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</si>
  <si>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</si>
  <si>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</si>
  <si>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</si>
  <si>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</si>
  <si>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</si>
  <si>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</si>
  <si>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</si>
  <si>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</si>
  <si>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</si>
  <si>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</si>
  <si>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</si>
  <si>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</si>
  <si>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</si>
  <si>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</si>
  <si>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</si>
  <si>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</si>
  <si>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</si>
  <si>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</si>
  <si>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</si>
  <si>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</si>
  <si>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</si>
  <si>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</si>
  <si>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</si>
  <si>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</si>
  <si>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</si>
  <si>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</si>
  <si>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</si>
  <si>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</si>
  <si>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</si>
  <si>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</si>
  <si>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</si>
  <si>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</si>
  <si>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</si>
  <si>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</si>
  <si>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</si>
  <si>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</si>
  <si>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</si>
  <si>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</si>
  <si>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</si>
  <si>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</si>
  <si>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</si>
  <si>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</si>
  <si>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</si>
  <si>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</si>
  <si>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</si>
  <si>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</si>
  <si>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</si>
  <si>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</si>
  <si>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</si>
  <si>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</si>
  <si>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</si>
  <si>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</si>
  <si>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</si>
  <si>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</si>
  <si>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</si>
  <si>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</si>
  <si>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</si>
  <si>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</si>
  <si>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</si>
  <si>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</si>
  <si>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</si>
  <si>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</si>
  <si>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</si>
  <si>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</si>
  <si>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</si>
  <si>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</si>
  <si>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</si>
  <si>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</si>
  <si>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</si>
  <si>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</si>
  <si>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</si>
  <si>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</si>
  <si>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</si>
  <si>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</si>
  <si>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</si>
  <si>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</si>
  <si>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</si>
  <si>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</si>
  <si>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</si>
  <si>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</si>
  <si>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</si>
  <si>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</si>
  <si>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</si>
  <si>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</si>
  <si>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</si>
  <si>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</si>
  <si>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</si>
  <si>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</si>
  <si>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</si>
  <si>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</si>
  <si>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</si>
  <si>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</si>
  <si>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</si>
  <si>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</si>
  <si>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</si>
  <si>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</si>
  <si>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</si>
  <si>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</si>
  <si>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</si>
  <si>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</si>
  <si>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</si>
  <si>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</si>
  <si>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</si>
  <si>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</si>
  <si>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</si>
  <si>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</si>
  <si>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</si>
  <si>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</si>
  <si>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</si>
  <si>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</si>
  <si>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</si>
  <si>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</si>
  <si>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</si>
  <si>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</si>
  <si>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</si>
  <si>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</si>
  <si>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</si>
  <si>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</si>
  <si>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</si>
  <si>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</si>
  <si>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</si>
  <si>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</si>
  <si>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</si>
  <si>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</si>
  <si>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</si>
  <si>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</si>
  <si>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</si>
  <si>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</si>
  <si>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</si>
  <si>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</si>
  <si>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</si>
  <si>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</si>
  <si>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</si>
  <si>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</si>
  <si>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</si>
  <si>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</si>
  <si>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</si>
  <si>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</si>
  <si>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</si>
  <si>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</si>
  <si>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</si>
  <si>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</si>
  <si>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</si>
  <si>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</si>
  <si>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</si>
  <si>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</si>
  <si>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</si>
  <si>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</si>
  <si>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</si>
  <si>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</si>
  <si>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</si>
  <si>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</si>
  <si>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</si>
  <si>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</si>
  <si>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</si>
  <si>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</si>
  <si>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</si>
  <si>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</si>
  <si>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</si>
  <si>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</si>
  <si>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</si>
  <si>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</si>
  <si>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</si>
  <si>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</si>
  <si>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</si>
  <si>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</si>
  <si>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</si>
  <si>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</si>
  <si>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</si>
  <si>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</si>
  <si>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</si>
  <si>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</si>
  <si>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</si>
  <si>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</si>
  <si>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</si>
  <si>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</si>
  <si>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</si>
  <si>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</si>
  <si>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</si>
  <si>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</si>
  <si>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</si>
  <si>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</si>
  <si>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</si>
  <si>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</si>
  <si>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</si>
  <si>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</si>
  <si>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</si>
  <si>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</si>
  <si>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</si>
  <si>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</si>
  <si>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</si>
  <si>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</si>
  <si>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</si>
  <si>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</si>
  <si>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</si>
  <si>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</si>
  <si>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</si>
  <si>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</si>
  <si>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</si>
  <si>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</si>
  <si>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</si>
  <si>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</si>
  <si>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</si>
  <si>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</si>
  <si>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</si>
  <si>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</si>
  <si>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</si>
  <si>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</si>
  <si>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</si>
  <si>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</si>
  <si>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</si>
  <si>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</si>
  <si>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</si>
  <si>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</si>
  <si>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</si>
  <si>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</si>
  <si>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</si>
  <si>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</si>
  <si>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</si>
  <si>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</si>
  <si>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</si>
  <si>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</si>
  <si>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</si>
  <si>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</si>
  <si>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</si>
  <si>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</si>
  <si>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</si>
  <si>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</si>
  <si>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</si>
  <si>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</si>
  <si>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</si>
  <si>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</si>
  <si>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</si>
  <si>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</si>
  <si>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</si>
  <si>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</si>
  <si>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</si>
  <si>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</si>
  <si>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</si>
  <si>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</si>
  <si>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</si>
  <si>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</si>
  <si>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</si>
  <si>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</si>
  <si>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</si>
  <si>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</si>
  <si>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</si>
  <si>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</si>
  <si>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</si>
  <si>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</si>
  <si>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</si>
  <si>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</si>
  <si>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</si>
  <si>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</si>
  <si>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</si>
  <si>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</si>
  <si>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</si>
  <si>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</si>
  <si>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</si>
  <si>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</si>
  <si>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</si>
  <si>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</si>
  <si>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</si>
  <si>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</si>
  <si>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</si>
  <si>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</si>
  <si>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</si>
  <si>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</si>
  <si>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</si>
  <si>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</si>
  <si>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</si>
  <si>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</si>
  <si>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</si>
  <si>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</si>
  <si>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</si>
  <si>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</si>
  <si>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</si>
  <si>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</si>
  <si>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</si>
  <si>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</si>
  <si>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</si>
  <si>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</si>
  <si>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</si>
  <si>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</si>
  <si>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</si>
  <si>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</si>
  <si>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</si>
  <si>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</si>
  <si>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</si>
  <si>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</si>
  <si>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</si>
  <si>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</si>
  <si>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</si>
  <si>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</si>
  <si>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</si>
  <si>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</si>
  <si>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</si>
  <si>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</si>
  <si>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</si>
  <si>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</si>
  <si>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</si>
  <si>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</si>
  <si>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</si>
  <si>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</si>
  <si>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</si>
  <si>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</si>
  <si>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</si>
  <si>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</si>
  <si>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</si>
  <si>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</si>
  <si>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</si>
  <si>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</si>
  <si>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</si>
  <si>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</si>
  <si>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</si>
  <si>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</si>
  <si>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</si>
  <si>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</si>
  <si>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</si>
  <si>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</si>
  <si>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</si>
  <si>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</si>
  <si>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</si>
  <si>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</si>
  <si>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</si>
  <si>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</si>
  <si>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</si>
  <si>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</si>
  <si>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</si>
  <si>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</si>
  <si>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</si>
  <si>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</si>
  <si>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</si>
  <si>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</si>
  <si>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</si>
  <si>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</si>
  <si>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</si>
  <si>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</si>
  <si>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</si>
  <si>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</si>
  <si>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</si>
  <si>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</si>
  <si>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</si>
  <si>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</si>
  <si>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</si>
  <si>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</si>
  <si>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</si>
  <si>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</si>
  <si>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</si>
  <si>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</si>
  <si>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</si>
  <si>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</si>
  <si>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</si>
  <si>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</si>
  <si>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</si>
  <si>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</si>
  <si>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</si>
  <si>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</si>
  <si>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</si>
  <si>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</si>
  <si>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</si>
  <si>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</si>
  <si>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</si>
  <si>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</si>
  <si>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</si>
  <si>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</si>
  <si>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</si>
  <si>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</si>
  <si>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</si>
  <si>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</si>
  <si>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</si>
  <si>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</si>
  <si>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</si>
  <si>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</si>
  <si>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</si>
  <si>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</si>
  <si>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</si>
  <si>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</si>
  <si>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</si>
  <si>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</si>
  <si>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</si>
  <si>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</si>
  <si>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</si>
  <si>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</si>
  <si>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</si>
  <si>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</si>
  <si>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</si>
  <si>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</si>
  <si>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</si>
  <si>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</si>
  <si>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</si>
  <si>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</si>
  <si>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</si>
  <si>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</si>
  <si>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</si>
  <si>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</si>
  <si>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</si>
  <si>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</si>
  <si>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</si>
  <si>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</si>
  <si>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</si>
  <si>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</si>
  <si>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</si>
  <si>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</si>
  <si>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</si>
  <si>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</si>
  <si>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</si>
  <si>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</si>
  <si>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</si>
  <si>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</si>
  <si>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</si>
  <si>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</si>
  <si>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</si>
  <si>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</si>
  <si>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</si>
  <si>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</si>
  <si>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</si>
  <si>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</si>
  <si>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</si>
  <si>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</si>
  <si>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</si>
  <si>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</si>
  <si>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</si>
  <si>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</si>
  <si>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</si>
  <si>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</si>
  <si>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</si>
  <si>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</si>
  <si>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</si>
  <si>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</si>
  <si>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</si>
  <si>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</si>
  <si>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</si>
  <si>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</si>
  <si>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</si>
  <si>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</si>
  <si>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</si>
  <si>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</si>
  <si>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</si>
  <si>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</si>
  <si>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</si>
  <si>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</si>
  <si>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</si>
  <si>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</si>
  <si>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</si>
  <si>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</si>
  <si>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</si>
  <si>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</si>
  <si>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</si>
  <si>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</si>
  <si>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</si>
  <si>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</si>
  <si>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</si>
  <si>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</si>
  <si>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</si>
  <si>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</si>
  <si>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</si>
  <si>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</si>
  <si>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</si>
  <si>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</si>
  <si>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</si>
  <si>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</si>
  <si>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</si>
  <si>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</si>
  <si>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</si>
  <si>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</si>
  <si>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</si>
  <si>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</si>
  <si>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</si>
  <si>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</si>
  <si>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</si>
  <si>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</si>
  <si>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</si>
  <si>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</si>
  <si>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</si>
  <si>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</si>
  <si>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</si>
  <si>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</si>
  <si>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</si>
  <si>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</si>
  <si>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</si>
  <si>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</si>
  <si>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</si>
  <si>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</si>
  <si>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</si>
  <si>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</si>
  <si>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</si>
  <si>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</si>
  <si>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</si>
  <si>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</si>
  <si>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</si>
  <si>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</si>
  <si>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</si>
  <si>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</si>
  <si>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</si>
  <si>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</si>
  <si>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</si>
  <si>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</si>
  <si>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</si>
  <si>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</si>
  <si>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</si>
  <si>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</si>
  <si>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</si>
  <si>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</si>
  <si>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</si>
  <si>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</si>
  <si>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</si>
  <si>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</si>
  <si>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</si>
  <si>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</si>
  <si>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</si>
  <si>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</si>
  <si>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</si>
  <si>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</si>
  <si>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</si>
  <si>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</si>
  <si>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</si>
  <si>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</si>
  <si>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</si>
  <si>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</si>
  <si>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</si>
  <si>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</si>
  <si>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</si>
  <si>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</si>
  <si>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</si>
  <si>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</si>
  <si>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</si>
  <si>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</si>
  <si>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</si>
  <si>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</si>
  <si>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</si>
  <si>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</si>
  <si>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</si>
  <si>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</si>
  <si>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</si>
  <si>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</si>
  <si>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</si>
  <si>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</si>
  <si>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</si>
  <si>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</si>
  <si>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</si>
  <si>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</si>
  <si>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</si>
  <si>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</si>
  <si>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</si>
  <si>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</si>
  <si>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</si>
  <si>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</si>
  <si>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</si>
  <si>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</si>
  <si>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</si>
  <si>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</si>
  <si>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</si>
  <si>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</si>
  <si>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</si>
  <si>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</si>
  <si>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</si>
  <si>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</si>
  <si>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</si>
  <si>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</si>
  <si>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</si>
  <si>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</si>
  <si>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</si>
  <si>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</si>
  <si>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</si>
  <si>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</si>
  <si>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</si>
  <si>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</si>
  <si>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</si>
  <si>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</si>
  <si>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</si>
  <si>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</si>
  <si>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</si>
  <si>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</si>
  <si>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</si>
  <si>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</si>
  <si>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</si>
  <si>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</si>
  <si>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</si>
  <si>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</si>
  <si>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</si>
  <si>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</si>
  <si>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</si>
  <si>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</si>
  <si>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</si>
  <si>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</si>
  <si>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</si>
  <si>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</si>
  <si>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</si>
  <si>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</si>
  <si>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</si>
  <si>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</si>
  <si>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</si>
  <si>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</si>
  <si>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</si>
  <si>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</si>
  <si>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</si>
  <si>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</si>
  <si>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</si>
  <si>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</si>
  <si>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</si>
  <si>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</si>
  <si>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</si>
  <si>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</si>
  <si>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</si>
  <si>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</si>
  <si>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</si>
  <si>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</si>
  <si>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</si>
  <si>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</si>
  <si>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</si>
  <si>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</si>
  <si>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</si>
  <si>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</si>
  <si>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</si>
  <si>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</si>
  <si>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</si>
  <si>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</si>
  <si>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</si>
  <si>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</si>
  <si>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</si>
  <si>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</si>
  <si>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</si>
  <si>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</si>
  <si>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</si>
  <si>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</si>
  <si>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</si>
  <si>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</si>
  <si>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</si>
  <si>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</si>
  <si>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</si>
  <si>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</si>
  <si>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</si>
  <si>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</si>
  <si>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</si>
  <si>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</si>
  <si>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</si>
  <si>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</si>
  <si>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</si>
  <si>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</si>
  <si>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</si>
  <si>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</si>
  <si>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</si>
  <si>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</si>
  <si>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</si>
  <si>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</si>
  <si>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</si>
  <si>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</si>
  <si>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</si>
  <si>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</si>
  <si>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</si>
  <si>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</si>
  <si>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</si>
  <si>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</si>
  <si>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</si>
  <si>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</si>
  <si>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</si>
  <si>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</si>
  <si>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</si>
  <si>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</si>
  <si>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</si>
  <si>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</si>
  <si>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</si>
  <si>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</si>
  <si>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</si>
  <si>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</si>
  <si>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</si>
  <si>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</si>
  <si>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</si>
  <si>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</si>
  <si>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</si>
  <si>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</si>
  <si>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</si>
  <si>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</si>
  <si>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</si>
  <si>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</si>
  <si>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</si>
  <si>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</si>
  <si>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</si>
  <si>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</si>
  <si>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</si>
  <si>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</si>
  <si>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</si>
  <si>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</si>
  <si>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</si>
  <si>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</si>
  <si>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</si>
  <si>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</si>
  <si>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</si>
  <si>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</si>
  <si>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</si>
  <si>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</si>
  <si>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</si>
  <si>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</si>
  <si>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</si>
  <si>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</si>
  <si>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</si>
  <si>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</si>
  <si>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</si>
  <si>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</si>
  <si>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</si>
  <si>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</si>
  <si>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</si>
  <si>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</si>
  <si>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</si>
  <si>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</si>
  <si>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</si>
  <si>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</si>
  <si>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</si>
  <si>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</si>
  <si>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</si>
  <si>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</si>
  <si>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</si>
  <si>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</si>
  <si>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</si>
  <si>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</si>
  <si>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</si>
  <si>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</si>
  <si>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</si>
  <si>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</si>
  <si>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</si>
  <si>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</si>
  <si>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</si>
  <si>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</si>
  <si>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</si>
  <si>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</si>
  <si>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</si>
  <si>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</si>
  <si>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</si>
  <si>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</si>
  <si>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</si>
  <si>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</si>
  <si>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</si>
  <si>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</si>
  <si>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</si>
  <si>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</si>
  <si>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</si>
  <si>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</si>
  <si>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</si>
  <si>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</si>
  <si>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</si>
  <si>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</si>
  <si>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</si>
  <si>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</si>
  <si>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</si>
  <si>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</si>
  <si>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</si>
  <si>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</si>
  <si>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</si>
  <si>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</si>
  <si>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</si>
  <si>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</si>
  <si>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</si>
  <si>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</si>
  <si>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</si>
  <si>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</si>
  <si>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</si>
  <si>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</si>
  <si>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</si>
  <si>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</si>
  <si>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</si>
  <si>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</si>
  <si>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</si>
  <si>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</si>
  <si>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</si>
  <si>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</si>
  <si>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</si>
  <si>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</si>
  <si>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</si>
  <si>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</si>
  <si>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</si>
  <si>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</si>
  <si>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</si>
  <si>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</si>
  <si>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</si>
  <si>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</si>
  <si>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</si>
  <si>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</si>
  <si>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</si>
  <si>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</si>
  <si>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</si>
  <si>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</si>
  <si>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</si>
  <si>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</si>
  <si>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</si>
  <si>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</si>
  <si>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</si>
  <si>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</si>
  <si>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</si>
  <si>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</si>
  <si>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</si>
  <si>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</si>
  <si>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</si>
  <si>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</si>
  <si>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</si>
  <si>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</si>
  <si>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</si>
  <si>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</si>
  <si>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</si>
  <si>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</si>
  <si>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</si>
  <si>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</si>
  <si>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</si>
  <si>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</si>
  <si>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</si>
  <si>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</si>
  <si>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</si>
  <si>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</si>
  <si>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</si>
  <si>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</si>
  <si>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</si>
  <si>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</si>
  <si>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</si>
  <si>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</si>
  <si>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</si>
  <si>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</si>
  <si>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</si>
  <si>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</si>
  <si>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</si>
  <si>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</si>
  <si>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</si>
  <si>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</si>
  <si>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</si>
  <si>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</si>
  <si>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</si>
  <si>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</si>
  <si>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</si>
  <si>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</si>
  <si>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</si>
  <si>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</si>
  <si>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</si>
  <si>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</si>
  <si>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</si>
  <si>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</si>
  <si>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</si>
  <si>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</si>
  <si>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</si>
  <si>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</si>
  <si>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</si>
  <si>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</si>
  <si>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</si>
  <si>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</si>
  <si>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</si>
  <si>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</si>
  <si>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</si>
  <si>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</si>
  <si>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</si>
  <si>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</si>
  <si>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</si>
  <si>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</si>
  <si>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</si>
  <si>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</si>
  <si>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</si>
  <si>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</si>
  <si>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</si>
  <si>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</si>
  <si>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</si>
  <si>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</si>
  <si>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</si>
  <si>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</si>
  <si>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</si>
  <si>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</si>
  <si>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</si>
  <si>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</si>
  <si>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</si>
  <si>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</si>
  <si>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</si>
  <si>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</si>
  <si>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</si>
  <si>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</si>
  <si>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</si>
  <si>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</si>
  <si>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</si>
  <si>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</si>
  <si>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</si>
  <si>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</si>
  <si>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</si>
  <si>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</si>
  <si>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</si>
  <si>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</si>
  <si>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</si>
  <si>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</si>
  <si>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</si>
  <si>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</si>
  <si>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</si>
  <si>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</si>
  <si>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</si>
  <si>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</si>
  <si>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</si>
  <si>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</si>
  <si>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</si>
  <si>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</si>
  <si>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</si>
  <si>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</si>
  <si>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</si>
  <si>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</si>
  <si>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</si>
  <si>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</si>
  <si>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</si>
  <si>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</si>
  <si>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</si>
  <si>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</si>
  <si>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</si>
  <si>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</si>
  <si>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</si>
  <si>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</si>
  <si>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</si>
  <si>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</si>
  <si>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</si>
  <si>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</si>
  <si>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</si>
  <si>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</si>
  <si>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</si>
  <si>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</si>
  <si>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</si>
  <si>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</si>
  <si>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</si>
  <si>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</si>
  <si>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</si>
  <si>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</si>
  <si>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</si>
  <si>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</si>
  <si>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</si>
  <si>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</si>
  <si>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</si>
  <si>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</si>
  <si>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</si>
  <si>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</si>
  <si>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</si>
  <si>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</si>
  <si>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</si>
  <si>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</si>
  <si>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</si>
  <si>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</si>
  <si>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</si>
  <si>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</si>
  <si>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</si>
  <si>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</si>
  <si>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</si>
  <si>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</si>
  <si>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</si>
  <si>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</si>
  <si>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</si>
  <si>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</si>
  <si>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</si>
  <si>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</si>
  <si>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</si>
  <si>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</si>
  <si>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</si>
  <si>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</si>
  <si>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</si>
  <si>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</si>
  <si>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</si>
  <si>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</si>
  <si>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</si>
  <si>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</si>
  <si>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</si>
  <si>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</si>
  <si>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</si>
  <si>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</si>
  <si>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</si>
  <si>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</si>
  <si>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</si>
  <si>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</si>
  <si>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</si>
  <si>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</si>
  <si>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</si>
  <si>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</si>
  <si>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</si>
  <si>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</si>
  <si>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</si>
  <si>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</si>
  <si>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</si>
  <si>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</si>
  <si>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</si>
  <si>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</si>
  <si>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</si>
  <si>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</si>
  <si>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</si>
  <si>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</si>
  <si>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</si>
  <si>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</si>
  <si>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</si>
  <si>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</si>
  <si>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</si>
  <si>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</si>
  <si>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</si>
  <si>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</si>
  <si>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</si>
  <si>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</si>
  <si>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</si>
  <si>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</si>
  <si>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</si>
  <si>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</si>
  <si>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</si>
  <si>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</si>
  <si>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</si>
  <si>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</si>
  <si>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</si>
  <si>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</si>
  <si>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</si>
  <si>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</si>
  <si>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</si>
  <si>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</si>
  <si>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</si>
  <si>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</si>
  <si>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</si>
  <si>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</si>
  <si>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</si>
  <si>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</si>
  <si>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</si>
  <si>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</si>
  <si>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</si>
  <si>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</si>
  <si>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</si>
  <si>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</si>
  <si>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</si>
  <si>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</si>
  <si>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</si>
  <si>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</si>
  <si>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</si>
  <si>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</si>
  <si>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</si>
  <si>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</si>
  <si>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</si>
  <si>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</si>
  <si>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</si>
  <si>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</si>
  <si>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</si>
  <si>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</si>
  <si>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</si>
  <si>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</si>
  <si>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</si>
  <si>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</si>
  <si>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</si>
  <si>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</si>
  <si>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</si>
  <si>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</si>
  <si>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</si>
  <si>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</si>
  <si>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</si>
  <si>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</si>
  <si>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</si>
  <si>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</si>
  <si>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</si>
  <si>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</si>
  <si>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</si>
  <si>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</si>
  <si>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</si>
  <si>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</si>
  <si>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</si>
  <si>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</si>
  <si>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</si>
  <si>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</si>
  <si>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</si>
  <si>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</si>
  <si>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</si>
  <si>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</si>
  <si>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</si>
  <si>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</si>
  <si>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</si>
  <si>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</si>
  <si>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</si>
  <si>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</si>
  <si>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</si>
  <si>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</si>
  <si>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</si>
  <si>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</si>
  <si>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</si>
  <si>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</si>
  <si>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</si>
  <si>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</si>
  <si>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</si>
  <si>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</si>
  <si>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</si>
  <si>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</si>
  <si>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</si>
  <si>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</si>
  <si>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</si>
  <si>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</si>
  <si>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</si>
  <si>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</si>
  <si>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</si>
  <si>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</si>
  <si>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</si>
  <si>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</si>
  <si>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</si>
  <si>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</si>
  <si>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</si>
  <si>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</si>
  <si>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</si>
  <si>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</si>
  <si>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</si>
  <si>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</si>
  <si>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</si>
  <si>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</si>
  <si>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</si>
  <si>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</si>
  <si>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</si>
  <si>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</si>
  <si>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</si>
  <si>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</si>
  <si>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</si>
  <si>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</si>
  <si>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</si>
  <si>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</si>
  <si>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</si>
  <si>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</si>
  <si>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</si>
  <si>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</si>
  <si>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</si>
  <si>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</si>
  <si>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</si>
  <si>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</si>
  <si>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</si>
  <si>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</si>
  <si>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</si>
  <si>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</si>
  <si>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</si>
  <si>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</si>
  <si>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</si>
  <si>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</si>
  <si>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</si>
  <si>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</si>
  <si>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</si>
  <si>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</si>
  <si>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</si>
  <si>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</si>
  <si>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</si>
  <si>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</si>
  <si>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</si>
  <si>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</si>
  <si>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</si>
  <si>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</si>
  <si>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</si>
  <si>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</si>
  <si>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</si>
  <si>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</si>
  <si>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</si>
  <si>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</si>
  <si>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</si>
  <si>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</si>
  <si>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</si>
  <si>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</si>
  <si>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</si>
  <si>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</si>
  <si>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</si>
  <si>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</si>
  <si>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</si>
  <si>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</si>
  <si>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</si>
  <si>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</si>
  <si>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</si>
  <si>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</si>
  <si>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</si>
  <si>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</si>
  <si>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</si>
  <si>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</si>
  <si>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</si>
  <si>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</si>
  <si>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</si>
  <si>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</si>
  <si>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</si>
  <si>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</si>
  <si>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</si>
  <si>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</si>
  <si>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</si>
  <si>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</si>
  <si>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</si>
  <si>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</si>
  <si>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</si>
  <si>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</si>
  <si>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</si>
  <si>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</si>
  <si>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</si>
  <si>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</si>
  <si>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</si>
  <si>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</si>
  <si>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</si>
  <si>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</si>
  <si>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</si>
  <si>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</si>
  <si>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</si>
  <si>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</si>
  <si>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</si>
  <si>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</si>
  <si>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</si>
  <si>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</si>
  <si>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</si>
  <si>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</si>
  <si>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</si>
  <si>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</si>
  <si>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</si>
  <si>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</si>
  <si>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</si>
  <si>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</si>
  <si>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</si>
  <si>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</si>
  <si>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</si>
  <si>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</si>
  <si>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</si>
  <si>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</si>
  <si>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</si>
  <si>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</si>
  <si>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</si>
  <si>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</si>
  <si>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</si>
  <si>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</si>
  <si>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</si>
  <si>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</si>
  <si>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</si>
  <si>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</si>
  <si>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</si>
  <si>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</si>
  <si>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</si>
  <si>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</si>
  <si>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</si>
  <si>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</si>
  <si>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</si>
  <si>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</si>
  <si>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</si>
  <si>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</si>
  <si>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</si>
  <si>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</si>
  <si>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</si>
  <si>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</si>
  <si>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</si>
  <si>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</si>
  <si>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</si>
  <si>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</si>
  <si>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</si>
  <si>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</si>
  <si>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</si>
  <si>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</si>
  <si>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</si>
  <si>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</si>
  <si>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</si>
  <si>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</si>
  <si>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</si>
  <si>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</si>
  <si>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</si>
  <si>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</si>
  <si>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</si>
  <si>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</si>
  <si>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</si>
  <si>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</si>
  <si>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</si>
  <si>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</si>
  <si>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</si>
  <si>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</si>
  <si>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</si>
  <si>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</si>
  <si>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</si>
  <si>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</si>
  <si>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</si>
  <si>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</si>
  <si>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</si>
  <si>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</si>
  <si>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</si>
  <si>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</si>
  <si>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</si>
  <si>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</si>
  <si>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</si>
  <si>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</si>
  <si>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</si>
  <si>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</si>
  <si>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</si>
  <si>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</si>
  <si>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</si>
  <si>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</si>
  <si>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</si>
  <si>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</si>
  <si>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</si>
  <si>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</si>
  <si>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</si>
  <si>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</si>
  <si>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</si>
  <si>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</si>
  <si>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</si>
  <si>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</si>
  <si>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</si>
  <si>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</si>
  <si>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</si>
  <si>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</si>
  <si>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</si>
  <si>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</si>
  <si>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</si>
  <si>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</si>
  <si>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</si>
  <si>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</si>
  <si>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</si>
  <si>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</si>
  <si>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</si>
  <si>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</si>
  <si>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</si>
  <si>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</si>
  <si>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</si>
  <si>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</si>
  <si>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</si>
  <si>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</si>
  <si>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</si>
  <si>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</si>
  <si>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</si>
  <si>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</si>
  <si>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</si>
  <si>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</si>
  <si>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</si>
  <si>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</si>
  <si>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</si>
  <si>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</si>
  <si>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</si>
  <si>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</si>
  <si>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</si>
  <si>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</si>
  <si>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</si>
  <si>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</si>
  <si>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</si>
  <si>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</si>
  <si>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</si>
  <si>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</si>
  <si>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</si>
  <si>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</si>
  <si>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</si>
  <si>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</si>
  <si>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</si>
  <si>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</si>
  <si>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</si>
  <si>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</si>
  <si>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</si>
  <si>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</si>
  <si>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</si>
  <si>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</si>
  <si>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</si>
  <si>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</si>
  <si>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</si>
  <si>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</si>
  <si>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</si>
  <si>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</si>
  <si>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</si>
  <si>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</si>
  <si>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</si>
  <si>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</si>
  <si>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</si>
  <si>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</si>
  <si>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</si>
  <si>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</si>
  <si>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</si>
  <si>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</si>
  <si>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</si>
  <si>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</si>
  <si>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</si>
  <si>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</si>
  <si>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</si>
  <si>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</si>
  <si>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</si>
  <si>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</si>
  <si>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</si>
  <si>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</si>
  <si>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</si>
  <si>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</si>
  <si>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</si>
  <si>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</si>
  <si>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</si>
  <si>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</si>
  <si>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</si>
  <si>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</si>
  <si>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</si>
  <si>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</si>
  <si>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</si>
  <si>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</si>
  <si>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</si>
  <si>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</si>
  <si>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</si>
  <si>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</si>
  <si>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</si>
  <si>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</si>
  <si>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</si>
  <si>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</si>
  <si>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</si>
  <si>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</si>
  <si>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</si>
  <si>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</si>
  <si>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</si>
  <si>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</si>
  <si>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</si>
  <si>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</si>
  <si>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</si>
  <si>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</si>
  <si>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</si>
  <si>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</si>
  <si>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</si>
  <si>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</si>
  <si>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</si>
  <si>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</si>
  <si>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</si>
  <si>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</si>
  <si>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</si>
  <si>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</si>
  <si>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</si>
  <si>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</si>
  <si>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</si>
  <si>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</si>
  <si>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</si>
  <si>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</si>
  <si>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</si>
  <si>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</si>
  <si>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</si>
  <si>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</si>
  <si>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</si>
  <si>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</si>
  <si>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</si>
  <si>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</si>
  <si>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</si>
  <si>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</si>
  <si>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</si>
  <si>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</si>
  <si>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</si>
  <si>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</si>
  <si>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</si>
  <si>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</si>
  <si>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</si>
  <si>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</si>
  <si>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</si>
  <si>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</si>
  <si>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</si>
  <si>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</si>
  <si>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</si>
  <si>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</si>
  <si>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</si>
  <si>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</si>
  <si>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</si>
  <si>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</si>
  <si>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</si>
  <si>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</si>
  <si>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</si>
  <si>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</si>
  <si>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</si>
  <si>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</si>
  <si>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</si>
  <si>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</si>
  <si>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</si>
  <si>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</si>
  <si>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</si>
  <si>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</si>
  <si>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</si>
  <si>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</si>
  <si>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</si>
  <si>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</si>
  <si>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</si>
  <si>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</si>
  <si>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</si>
  <si>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</si>
  <si>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</si>
  <si>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</si>
  <si>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</si>
  <si>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</si>
  <si>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</si>
  <si>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</si>
  <si>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</si>
  <si>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</si>
  <si>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</si>
  <si>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</si>
  <si>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</si>
  <si>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</si>
  <si>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</si>
  <si>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</si>
  <si>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</si>
  <si>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</si>
  <si>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</si>
  <si>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</si>
  <si>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</si>
  <si>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</si>
  <si>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</si>
  <si>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</si>
  <si>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</si>
  <si>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</si>
  <si>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</si>
  <si>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</si>
  <si>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</si>
  <si>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</si>
  <si>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</si>
  <si>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</si>
  <si>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</si>
  <si>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</si>
  <si>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</si>
  <si>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</si>
  <si>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</si>
  <si>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</si>
  <si>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</si>
  <si>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</si>
  <si>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</si>
  <si>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</si>
  <si>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</si>
  <si>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</si>
  <si>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</si>
  <si>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</si>
  <si>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</si>
  <si>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</si>
  <si>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</si>
  <si>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</si>
  <si>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</si>
  <si>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</si>
  <si>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</si>
  <si>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</si>
  <si>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</si>
  <si>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</si>
  <si>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</si>
  <si>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</si>
  <si>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</si>
  <si>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</si>
  <si>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</si>
  <si>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</si>
  <si>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</si>
  <si>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</si>
  <si>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</si>
  <si>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</si>
  <si>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</si>
  <si>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</si>
  <si>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</si>
  <si>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</si>
  <si>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</si>
  <si>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</si>
  <si>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</si>
  <si>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</si>
  <si>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</si>
  <si>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</si>
  <si>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</si>
  <si>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</si>
  <si>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</si>
  <si>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</si>
  <si>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</si>
  <si>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</si>
  <si>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</si>
  <si>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</si>
  <si>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</si>
  <si>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</si>
  <si>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</si>
  <si>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</si>
  <si>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</si>
  <si>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</si>
  <si>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</si>
  <si>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</si>
  <si>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</si>
  <si>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</si>
  <si>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</si>
  <si>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</si>
  <si>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</si>
  <si>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</si>
  <si>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</si>
  <si>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</si>
  <si>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</si>
  <si>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</si>
  <si>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</si>
  <si>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</si>
  <si>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</si>
  <si>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</si>
  <si>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</si>
  <si>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</si>
  <si>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</si>
  <si>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</si>
  <si>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</si>
  <si>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</si>
  <si>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</si>
  <si>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</si>
  <si>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</si>
  <si>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</si>
  <si>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</si>
  <si>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</si>
  <si>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</si>
  <si>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</si>
  <si>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</si>
  <si>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</si>
  <si>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</si>
  <si>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</si>
  <si>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</si>
  <si>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</si>
  <si>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</si>
  <si>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</si>
  <si>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</si>
  <si>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</si>
  <si>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</si>
  <si>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</si>
  <si>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</si>
  <si>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</si>
  <si>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</si>
  <si>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</si>
  <si>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</si>
  <si>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</si>
  <si>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</si>
  <si>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</si>
  <si>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</si>
  <si>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</si>
  <si>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</si>
  <si>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</si>
  <si>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</si>
  <si>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</si>
  <si>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</si>
  <si>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</si>
  <si>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</si>
  <si>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</si>
  <si>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</si>
  <si>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</si>
  <si>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</si>
  <si>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</si>
  <si>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</si>
  <si>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</si>
  <si>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</si>
  <si>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</si>
  <si>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</si>
  <si>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</si>
  <si>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</si>
  <si>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</si>
  <si>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</si>
  <si>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</si>
  <si>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</si>
  <si>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</si>
  <si>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</si>
  <si>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</si>
  <si>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</si>
  <si>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</si>
  <si>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</si>
  <si>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</si>
  <si>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</si>
  <si>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</si>
  <si>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</si>
  <si>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</si>
  <si>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</si>
  <si>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</si>
  <si>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</si>
  <si>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</si>
  <si>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</si>
  <si>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</si>
  <si>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</si>
  <si>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</si>
  <si>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</si>
  <si>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</si>
  <si>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</si>
  <si>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</si>
  <si>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</si>
  <si>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</si>
  <si>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</si>
  <si>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</si>
  <si>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</si>
  <si>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</si>
  <si>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</si>
  <si>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</si>
  <si>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</si>
  <si>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</si>
  <si>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</si>
  <si>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</si>
  <si>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</si>
  <si>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</si>
  <si>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</si>
  <si>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</si>
  <si>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</si>
  <si>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</si>
  <si>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</si>
  <si>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</si>
  <si>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</si>
  <si>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</si>
  <si>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</si>
  <si>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</si>
  <si>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</si>
  <si>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</si>
  <si>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</si>
  <si>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</si>
  <si>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</si>
  <si>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</si>
  <si>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</si>
  <si>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</si>
  <si>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</si>
  <si>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</si>
  <si>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</si>
  <si>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</si>
  <si>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</si>
  <si>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</si>
  <si>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</si>
  <si>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</si>
  <si>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</si>
  <si>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</si>
  <si>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</si>
  <si>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</si>
  <si>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</si>
  <si>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</si>
  <si>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</si>
  <si>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</si>
  <si>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</si>
  <si>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</si>
  <si>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</si>
  <si>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</si>
  <si>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</si>
  <si>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</si>
  <si>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</si>
  <si>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</si>
  <si>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</si>
  <si>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</si>
  <si>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</si>
  <si>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</si>
  <si>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</si>
  <si>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</si>
  <si>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</si>
  <si>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</si>
  <si>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</si>
  <si>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</si>
  <si>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</si>
  <si>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</si>
  <si>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</si>
  <si>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</si>
  <si>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</si>
  <si>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</si>
  <si>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</si>
  <si>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</si>
  <si>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</si>
  <si>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</si>
  <si>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</si>
  <si>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</si>
  <si>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</si>
  <si>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</si>
  <si>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</si>
  <si>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</si>
  <si>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</si>
  <si>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</si>
  <si>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</si>
  <si>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</si>
  <si>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</si>
  <si>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</si>
  <si>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</si>
  <si>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</si>
  <si>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</si>
  <si>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</si>
  <si>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</si>
  <si>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</si>
  <si>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</si>
  <si>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</si>
  <si>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</si>
  <si>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</si>
  <si>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</si>
  <si>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</si>
  <si>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</si>
  <si>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</si>
  <si>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</si>
  <si>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</si>
  <si>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</si>
  <si>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</si>
  <si>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</si>
  <si>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</si>
  <si>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</si>
  <si>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</si>
  <si>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</si>
  <si>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</si>
  <si>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</si>
  <si>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</si>
  <si>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</si>
  <si>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</si>
  <si>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</si>
  <si>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</si>
  <si>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</si>
  <si>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</si>
  <si>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</si>
  <si>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</si>
  <si>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</si>
  <si>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</si>
  <si>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</si>
  <si>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</si>
  <si>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</si>
  <si>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</si>
  <si>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</si>
  <si>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</si>
  <si>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</si>
  <si>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</si>
  <si>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</si>
  <si>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</si>
  <si>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</si>
  <si>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</si>
  <si>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</si>
  <si>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</si>
  <si>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</si>
  <si>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</si>
  <si>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</si>
  <si>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</si>
  <si>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</si>
  <si>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</si>
  <si>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</si>
  <si>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</si>
  <si>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</si>
  <si>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</si>
  <si>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</si>
  <si>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</si>
  <si>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</si>
  <si>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</si>
  <si>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</si>
  <si>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</si>
  <si>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</si>
  <si>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</si>
  <si>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</si>
  <si>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</si>
  <si>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</si>
  <si>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</si>
  <si>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</si>
  <si>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</si>
  <si>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</si>
  <si>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</si>
  <si>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</si>
  <si>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</si>
  <si>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</si>
  <si>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</si>
  <si>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</si>
  <si>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</si>
  <si>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</si>
  <si>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</si>
  <si>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</si>
  <si>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</si>
  <si>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</si>
  <si>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</si>
  <si>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</si>
  <si>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</si>
  <si>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</si>
  <si>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</si>
  <si>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</si>
  <si>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</si>
  <si>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</si>
  <si>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</si>
  <si>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</si>
  <si>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</si>
  <si>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</si>
  <si>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</si>
  <si>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</si>
  <si>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</si>
  <si>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</si>
  <si>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</si>
  <si>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</si>
  <si>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</si>
  <si>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</si>
  <si>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</si>
  <si>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</si>
  <si>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</si>
  <si>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</si>
  <si>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</si>
  <si>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</si>
  <si>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</si>
  <si>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</si>
  <si>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</si>
  <si>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</si>
  <si>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</si>
  <si>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</si>
  <si>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</si>
  <si>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</si>
  <si>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</si>
  <si>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</si>
  <si>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</si>
  <si>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</si>
  <si>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</si>
  <si>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</si>
  <si>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</si>
  <si>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</si>
  <si>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</si>
  <si>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</si>
  <si>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</si>
  <si>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</si>
  <si>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</si>
  <si>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</si>
  <si>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</si>
  <si>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</si>
  <si>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</si>
  <si>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</si>
  <si>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</si>
  <si>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</si>
  <si>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</si>
  <si>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</si>
  <si>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</si>
  <si>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</si>
  <si>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</si>
  <si>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</si>
  <si>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</si>
  <si>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</si>
  <si>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</si>
  <si>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</si>
  <si>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</si>
  <si>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</si>
  <si>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</si>
  <si>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</si>
  <si>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</si>
  <si>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</si>
  <si>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</si>
  <si>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</si>
  <si>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</si>
  <si>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</si>
  <si>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</si>
  <si>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</si>
  <si>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</si>
  <si>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</si>
  <si>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</si>
  <si>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</si>
  <si>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</si>
  <si>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</si>
  <si>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</si>
  <si>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</si>
  <si>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</si>
  <si>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</si>
  <si>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</si>
  <si>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</si>
  <si>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</si>
  <si>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</si>
  <si>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</si>
  <si>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</si>
  <si>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</si>
  <si>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</si>
  <si>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</si>
  <si>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</si>
  <si>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</si>
  <si>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</si>
  <si>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</si>
  <si>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</si>
  <si>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</si>
  <si>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</si>
  <si>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</si>
  <si>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</si>
  <si>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</si>
  <si>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</si>
  <si>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</si>
  <si>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</si>
  <si>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</si>
  <si>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</si>
  <si>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</si>
  <si>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</si>
  <si>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</si>
  <si>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</si>
  <si>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</si>
  <si>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</si>
  <si>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</si>
  <si>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</si>
  <si>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</si>
  <si>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</si>
  <si>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</si>
  <si>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</si>
  <si>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</si>
  <si>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</si>
  <si>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</si>
  <si>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</si>
  <si>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</si>
  <si>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</si>
  <si>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</si>
  <si>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</si>
  <si>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</si>
  <si>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</si>
  <si>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</si>
  <si>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</si>
  <si>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</si>
  <si>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</si>
  <si>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</si>
  <si>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</si>
  <si>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</si>
  <si>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</si>
  <si>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</si>
  <si>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</si>
  <si>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</si>
  <si>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</si>
  <si>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</si>
  <si>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</si>
  <si>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</si>
  <si>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</si>
  <si>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</si>
  <si>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</si>
  <si>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</si>
  <si>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</si>
  <si>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</si>
  <si>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</si>
  <si>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</si>
  <si>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</si>
  <si>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</si>
  <si>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</si>
  <si>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</si>
  <si>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</si>
  <si>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</si>
  <si>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</si>
  <si>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</si>
  <si>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</si>
  <si>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</si>
  <si>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</si>
  <si>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</si>
  <si>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</si>
  <si>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</si>
  <si>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</si>
  <si>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</si>
  <si>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</si>
  <si>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</si>
  <si>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</si>
  <si>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</si>
  <si>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</si>
  <si>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</si>
  <si>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</si>
  <si>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</si>
  <si>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</si>
  <si>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</si>
  <si>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</si>
  <si>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</si>
  <si>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</si>
  <si>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</si>
  <si>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</si>
  <si>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</si>
  <si>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</si>
  <si>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</si>
  <si>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</si>
  <si>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</si>
  <si>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</si>
  <si>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</si>
  <si>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</si>
  <si>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</si>
  <si>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</si>
  <si>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</si>
  <si>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</si>
  <si>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</si>
  <si>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</si>
  <si>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</si>
  <si>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</si>
  <si>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</si>
  <si>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</si>
  <si>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</si>
  <si>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</si>
  <si>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</si>
  <si>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</si>
  <si>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</si>
  <si>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</si>
  <si>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</si>
  <si>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</si>
  <si>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</si>
  <si>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</si>
  <si>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</si>
  <si>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</si>
  <si>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</si>
  <si>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</si>
  <si>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</si>
  <si>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</si>
  <si>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</si>
  <si>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</si>
  <si>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</si>
  <si>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</si>
  <si>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</si>
  <si>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</si>
  <si>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</si>
  <si>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</si>
  <si>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</si>
  <si>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</si>
  <si>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</si>
  <si>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</si>
  <si>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</si>
  <si>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</si>
  <si>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</si>
  <si>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</si>
  <si>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</si>
  <si>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</si>
  <si>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</si>
  <si>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</si>
  <si>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</si>
  <si>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</si>
  <si>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</si>
  <si>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</si>
  <si>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</si>
  <si>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</si>
  <si>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</si>
  <si>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</si>
  <si>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</si>
  <si>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</si>
  <si>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</si>
  <si>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</si>
  <si>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</si>
  <si>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</si>
  <si>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</si>
  <si>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</si>
  <si>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</si>
  <si>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</si>
  <si>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</si>
  <si>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</si>
  <si>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</si>
  <si>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</si>
  <si>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</si>
  <si>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</si>
  <si>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</si>
  <si>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</si>
  <si>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</si>
  <si>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</si>
  <si>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</si>
  <si>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</si>
  <si>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</si>
  <si>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</si>
  <si>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</si>
  <si>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</si>
  <si>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</si>
  <si>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</si>
  <si>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</si>
  <si>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</si>
  <si>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</si>
  <si>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</si>
  <si>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</si>
  <si>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</si>
  <si>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</si>
  <si>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</si>
  <si>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</si>
  <si>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</si>
  <si>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</si>
  <si>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</si>
  <si>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</si>
  <si>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</si>
  <si>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</si>
  <si>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</si>
  <si>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</si>
  <si>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</si>
  <si>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</si>
  <si>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</si>
  <si>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</si>
  <si>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</si>
  <si>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</si>
  <si>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</si>
  <si>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</si>
  <si>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</si>
  <si>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</si>
  <si>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</si>
  <si>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</si>
  <si>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</si>
  <si>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</si>
  <si>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</si>
  <si>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</si>
  <si>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</si>
  <si>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</si>
  <si>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</si>
  <si>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</si>
  <si>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</si>
  <si>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</si>
  <si>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</si>
  <si>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</si>
  <si>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</si>
  <si>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</si>
  <si>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</si>
  <si>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</si>
  <si>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</si>
  <si>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</si>
  <si>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</si>
  <si>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</si>
  <si>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</si>
  <si>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</si>
  <si>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</si>
  <si>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</si>
  <si>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</si>
  <si>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</si>
  <si>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</si>
  <si>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</si>
  <si>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</si>
  <si>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</si>
  <si>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</si>
  <si>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</si>
  <si>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</si>
  <si>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</si>
  <si>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</si>
  <si>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</si>
  <si>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</si>
  <si>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</si>
  <si>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</si>
  <si>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</si>
  <si>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</si>
  <si>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</si>
  <si>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</si>
  <si>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</si>
  <si>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</si>
  <si>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</si>
  <si>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</si>
  <si>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</si>
  <si>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</si>
  <si>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</si>
  <si>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</si>
  <si>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</si>
  <si>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</si>
  <si>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</si>
  <si>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</si>
  <si>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</si>
  <si>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</si>
  <si>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</si>
  <si>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</si>
  <si>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</si>
  <si>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</si>
  <si>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</si>
  <si>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</si>
  <si>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</si>
  <si>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</si>
  <si>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</si>
  <si>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</si>
  <si>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</si>
  <si>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</si>
  <si>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</si>
  <si>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</si>
  <si>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</si>
  <si>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</si>
  <si>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</si>
  <si>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</si>
  <si>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</si>
  <si>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</si>
  <si>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</si>
  <si>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</si>
  <si>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</si>
  <si>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</si>
  <si>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</si>
  <si>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</si>
  <si>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</si>
  <si>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</si>
  <si>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</si>
  <si>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</si>
  <si>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</si>
  <si>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</si>
  <si>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</si>
  <si>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</si>
  <si>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</si>
  <si>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</si>
  <si>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</si>
  <si>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</si>
  <si>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</si>
  <si>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</si>
  <si>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</si>
  <si>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</si>
  <si>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</si>
  <si>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</si>
  <si>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</si>
  <si>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</si>
  <si>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</si>
  <si>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</si>
  <si>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</si>
  <si>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</si>
  <si>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</si>
  <si>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</si>
  <si>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</si>
  <si>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</si>
  <si>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</si>
  <si>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</si>
  <si>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</si>
  <si>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</si>
  <si>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</si>
  <si>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</si>
  <si>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</si>
  <si>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</si>
  <si>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</si>
  <si>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</si>
  <si>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</si>
  <si>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</si>
  <si>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</si>
  <si>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</si>
  <si>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</si>
  <si>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</si>
  <si>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</si>
  <si>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</si>
  <si>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</si>
  <si>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</si>
  <si>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</si>
  <si>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</si>
  <si>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</si>
  <si>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</si>
  <si>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Arabika</t>
  </si>
  <si>
    <t>Excelsa</t>
  </si>
  <si>
    <t>Liberika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</si>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</sst>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7" formatCode="_-[$$-409]* #,##0.00_ ;_-[$$-409]* \-#,##0.00\ ;_-[$$-409]* &quot;-&quot;??_ ;_-@_ "/>
    <numFmt numFmtId="17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77" fontId="0" fillId="0" borderId="0" xfId="0" applyNumberFormat="1"/>
  </cellXfs>
  <cellStyles count="1">
    <cellStyle name="Normal" xfId="0" builtinId="0"/>
  </cellStyles>
  <dxfs count="19">
    <dxf>
      <numFmt numFmtId="177" formatCode="[$$-409]#,##0"/>
    </dxf>
    <dxf>
      <numFmt numFmtId="177" formatCode="[$$-409]#,##0"/>
    </dxf>
    <dxf>
      <numFmt numFmtId="1" formatCode="0"/>
    </dxf>
    <dxf>
      <numFmt numFmtId="177" formatCode="[$$-409]#,##0"/>
    </dxf>
    <dxf>
      <numFmt numFmtId="0" formatCode="General"/>
    </dxf>
    <dxf>
      <numFmt numFmtId="1" formatCode="0"/>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0F7FF"/>
      <color rgb="FF00A1FE"/>
      <color rgb="FF00F0FB"/>
      <color rgb="FF30569A"/>
      <color rgb="FFFFD1F9"/>
      <color rgb="FF4472C4"/>
      <color rgb="FFFD5EEE"/>
      <color rgb="FFFF24E7"/>
      <color rgb="FFFF41EA"/>
      <color rgb="FFFF9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 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ln w="28575" cap="rnd">
            <a:solidFill>
              <a:srgbClr val="00A0F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D0F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41E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0F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A0FD"/>
            </a:solidFill>
            <a:round/>
          </a:ln>
          <a:effectLst/>
        </c:spPr>
        <c:marker>
          <c:symbol val="none"/>
        </c:marker>
      </c:pivotFmt>
    </c:pivotFmts>
    <c:plotArea>
      <c:layout/>
      <c:lineChart>
        <c:grouping val="standard"/>
        <c:varyColors val="0"/>
        <c:ser>
          <c:idx val="0"/>
          <c:order val="0"/>
          <c:tx>
            <c:strRef>
              <c:f>TotalSales!$C$3:$C$4</c:f>
              <c:strCache>
                <c:ptCount val="1"/>
                <c:pt idx="0">
                  <c:v>Arabika</c:v>
                </c:pt>
              </c:strCache>
            </c:strRef>
          </c:tx>
          <c:spPr>
            <a:ln w="28575" cap="rnd">
              <a:solidFill>
                <a:srgbClr val="00A0F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72-1A43-8980-2FC3A136B6F1}"/>
            </c:ext>
          </c:extLst>
        </c:ser>
        <c:ser>
          <c:idx val="1"/>
          <c:order val="1"/>
          <c:tx>
            <c:strRef>
              <c:f>TotalSales!$D$3:$D$4</c:f>
              <c:strCache>
                <c:ptCount val="1"/>
                <c:pt idx="0">
                  <c:v>Excelsa</c:v>
                </c:pt>
              </c:strCache>
            </c:strRef>
          </c:tx>
          <c:spPr>
            <a:ln w="28575" cap="rnd">
              <a:solidFill>
                <a:srgbClr val="FFD0F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72-1A43-8980-2FC3A136B6F1}"/>
            </c:ext>
          </c:extLst>
        </c:ser>
        <c:ser>
          <c:idx val="2"/>
          <c:order val="2"/>
          <c:tx>
            <c:strRef>
              <c:f>TotalSales!$E$3:$E$4</c:f>
              <c:strCache>
                <c:ptCount val="1"/>
                <c:pt idx="0">
                  <c:v>Liberika</c:v>
                </c:pt>
              </c:strCache>
            </c:strRef>
          </c:tx>
          <c:spPr>
            <a:ln w="28575" cap="rnd">
              <a:solidFill>
                <a:srgbClr val="FF41E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72-1A43-8980-2FC3A136B6F1}"/>
            </c:ext>
          </c:extLst>
        </c:ser>
        <c:ser>
          <c:idx val="3"/>
          <c:order val="3"/>
          <c:tx>
            <c:strRef>
              <c:f>TotalSales!$F$3:$F$4</c:f>
              <c:strCache>
                <c:ptCount val="1"/>
                <c:pt idx="0">
                  <c:v>Robusta</c:v>
                </c:pt>
              </c:strCache>
            </c:strRef>
          </c:tx>
          <c:spPr>
            <a:ln w="28575" cap="rnd">
              <a:solidFill>
                <a:srgbClr val="A0F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72-1A43-8980-2FC3A136B6F1}"/>
            </c:ext>
          </c:extLst>
        </c:ser>
        <c:dLbls>
          <c:showLegendKey val="0"/>
          <c:showVal val="0"/>
          <c:showCatName val="0"/>
          <c:showSerName val="0"/>
          <c:showPercent val="0"/>
          <c:showBubbleSize val="0"/>
        </c:dLbls>
        <c:smooth val="0"/>
        <c:axId val="1874815359"/>
        <c:axId val="1874795055"/>
      </c:lineChart>
      <c:catAx>
        <c:axId val="18748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795055"/>
        <c:crosses val="autoZero"/>
        <c:auto val="1"/>
        <c:lblAlgn val="ctr"/>
        <c:lblOffset val="100"/>
        <c:noMultiLvlLbl val="0"/>
      </c:catAx>
      <c:valAx>
        <c:axId val="18747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815359"/>
        <c:crosses val="autoZero"/>
        <c:crossBetween val="between"/>
      </c:valAx>
      <c:spPr>
        <a:solidFill>
          <a:srgbClr val="30569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solidFill>
            <a:schemeClr val="bg1"/>
          </a:solidFill>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00F0FB"/>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0FB"/>
          </a:solidFill>
          <a:ln w="9525">
            <a:solidFill>
              <a:srgbClr val="FD5EEE"/>
            </a:solidFill>
          </a:ln>
          <a:effectLst/>
        </c:spPr>
      </c:pivotFmt>
      <c:pivotFmt>
        <c:idx val="2"/>
        <c:spPr>
          <a:solidFill>
            <a:srgbClr val="00F0FB"/>
          </a:solidFill>
          <a:ln w="9525">
            <a:solidFill>
              <a:srgbClr val="FD5EEE"/>
            </a:solidFill>
          </a:ln>
          <a:effectLst/>
        </c:spPr>
      </c:pivotFmt>
      <c:pivotFmt>
        <c:idx val="3"/>
        <c:spPr>
          <a:solidFill>
            <a:srgbClr val="00F0FB"/>
          </a:solidFill>
          <a:ln w="9525">
            <a:solidFill>
              <a:srgbClr val="FD5EEE"/>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F0FB"/>
            </a:solidFill>
            <a:ln w="9525">
              <a:solidFill>
                <a:srgbClr val="FD5EE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0ED-2641-B83A-313A385E250F}"/>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0F9"/>
          </a:solidFill>
          <a:ln w="9525">
            <a:solidFill>
              <a:srgbClr val="FD5EEE"/>
            </a:solidFill>
          </a:ln>
          <a:effectLst/>
        </c:spPr>
      </c:pivotFmt>
      <c:pivotFmt>
        <c:idx val="2"/>
        <c:spPr>
          <a:solidFill>
            <a:srgbClr val="FFD0F9"/>
          </a:solidFill>
          <a:ln w="9525">
            <a:solidFill>
              <a:srgbClr val="FD5EEE"/>
            </a:solidFill>
          </a:ln>
          <a:effectLst/>
        </c:spPr>
      </c:pivotFmt>
      <c:pivotFmt>
        <c:idx val="3"/>
        <c:spPr>
          <a:solidFill>
            <a:srgbClr val="FFD0F9"/>
          </a:solidFill>
          <a:ln w="9525">
            <a:solidFill>
              <a:srgbClr val="FD5EEE"/>
            </a:solidFill>
          </a:ln>
          <a:effectLst/>
        </c:spPr>
      </c:pivotFmt>
      <c:pivotFmt>
        <c:idx val="4"/>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D0F9"/>
            </a:solidFill>
            <a:ln w="9525">
              <a:solidFill>
                <a:srgbClr val="FD5EE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97C-504A-880C-F7BD516C2313}"/>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 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chemeClr val="accent1"/>
          </a:solidFill>
          <a:ln w="28575" cap="rnd">
            <a:solidFill>
              <a:srgbClr val="00A0F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D0F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41E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0F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A0FD"/>
            </a:solidFill>
            <a:round/>
          </a:ln>
          <a:effectLst/>
        </c:spPr>
        <c:marker>
          <c:symbol val="none"/>
        </c:marker>
      </c:pivotFmt>
      <c:pivotFmt>
        <c:idx val="5"/>
        <c:spPr>
          <a:solidFill>
            <a:schemeClr val="accent1"/>
          </a:solidFill>
          <a:ln w="28575" cap="rnd">
            <a:solidFill>
              <a:srgbClr val="00A0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D0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41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A0F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A0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D0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41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0F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Arabika</c:v>
                </c:pt>
              </c:strCache>
            </c:strRef>
          </c:tx>
          <c:spPr>
            <a:ln w="28575" cap="rnd">
              <a:solidFill>
                <a:srgbClr val="00A0F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72E-AA45-B876-50A595C45A75}"/>
            </c:ext>
          </c:extLst>
        </c:ser>
        <c:ser>
          <c:idx val="1"/>
          <c:order val="1"/>
          <c:tx>
            <c:strRef>
              <c:f>TotalSales!$D$3:$D$4</c:f>
              <c:strCache>
                <c:ptCount val="1"/>
                <c:pt idx="0">
                  <c:v>Excelsa</c:v>
                </c:pt>
              </c:strCache>
            </c:strRef>
          </c:tx>
          <c:spPr>
            <a:ln w="28575" cap="rnd">
              <a:solidFill>
                <a:srgbClr val="FFD0F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72E-AA45-B876-50A595C45A75}"/>
            </c:ext>
          </c:extLst>
        </c:ser>
        <c:ser>
          <c:idx val="2"/>
          <c:order val="2"/>
          <c:tx>
            <c:strRef>
              <c:f>TotalSales!$E$3:$E$4</c:f>
              <c:strCache>
                <c:ptCount val="1"/>
                <c:pt idx="0">
                  <c:v>Liberika</c:v>
                </c:pt>
              </c:strCache>
            </c:strRef>
          </c:tx>
          <c:spPr>
            <a:ln w="28575" cap="rnd">
              <a:solidFill>
                <a:srgbClr val="FF41E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72E-AA45-B876-50A595C45A75}"/>
            </c:ext>
          </c:extLst>
        </c:ser>
        <c:ser>
          <c:idx val="3"/>
          <c:order val="3"/>
          <c:tx>
            <c:strRef>
              <c:f>TotalSales!$F$3:$F$4</c:f>
              <c:strCache>
                <c:ptCount val="1"/>
                <c:pt idx="0">
                  <c:v>Robusta</c:v>
                </c:pt>
              </c:strCache>
            </c:strRef>
          </c:tx>
          <c:spPr>
            <a:ln w="28575" cap="rnd">
              <a:solidFill>
                <a:srgbClr val="A0F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72E-AA45-B876-50A595C45A75}"/>
            </c:ext>
          </c:extLst>
        </c:ser>
        <c:dLbls>
          <c:showLegendKey val="0"/>
          <c:showVal val="0"/>
          <c:showCatName val="0"/>
          <c:showSerName val="0"/>
          <c:showPercent val="0"/>
          <c:showBubbleSize val="0"/>
        </c:dLbls>
        <c:smooth val="0"/>
        <c:axId val="1874815359"/>
        <c:axId val="1874795055"/>
      </c:lineChart>
      <c:catAx>
        <c:axId val="18748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795055"/>
        <c:crosses val="autoZero"/>
        <c:auto val="1"/>
        <c:lblAlgn val="ctr"/>
        <c:lblOffset val="100"/>
        <c:noMultiLvlLbl val="0"/>
      </c:catAx>
      <c:valAx>
        <c:axId val="18747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815359"/>
        <c:crosses val="autoZero"/>
        <c:crossBetween val="between"/>
      </c:valAx>
      <c:spPr>
        <a:solidFill>
          <a:srgbClr val="30569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solidFill>
            <a:schemeClr val="bg1"/>
          </a:solidFill>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[coffeeOrdersDashboard.xlsx]Top5Customers!PivotTable1</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0F9"/>
          </a:solidFill>
          <a:ln w="9525">
            <a:solidFill>
              <a:srgbClr val="FD5EEE"/>
            </a:solidFill>
          </a:ln>
          <a:effectLst/>
        </c:spPr>
      </c:pivotFmt>
      <c:pivotFmt>
        <c:idx val="2"/>
        <c:spPr>
          <a:solidFill>
            <a:srgbClr val="FFD0F9"/>
          </a:solidFill>
          <a:ln w="9525">
            <a:solidFill>
              <a:srgbClr val="FD5EEE"/>
            </a:solidFill>
          </a:ln>
          <a:effectLst/>
        </c:spPr>
      </c:pivotFmt>
      <c:pivotFmt>
        <c:idx val="3"/>
        <c:spPr>
          <a:solidFill>
            <a:srgbClr val="FFD0F9"/>
          </a:solidFill>
          <a:ln w="9525">
            <a:solidFill>
              <a:srgbClr val="FD5EEE"/>
            </a:solidFill>
          </a:ln>
          <a:effectLst/>
        </c:spPr>
      </c:pivotFmt>
      <c:pivotFmt>
        <c:idx val="4"/>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0F9"/>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D0F9"/>
            </a:solidFill>
            <a:ln w="95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31E-0B45-A5B5-594E348937C2}"/>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[coffeeOrdersDashboard.xlsx]CountryBarChart!PivotTable1</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00F0FB"/>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0FB"/>
          </a:solidFill>
          <a:ln w="9525">
            <a:solidFill>
              <a:srgbClr val="FD5EEE"/>
            </a:solidFill>
          </a:ln>
          <a:effectLst/>
        </c:spPr>
      </c:pivotFmt>
      <c:pivotFmt>
        <c:idx val="2"/>
        <c:spPr>
          <a:solidFill>
            <a:srgbClr val="00F0FB"/>
          </a:solidFill>
          <a:ln w="9525">
            <a:solidFill>
              <a:srgbClr val="FD5EEE"/>
            </a:solidFill>
          </a:ln>
          <a:effectLst/>
        </c:spPr>
      </c:pivotFmt>
      <c:pivotFmt>
        <c:idx val="3"/>
        <c:spPr>
          <a:solidFill>
            <a:srgbClr val="00F0FB"/>
          </a:solidFill>
          <a:ln w="9525">
            <a:solidFill>
              <a:srgbClr val="FD5EEE"/>
            </a:solidFill>
          </a:ln>
          <a:effectLst/>
        </c:spPr>
      </c:pivotFmt>
      <c:pivotFmt>
        <c:idx val="4"/>
        <c:spPr>
          <a:solidFill>
            <a:srgbClr val="00F0FB"/>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F7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A0F7FF"/>
            </a:solidFill>
            <a:ln w="95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7C-084E-8BE5-0DE21279F8B5}"/>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647700</xdr:colOff>
      <xdr:row>19</xdr:row>
      <xdr:rowOff>6350</xdr:rowOff>
    </xdr:from>
    <xdr:to>
      <xdr:col>18</xdr:col>
      <xdr:colOff>491067</xdr:colOff>
      <xdr:row>41</xdr:row>
      <xdr:rowOff>33867</xdr:rowOff>
    </xdr:to>
    <xdr:graphicFrame macro="">
      <xdr:nvGraphicFramePr>
        <xdr:cNvPr id="3" name="Chart 2">
          <a:extLst>
            <a:ext uri="{FF2B5EF4-FFF2-40B4-BE49-F238E27FC236}">
              <a16:creationId xmlns:a16="http://schemas.microsoft.com/office/drawing/2014/main" id="{8CFDF618-72F4-9076-1CF3-05AA29482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766234</xdr:colOff>
      <xdr:row>9</xdr:row>
      <xdr:rowOff>186264</xdr:rowOff>
    </xdr:from>
    <xdr:to>
      <xdr:col>18</xdr:col>
      <xdr:colOff>389466</xdr:colOff>
      <xdr:row>16</xdr:row>
      <xdr:rowOff>171701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47B78B7-2EF6-799F-09AB-17EA4FA6A4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35701" y="1862664"/>
              <a:ext cx="9478432" cy="128930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567266</xdr:colOff>
      <xdr:row>22</xdr:row>
      <xdr:rowOff>165101</xdr:rowOff>
    </xdr:from>
    <xdr:to>
      <xdr:col>20</xdr:col>
      <xdr:colOff>736600</xdr:colOff>
      <xdr:row>28</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0568FE6-FBC9-4166-C4B8-1281257EDB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891933" y="4262968"/>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575733</xdr:colOff>
      <xdr:row>19</xdr:row>
      <xdr:rowOff>4234</xdr:rowOff>
    </xdr:from>
    <xdr:to>
      <xdr:col>23</xdr:col>
      <xdr:colOff>186267</xdr:colOff>
      <xdr:row>22</xdr:row>
      <xdr:rowOff>135466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27BC4F7-CBA8-FAD4-7363-FAE4D84674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900400" y="3543301"/>
              <a:ext cx="3759200" cy="690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825500</xdr:colOff>
      <xdr:row>22</xdr:row>
      <xdr:rowOff>182034</xdr:rowOff>
    </xdr:from>
    <xdr:to>
      <xdr:col>23</xdr:col>
      <xdr:colOff>165100</xdr:colOff>
      <xdr:row>27</xdr:row>
      <xdr:rowOff>169334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523CF79-5AE8-6077-8E99-2078E81B47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809633" y="4279901"/>
              <a:ext cx="1828800" cy="918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719667</xdr:colOff>
      <xdr:row>8</xdr:row>
      <xdr:rowOff>50800</xdr:rowOff>
    </xdr:from>
    <xdr:to>
      <xdr:col>10</xdr:col>
      <xdr:colOff>220133</xdr:colOff>
      <xdr:row>25</xdr:row>
      <xdr:rowOff>135466</xdr:rowOff>
    </xdr:to>
    <xdr:graphicFrame macro="">
      <xdr:nvGraphicFramePr>
        <xdr:cNvPr id="8" name="Chart 7">
          <a:extLst>
            <a:ext uri="{FF2B5EF4-FFF2-40B4-BE49-F238E27FC236}">
              <a16:creationId xmlns:a16="http://schemas.microsoft.com/office/drawing/2014/main" id="{21723561-0B15-F24E-0945-F10FD6C4A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501172</xdr:colOff>
      <xdr:row>8</xdr:row>
      <xdr:rowOff>78112</xdr:rowOff>
    </xdr:from>
    <xdr:to>
      <xdr:col>11</xdr:col>
      <xdr:colOff>547875</xdr:colOff>
      <xdr:row>25</xdr:row>
      <xdr:rowOff>162778</xdr:rowOff>
    </xdr:to>
    <xdr:graphicFrame macro="">
      <xdr:nvGraphicFramePr>
        <xdr:cNvPr id="2" name="Chart 1">
          <a:extLst>
            <a:ext uri="{FF2B5EF4-FFF2-40B4-BE49-F238E27FC236}">
              <a16:creationId xmlns:a16="http://schemas.microsoft.com/office/drawing/2014/main" id="{A1830C12-3132-1C46-AA15-30EFE7D92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6" name="Rectangle 5">
          <a:extLst>
            <a:ext uri="{FF2B5EF4-FFF2-40B4-BE49-F238E27FC236}">
              <a16:creationId xmlns:a16="http://schemas.microsoft.com/office/drawing/2014/main" id="{3FA44A90-FC98-C2E7-F988-56D3DF44F9D4}"/>
            </a:ext>
          </a:extLst>
        </xdr:cNvPr>
        <xdr:cNvSpPr/>
      </xdr:nvSpPr>
      <xdr:spPr>
        <a:xfrm>
          <a:off x="142697" y="57079"/>
          <a:ext cx="16766854" cy="927528"/>
        </a:xfrm>
        <a:prstGeom prst="rect">
          <a:avLst/>
        </a:prstGeom>
        <a:solidFill>
          <a:srgbClr val="30569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t>COFFEE</a:t>
          </a:r>
          <a:r>
            <a:rPr lang="en-GB" sz="5400" baseline="0"/>
            <a:t> SALES DASHBOARD</a:t>
          </a:r>
          <a:endParaRPr lang="en-GB" sz="5400"/>
        </a:p>
      </xdr:txBody>
    </xdr:sp>
    <xdr:clientData/>
  </xdr:twoCellAnchor>
  <xdr:twoCellAnchor editAs="oneCell">
    <xdr:from>
      <xdr:col>0</xdr:col>
      <xdr:colOff>128427</xdr:colOff>
      <xdr:row>5</xdr:row>
      <xdr:rowOff>171237</xdr:rowOff>
    </xdr:from>
    <xdr:to>
      <xdr:col>18</xdr:col>
      <xdr:colOff>185506</xdr:colOff>
      <xdr:row>15</xdr:row>
      <xdr:rowOff>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363C5BBB-30E6-9847-A460-6CEDC0E63BE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8427" y="962686"/>
              <a:ext cx="11781572" cy="16693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129458</xdr:colOff>
      <xdr:row>15</xdr:row>
      <xdr:rowOff>71350</xdr:rowOff>
    </xdr:from>
    <xdr:to>
      <xdr:col>15</xdr:col>
      <xdr:colOff>613594</xdr:colOff>
      <xdr:row>50</xdr:row>
      <xdr:rowOff>1</xdr:rowOff>
    </xdr:to>
    <xdr:graphicFrame macro="">
      <xdr:nvGraphicFramePr>
        <xdr:cNvPr id="8" name="Chart 7">
          <a:extLst>
            <a:ext uri="{FF2B5EF4-FFF2-40B4-BE49-F238E27FC236}">
              <a16:creationId xmlns:a16="http://schemas.microsoft.com/office/drawing/2014/main" id="{9765309C-DEC6-FE41-893B-01118B6F5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285392</xdr:colOff>
      <xdr:row>9</xdr:row>
      <xdr:rowOff>126014</xdr:rowOff>
    </xdr:from>
    <xdr:to>
      <xdr:col>22</xdr:col>
      <xdr:colOff>114156</xdr:colOff>
      <xdr:row>15</xdr:row>
      <xdr:rowOff>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63010E99-9BEC-074C-A156-99456E81E72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009885" y="1653695"/>
              <a:ext cx="2552822" cy="978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285394</xdr:colOff>
      <xdr:row>6</xdr:row>
      <xdr:rowOff>0</xdr:rowOff>
    </xdr:from>
    <xdr:to>
      <xdr:col>25</xdr:col>
      <xdr:colOff>662383</xdr:colOff>
      <xdr:row>9</xdr:row>
      <xdr:rowOff>71348</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2E78D3B7-4441-E747-A48D-FB1B6906C26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009887" y="975507"/>
              <a:ext cx="5144090" cy="6235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142698</xdr:colOff>
      <xdr:row>9</xdr:row>
      <xdr:rowOff>130568</xdr:rowOff>
    </xdr:from>
    <xdr:to>
      <xdr:col>25</xdr:col>
      <xdr:colOff>669756</xdr:colOff>
      <xdr:row>15</xdr:row>
      <xdr:rowOff>0</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72D1E2C7-2835-AA4B-950C-27296429A18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591249" y="1658249"/>
              <a:ext cx="2570101" cy="973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14270</xdr:colOff>
      <xdr:row>30</xdr:row>
      <xdr:rowOff>142240</xdr:rowOff>
    </xdr:from>
    <xdr:to>
      <xdr:col>26</xdr:col>
      <xdr:colOff>0</xdr:colOff>
      <xdr:row>50</xdr:row>
      <xdr:rowOff>0</xdr:rowOff>
    </xdr:to>
    <xdr:graphicFrame macro="">
      <xdr:nvGraphicFramePr>
        <xdr:cNvPr id="13" name="Chart 12">
          <a:extLst>
            <a:ext uri="{FF2B5EF4-FFF2-40B4-BE49-F238E27FC236}">
              <a16:creationId xmlns:a16="http://schemas.microsoft.com/office/drawing/2014/main" id="{73FD64B3-3E01-2145-9AAC-EF38AA841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22678</xdr:colOff>
      <xdr:row>15</xdr:row>
      <xdr:rowOff>81280</xdr:rowOff>
    </xdr:from>
    <xdr:to>
      <xdr:col>26</xdr:col>
      <xdr:colOff>0</xdr:colOff>
      <xdr:row>30</xdr:row>
      <xdr:rowOff>136072</xdr:rowOff>
    </xdr:to>
    <xdr:graphicFrame macro="">
      <xdr:nvGraphicFramePr>
        <xdr:cNvPr id="14" name="Chart 13">
          <a:extLst>
            <a:ext uri="{FF2B5EF4-FFF2-40B4-BE49-F238E27FC236}">
              <a16:creationId xmlns:a16="http://schemas.microsoft.com/office/drawing/2014/main" id="{9B07EF06-5FE1-6343-A198-AA7580D3A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Shvaya" refreshedDate="45436.779466550928" createdVersion="8" refreshedVersion="8" minRefreshableVersion="3" recordCount="1000" xr:uid="{07154DA3-1873-E04E-9A55-8F7DD619FBDA}">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unt="4">
        <s v="1 kg"/>
        <s v="0,5 kg"/>
        <s v="2,5 kg"/>
        <s v="0,2 kg"/>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ka"/>
        <s v="Liberik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5973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2AB02-08EB-EE42-B744-6B3675B03C4B}" name="PivotTable1"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3">
    <format dxfId="7">
      <pivotArea outline="0" fieldPosition="0">
        <references count="3">
          <reference field="13" count="1" selected="0">
            <x v="2"/>
          </reference>
          <reference field="16" count="1" selected="0">
            <x v="8"/>
          </reference>
          <reference field="18" count="1" selected="0">
            <x v="1"/>
          </reference>
        </references>
      </pivotArea>
    </format>
    <format dxfId="6">
      <pivotArea outline="0" fieldPosition="0">
        <references count="3">
          <reference field="13" count="1" selected="0">
            <x v="0"/>
          </reference>
          <reference field="16" count="1" selected="0">
            <x v="1"/>
          </reference>
          <reference field="18" count="1" selected="0">
            <x v="1"/>
          </reference>
        </references>
      </pivotArea>
    </format>
    <format dxfId="5">
      <pivotArea outline="0" fieldPosition="0">
        <references count="1">
          <reference field="4294967294" count="1">
            <x v="0"/>
          </reference>
        </references>
      </pivotArea>
    </format>
  </formats>
  <chartFormats count="13">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0"/>
          </reference>
          <reference field="16" count="1" selected="0">
            <x v="9"/>
          </reference>
          <reference field="18"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7ACA3-F2EB-F64D-846E-943900C31F19}" name="PivotTable1"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77"/>
  </dataFields>
  <formats count="3">
    <format dxfId="3">
      <pivotArea dataOnly="0" labelOnly="1" outline="0" fieldPosition="0">
        <references count="1">
          <reference field="7" count="1">
            <x v="1"/>
          </reference>
        </references>
      </pivotArea>
    </format>
    <format dxfId="2">
      <pivotArea outline="0" fieldPosition="0">
        <references count="1">
          <reference field="7" count="1" selected="0">
            <x v="1"/>
          </reference>
        </references>
      </pivotArea>
    </format>
    <format dxfId="1">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5"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306BA-F19A-1F40-A915-9B5734B42DB6}" name="PivotTable1"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77"/>
  </dataFields>
  <formats count="1">
    <format dxfId="0">
      <pivotArea outline="0" collapsedLevelsAreSubtotals="1" fieldPosition="0"/>
    </format>
  </formats>
  <chartFormats count="5">
    <chartFormat chart="8" format="4"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9FD527-CCC2-EF44-A0A5-6E89E48FD1F2}" sourceName="Size">
  <pivotTables>
    <pivotTable tabId="18" name="PivotTable1"/>
    <pivotTable tabId="20" name="PivotTable1"/>
    <pivotTable tabId="21" name="PivotTable1"/>
  </pivotTables>
  <data>
    <tabular pivotCacheId="15359734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5941E8-F7E2-B049-B597-697A515553E1}" sourceName="Roast Type Name">
  <pivotTables>
    <pivotTable tabId="18" name="PivotTable1"/>
    <pivotTable tabId="20" name="PivotTable1"/>
    <pivotTable tabId="21" name="PivotTable1"/>
  </pivotTables>
  <data>
    <tabular pivotCacheId="15359734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74A740-0CC0-CD4F-B049-0AC856B3358A}" sourceName="Loyalty Card">
  <pivotTables>
    <pivotTable tabId="18" name="PivotTable1"/>
    <pivotTable tabId="20" name="PivotTable1"/>
    <pivotTable tabId="21" name="PivotTable1"/>
  </pivotTables>
  <data>
    <tabular pivotCacheId="15359734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F079629-5508-0D41-AAB0-5A391341C029}" cache="Slicer_Size" caption="Size" columnCount="2" style="SlicerStyleDark1" rowHeight="230716"/>
  <slicer name="Roast Type Name" xr10:uid="{5CF885A8-A54F-2D40-825A-18C75FA4B453}" cache="Slicer_Roast_Type_Name" caption="Roast Type Name" columnCount="3" style="SlicerStyleDark1" rowHeight="230716"/>
  <slicer name="Loyalty Card" xr10:uid="{6FA44492-B9D2-6246-8693-8222D90C84C4}"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54B4F40-F138-704C-B43F-D11787596080}" cache="Slicer_Size" caption="Size" columnCount="2" style="SlicerStyleDark1" rowHeight="230716"/>
  <slicer name="Roast Type Name 1" xr10:uid="{8D510245-C214-6C4D-8894-8ACA05F916BB}" cache="Slicer_Roast_Type_Name" caption="Roast Type Name" columnCount="3" style="SlicerStyleDark1" rowHeight="230716"/>
  <slicer name="Loyalty Card 1" xr10:uid="{286FFD2E-F243-9044-9D71-5943C897A094}"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C676AA-8824-9048-B247-D8786A7C454F}" name="Orders" displayName="Orders" ref="A1:P1001" totalsRowShown="0" headerRowDxfId="8">
  <autoFilter ref="A1:P1001" xr:uid="{88C676AA-8824-9048-B247-D8786A7C454F}"/>
  <tableColumns count="16">
    <tableColumn id="1" xr3:uid="{A247027D-7C22-F84C-B440-3B13F8A1C464}" name="Order ID" dataDxfId="18"/>
    <tableColumn id="2" xr3:uid="{68C7F0E9-E8A0-B840-AC06-45EED09370AD}" name="Order Date" dataDxfId="17"/>
    <tableColumn id="3" xr3:uid="{C11FBCE6-0DD2-2649-B818-7B6035F5F4E2}" name="Customer ID" dataDxfId="16"/>
    <tableColumn id="4" xr3:uid="{E8737D99-C4EE-C24D-AF1D-CE0BE49E975F}" name="Product ID"/>
    <tableColumn id="5" xr3:uid="{766EB6AE-05FD-694B-8DCA-E3F7140F89A9}" name="Quantity" dataDxfId="15"/>
    <tableColumn id="6" xr3:uid="{49477294-9A90-924D-93A3-DED2F3751EEB}" name="Customer Name" dataDxfId="14">
      <calculatedColumnFormula>_xlfn.XLOOKUP(C2,customers!$A$2:$A$1001,customers!$B$2:$B$1001,,0)</calculatedColumnFormula>
    </tableColumn>
    <tableColumn id="7" xr3:uid="{5FB48832-E2E6-3645-B078-DED4FF9C37BE}" name="Email" dataDxfId="13">
      <calculatedColumnFormula>IF(_xlfn.XLOOKUP(C2,customers!$A$2:$A$1001, customers!$C$2:$C$1001,,0)=0,"",_xlfn.XLOOKUP(C2,customers!$A$2:$A$1001, customers!$C$2:$C$1001,,0))</calculatedColumnFormula>
    </tableColumn>
    <tableColumn id="8" xr3:uid="{5BA723EF-FBE2-F744-82D4-FF5CDABD3291}" name="Country" dataDxfId="12">
      <calculatedColumnFormula>_xlfn.XLOOKUP(C2,customers!$A$1:$A$1001,customers!$G$1:$G$1001,,0)</calculatedColumnFormula>
    </tableColumn>
    <tableColumn id="9" xr3:uid="{6011D498-2C65-1346-B8F9-8D217842A448}" name="Coffee Type">
      <calculatedColumnFormula>INDEX(products!$A$1:$G$49,MATCH(orders!$D2,products!$A$1:$A$49,0), MATCH(orders!I$1,products!$A$1:$G$1,0))</calculatedColumnFormula>
    </tableColumn>
    <tableColumn id="10" xr3:uid="{BBDC37E5-B499-0047-855A-D37D1D9941F9}" name="Roast Type">
      <calculatedColumnFormula>INDEX(products!$A$1:$G$49,MATCH(orders!$D2,products!$A$1:$A$49,0), MATCH(orders!J$1,products!$A$1:$G$1,0))</calculatedColumnFormula>
    </tableColumn>
    <tableColumn id="11" xr3:uid="{6A69A119-C77A-D542-B1BE-F325BEB102DC}" name="Size" dataDxfId="11">
      <calculatedColumnFormula>INDEX(products!$A$1:$G$49,MATCH(orders!$D2,products!$A$1:$A$49,0), MATCH(orders!K$1,products!$A$1:$G$1,0)) &amp; " kg"</calculatedColumnFormula>
    </tableColumn>
    <tableColumn id="12" xr3:uid="{C81EAC66-3671-0745-9B99-CCA1EF27B414}" name="Unit Price" dataDxfId="10">
      <calculatedColumnFormula>INDEX(products!$A$1:$G$49,MATCH(orders!$D2,products!$A$1:$A$49,0), MATCH(orders!L$1,products!$A$1:$G$1,0))</calculatedColumnFormula>
    </tableColumn>
    <tableColumn id="13" xr3:uid="{9DCAC435-B679-0845-9FA2-280FC82BE6FD}" name="Sales" dataDxfId="9">
      <calculatedColumnFormula>L2*E2</calculatedColumnFormula>
    </tableColumn>
    <tableColumn id="14" xr3:uid="{149E476D-E958-3047-9526-4E35B4AAE3EC}" name="Coffee Type Name">
      <calculatedColumnFormula>IF(I2="Rob","Robusta", IF(I2="Exc","Excelsa", IF(I2="Ara","Arabika",IF(I2="Lib","Liberika"))))</calculatedColumnFormula>
    </tableColumn>
    <tableColumn id="15" xr3:uid="{A29B77C4-D931-2C4F-ACD8-962A64C89A05}" name="Roast Type Name">
      <calculatedColumnFormula>IF(J2="M","Medium",IF(J2="L","Light",IF(J2="D","Dark","")))</calculatedColumnFormula>
    </tableColumn>
    <tableColumn id="16" xr3:uid="{95D03D10-D963-6643-9880-41AA740AB11D}"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151B9E-B1FF-494F-9773-F2E635997AFA}" sourceName="Order Date">
  <pivotTables>
    <pivotTable tabId="18" name="PivotTable1"/>
    <pivotTable tabId="20" name="PivotTable1"/>
    <pivotTable tabId="21" name="PivotTable1"/>
  </pivotTables>
  <state minimalRefreshVersion="6" lastRefreshVersion="6" pivotCacheId="15359734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0C471D-5520-9744-804A-1F281EC3222F}" cache="NativeTimeline_Order_Date" caption="Order Date" level="2" selectionLevel="2" scrollPosition="2021-03-06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2478446-189F-8542-BADA-F46D16271A9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9EF3-9308-8145-A628-344046C04D1B}">
  <dimension ref="A3:F48"/>
  <sheetViews>
    <sheetView topLeftCell="N4" zoomScale="75" workbookViewId="0">
      <selection activeCell="U31" sqref="U31"/>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 min="7" max="8" width="10.1640625" bestFit="1" customWidth="1"/>
  </cols>
  <sheetData>
    <row r="3" spans="1:6" x14ac:dyDescent="0.2">
      <c r="A3" s="5" t="s">
        <v>6206</v>
      </c>
      <c r="C3" s="5" t="s">
        <v>6196</v>
      </c>
    </row>
    <row r="4" spans="1:6" x14ac:dyDescent="0.2">
      <c r="A4" s="5" t="s">
        <v>6219</v>
      </c>
      <c r="B4" s="5" t="s">
        <v>6220</v>
      </c>
      <c r="C4" t="s">
        <v>6202</v>
      </c>
      <c r="D4" t="s">
        <v>6203</v>
      </c>
      <c r="E4" t="s">
        <v>6204</v>
      </c>
      <c r="F4" t="s">
        <v>6205</v>
      </c>
    </row>
    <row r="5" spans="1:6" x14ac:dyDescent="0.2">
      <c r="A5" t="s">
        <v>6198</v>
      </c>
      <c r="B5" t="s">
        <v>6207</v>
      </c>
      <c r="C5" s="6">
        <v>186.85499999999999</v>
      </c>
      <c r="D5" s="6">
        <v>305.97000000000003</v>
      </c>
      <c r="E5" s="6">
        <v>213.15999999999997</v>
      </c>
      <c r="F5" s="6">
        <v>123</v>
      </c>
    </row>
    <row r="6" spans="1:6" x14ac:dyDescent="0.2">
      <c r="B6" t="s">
        <v>6208</v>
      </c>
      <c r="C6" s="6">
        <v>251.96499999999997</v>
      </c>
      <c r="D6" s="6">
        <v>129.46</v>
      </c>
      <c r="E6" s="6">
        <v>434.03999999999996</v>
      </c>
      <c r="F6" s="6">
        <v>171.93999999999997</v>
      </c>
    </row>
    <row r="7" spans="1:6" x14ac:dyDescent="0.2">
      <c r="B7" t="s">
        <v>6209</v>
      </c>
      <c r="C7" s="6">
        <v>224.94499999999999</v>
      </c>
      <c r="D7" s="6">
        <v>349.12</v>
      </c>
      <c r="E7" s="6">
        <v>321.04000000000002</v>
      </c>
      <c r="F7" s="6">
        <v>126.035</v>
      </c>
    </row>
    <row r="8" spans="1:6" x14ac:dyDescent="0.2">
      <c r="B8" t="s">
        <v>6210</v>
      </c>
      <c r="C8" s="6">
        <v>307.12</v>
      </c>
      <c r="D8" s="6">
        <v>681.07499999999993</v>
      </c>
      <c r="E8" s="6">
        <v>533.70499999999993</v>
      </c>
      <c r="F8" s="6">
        <v>158.85</v>
      </c>
    </row>
    <row r="9" spans="1:6" x14ac:dyDescent="0.2">
      <c r="B9" t="s">
        <v>6211</v>
      </c>
      <c r="C9" s="6">
        <v>53.664999999999992</v>
      </c>
      <c r="D9" s="6">
        <v>83.025000000000006</v>
      </c>
      <c r="E9" s="6">
        <v>193.83499999999998</v>
      </c>
      <c r="F9" s="6">
        <v>68.039999999999992</v>
      </c>
    </row>
    <row r="10" spans="1:6" x14ac:dyDescent="0.2">
      <c r="B10" t="s">
        <v>6212</v>
      </c>
      <c r="C10" s="6">
        <v>163.01999999999998</v>
      </c>
      <c r="D10" s="6">
        <v>678.3599999999999</v>
      </c>
      <c r="E10" s="6">
        <v>171.04500000000002</v>
      </c>
      <c r="F10" s="6">
        <v>372.255</v>
      </c>
    </row>
    <row r="11" spans="1:6" x14ac:dyDescent="0.2">
      <c r="B11" t="s">
        <v>6213</v>
      </c>
      <c r="C11" s="6">
        <v>345.02</v>
      </c>
      <c r="D11" s="6">
        <v>273.86999999999995</v>
      </c>
      <c r="E11" s="6">
        <v>184.12999999999997</v>
      </c>
      <c r="F11" s="6">
        <v>201.11499999999998</v>
      </c>
    </row>
    <row r="12" spans="1:6" x14ac:dyDescent="0.2">
      <c r="B12" t="s">
        <v>6214</v>
      </c>
      <c r="C12" s="6">
        <v>334.89</v>
      </c>
      <c r="D12" s="6">
        <v>70.95</v>
      </c>
      <c r="E12" s="6">
        <v>134.23000000000002</v>
      </c>
      <c r="F12" s="6">
        <v>166.27499999999998</v>
      </c>
    </row>
    <row r="13" spans="1:6" x14ac:dyDescent="0.2">
      <c r="B13" t="s">
        <v>6215</v>
      </c>
      <c r="C13" s="6">
        <v>178.70999999999998</v>
      </c>
      <c r="D13" s="6">
        <v>166.1</v>
      </c>
      <c r="E13" s="6">
        <v>439.30999999999995</v>
      </c>
      <c r="F13" s="6">
        <v>492.9</v>
      </c>
    </row>
    <row r="14" spans="1:6" x14ac:dyDescent="0.2">
      <c r="B14" t="s">
        <v>6216</v>
      </c>
      <c r="C14" s="6">
        <v>301.98500000000001</v>
      </c>
      <c r="D14" s="6">
        <v>153.76499999999999</v>
      </c>
      <c r="E14" s="6">
        <v>215.55499999999998</v>
      </c>
      <c r="F14" s="6">
        <v>213.66499999999999</v>
      </c>
    </row>
    <row r="15" spans="1:6" x14ac:dyDescent="0.2">
      <c r="B15" t="s">
        <v>6217</v>
      </c>
      <c r="C15" s="6">
        <v>312.83499999999998</v>
      </c>
      <c r="D15" s="6">
        <v>63.249999999999993</v>
      </c>
      <c r="E15" s="6">
        <v>350.89500000000004</v>
      </c>
      <c r="F15" s="6">
        <v>96.405000000000001</v>
      </c>
    </row>
    <row r="16" spans="1:6" x14ac:dyDescent="0.2">
      <c r="B16" t="s">
        <v>6218</v>
      </c>
      <c r="C16" s="6">
        <v>265.62</v>
      </c>
      <c r="D16" s="6">
        <v>526.51499999999987</v>
      </c>
      <c r="E16" s="6">
        <v>187.06</v>
      </c>
      <c r="F16" s="6">
        <v>210.58999999999997</v>
      </c>
    </row>
    <row r="17" spans="1:6" x14ac:dyDescent="0.2">
      <c r="A17" t="s">
        <v>6199</v>
      </c>
      <c r="B17" t="s">
        <v>6207</v>
      </c>
      <c r="C17" s="6">
        <v>47.25</v>
      </c>
      <c r="D17" s="6">
        <v>65.805000000000007</v>
      </c>
      <c r="E17" s="6">
        <v>274.67500000000001</v>
      </c>
      <c r="F17" s="6">
        <v>179.22</v>
      </c>
    </row>
    <row r="18" spans="1:6" x14ac:dyDescent="0.2">
      <c r="B18" t="s">
        <v>6208</v>
      </c>
      <c r="C18" s="6">
        <v>745.44999999999993</v>
      </c>
      <c r="D18" s="6">
        <v>428.88499999999999</v>
      </c>
      <c r="E18" s="6">
        <v>194.17499999999998</v>
      </c>
      <c r="F18" s="6">
        <v>429.82999999999993</v>
      </c>
    </row>
    <row r="19" spans="1:6" x14ac:dyDescent="0.2">
      <c r="B19" t="s">
        <v>6209</v>
      </c>
      <c r="C19" s="6">
        <v>130.47</v>
      </c>
      <c r="D19" s="6">
        <v>271.48500000000001</v>
      </c>
      <c r="E19" s="6">
        <v>281.20499999999998</v>
      </c>
      <c r="F19" s="6">
        <v>231.63000000000002</v>
      </c>
    </row>
    <row r="20" spans="1:6" x14ac:dyDescent="0.2">
      <c r="B20" t="s">
        <v>6210</v>
      </c>
      <c r="C20" s="6">
        <v>27</v>
      </c>
      <c r="D20" s="6">
        <v>347.26</v>
      </c>
      <c r="E20" s="6">
        <v>147.51</v>
      </c>
      <c r="F20" s="6">
        <v>240.04</v>
      </c>
    </row>
    <row r="21" spans="1:6" x14ac:dyDescent="0.2">
      <c r="B21" t="s">
        <v>6211</v>
      </c>
      <c r="C21" s="6">
        <v>255.11499999999995</v>
      </c>
      <c r="D21" s="6">
        <v>541.73</v>
      </c>
      <c r="E21" s="6">
        <v>83.43</v>
      </c>
      <c r="F21" s="6">
        <v>59.079999999999991</v>
      </c>
    </row>
    <row r="22" spans="1:6" x14ac:dyDescent="0.2">
      <c r="B22" t="s">
        <v>6212</v>
      </c>
      <c r="C22" s="6">
        <v>584.78999999999985</v>
      </c>
      <c r="D22" s="6">
        <v>357.42999999999995</v>
      </c>
      <c r="E22" s="6">
        <v>355.34</v>
      </c>
      <c r="F22" s="6">
        <v>140.88</v>
      </c>
    </row>
    <row r="23" spans="1:6" x14ac:dyDescent="0.2">
      <c r="B23" t="s">
        <v>6213</v>
      </c>
      <c r="C23" s="6">
        <v>430.62</v>
      </c>
      <c r="D23" s="6">
        <v>227.42500000000001</v>
      </c>
      <c r="E23" s="6">
        <v>236.315</v>
      </c>
      <c r="F23" s="6">
        <v>414.58499999999992</v>
      </c>
    </row>
    <row r="24" spans="1:6" x14ac:dyDescent="0.2">
      <c r="B24" t="s">
        <v>6214</v>
      </c>
      <c r="C24" s="6">
        <v>22.5</v>
      </c>
      <c r="D24" s="6">
        <v>77.72</v>
      </c>
      <c r="E24" s="6">
        <v>60.5</v>
      </c>
      <c r="F24" s="6">
        <v>139.67999999999998</v>
      </c>
    </row>
    <row r="25" spans="1:6" x14ac:dyDescent="0.2">
      <c r="B25" t="s">
        <v>6215</v>
      </c>
      <c r="C25" s="6">
        <v>126.14999999999999</v>
      </c>
      <c r="D25" s="6">
        <v>195.11</v>
      </c>
      <c r="E25" s="6">
        <v>89.13</v>
      </c>
      <c r="F25" s="6">
        <v>302.65999999999997</v>
      </c>
    </row>
    <row r="26" spans="1:6" x14ac:dyDescent="0.2">
      <c r="B26" t="s">
        <v>6216</v>
      </c>
      <c r="C26" s="6">
        <v>376.03</v>
      </c>
      <c r="D26" s="6">
        <v>523.24</v>
      </c>
      <c r="E26" s="6">
        <v>440.96499999999997</v>
      </c>
      <c r="F26" s="6">
        <v>174.46999999999997</v>
      </c>
    </row>
    <row r="27" spans="1:6" x14ac:dyDescent="0.2">
      <c r="B27" t="s">
        <v>6217</v>
      </c>
      <c r="C27" s="6">
        <v>515.17999999999995</v>
      </c>
      <c r="D27" s="6">
        <v>142.56</v>
      </c>
      <c r="E27" s="6">
        <v>347.03999999999996</v>
      </c>
      <c r="F27" s="6">
        <v>104.08499999999999</v>
      </c>
    </row>
    <row r="28" spans="1:6" x14ac:dyDescent="0.2">
      <c r="B28" t="s">
        <v>6218</v>
      </c>
      <c r="C28" s="6">
        <v>95.859999999999985</v>
      </c>
      <c r="D28" s="6">
        <v>484.76</v>
      </c>
      <c r="E28" s="6">
        <v>94.17</v>
      </c>
      <c r="F28" s="6">
        <v>77.10499999999999</v>
      </c>
    </row>
    <row r="29" spans="1:6" x14ac:dyDescent="0.2">
      <c r="A29" t="s">
        <v>6200</v>
      </c>
      <c r="B29" t="s">
        <v>6207</v>
      </c>
      <c r="C29" s="6">
        <v>258.34500000000003</v>
      </c>
      <c r="D29" s="6">
        <v>139.625</v>
      </c>
      <c r="E29" s="6">
        <v>279.52000000000004</v>
      </c>
      <c r="F29" s="6">
        <v>160.19499999999999</v>
      </c>
    </row>
    <row r="30" spans="1:6" x14ac:dyDescent="0.2">
      <c r="B30" t="s">
        <v>6208</v>
      </c>
      <c r="C30" s="6">
        <v>342.2</v>
      </c>
      <c r="D30" s="6">
        <v>284.24999999999994</v>
      </c>
      <c r="E30" s="6">
        <v>251.83</v>
      </c>
      <c r="F30" s="6">
        <v>80.550000000000011</v>
      </c>
    </row>
    <row r="31" spans="1:6" x14ac:dyDescent="0.2">
      <c r="B31" t="s">
        <v>6209</v>
      </c>
      <c r="C31" s="6">
        <v>418.30499999999989</v>
      </c>
      <c r="D31" s="6">
        <v>468.125</v>
      </c>
      <c r="E31" s="6">
        <v>405.05500000000006</v>
      </c>
      <c r="F31" s="6">
        <v>253.15499999999997</v>
      </c>
    </row>
    <row r="32" spans="1:6" x14ac:dyDescent="0.2">
      <c r="B32" t="s">
        <v>6210</v>
      </c>
      <c r="C32" s="6">
        <v>102.32999999999998</v>
      </c>
      <c r="D32" s="6">
        <v>242.14000000000001</v>
      </c>
      <c r="E32" s="6">
        <v>554.875</v>
      </c>
      <c r="F32" s="6">
        <v>106.23999999999998</v>
      </c>
    </row>
    <row r="33" spans="1:6" x14ac:dyDescent="0.2">
      <c r="B33" t="s">
        <v>6211</v>
      </c>
      <c r="C33" s="6">
        <v>234.71999999999997</v>
      </c>
      <c r="D33" s="6">
        <v>133.08000000000001</v>
      </c>
      <c r="E33" s="6">
        <v>267.2</v>
      </c>
      <c r="F33" s="6">
        <v>272.68999999999994</v>
      </c>
    </row>
    <row r="34" spans="1:6" x14ac:dyDescent="0.2">
      <c r="B34" t="s">
        <v>6212</v>
      </c>
      <c r="C34" s="6">
        <v>430.39</v>
      </c>
      <c r="D34" s="6">
        <v>136.20500000000001</v>
      </c>
      <c r="E34" s="6">
        <v>209.6</v>
      </c>
      <c r="F34" s="6">
        <v>88.334999999999994</v>
      </c>
    </row>
    <row r="35" spans="1:6" x14ac:dyDescent="0.2">
      <c r="B35" t="s">
        <v>6213</v>
      </c>
      <c r="C35" s="6">
        <v>109.005</v>
      </c>
      <c r="D35" s="6">
        <v>393.57499999999999</v>
      </c>
      <c r="E35" s="6">
        <v>61.034999999999997</v>
      </c>
      <c r="F35" s="6">
        <v>199.48999999999998</v>
      </c>
    </row>
    <row r="36" spans="1:6" x14ac:dyDescent="0.2">
      <c r="B36" t="s">
        <v>6214</v>
      </c>
      <c r="C36" s="6">
        <v>287.52499999999998</v>
      </c>
      <c r="D36" s="6">
        <v>288.67</v>
      </c>
      <c r="E36" s="6">
        <v>125.58</v>
      </c>
      <c r="F36" s="6">
        <v>374.13499999999999</v>
      </c>
    </row>
    <row r="37" spans="1:6" x14ac:dyDescent="0.2">
      <c r="B37" t="s">
        <v>6215</v>
      </c>
      <c r="C37" s="6">
        <v>840.92999999999984</v>
      </c>
      <c r="D37" s="6">
        <v>409.875</v>
      </c>
      <c r="E37" s="6">
        <v>171.32999999999998</v>
      </c>
      <c r="F37" s="6">
        <v>221.43999999999997</v>
      </c>
    </row>
    <row r="38" spans="1:6" x14ac:dyDescent="0.2">
      <c r="B38" t="s">
        <v>6216</v>
      </c>
      <c r="C38" s="6">
        <v>299.07</v>
      </c>
      <c r="D38" s="6">
        <v>260.32499999999999</v>
      </c>
      <c r="E38" s="6">
        <v>584.64</v>
      </c>
      <c r="F38" s="6">
        <v>256.36500000000001</v>
      </c>
    </row>
    <row r="39" spans="1:6" x14ac:dyDescent="0.2">
      <c r="B39" t="s">
        <v>6217</v>
      </c>
      <c r="C39" s="6">
        <v>323.32499999999999</v>
      </c>
      <c r="D39" s="6">
        <v>565.57000000000005</v>
      </c>
      <c r="E39" s="6">
        <v>537.80999999999995</v>
      </c>
      <c r="F39" s="6">
        <v>189.47499999999999</v>
      </c>
    </row>
    <row r="40" spans="1:6" x14ac:dyDescent="0.2">
      <c r="B40" t="s">
        <v>6218</v>
      </c>
      <c r="C40" s="6">
        <v>399.48499999999996</v>
      </c>
      <c r="D40" s="6">
        <v>148.19999999999999</v>
      </c>
      <c r="E40" s="6">
        <v>388.21999999999997</v>
      </c>
      <c r="F40" s="6">
        <v>212.07499999999999</v>
      </c>
    </row>
    <row r="41" spans="1:6" x14ac:dyDescent="0.2">
      <c r="A41" t="s">
        <v>6201</v>
      </c>
      <c r="B41" t="s">
        <v>6207</v>
      </c>
      <c r="C41" s="6">
        <v>112.69499999999999</v>
      </c>
      <c r="D41" s="6">
        <v>166.32</v>
      </c>
      <c r="E41" s="6">
        <v>843.71499999999992</v>
      </c>
      <c r="F41" s="6">
        <v>146.685</v>
      </c>
    </row>
    <row r="42" spans="1:6" x14ac:dyDescent="0.2">
      <c r="B42" t="s">
        <v>6208</v>
      </c>
      <c r="C42" s="6">
        <v>114.87999999999998</v>
      </c>
      <c r="D42" s="6">
        <v>133.815</v>
      </c>
      <c r="E42" s="6">
        <v>91.175000000000011</v>
      </c>
      <c r="F42" s="6">
        <v>53.759999999999991</v>
      </c>
    </row>
    <row r="43" spans="1:6" x14ac:dyDescent="0.2">
      <c r="B43" t="s">
        <v>6209</v>
      </c>
      <c r="C43" s="6">
        <v>277.76</v>
      </c>
      <c r="D43" s="6">
        <v>175.41</v>
      </c>
      <c r="E43" s="6">
        <v>462.50999999999993</v>
      </c>
      <c r="F43" s="6">
        <v>399.52499999999998</v>
      </c>
    </row>
    <row r="44" spans="1:6" x14ac:dyDescent="0.2">
      <c r="B44" t="s">
        <v>6210</v>
      </c>
      <c r="C44" s="6">
        <v>197.89499999999998</v>
      </c>
      <c r="D44" s="6">
        <v>289.755</v>
      </c>
      <c r="E44" s="6">
        <v>88.545000000000002</v>
      </c>
      <c r="F44" s="6">
        <v>200.25499999999997</v>
      </c>
    </row>
    <row r="45" spans="1:6" x14ac:dyDescent="0.2">
      <c r="B45" t="s">
        <v>6211</v>
      </c>
      <c r="C45" s="6">
        <v>193.11499999999998</v>
      </c>
      <c r="D45" s="6">
        <v>212.49499999999998</v>
      </c>
      <c r="E45" s="6">
        <v>292.29000000000002</v>
      </c>
      <c r="F45" s="6">
        <v>304.46999999999997</v>
      </c>
    </row>
    <row r="46" spans="1:6" x14ac:dyDescent="0.2">
      <c r="B46" t="s">
        <v>6212</v>
      </c>
      <c r="C46" s="6">
        <v>179.79</v>
      </c>
      <c r="D46" s="6">
        <v>426.2</v>
      </c>
      <c r="E46" s="6">
        <v>170.08999999999997</v>
      </c>
      <c r="F46" s="6">
        <v>379.31</v>
      </c>
    </row>
    <row r="47" spans="1:6" x14ac:dyDescent="0.2">
      <c r="B47" t="s">
        <v>6213</v>
      </c>
      <c r="C47" s="6">
        <v>247.28999999999996</v>
      </c>
      <c r="D47" s="6">
        <v>246.685</v>
      </c>
      <c r="E47" s="6">
        <v>271.05499999999995</v>
      </c>
      <c r="F47" s="6">
        <v>141.69999999999999</v>
      </c>
    </row>
    <row r="48" spans="1:6" x14ac:dyDescent="0.2">
      <c r="B48" t="s">
        <v>6214</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2E8A-0EAC-6C46-BD57-5D477B541CA2}">
  <dimension ref="A3:B6"/>
  <sheetViews>
    <sheetView zoomScale="93" workbookViewId="0">
      <selection activeCell="J28" sqref="J28"/>
    </sheetView>
  </sheetViews>
  <sheetFormatPr baseColWidth="10" defaultRowHeight="15" x14ac:dyDescent="0.2"/>
  <cols>
    <col min="1" max="1" width="13.5" bestFit="1" customWidth="1"/>
    <col min="2" max="2" width="10.5" bestFit="1" customWidth="1"/>
    <col min="3" max="6" width="7.33203125" bestFit="1" customWidth="1"/>
    <col min="7" max="8" width="10.1640625" bestFit="1" customWidth="1"/>
  </cols>
  <sheetData>
    <row r="3" spans="1:2" x14ac:dyDescent="0.2">
      <c r="A3" s="5" t="s">
        <v>7</v>
      </c>
      <c r="B3" t="s">
        <v>6206</v>
      </c>
    </row>
    <row r="4" spans="1:2" x14ac:dyDescent="0.2">
      <c r="A4" s="7"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70F4-BE25-934C-911F-C5925AF536DD}">
  <dimension ref="A3:B8"/>
  <sheetViews>
    <sheetView topLeftCell="D1" zoomScale="93" workbookViewId="0">
      <selection activeCell="K7" sqref="K7"/>
    </sheetView>
  </sheetViews>
  <sheetFormatPr baseColWidth="10" defaultRowHeight="15" x14ac:dyDescent="0.2"/>
  <cols>
    <col min="1" max="1" width="16" bestFit="1" customWidth="1"/>
    <col min="2" max="2" width="10.5" bestFit="1" customWidth="1"/>
    <col min="3" max="6" width="7.33203125" bestFit="1" customWidth="1"/>
    <col min="7" max="8" width="10.1640625" bestFit="1" customWidth="1"/>
  </cols>
  <sheetData>
    <row r="3" spans="1:2" x14ac:dyDescent="0.2">
      <c r="A3" s="5" t="s">
        <v>4</v>
      </c>
      <c r="B3" t="s">
        <v>6206</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1BF6-763F-C545-8FD9-35CCAFC0581A}">
  <dimension ref="A1"/>
  <sheetViews>
    <sheetView showGridLines="0" showRowColHeaders="0" tabSelected="1" topLeftCell="D1" zoomScale="69" zoomScaleNormal="100" workbookViewId="0">
      <selection activeCell="O52" sqref="O52"/>
    </sheetView>
  </sheetViews>
  <sheetFormatPr baseColWidth="10" defaultRowHeight="15" x14ac:dyDescent="0.2"/>
  <cols>
    <col min="1" max="1" width="1.83203125" customWidth="1"/>
    <col min="2" max="26" width="8.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 customers!$C$2:$C$1001,,0)=0,"",_xlfn.XLOOKUP(C2,customers!$A$2:$A$1001, customers!$C$2:$C$1001,,0))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1" t="str">
        <f>INDEX(products!$A$1:$G$49,MATCH(orders!$D2,products!$A$1:$A$49,0), MATCH(orders!K$1,products!$A$1:$G$1,0)) &amp; " kg"</f>
        <v>1 kg</v>
      </c>
      <c r="L2" s="4">
        <f>INDEX(products!$A$1:$G$49,MATCH(orders!$D2,products!$A$1:$A$49,0), MATCH(orders!L$1,products!$A$1:$G$1,0))</f>
        <v>9.9499999999999993</v>
      </c>
      <c r="M2" s="4">
        <f>L2*E2</f>
        <v>19.899999999999999</v>
      </c>
      <c r="N2" t="str">
        <f>IF(I2="Rob","Robusta", IF(I2="Exc","Excelsa", IF(I2="Ara","Arabika",IF(I2="Lib","Liberika"))))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_xlfn.XLOOKUP(C3,customers!$A$2:$A$1001,customers!$B$2:$B$1001,,0)</f>
        <v>Aloisia Allner</v>
      </c>
      <c r="G3" s="2" t="str">
        <f>IF(_xlfn.XLOOKUP(C3,customers!$A$2:$A$1001, customers!$C$2:$C$1001,,0)=0,"",_xlfn.XLOOKUP(C3,customers!$A$2:$A$1001, customers!$C$2:$C$1001,,0))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1" t="str">
        <f>INDEX(products!$A$1:$G$49,MATCH(orders!$D3,products!$A$1:$A$49,0), MATCH(orders!K$1,products!$A$1:$G$1,0)) &amp; " kg"</f>
        <v>0,5 kg</v>
      </c>
      <c r="L3" s="4">
        <f>INDEX(products!$A$1:$G$49,MATCH(orders!$D3,products!$A$1:$A$49,0), MATCH(orders!L$1,products!$A$1:$G$1,0))</f>
        <v>8.25</v>
      </c>
      <c r="M3" s="4">
        <f>L3*E3</f>
        <v>41.25</v>
      </c>
      <c r="N3" t="str">
        <f>IF(I3="Rob","Robusta", IF(I3="Exc","Excelsa", IF(I3="Ara","Arabika",IF(I3="Lib","Liberika"))))</f>
        <v>Excelsa</v>
      </c>
      <c r="O3" t="str">
        <f>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_xlfn.XLOOKUP(C4,customers!$A$2:$A$1001,customers!$B$2:$B$1001,,0)</f>
        <v>Jami Redholes</v>
      </c>
      <c r="G4" s="2" t="str">
        <f>IF(_xlfn.XLOOKUP(C4,customers!$A$2:$A$1001, customers!$C$2:$C$1001,,0)=0,"",_xlfn.XLOOKUP(C4,customers!$A$2:$A$1001, customers!$C$2:$C$1001,,0))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1" t="str">
        <f>INDEX(products!$A$1:$G$49,MATCH(orders!$D4,products!$A$1:$A$49,0), MATCH(orders!K$1,products!$A$1:$G$1,0)) &amp; " kg"</f>
        <v>1 kg</v>
      </c>
      <c r="L4" s="4">
        <f>INDEX(products!$A$1:$G$49,MATCH(orders!$D4,products!$A$1:$A$49,0), MATCH(orders!L$1,products!$A$1:$G$1,0))</f>
        <v>12.95</v>
      </c>
      <c r="M4" s="4">
        <f>L4*E4</f>
        <v>12.95</v>
      </c>
      <c r="N4" t="str">
        <f>IF(I4="Rob","Robusta", IF(I4="Exc","Excelsa", IF(I4="Ara","Arabika",IF(I4="Lib","Liberika"))))</f>
        <v>Arabika</v>
      </c>
      <c r="O4" t="str">
        <f>IF(J4="M","Medium",IF(J4="L","Light",IF(J4="D","Dark","")))</f>
        <v>Light</v>
      </c>
      <c r="P4" t="str">
        <f>_xlfn.XLOOKUP(Orders[[#This Row],[Customer ID]],customers!$A$1:$A$1001,customers!$I$1:$I$1001,,0)</f>
        <v>Yes</v>
      </c>
    </row>
    <row r="5" spans="1:16" x14ac:dyDescent="0.2">
      <c r="A5" s="2" t="s">
        <v>512</v>
      </c>
      <c r="B5" s="3">
        <v>44392</v>
      </c>
      <c r="C5" s="2" t="s">
        <v>513</v>
      </c>
      <c r="D5" t="s">
        <v>6141</v>
      </c>
      <c r="E5" s="2">
        <v>2</v>
      </c>
      <c r="F5" s="2" t="str">
        <f>_xlfn.XLOOKUP(C5,customers!$A$2:$A$1001,customers!$B$2:$B$1001,,0)</f>
        <v>Christoffer O' Shea</v>
      </c>
      <c r="G5" s="2" t="str">
        <f>IF(_xlfn.XLOOKUP(C5,customers!$A$2:$A$1001, customers!$C$2:$C$1001,,0)=0,"",_xlfn.XLOOKUP(C5,customers!$A$2:$A$1001, customers!$C$2:$C$1001,,0))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1" t="str">
        <f>INDEX(products!$A$1:$G$49,MATCH(orders!$D5,products!$A$1:$A$49,0), MATCH(orders!K$1,products!$A$1:$G$1,0)) &amp; " kg"</f>
        <v>1 kg</v>
      </c>
      <c r="L5" s="4">
        <f>INDEX(products!$A$1:$G$49,MATCH(orders!$D5,products!$A$1:$A$49,0), MATCH(orders!L$1,products!$A$1:$G$1,0))</f>
        <v>13.75</v>
      </c>
      <c r="M5" s="4">
        <f>L5*E5</f>
        <v>27.5</v>
      </c>
      <c r="N5" t="str">
        <f>IF(I5="Rob","Robusta", IF(I5="Exc","Excelsa", IF(I5="Ara","Arabika",IF(I5="Lib","Liberika"))))</f>
        <v>Excelsa</v>
      </c>
      <c r="O5" t="str">
        <f>IF(J5="M","Medium",IF(J5="L","Light",IF(J5="D","Dark","")))</f>
        <v>Medium</v>
      </c>
      <c r="P5" t="str">
        <f>_xlfn.XLOOKUP(Orders[[#This Row],[Customer ID]],customers!$A$1:$A$1001,customers!$I$1:$I$1001,,0)</f>
        <v>No</v>
      </c>
    </row>
    <row r="6" spans="1:16" x14ac:dyDescent="0.2">
      <c r="A6" s="2" t="s">
        <v>512</v>
      </c>
      <c r="B6" s="3">
        <v>44392</v>
      </c>
      <c r="C6" s="2" t="s">
        <v>513</v>
      </c>
      <c r="D6" t="s">
        <v>6142</v>
      </c>
      <c r="E6" s="2">
        <v>2</v>
      </c>
      <c r="F6" s="2" t="str">
        <f>_xlfn.XLOOKUP(C6,customers!$A$2:$A$1001,customers!$B$2:$B$1001,,0)</f>
        <v>Christoffer O' Shea</v>
      </c>
      <c r="G6" s="2" t="str">
        <f>IF(_xlfn.XLOOKUP(C6,customers!$A$2:$A$1001, customers!$C$2:$C$1001,,0)=0,"",_xlfn.XLOOKUP(C6,customers!$A$2:$A$1001, customers!$C$2:$C$1001,,0))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1" t="str">
        <f>INDEX(products!$A$1:$G$49,MATCH(orders!$D6,products!$A$1:$A$49,0), MATCH(orders!K$1,products!$A$1:$G$1,0)) &amp; " kg"</f>
        <v>2,5 kg</v>
      </c>
      <c r="L6" s="4">
        <f>INDEX(products!$A$1:$G$49,MATCH(orders!$D6,products!$A$1:$A$49,0), MATCH(orders!L$1,products!$A$1:$G$1,0))</f>
        <v>27.484999999999996</v>
      </c>
      <c r="M6" s="4">
        <f>L6*E6</f>
        <v>54.969999999999992</v>
      </c>
      <c r="N6" t="str">
        <f>IF(I6="Rob","Robusta", IF(I6="Exc","Excelsa", IF(I6="Ara","Arabika",IF(I6="Lib","Liberika"))))</f>
        <v>Robusta</v>
      </c>
      <c r="O6" t="str">
        <f>IF(J6="M","Medium",IF(J6="L","Light",IF(J6="D","Dark","")))</f>
        <v>Light</v>
      </c>
      <c r="P6" t="str">
        <f>_xlfn.XLOOKUP(Orders[[#This Row],[Customer ID]],customers!$A$1:$A$1001,customers!$I$1:$I$1001,,0)</f>
        <v>No</v>
      </c>
    </row>
    <row r="7" spans="1:16" x14ac:dyDescent="0.2">
      <c r="A7" s="2" t="s">
        <v>519</v>
      </c>
      <c r="B7" s="3">
        <v>44412</v>
      </c>
      <c r="C7" s="2" t="s">
        <v>520</v>
      </c>
      <c r="D7" t="s">
        <v>6143</v>
      </c>
      <c r="E7" s="2">
        <v>3</v>
      </c>
      <c r="F7" s="2" t="str">
        <f>_xlfn.XLOOKUP(C7,customers!$A$2:$A$1001,customers!$B$2:$B$1001,,0)</f>
        <v>Beryle Cottier</v>
      </c>
      <c r="G7" s="2" t="str">
        <f>IF(_xlfn.XLOOKUP(C7,customers!$A$2:$A$1001, customers!$C$2:$C$1001,,0)=0,"",_xlfn.XLOOKUP(C7,customers!$A$2:$A$1001, customers!$C$2:$C$1001,,0))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1" t="str">
        <f>INDEX(products!$A$1:$G$49,MATCH(orders!$D7,products!$A$1:$A$49,0), MATCH(orders!K$1,products!$A$1:$G$1,0)) &amp; " kg"</f>
        <v>1 kg</v>
      </c>
      <c r="L7" s="4">
        <f>INDEX(products!$A$1:$G$49,MATCH(orders!$D7,products!$A$1:$A$49,0), MATCH(orders!L$1,products!$A$1:$G$1,0))</f>
        <v>12.95</v>
      </c>
      <c r="M7" s="4">
        <f>L7*E7</f>
        <v>38.849999999999994</v>
      </c>
      <c r="N7" t="str">
        <f>IF(I7="Rob","Robusta", IF(I7="Exc","Excelsa", IF(I7="Ara","Arabika",IF(I7="Lib","Liberika"))))</f>
        <v>Liberika</v>
      </c>
      <c r="O7" t="str">
        <f>IF(J7="M","Medium",IF(J7="L","Light",IF(J7="D","Dark","")))</f>
        <v>Dark</v>
      </c>
      <c r="P7" t="str">
        <f>_xlfn.XLOOKUP(Orders[[#This Row],[Customer ID]],customers!$A$1:$A$1001,customers!$I$1:$I$1001,,0)</f>
        <v>No</v>
      </c>
    </row>
    <row r="8" spans="1:16" x14ac:dyDescent="0.2">
      <c r="A8" s="2" t="s">
        <v>524</v>
      </c>
      <c r="B8" s="3">
        <v>44582</v>
      </c>
      <c r="C8" s="2" t="s">
        <v>525</v>
      </c>
      <c r="D8" t="s">
        <v>6144</v>
      </c>
      <c r="E8" s="2">
        <v>3</v>
      </c>
      <c r="F8" s="2" t="str">
        <f>_xlfn.XLOOKUP(C8,customers!$A$2:$A$1001,customers!$B$2:$B$1001,,0)</f>
        <v>Shaylynn Lobe</v>
      </c>
      <c r="G8" s="2" t="str">
        <f>IF(_xlfn.XLOOKUP(C8,customers!$A$2:$A$1001, customers!$C$2:$C$1001,,0)=0,"",_xlfn.XLOOKUP(C8,customers!$A$2:$A$1001, customers!$C$2:$C$1001,,0))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1" t="str">
        <f>INDEX(products!$A$1:$G$49,MATCH(orders!$D8,products!$A$1:$A$49,0), MATCH(orders!K$1,products!$A$1:$G$1,0)) &amp; " kg"</f>
        <v>0,5 kg</v>
      </c>
      <c r="L8" s="4">
        <f>INDEX(products!$A$1:$G$49,MATCH(orders!$D8,products!$A$1:$A$49,0), MATCH(orders!L$1,products!$A$1:$G$1,0))</f>
        <v>7.29</v>
      </c>
      <c r="M8" s="4">
        <f>L8*E8</f>
        <v>21.87</v>
      </c>
      <c r="N8" t="str">
        <f>IF(I8="Rob","Robusta", IF(I8="Exc","Excelsa", IF(I8="Ara","Arabika",IF(I8="Lib","Liberika"))))</f>
        <v>Excelsa</v>
      </c>
      <c r="O8" t="str">
        <f>IF(J8="M","Medium",IF(J8="L","Light",IF(J8="D","Dark","")))</f>
        <v>Dark</v>
      </c>
      <c r="P8" t="str">
        <f>_xlfn.XLOOKUP(Orders[[#This Row],[Customer ID]],customers!$A$1:$A$1001,customers!$I$1:$I$1001,,0)</f>
        <v>Yes</v>
      </c>
    </row>
    <row r="9" spans="1:16" x14ac:dyDescent="0.2">
      <c r="A9" s="2" t="s">
        <v>530</v>
      </c>
      <c r="B9" s="3">
        <v>44701</v>
      </c>
      <c r="C9" s="2" t="s">
        <v>531</v>
      </c>
      <c r="D9" t="s">
        <v>6145</v>
      </c>
      <c r="E9" s="2">
        <v>1</v>
      </c>
      <c r="F9" s="2" t="str">
        <f>_xlfn.XLOOKUP(C9,customers!$A$2:$A$1001,customers!$B$2:$B$1001,,0)</f>
        <v>Melvin Wharfe</v>
      </c>
      <c r="G9" s="2" t="str">
        <f>IF(_xlfn.XLOOKUP(C9,customers!$A$2:$A$1001, customers!$C$2:$C$1001,,0)=0,"",_xlfn.XLOOKUP(C9,customers!$A$2:$A$1001, customers!$C$2:$C$1001,,0))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1" t="str">
        <f>INDEX(products!$A$1:$G$49,MATCH(orders!$D9,products!$A$1:$A$49,0), MATCH(orders!K$1,products!$A$1:$G$1,0)) &amp; " kg"</f>
        <v>0,2 kg</v>
      </c>
      <c r="L9" s="4">
        <f>INDEX(products!$A$1:$G$49,MATCH(orders!$D9,products!$A$1:$A$49,0), MATCH(orders!L$1,products!$A$1:$G$1,0))</f>
        <v>4.7549999999999999</v>
      </c>
      <c r="M9" s="4">
        <f>L9*E9</f>
        <v>4.7549999999999999</v>
      </c>
      <c r="N9" t="str">
        <f>IF(I9="Rob","Robusta", IF(I9="Exc","Excelsa", IF(I9="Ara","Arabika",IF(I9="Lib","Liberika"))))</f>
        <v>Liberika</v>
      </c>
      <c r="O9" t="str">
        <f>IF(J9="M","Medium",IF(J9="L","Light",IF(J9="D","Dark","")))</f>
        <v>Light</v>
      </c>
      <c r="P9" t="str">
        <f>_xlfn.XLOOKUP(Orders[[#This Row],[Customer ID]],customers!$A$1:$A$1001,customers!$I$1:$I$1001,,0)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 customers!$C$2:$C$1001,,0)=0,"",_xlfn.XLOOKUP(C10,customers!$A$2:$A$1001, customers!$C$2:$C$1001,,0))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1" t="str">
        <f>INDEX(products!$A$1:$G$49,MATCH(orders!$D10,products!$A$1:$A$49,0), MATCH(orders!K$1,products!$A$1:$G$1,0)) &amp; " kg"</f>
        <v>0,5 kg</v>
      </c>
      <c r="L10" s="4">
        <f>INDEX(products!$A$1:$G$49,MATCH(orders!$D10,products!$A$1:$A$49,0), MATCH(orders!L$1,products!$A$1:$G$1,0))</f>
        <v>5.97</v>
      </c>
      <c r="M10" s="4">
        <f>L10*E10</f>
        <v>17.91</v>
      </c>
      <c r="N10" t="str">
        <f>IF(I10="Rob","Robusta", IF(I10="Exc","Excelsa", IF(I10="Ara","Arabika",IF(I10="Lib","Liberika"))))</f>
        <v>Robusta</v>
      </c>
      <c r="O10" t="str">
        <f>IF(J10="M","Medium",IF(J10="L","Light",IF(J10="D","Dark","")))</f>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 customers!$C$2:$C$1001,,0)=0,"",_xlfn.XLOOKUP(C11,customers!$A$2:$A$1001, customers!$C$2:$C$1001,,0))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1" t="str">
        <f>INDEX(products!$A$1:$G$49,MATCH(orders!$D11,products!$A$1:$A$49,0), MATCH(orders!K$1,products!$A$1:$G$1,0)) &amp; " kg"</f>
        <v>0,5 kg</v>
      </c>
      <c r="L11" s="4">
        <f>INDEX(products!$A$1:$G$49,MATCH(orders!$D11,products!$A$1:$A$49,0), MATCH(orders!L$1,products!$A$1:$G$1,0))</f>
        <v>5.97</v>
      </c>
      <c r="M11" s="4">
        <f>L11*E11</f>
        <v>5.97</v>
      </c>
      <c r="N11" t="str">
        <f>IF(I11="Rob","Robusta", IF(I11="Exc","Excelsa", IF(I11="Ara","Arabika",IF(I11="Lib","Liberika"))))</f>
        <v>Robusta</v>
      </c>
      <c r="O11" t="str">
        <f>IF(J11="M","Medium",IF(J11="L","Light",IF(J11="D","Dark","")))</f>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 customers!$C$2:$C$1001,,0)=0,"",_xlfn.XLOOKUP(C12,customers!$A$2:$A$1001, customers!$C$2:$C$1001,,0))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1" t="str">
        <f>INDEX(products!$A$1:$G$49,MATCH(orders!$D12,products!$A$1:$A$49,0), MATCH(orders!K$1,products!$A$1:$G$1,0)) &amp; " kg"</f>
        <v>1 kg</v>
      </c>
      <c r="L12" s="4">
        <f>INDEX(products!$A$1:$G$49,MATCH(orders!$D12,products!$A$1:$A$49,0), MATCH(orders!L$1,products!$A$1:$G$1,0))</f>
        <v>9.9499999999999993</v>
      </c>
      <c r="M12" s="4">
        <f>L12*E12</f>
        <v>39.799999999999997</v>
      </c>
      <c r="N12" t="str">
        <f>IF(I12="Rob","Robusta", IF(I12="Exc","Excelsa", IF(I12="Ara","Arabika",IF(I12="Lib","Liberika"))))</f>
        <v>Arabika</v>
      </c>
      <c r="O12" t="str">
        <f>IF(J12="M","Medium",IF(J12="L","Light",IF(J12="D","Dark","")))</f>
        <v>Dark</v>
      </c>
      <c r="P12" t="str">
        <f>_xlfn.XLOOKUP(Orders[[#This Row],[Customer ID]],customers!$A$1:$A$1001,customers!$I$1:$I$1001,,0)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 customers!$C$2:$C$1001,,0)=0,"",_xlfn.XLOOKUP(C13,customers!$A$2:$A$1001, customers!$C$2:$C$1001,,0))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1" t="str">
        <f>INDEX(products!$A$1:$G$49,MATCH(orders!$D13,products!$A$1:$A$49,0), MATCH(orders!K$1,products!$A$1:$G$1,0)) &amp; " kg"</f>
        <v>2,5 kg</v>
      </c>
      <c r="L13" s="4">
        <f>INDEX(products!$A$1:$G$49,MATCH(orders!$D13,products!$A$1:$A$49,0), MATCH(orders!L$1,products!$A$1:$G$1,0))</f>
        <v>34.154999999999994</v>
      </c>
      <c r="M13" s="4">
        <f>L13*E13</f>
        <v>170.77499999999998</v>
      </c>
      <c r="N13" t="str">
        <f>IF(I13="Rob","Robusta", IF(I13="Exc","Excelsa", IF(I13="Ara","Arabika",IF(I13="Lib","Liberika"))))</f>
        <v>Excelsa</v>
      </c>
      <c r="O13" t="str">
        <f>IF(J13="M","Medium",IF(J13="L","Light",IF(J13="D","Dark","")))</f>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 customers!$C$2:$C$1001,,0)=0,"",_xlfn.XLOOKUP(C14,customers!$A$2:$A$1001, customers!$C$2:$C$1001,,0))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1" t="str">
        <f>INDEX(products!$A$1:$G$49,MATCH(orders!$D14,products!$A$1:$A$49,0), MATCH(orders!K$1,products!$A$1:$G$1,0)) &amp; " kg"</f>
        <v>1 kg</v>
      </c>
      <c r="L14" s="4">
        <f>INDEX(products!$A$1:$G$49,MATCH(orders!$D14,products!$A$1:$A$49,0), MATCH(orders!L$1,products!$A$1:$G$1,0))</f>
        <v>9.9499999999999993</v>
      </c>
      <c r="M14" s="4">
        <f>L14*E14</f>
        <v>49.75</v>
      </c>
      <c r="N14" t="str">
        <f>IF(I14="Rob","Robusta", IF(I14="Exc","Excelsa", IF(I14="Ara","Arabika",IF(I14="Lib","Liberika"))))</f>
        <v>Robusta</v>
      </c>
      <c r="O14" t="str">
        <f>IF(J14="M","Medium",IF(J14="L","Light",IF(J14="D","Dark","")))</f>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 customers!$C$2:$C$1001,,0)=0,"",_xlfn.XLOOKUP(C15,customers!$A$2:$A$1001, customers!$C$2:$C$1001,,0))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1" t="str">
        <f>INDEX(products!$A$1:$G$49,MATCH(orders!$D15,products!$A$1:$A$49,0), MATCH(orders!K$1,products!$A$1:$G$1,0)) &amp; " kg"</f>
        <v>2,5 kg</v>
      </c>
      <c r="L15" s="4">
        <f>INDEX(products!$A$1:$G$49,MATCH(orders!$D15,products!$A$1:$A$49,0), MATCH(orders!L$1,products!$A$1:$G$1,0))</f>
        <v>20.584999999999997</v>
      </c>
      <c r="M15" s="4">
        <f>L15*E15</f>
        <v>41.169999999999995</v>
      </c>
      <c r="N15" t="str">
        <f>IF(I15="Rob","Robusta", IF(I15="Exc","Excelsa", IF(I15="Ara","Arabika",IF(I15="Lib","Liberika"))))</f>
        <v>Robusta</v>
      </c>
      <c r="O15" t="str">
        <f>IF(J15="M","Medium",IF(J15="L","Light",IF(J15="D","Dark","")))</f>
        <v>Dark</v>
      </c>
      <c r="P15" t="str">
        <f>_xlfn.XLOOKUP(Orders[[#This Row],[Customer ID]],customers!$A$1:$A$1001,customers!$I$1:$I$1001,,0)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 customers!$C$2:$C$1001,,0)=0,"",_xlfn.XLOOKUP(C16,customers!$A$2:$A$1001, customers!$C$2:$C$1001,,0))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1" t="str">
        <f>INDEX(products!$A$1:$G$49,MATCH(orders!$D16,products!$A$1:$A$49,0), MATCH(orders!K$1,products!$A$1:$G$1,0)) &amp; " kg"</f>
        <v>0,2 kg</v>
      </c>
      <c r="L16" s="4">
        <f>INDEX(products!$A$1:$G$49,MATCH(orders!$D16,products!$A$1:$A$49,0), MATCH(orders!L$1,products!$A$1:$G$1,0))</f>
        <v>3.8849999999999998</v>
      </c>
      <c r="M16" s="4">
        <f>L16*E16</f>
        <v>11.654999999999999</v>
      </c>
      <c r="N16" t="str">
        <f>IF(I16="Rob","Robusta", IF(I16="Exc","Excelsa", IF(I16="Ara","Arabika",IF(I16="Lib","Liberika"))))</f>
        <v>Liberika</v>
      </c>
      <c r="O16" t="str">
        <f>IF(J16="M","Medium",IF(J16="L","Light",IF(J16="D","Dark","")))</f>
        <v>Dark</v>
      </c>
      <c r="P16" t="str">
        <f>_xlfn.XLOOKUP(Orders[[#This Row],[Customer ID]],customers!$A$1:$A$1001,customers!$I$1:$I$1001,,0)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 customers!$C$2:$C$1001,,0)=0,"",_xlfn.XLOOKUP(C17,customers!$A$2:$A$1001, customers!$C$2:$C$1001,,0))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1" t="str">
        <f>INDEX(products!$A$1:$G$49,MATCH(orders!$D17,products!$A$1:$A$49,0), MATCH(orders!K$1,products!$A$1:$G$1,0)) &amp; " kg"</f>
        <v>2,5 kg</v>
      </c>
      <c r="L17" s="4">
        <f>INDEX(products!$A$1:$G$49,MATCH(orders!$D17,products!$A$1:$A$49,0), MATCH(orders!L$1,products!$A$1:$G$1,0))</f>
        <v>22.884999999999998</v>
      </c>
      <c r="M17" s="4">
        <f>L17*E17</f>
        <v>114.42499999999998</v>
      </c>
      <c r="N17" t="str">
        <f>IF(I17="Rob","Robusta", IF(I17="Exc","Excelsa", IF(I17="Ara","Arabika",IF(I17="Lib","Liberika"))))</f>
        <v>Robusta</v>
      </c>
      <c r="O17" t="str">
        <f>IF(J17="M","Medium",IF(J17="L","Light",IF(J17="D","Dark","")))</f>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 customers!$C$2:$C$1001,,0)=0,"",_xlfn.XLOOKUP(C18,customers!$A$2:$A$1001, customers!$C$2:$C$1001,,0))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1" t="str">
        <f>INDEX(products!$A$1:$G$49,MATCH(orders!$D18,products!$A$1:$A$49,0), MATCH(orders!K$1,products!$A$1:$G$1,0)) &amp; " kg"</f>
        <v>0,2 kg</v>
      </c>
      <c r="L18" s="4">
        <f>INDEX(products!$A$1:$G$49,MATCH(orders!$D18,products!$A$1:$A$49,0), MATCH(orders!L$1,products!$A$1:$G$1,0))</f>
        <v>3.375</v>
      </c>
      <c r="M18" s="4">
        <f>L18*E18</f>
        <v>20.25</v>
      </c>
      <c r="N18" t="str">
        <f>IF(I18="Rob","Robusta", IF(I18="Exc","Excelsa", IF(I18="Ara","Arabika",IF(I18="Lib","Liberika"))))</f>
        <v>Arabika</v>
      </c>
      <c r="O18" t="str">
        <f>IF(J18="M","Medium",IF(J18="L","Light",IF(J18="D","Dark","")))</f>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 customers!$C$2:$C$1001,,0)=0,"",_xlfn.XLOOKUP(C19,customers!$A$2:$A$1001, customers!$C$2:$C$1001,,0))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1" t="str">
        <f>INDEX(products!$A$1:$G$49,MATCH(orders!$D19,products!$A$1:$A$49,0), MATCH(orders!K$1,products!$A$1:$G$1,0)) &amp; " kg"</f>
        <v>1 kg</v>
      </c>
      <c r="L19" s="4">
        <f>INDEX(products!$A$1:$G$49,MATCH(orders!$D19,products!$A$1:$A$49,0), MATCH(orders!L$1,products!$A$1:$G$1,0))</f>
        <v>12.95</v>
      </c>
      <c r="M19" s="4">
        <f>L19*E19</f>
        <v>77.699999999999989</v>
      </c>
      <c r="N19" t="str">
        <f>IF(I19="Rob","Robusta", IF(I19="Exc","Excelsa", IF(I19="Ara","Arabika",IF(I19="Lib","Liberika"))))</f>
        <v>Arabika</v>
      </c>
      <c r="O19" t="str">
        <f>IF(J19="M","Medium",IF(J19="L","Light",IF(J19="D","Dark","")))</f>
        <v>Light</v>
      </c>
      <c r="P19" t="str">
        <f>_xlfn.XLOOKUP(Orders[[#This Row],[Customer ID]],customers!$A$1:$A$1001,customers!$I$1:$I$1001,,0)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 customers!$C$2:$C$1001,,0)=0,"",_xlfn.XLOOKUP(C20,customers!$A$2:$A$1001, customers!$C$2:$C$1001,,0))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1" t="str">
        <f>INDEX(products!$A$1:$G$49,MATCH(orders!$D20,products!$A$1:$A$49,0), MATCH(orders!K$1,products!$A$1:$G$1,0)) &amp; " kg"</f>
        <v>2,5 kg</v>
      </c>
      <c r="L20" s="4">
        <f>INDEX(products!$A$1:$G$49,MATCH(orders!$D20,products!$A$1:$A$49,0), MATCH(orders!L$1,products!$A$1:$G$1,0))</f>
        <v>20.584999999999997</v>
      </c>
      <c r="M20" s="4">
        <f>L20*E20</f>
        <v>82.339999999999989</v>
      </c>
      <c r="N20" t="str">
        <f>IF(I20="Rob","Robusta", IF(I20="Exc","Excelsa", IF(I20="Ara","Arabika",IF(I20="Lib","Liberika"))))</f>
        <v>Robusta</v>
      </c>
      <c r="O20" t="str">
        <f>IF(J20="M","Medium",IF(J20="L","Light",IF(J20="D","Dark","")))</f>
        <v>Dark</v>
      </c>
      <c r="P20" t="str">
        <f>_xlfn.XLOOKUP(Orders[[#This Row],[Customer ID]],customers!$A$1:$A$1001,customers!$I$1:$I$1001,,0)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 customers!$C$2:$C$1001,,0)=0,"",_xlfn.XLOOKUP(C21,customers!$A$2:$A$1001, customers!$C$2:$C$1001,,0))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1" t="str">
        <f>INDEX(products!$A$1:$G$49,MATCH(orders!$D21,products!$A$1:$A$49,0), MATCH(orders!K$1,products!$A$1:$G$1,0)) &amp; " kg"</f>
        <v>0,2 kg</v>
      </c>
      <c r="L21" s="4">
        <f>INDEX(products!$A$1:$G$49,MATCH(orders!$D21,products!$A$1:$A$49,0), MATCH(orders!L$1,products!$A$1:$G$1,0))</f>
        <v>3.375</v>
      </c>
      <c r="M21" s="4">
        <f>L21*E21</f>
        <v>16.875</v>
      </c>
      <c r="N21" t="str">
        <f>IF(I21="Rob","Robusta", IF(I21="Exc","Excelsa", IF(I21="Ara","Arabika",IF(I21="Lib","Liberika"))))</f>
        <v>Arabika</v>
      </c>
      <c r="O21" t="str">
        <f>IF(J21="M","Medium",IF(J21="L","Light",IF(J21="D","Dark","")))</f>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 customers!$C$2:$C$1001,,0)=0,"",_xlfn.XLOOKUP(C22,customers!$A$2:$A$1001, customers!$C$2:$C$1001,,0))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1" t="str">
        <f>INDEX(products!$A$1:$G$49,MATCH(orders!$D22,products!$A$1:$A$49,0), MATCH(orders!K$1,products!$A$1:$G$1,0)) &amp; " kg"</f>
        <v>0,2 kg</v>
      </c>
      <c r="L22" s="4">
        <f>INDEX(products!$A$1:$G$49,MATCH(orders!$D22,products!$A$1:$A$49,0), MATCH(orders!L$1,products!$A$1:$G$1,0))</f>
        <v>3.645</v>
      </c>
      <c r="M22" s="4">
        <f>L22*E22</f>
        <v>14.58</v>
      </c>
      <c r="N22" t="str">
        <f>IF(I22="Rob","Robusta", IF(I22="Exc","Excelsa", IF(I22="Ara","Arabika",IF(I22="Lib","Liberika"))))</f>
        <v>Excelsa</v>
      </c>
      <c r="O22" t="str">
        <f>IF(J22="M","Medium",IF(J22="L","Light",IF(J22="D","Dark","")))</f>
        <v>Dark</v>
      </c>
      <c r="P22" t="str">
        <f>_xlfn.XLOOKUP(Orders[[#This Row],[Customer ID]],customers!$A$1:$A$1001,customers!$I$1:$I$1001,,0)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 customers!$C$2:$C$1001,,0)=0,"",_xlfn.XLOOKUP(C23,customers!$A$2:$A$1001, customers!$C$2:$C$1001,,0))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1" t="str">
        <f>INDEX(products!$A$1:$G$49,MATCH(orders!$D23,products!$A$1:$A$49,0), MATCH(orders!K$1,products!$A$1:$G$1,0)) &amp; " kg"</f>
        <v>0,2 kg</v>
      </c>
      <c r="L23" s="4">
        <f>INDEX(products!$A$1:$G$49,MATCH(orders!$D23,products!$A$1:$A$49,0), MATCH(orders!L$1,products!$A$1:$G$1,0))</f>
        <v>2.9849999999999999</v>
      </c>
      <c r="M23" s="4">
        <f>L23*E23</f>
        <v>17.91</v>
      </c>
      <c r="N23" t="str">
        <f>IF(I23="Rob","Robusta", IF(I23="Exc","Excelsa", IF(I23="Ara","Arabika",IF(I23="Lib","Liberika"))))</f>
        <v>Arabika</v>
      </c>
      <c r="O23" t="str">
        <f>IF(J23="M","Medium",IF(J23="L","Light",IF(J23="D","Dark","")))</f>
        <v>Dark</v>
      </c>
      <c r="P23" t="str">
        <f>_xlfn.XLOOKUP(Orders[[#This Row],[Customer ID]],customers!$A$1:$A$1001,customers!$I$1:$I$1001,,0)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 customers!$C$2:$C$1001,,0)=0,"",_xlfn.XLOOKUP(C24,customers!$A$2:$A$1001, customers!$C$2:$C$1001,,0))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1" t="str">
        <f>INDEX(products!$A$1:$G$49,MATCH(orders!$D24,products!$A$1:$A$49,0), MATCH(orders!K$1,products!$A$1:$G$1,0)) &amp; " kg"</f>
        <v>2,5 kg</v>
      </c>
      <c r="L24" s="4">
        <f>INDEX(products!$A$1:$G$49,MATCH(orders!$D24,products!$A$1:$A$49,0), MATCH(orders!L$1,products!$A$1:$G$1,0))</f>
        <v>22.884999999999998</v>
      </c>
      <c r="M24" s="4">
        <f>L24*E24</f>
        <v>91.539999999999992</v>
      </c>
      <c r="N24" t="str">
        <f>IF(I24="Rob","Robusta", IF(I24="Exc","Excelsa", IF(I24="Ara","Arabika",IF(I24="Lib","Liberika"))))</f>
        <v>Robusta</v>
      </c>
      <c r="O24" t="str">
        <f>IF(J24="M","Medium",IF(J24="L","Light",IF(J24="D","Dark","")))</f>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 customers!$C$2:$C$1001,,0)=0,"",_xlfn.XLOOKUP(C25,customers!$A$2:$A$1001, customers!$C$2:$C$1001,,0))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1" t="str">
        <f>INDEX(products!$A$1:$G$49,MATCH(orders!$D25,products!$A$1:$A$49,0), MATCH(orders!K$1,products!$A$1:$G$1,0)) &amp; " kg"</f>
        <v>0,2 kg</v>
      </c>
      <c r="L25" s="4">
        <f>INDEX(products!$A$1:$G$49,MATCH(orders!$D25,products!$A$1:$A$49,0), MATCH(orders!L$1,products!$A$1:$G$1,0))</f>
        <v>2.9849999999999999</v>
      </c>
      <c r="M25" s="4">
        <f>L25*E25</f>
        <v>11.94</v>
      </c>
      <c r="N25" t="str">
        <f>IF(I25="Rob","Robusta", IF(I25="Exc","Excelsa", IF(I25="Ara","Arabika",IF(I25="Lib","Liberika"))))</f>
        <v>Arabika</v>
      </c>
      <c r="O25" t="str">
        <f>IF(J25="M","Medium",IF(J25="L","Light",IF(J25="D","Dark","")))</f>
        <v>Dark</v>
      </c>
      <c r="P25" t="str">
        <f>_xlfn.XLOOKUP(Orders[[#This Row],[Customer ID]],customers!$A$1:$A$1001,customers!$I$1:$I$1001,,0)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 customers!$C$2:$C$1001,,0)=0,"",_xlfn.XLOOKUP(C26,customers!$A$2:$A$1001, customers!$C$2:$C$1001,,0))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1" t="str">
        <f>INDEX(products!$A$1:$G$49,MATCH(orders!$D26,products!$A$1:$A$49,0), MATCH(orders!K$1,products!$A$1:$G$1,0)) &amp; " kg"</f>
        <v>1 kg</v>
      </c>
      <c r="L26" s="4">
        <f>INDEX(products!$A$1:$G$49,MATCH(orders!$D26,products!$A$1:$A$49,0), MATCH(orders!L$1,products!$A$1:$G$1,0))</f>
        <v>11.25</v>
      </c>
      <c r="M26" s="4">
        <f>L26*E26</f>
        <v>11.25</v>
      </c>
      <c r="N26" t="str">
        <f>IF(I26="Rob","Robusta", IF(I26="Exc","Excelsa", IF(I26="Ara","Arabika",IF(I26="Lib","Liberika"))))</f>
        <v>Arabika</v>
      </c>
      <c r="O26" t="str">
        <f>IF(J26="M","Medium",IF(J26="L","Light",IF(J26="D","Dark","")))</f>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 customers!$C$2:$C$1001,,0)=0,"",_xlfn.XLOOKUP(C27,customers!$A$2:$A$1001, customers!$C$2:$C$1001,,0))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1" t="str">
        <f>INDEX(products!$A$1:$G$49,MATCH(orders!$D27,products!$A$1:$A$49,0), MATCH(orders!K$1,products!$A$1:$G$1,0)) &amp; " kg"</f>
        <v>0,2 kg</v>
      </c>
      <c r="L27" s="4">
        <f>INDEX(products!$A$1:$G$49,MATCH(orders!$D27,products!$A$1:$A$49,0), MATCH(orders!L$1,products!$A$1:$G$1,0))</f>
        <v>4.125</v>
      </c>
      <c r="M27" s="4">
        <f>L27*E27</f>
        <v>12.375</v>
      </c>
      <c r="N27" t="str">
        <f>IF(I27="Rob","Robusta", IF(I27="Exc","Excelsa", IF(I27="Ara","Arabika",IF(I27="Lib","Liberika"))))</f>
        <v>Excelsa</v>
      </c>
      <c r="O27" t="str">
        <f>IF(J27="M","Medium",IF(J27="L","Light",IF(J27="D","Dark","")))</f>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 customers!$C$2:$C$1001,,0)=0,"",_xlfn.XLOOKUP(C28,customers!$A$2:$A$1001, customers!$C$2:$C$1001,,0))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1" t="str">
        <f>INDEX(products!$A$1:$G$49,MATCH(orders!$D28,products!$A$1:$A$49,0), MATCH(orders!K$1,products!$A$1:$G$1,0)) &amp; " kg"</f>
        <v>0,5 kg</v>
      </c>
      <c r="L28" s="4">
        <f>INDEX(products!$A$1:$G$49,MATCH(orders!$D28,products!$A$1:$A$49,0), MATCH(orders!L$1,products!$A$1:$G$1,0))</f>
        <v>6.75</v>
      </c>
      <c r="M28" s="4">
        <f>L28*E28</f>
        <v>27</v>
      </c>
      <c r="N28" t="str">
        <f>IF(I28="Rob","Robusta", IF(I28="Exc","Excelsa", IF(I28="Ara","Arabika",IF(I28="Lib","Liberika"))))</f>
        <v>Arabika</v>
      </c>
      <c r="O28" t="str">
        <f>IF(J28="M","Medium",IF(J28="L","Light",IF(J28="D","Dark","")))</f>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 customers!$C$2:$C$1001,,0)=0,"",_xlfn.XLOOKUP(C29,customers!$A$2:$A$1001, customers!$C$2:$C$1001,,0))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1" t="str">
        <f>INDEX(products!$A$1:$G$49,MATCH(orders!$D29,products!$A$1:$A$49,0), MATCH(orders!K$1,products!$A$1:$G$1,0)) &amp; " kg"</f>
        <v>0,2 kg</v>
      </c>
      <c r="L29" s="4">
        <f>INDEX(products!$A$1:$G$49,MATCH(orders!$D29,products!$A$1:$A$49,0), MATCH(orders!L$1,products!$A$1:$G$1,0))</f>
        <v>3.375</v>
      </c>
      <c r="M29" s="4">
        <f>L29*E29</f>
        <v>16.875</v>
      </c>
      <c r="N29" t="str">
        <f>IF(I29="Rob","Robusta", IF(I29="Exc","Excelsa", IF(I29="Ara","Arabika",IF(I29="Lib","Liberika"))))</f>
        <v>Arabika</v>
      </c>
      <c r="O29" t="str">
        <f>IF(J29="M","Medium",IF(J29="L","Light",IF(J29="D","Dark","")))</f>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 customers!$C$2:$C$1001,,0)=0,"",_xlfn.XLOOKUP(C30,customers!$A$2:$A$1001, customers!$C$2:$C$1001,,0))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1" t="str">
        <f>INDEX(products!$A$1:$G$49,MATCH(orders!$D30,products!$A$1:$A$49,0), MATCH(orders!K$1,products!$A$1:$G$1,0)) &amp; " kg"</f>
        <v>0,5 kg</v>
      </c>
      <c r="L30" s="4">
        <f>INDEX(products!$A$1:$G$49,MATCH(orders!$D30,products!$A$1:$A$49,0), MATCH(orders!L$1,products!$A$1:$G$1,0))</f>
        <v>5.97</v>
      </c>
      <c r="M30" s="4">
        <f>L30*E30</f>
        <v>17.91</v>
      </c>
      <c r="N30" t="str">
        <f>IF(I30="Rob","Robusta", IF(I30="Exc","Excelsa", IF(I30="Ara","Arabika",IF(I30="Lib","Liberika"))))</f>
        <v>Arabika</v>
      </c>
      <c r="O30" t="str">
        <f>IF(J30="M","Medium",IF(J30="L","Light",IF(J30="D","Dark","")))</f>
        <v>Dark</v>
      </c>
      <c r="P30" t="str">
        <f>_xlfn.XLOOKUP(Orders[[#This Row],[Customer ID]],customers!$A$1:$A$1001,customers!$I$1:$I$1001,,0)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 customers!$C$2:$C$1001,,0)=0,"",_xlfn.XLOOKUP(C31,customers!$A$2:$A$1001, customers!$C$2:$C$1001,,0))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1" t="str">
        <f>INDEX(products!$A$1:$G$49,MATCH(orders!$D31,products!$A$1:$A$49,0), MATCH(orders!K$1,products!$A$1:$G$1,0)) &amp; " kg"</f>
        <v>1 kg</v>
      </c>
      <c r="L31" s="4">
        <f>INDEX(products!$A$1:$G$49,MATCH(orders!$D31,products!$A$1:$A$49,0), MATCH(orders!L$1,products!$A$1:$G$1,0))</f>
        <v>9.9499999999999993</v>
      </c>
      <c r="M31" s="4">
        <f>L31*E31</f>
        <v>39.799999999999997</v>
      </c>
      <c r="N31" t="str">
        <f>IF(I31="Rob","Robusta", IF(I31="Exc","Excelsa", IF(I31="Ara","Arabika",IF(I31="Lib","Liberika"))))</f>
        <v>Arabika</v>
      </c>
      <c r="O31" t="str">
        <f>IF(J31="M","Medium",IF(J31="L","Light",IF(J31="D","Dark","")))</f>
        <v>Dark</v>
      </c>
      <c r="P31" t="str">
        <f>_xlfn.XLOOKUP(Orders[[#This Row],[Customer ID]],customers!$A$1:$A$1001,customers!$I$1:$I$1001,,0)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 customers!$C$2:$C$1001,,0)=0,"",_xlfn.XLOOKUP(C32,customers!$A$2:$A$1001, customers!$C$2:$C$1001,,0))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1" t="str">
        <f>INDEX(products!$A$1:$G$49,MATCH(orders!$D32,products!$A$1:$A$49,0), MATCH(orders!K$1,products!$A$1:$G$1,0)) &amp; " kg"</f>
        <v>0,2 kg</v>
      </c>
      <c r="L32" s="4">
        <f>INDEX(products!$A$1:$G$49,MATCH(orders!$D32,products!$A$1:$A$49,0), MATCH(orders!L$1,products!$A$1:$G$1,0))</f>
        <v>4.3650000000000002</v>
      </c>
      <c r="M32" s="4">
        <f>L32*E32</f>
        <v>21.825000000000003</v>
      </c>
      <c r="N32" t="str">
        <f>IF(I32="Rob","Robusta", IF(I32="Exc","Excelsa", IF(I32="Ara","Arabika",IF(I32="Lib","Liberika"))))</f>
        <v>Liberika</v>
      </c>
      <c r="O32" t="str">
        <f>IF(J32="M","Medium",IF(J32="L","Light",IF(J32="D","Dark","")))</f>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 customers!$C$2:$C$1001,,0)=0,"",_xlfn.XLOOKUP(C33,customers!$A$2:$A$1001, customers!$C$2:$C$1001,,0))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1" t="str">
        <f>INDEX(products!$A$1:$G$49,MATCH(orders!$D33,products!$A$1:$A$49,0), MATCH(orders!K$1,products!$A$1:$G$1,0)) &amp; " kg"</f>
        <v>0,5 kg</v>
      </c>
      <c r="L33" s="4">
        <f>INDEX(products!$A$1:$G$49,MATCH(orders!$D33,products!$A$1:$A$49,0), MATCH(orders!L$1,products!$A$1:$G$1,0))</f>
        <v>5.97</v>
      </c>
      <c r="M33" s="4">
        <f>L33*E33</f>
        <v>35.82</v>
      </c>
      <c r="N33" t="str">
        <f>IF(I33="Rob","Robusta", IF(I33="Exc","Excelsa", IF(I33="Ara","Arabika",IF(I33="Lib","Liberika"))))</f>
        <v>Arabika</v>
      </c>
      <c r="O33" t="str">
        <f>IF(J33="M","Medium",IF(J33="L","Light",IF(J33="D","Dark","")))</f>
        <v>Dark</v>
      </c>
      <c r="P33" t="str">
        <f>_xlfn.XLOOKUP(Orders[[#This Row],[Customer ID]],customers!$A$1:$A$1001,customers!$I$1:$I$1001,,0)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 customers!$C$2:$C$1001,,0)=0,"",_xlfn.XLOOKUP(C34,customers!$A$2:$A$1001, customers!$C$2:$C$1001,,0))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1" t="str">
        <f>INDEX(products!$A$1:$G$49,MATCH(orders!$D34,products!$A$1:$A$49,0), MATCH(orders!K$1,products!$A$1:$G$1,0)) &amp; " kg"</f>
        <v>0,5 kg</v>
      </c>
      <c r="L34" s="4">
        <f>INDEX(products!$A$1:$G$49,MATCH(orders!$D34,products!$A$1:$A$49,0), MATCH(orders!L$1,products!$A$1:$G$1,0))</f>
        <v>8.73</v>
      </c>
      <c r="M34" s="4">
        <f>L34*E34</f>
        <v>52.38</v>
      </c>
      <c r="N34" t="str">
        <f>IF(I34="Rob","Robusta", IF(I34="Exc","Excelsa", IF(I34="Ara","Arabika",IF(I34="Lib","Liberika"))))</f>
        <v>Liberika</v>
      </c>
      <c r="O34" t="str">
        <f>IF(J34="M","Medium",IF(J34="L","Light",IF(J34="D","Dark","")))</f>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 customers!$C$2:$C$1001,,0)=0,"",_xlfn.XLOOKUP(C35,customers!$A$2:$A$1001, customers!$C$2:$C$1001,,0))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1" t="str">
        <f>INDEX(products!$A$1:$G$49,MATCH(orders!$D35,products!$A$1:$A$49,0), MATCH(orders!K$1,products!$A$1:$G$1,0)) &amp; " kg"</f>
        <v>0,2 kg</v>
      </c>
      <c r="L35" s="4">
        <f>INDEX(products!$A$1:$G$49,MATCH(orders!$D35,products!$A$1:$A$49,0), MATCH(orders!L$1,products!$A$1:$G$1,0))</f>
        <v>4.7549999999999999</v>
      </c>
      <c r="M35" s="4">
        <f>L35*E35</f>
        <v>23.774999999999999</v>
      </c>
      <c r="N35" t="str">
        <f>IF(I35="Rob","Robusta", IF(I35="Exc","Excelsa", IF(I35="Ara","Arabika",IF(I35="Lib","Liberika"))))</f>
        <v>Liberika</v>
      </c>
      <c r="O35" t="str">
        <f>IF(J35="M","Medium",IF(J35="L","Light",IF(J35="D","Dark","")))</f>
        <v>Light</v>
      </c>
      <c r="P35" t="str">
        <f>_xlfn.XLOOKUP(Orders[[#This Row],[Customer ID]],customers!$A$1:$A$1001,customers!$I$1:$I$1001,,0)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 customers!$C$2:$C$1001,,0)=0,"",_xlfn.XLOOKUP(C36,customers!$A$2:$A$1001, customers!$C$2:$C$1001,,0))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1" t="str">
        <f>INDEX(products!$A$1:$G$49,MATCH(orders!$D36,products!$A$1:$A$49,0), MATCH(orders!K$1,products!$A$1:$G$1,0)) &amp; " kg"</f>
        <v>0,5 kg</v>
      </c>
      <c r="L36" s="4">
        <f>INDEX(products!$A$1:$G$49,MATCH(orders!$D36,products!$A$1:$A$49,0), MATCH(orders!L$1,products!$A$1:$G$1,0))</f>
        <v>9.51</v>
      </c>
      <c r="M36" s="4">
        <f>L36*E36</f>
        <v>57.06</v>
      </c>
      <c r="N36" t="str">
        <f>IF(I36="Rob","Robusta", IF(I36="Exc","Excelsa", IF(I36="Ara","Arabika",IF(I36="Lib","Liberika"))))</f>
        <v>Liberika</v>
      </c>
      <c r="O36" t="str">
        <f>IF(J36="M","Medium",IF(J36="L","Light",IF(J36="D","Dark","")))</f>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 customers!$C$2:$C$1001,,0)=0,"",_xlfn.XLOOKUP(C37,customers!$A$2:$A$1001, customers!$C$2:$C$1001,,0))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1" t="str">
        <f>INDEX(products!$A$1:$G$49,MATCH(orders!$D37,products!$A$1:$A$49,0), MATCH(orders!K$1,products!$A$1:$G$1,0)) &amp; " kg"</f>
        <v>0,5 kg</v>
      </c>
      <c r="L37" s="4">
        <f>INDEX(products!$A$1:$G$49,MATCH(orders!$D37,products!$A$1:$A$49,0), MATCH(orders!L$1,products!$A$1:$G$1,0))</f>
        <v>5.97</v>
      </c>
      <c r="M37" s="4">
        <f>L37*E37</f>
        <v>35.82</v>
      </c>
      <c r="N37" t="str">
        <f>IF(I37="Rob","Robusta", IF(I37="Exc","Excelsa", IF(I37="Ara","Arabika",IF(I37="Lib","Liberika"))))</f>
        <v>Arabika</v>
      </c>
      <c r="O37" t="str">
        <f>IF(J37="M","Medium",IF(J37="L","Light",IF(J37="D","Dark","")))</f>
        <v>Dark</v>
      </c>
      <c r="P37" t="str">
        <f>_xlfn.XLOOKUP(Orders[[#This Row],[Customer ID]],customers!$A$1:$A$1001,customers!$I$1:$I$1001,,0)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 customers!$C$2:$C$1001,,0)=0,"",_xlfn.XLOOKUP(C38,customers!$A$2:$A$1001, customers!$C$2:$C$1001,,0))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1" t="str">
        <f>INDEX(products!$A$1:$G$49,MATCH(orders!$D38,products!$A$1:$A$49,0), MATCH(orders!K$1,products!$A$1:$G$1,0)) &amp; " kg"</f>
        <v>0,2 kg</v>
      </c>
      <c r="L38" s="4">
        <f>INDEX(products!$A$1:$G$49,MATCH(orders!$D38,products!$A$1:$A$49,0), MATCH(orders!L$1,products!$A$1:$G$1,0))</f>
        <v>4.3650000000000002</v>
      </c>
      <c r="M38" s="4">
        <f>L38*E38</f>
        <v>8.73</v>
      </c>
      <c r="N38" t="str">
        <f>IF(I38="Rob","Robusta", IF(I38="Exc","Excelsa", IF(I38="Ara","Arabika",IF(I38="Lib","Liberika"))))</f>
        <v>Liberika</v>
      </c>
      <c r="O38" t="str">
        <f>IF(J38="M","Medium",IF(J38="L","Light",IF(J38="D","Dark","")))</f>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 customers!$C$2:$C$1001,,0)=0,"",_xlfn.XLOOKUP(C39,customers!$A$2:$A$1001, customers!$C$2:$C$1001,,0))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1" t="str">
        <f>INDEX(products!$A$1:$G$49,MATCH(orders!$D39,products!$A$1:$A$49,0), MATCH(orders!K$1,products!$A$1:$G$1,0)) &amp; " kg"</f>
        <v>0,5 kg</v>
      </c>
      <c r="L39" s="4">
        <f>INDEX(products!$A$1:$G$49,MATCH(orders!$D39,products!$A$1:$A$49,0), MATCH(orders!L$1,products!$A$1:$G$1,0))</f>
        <v>9.51</v>
      </c>
      <c r="M39" s="4">
        <f>L39*E39</f>
        <v>28.53</v>
      </c>
      <c r="N39" t="str">
        <f>IF(I39="Rob","Robusta", IF(I39="Exc","Excelsa", IF(I39="Ara","Arabika",IF(I39="Lib","Liberika"))))</f>
        <v>Liberika</v>
      </c>
      <c r="O39" t="str">
        <f>IF(J39="M","Medium",IF(J39="L","Light",IF(J39="D","Dark","")))</f>
        <v>Light</v>
      </c>
      <c r="P39" t="str">
        <f>_xlfn.XLOOKUP(Orders[[#This Row],[Customer ID]],customers!$A$1:$A$1001,customers!$I$1:$I$1001,,0)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 customers!$C$2:$C$1001,,0)=0,"",_xlfn.XLOOKUP(C40,customers!$A$2:$A$1001, customers!$C$2:$C$1001,,0))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1" t="str">
        <f>INDEX(products!$A$1:$G$49,MATCH(orders!$D40,products!$A$1:$A$49,0), MATCH(orders!K$1,products!$A$1:$G$1,0)) &amp; " kg"</f>
        <v>2,5 kg</v>
      </c>
      <c r="L40" s="4">
        <f>INDEX(products!$A$1:$G$49,MATCH(orders!$D40,products!$A$1:$A$49,0), MATCH(orders!L$1,products!$A$1:$G$1,0))</f>
        <v>22.884999999999998</v>
      </c>
      <c r="M40" s="4">
        <f>L40*E40</f>
        <v>114.42499999999998</v>
      </c>
      <c r="N40" t="str">
        <f>IF(I40="Rob","Robusta", IF(I40="Exc","Excelsa", IF(I40="Ara","Arabika",IF(I40="Lib","Liberika"))))</f>
        <v>Robusta</v>
      </c>
      <c r="O40" t="str">
        <f>IF(J40="M","Medium",IF(J40="L","Light",IF(J40="D","Dark","")))</f>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 customers!$C$2:$C$1001,,0)=0,"",_xlfn.XLOOKUP(C41,customers!$A$2:$A$1001, customers!$C$2:$C$1001,,0))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1" t="str">
        <f>INDEX(products!$A$1:$G$49,MATCH(orders!$D41,products!$A$1:$A$49,0), MATCH(orders!K$1,products!$A$1:$G$1,0)) &amp; " kg"</f>
        <v>1 kg</v>
      </c>
      <c r="L41" s="4">
        <f>INDEX(products!$A$1:$G$49,MATCH(orders!$D41,products!$A$1:$A$49,0), MATCH(orders!L$1,products!$A$1:$G$1,0))</f>
        <v>9.9499999999999993</v>
      </c>
      <c r="M41" s="4">
        <f>L41*E41</f>
        <v>59.699999999999996</v>
      </c>
      <c r="N41" t="str">
        <f>IF(I41="Rob","Robusta", IF(I41="Exc","Excelsa", IF(I41="Ara","Arabika",IF(I41="Lib","Liberika"))))</f>
        <v>Robusta</v>
      </c>
      <c r="O41" t="str">
        <f>IF(J41="M","Medium",IF(J41="L","Light",IF(J41="D","Dark","")))</f>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 customers!$C$2:$C$1001,,0)=0,"",_xlfn.XLOOKUP(C42,customers!$A$2:$A$1001, customers!$C$2:$C$1001,,0))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1" t="str">
        <f>INDEX(products!$A$1:$G$49,MATCH(orders!$D42,products!$A$1:$A$49,0), MATCH(orders!K$1,products!$A$1:$G$1,0)) &amp; " kg"</f>
        <v>1 kg</v>
      </c>
      <c r="L42" s="4">
        <f>INDEX(products!$A$1:$G$49,MATCH(orders!$D42,products!$A$1:$A$49,0), MATCH(orders!L$1,products!$A$1:$G$1,0))</f>
        <v>14.55</v>
      </c>
      <c r="M42" s="4">
        <f>L42*E42</f>
        <v>43.650000000000006</v>
      </c>
      <c r="N42" t="str">
        <f>IF(I42="Rob","Robusta", IF(I42="Exc","Excelsa", IF(I42="Ara","Arabika",IF(I42="Lib","Liberika"))))</f>
        <v>Liberika</v>
      </c>
      <c r="O42" t="str">
        <f>IF(J42="M","Medium",IF(J42="L","Light",IF(J42="D","Dark","")))</f>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 customers!$C$2:$C$1001,,0)=0,"",_xlfn.XLOOKUP(C43,customers!$A$2:$A$1001, customers!$C$2:$C$1001,,0))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1" t="str">
        <f>INDEX(products!$A$1:$G$49,MATCH(orders!$D43,products!$A$1:$A$49,0), MATCH(orders!K$1,products!$A$1:$G$1,0)) &amp; " kg"</f>
        <v>0,2 kg</v>
      </c>
      <c r="L43" s="4">
        <f>INDEX(products!$A$1:$G$49,MATCH(orders!$D43,products!$A$1:$A$49,0), MATCH(orders!L$1,products!$A$1:$G$1,0))</f>
        <v>3.645</v>
      </c>
      <c r="M43" s="4">
        <f>L43*E43</f>
        <v>7.29</v>
      </c>
      <c r="N43" t="str">
        <f>IF(I43="Rob","Robusta", IF(I43="Exc","Excelsa", IF(I43="Ara","Arabika",IF(I43="Lib","Liberika"))))</f>
        <v>Excelsa</v>
      </c>
      <c r="O43" t="str">
        <f>IF(J43="M","Medium",IF(J43="L","Light",IF(J43="D","Dark","")))</f>
        <v>Dark</v>
      </c>
      <c r="P43" t="str">
        <f>_xlfn.XLOOKUP(Orders[[#This Row],[Customer ID]],customers!$A$1:$A$1001,customers!$I$1:$I$1001,,0)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 customers!$C$2:$C$1001,,0)=0,"",_xlfn.XLOOKUP(C44,customers!$A$2:$A$1001, customers!$C$2:$C$1001,,0))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1" t="str">
        <f>INDEX(products!$A$1:$G$49,MATCH(orders!$D44,products!$A$1:$A$49,0), MATCH(orders!K$1,products!$A$1:$G$1,0)) &amp; " kg"</f>
        <v>0,2 kg</v>
      </c>
      <c r="L44" s="4">
        <f>INDEX(products!$A$1:$G$49,MATCH(orders!$D44,products!$A$1:$A$49,0), MATCH(orders!L$1,products!$A$1:$G$1,0))</f>
        <v>2.6849999999999996</v>
      </c>
      <c r="M44" s="4">
        <f>L44*E44</f>
        <v>8.0549999999999997</v>
      </c>
      <c r="N44" t="str">
        <f>IF(I44="Rob","Robusta", IF(I44="Exc","Excelsa", IF(I44="Ara","Arabika",IF(I44="Lib","Liberika"))))</f>
        <v>Robusta</v>
      </c>
      <c r="O44" t="str">
        <f>IF(J44="M","Medium",IF(J44="L","Light",IF(J44="D","Dark","")))</f>
        <v>Dark</v>
      </c>
      <c r="P44" t="str">
        <f>_xlfn.XLOOKUP(Orders[[#This Row],[Customer ID]],customers!$A$1:$A$1001,customers!$I$1:$I$1001,,0)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 customers!$C$2:$C$1001,,0)=0,"",_xlfn.XLOOKUP(C45,customers!$A$2:$A$1001, customers!$C$2:$C$1001,,0))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1" t="str">
        <f>INDEX(products!$A$1:$G$49,MATCH(orders!$D45,products!$A$1:$A$49,0), MATCH(orders!K$1,products!$A$1:$G$1,0)) &amp; " kg"</f>
        <v>2,5 kg</v>
      </c>
      <c r="L45" s="4">
        <f>INDEX(products!$A$1:$G$49,MATCH(orders!$D45,products!$A$1:$A$49,0), MATCH(orders!L$1,products!$A$1:$G$1,0))</f>
        <v>36.454999999999998</v>
      </c>
      <c r="M45" s="4">
        <f>L45*E45</f>
        <v>72.91</v>
      </c>
      <c r="N45" t="str">
        <f>IF(I45="Rob","Robusta", IF(I45="Exc","Excelsa", IF(I45="Ara","Arabika",IF(I45="Lib","Liberika"))))</f>
        <v>Liberika</v>
      </c>
      <c r="O45" t="str">
        <f>IF(J45="M","Medium",IF(J45="L","Light",IF(J45="D","Dark","")))</f>
        <v>Light</v>
      </c>
      <c r="P45" t="str">
        <f>_xlfn.XLOOKUP(Orders[[#This Row],[Customer ID]],customers!$A$1:$A$1001,customers!$I$1:$I$1001,,0)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 customers!$C$2:$C$1001,,0)=0,"",_xlfn.XLOOKUP(C46,customers!$A$2:$A$1001, customers!$C$2:$C$1001,,0))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1" t="str">
        <f>INDEX(products!$A$1:$G$49,MATCH(orders!$D46,products!$A$1:$A$49,0), MATCH(orders!K$1,products!$A$1:$G$1,0)) &amp; " kg"</f>
        <v>0,5 kg</v>
      </c>
      <c r="L46" s="4">
        <f>INDEX(products!$A$1:$G$49,MATCH(orders!$D46,products!$A$1:$A$49,0), MATCH(orders!L$1,products!$A$1:$G$1,0))</f>
        <v>8.25</v>
      </c>
      <c r="M46" s="4">
        <f>L46*E46</f>
        <v>16.5</v>
      </c>
      <c r="N46" t="str">
        <f>IF(I46="Rob","Robusta", IF(I46="Exc","Excelsa", IF(I46="Ara","Arabika",IF(I46="Lib","Liberika"))))</f>
        <v>Excelsa</v>
      </c>
      <c r="O46" t="str">
        <f>IF(J46="M","Medium",IF(J46="L","Light",IF(J46="D","Dark","")))</f>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 customers!$C$2:$C$1001,,0)=0,"",_xlfn.XLOOKUP(C47,customers!$A$2:$A$1001, customers!$C$2:$C$1001,,0))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1" t="str">
        <f>INDEX(products!$A$1:$G$49,MATCH(orders!$D47,products!$A$1:$A$49,0), MATCH(orders!K$1,products!$A$1:$G$1,0)) &amp; " kg"</f>
        <v>2,5 kg</v>
      </c>
      <c r="L47" s="4">
        <f>INDEX(products!$A$1:$G$49,MATCH(orders!$D47,products!$A$1:$A$49,0), MATCH(orders!L$1,products!$A$1:$G$1,0))</f>
        <v>29.784999999999997</v>
      </c>
      <c r="M47" s="4">
        <f>L47*E47</f>
        <v>178.70999999999998</v>
      </c>
      <c r="N47" t="str">
        <f>IF(I47="Rob","Robusta", IF(I47="Exc","Excelsa", IF(I47="Ara","Arabika",IF(I47="Lib","Liberika"))))</f>
        <v>Liberika</v>
      </c>
      <c r="O47" t="str">
        <f>IF(J47="M","Medium",IF(J47="L","Light",IF(J47="D","Dark","")))</f>
        <v>Dark</v>
      </c>
      <c r="P47" t="str">
        <f>_xlfn.XLOOKUP(Orders[[#This Row],[Customer ID]],customers!$A$1:$A$1001,customers!$I$1:$I$1001,,0)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 customers!$C$2:$C$1001,,0)=0,"",_xlfn.XLOOKUP(C48,customers!$A$2:$A$1001, customers!$C$2:$C$1001,,0))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1" t="str">
        <f>INDEX(products!$A$1:$G$49,MATCH(orders!$D48,products!$A$1:$A$49,0), MATCH(orders!K$1,products!$A$1:$G$1,0)) &amp; " kg"</f>
        <v>2,5 kg</v>
      </c>
      <c r="L48" s="4">
        <f>INDEX(products!$A$1:$G$49,MATCH(orders!$D48,products!$A$1:$A$49,0), MATCH(orders!L$1,products!$A$1:$G$1,0))</f>
        <v>31.624999999999996</v>
      </c>
      <c r="M48" s="4">
        <f>L48*E48</f>
        <v>63.249999999999993</v>
      </c>
      <c r="N48" t="str">
        <f>IF(I48="Rob","Robusta", IF(I48="Exc","Excelsa", IF(I48="Ara","Arabika",IF(I48="Lib","Liberika"))))</f>
        <v>Excelsa</v>
      </c>
      <c r="O48" t="str">
        <f>IF(J48="M","Medium",IF(J48="L","Light",IF(J48="D","Dark","")))</f>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 customers!$C$2:$C$1001,,0)=0,"",_xlfn.XLOOKUP(C49,customers!$A$2:$A$1001, customers!$C$2:$C$1001,,0))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1" t="str">
        <f>INDEX(products!$A$1:$G$49,MATCH(orders!$D49,products!$A$1:$A$49,0), MATCH(orders!K$1,products!$A$1:$G$1,0)) &amp; " kg"</f>
        <v>0,2 kg</v>
      </c>
      <c r="L49" s="4">
        <f>INDEX(products!$A$1:$G$49,MATCH(orders!$D49,products!$A$1:$A$49,0), MATCH(orders!L$1,products!$A$1:$G$1,0))</f>
        <v>3.8849999999999998</v>
      </c>
      <c r="M49" s="4">
        <f>L49*E49</f>
        <v>7.77</v>
      </c>
      <c r="N49" t="str">
        <f>IF(I49="Rob","Robusta", IF(I49="Exc","Excelsa", IF(I49="Ara","Arabika",IF(I49="Lib","Liberika"))))</f>
        <v>Arabika</v>
      </c>
      <c r="O49" t="str">
        <f>IF(J49="M","Medium",IF(J49="L","Light",IF(J49="D","Dark","")))</f>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 customers!$C$2:$C$1001,,0)=0,"",_xlfn.XLOOKUP(C50,customers!$A$2:$A$1001, customers!$C$2:$C$1001,,0))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1" t="str">
        <f>INDEX(products!$A$1:$G$49,MATCH(orders!$D50,products!$A$1:$A$49,0), MATCH(orders!K$1,products!$A$1:$G$1,0)) &amp; " kg"</f>
        <v>2,5 kg</v>
      </c>
      <c r="L50" s="4">
        <f>INDEX(products!$A$1:$G$49,MATCH(orders!$D50,products!$A$1:$A$49,0), MATCH(orders!L$1,products!$A$1:$G$1,0))</f>
        <v>22.884999999999998</v>
      </c>
      <c r="M50" s="4">
        <f>L50*E50</f>
        <v>91.539999999999992</v>
      </c>
      <c r="N50" t="str">
        <f>IF(I50="Rob","Robusta", IF(I50="Exc","Excelsa", IF(I50="Ara","Arabika",IF(I50="Lib","Liberika"))))</f>
        <v>Arabika</v>
      </c>
      <c r="O50" t="str">
        <f>IF(J50="M","Medium",IF(J50="L","Light",IF(J50="D","Dark","")))</f>
        <v>Dark</v>
      </c>
      <c r="P50" t="str">
        <f>_xlfn.XLOOKUP(Orders[[#This Row],[Customer ID]],customers!$A$1:$A$1001,customers!$I$1:$I$1001,,0)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 customers!$C$2:$C$1001,,0)=0,"",_xlfn.XLOOKUP(C51,customers!$A$2:$A$1001, customers!$C$2:$C$1001,,0))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1" t="str">
        <f>INDEX(products!$A$1:$G$49,MATCH(orders!$D51,products!$A$1:$A$49,0), MATCH(orders!K$1,products!$A$1:$G$1,0)) &amp; " kg"</f>
        <v>1 kg</v>
      </c>
      <c r="L51" s="4">
        <f>INDEX(products!$A$1:$G$49,MATCH(orders!$D51,products!$A$1:$A$49,0), MATCH(orders!L$1,products!$A$1:$G$1,0))</f>
        <v>12.95</v>
      </c>
      <c r="M51" s="4">
        <f>L51*E51</f>
        <v>38.849999999999994</v>
      </c>
      <c r="N51" t="str">
        <f>IF(I51="Rob","Robusta", IF(I51="Exc","Excelsa", IF(I51="Ara","Arabika",IF(I51="Lib","Liberika"))))</f>
        <v>Arabika</v>
      </c>
      <c r="O51" t="str">
        <f>IF(J51="M","Medium",IF(J51="L","Light",IF(J51="D","Dark","")))</f>
        <v>Light</v>
      </c>
      <c r="P51" t="str">
        <f>_xlfn.XLOOKUP(Orders[[#This Row],[Customer ID]],customers!$A$1:$A$1001,customers!$I$1:$I$1001,,0)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 customers!$C$2:$C$1001,,0)=0,"",_xlfn.XLOOKUP(C52,customers!$A$2:$A$1001, customers!$C$2:$C$1001,,0))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1" t="str">
        <f>INDEX(products!$A$1:$G$49,MATCH(orders!$D52,products!$A$1:$A$49,0), MATCH(orders!K$1,products!$A$1:$G$1,0)) &amp; " kg"</f>
        <v>0,5 kg</v>
      </c>
      <c r="L52" s="4">
        <f>INDEX(products!$A$1:$G$49,MATCH(orders!$D52,products!$A$1:$A$49,0), MATCH(orders!L$1,products!$A$1:$G$1,0))</f>
        <v>7.77</v>
      </c>
      <c r="M52" s="4">
        <f>L52*E52</f>
        <v>15.54</v>
      </c>
      <c r="N52" t="str">
        <f>IF(I52="Rob","Robusta", IF(I52="Exc","Excelsa", IF(I52="Ara","Arabika",IF(I52="Lib","Liberika"))))</f>
        <v>Liberika</v>
      </c>
      <c r="O52" t="str">
        <f>IF(J52="M","Medium",IF(J52="L","Light",IF(J52="D","Dark","")))</f>
        <v>Dark</v>
      </c>
      <c r="P52" t="str">
        <f>_xlfn.XLOOKUP(Orders[[#This Row],[Customer ID]],customers!$A$1:$A$1001,customers!$I$1:$I$1001,,0)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 customers!$C$2:$C$1001,,0)=0,"",_xlfn.XLOOKUP(C53,customers!$A$2:$A$1001, customers!$C$2:$C$1001,,0))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1" t="str">
        <f>INDEX(products!$A$1:$G$49,MATCH(orders!$D53,products!$A$1:$A$49,0), MATCH(orders!K$1,products!$A$1:$G$1,0)) &amp; " kg"</f>
        <v>2,5 kg</v>
      </c>
      <c r="L53" s="4">
        <f>INDEX(products!$A$1:$G$49,MATCH(orders!$D53,products!$A$1:$A$49,0), MATCH(orders!L$1,products!$A$1:$G$1,0))</f>
        <v>36.454999999999998</v>
      </c>
      <c r="M53" s="4">
        <f>L53*E53</f>
        <v>145.82</v>
      </c>
      <c r="N53" t="str">
        <f>IF(I53="Rob","Robusta", IF(I53="Exc","Excelsa", IF(I53="Ara","Arabika",IF(I53="Lib","Liberika"))))</f>
        <v>Liberika</v>
      </c>
      <c r="O53" t="str">
        <f>IF(J53="M","Medium",IF(J53="L","Light",IF(J53="D","Dark","")))</f>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 customers!$C$2:$C$1001,,0)=0,"",_xlfn.XLOOKUP(C54,customers!$A$2:$A$1001, customers!$C$2:$C$1001,,0))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1" t="str">
        <f>INDEX(products!$A$1:$G$49,MATCH(orders!$D54,products!$A$1:$A$49,0), MATCH(orders!K$1,products!$A$1:$G$1,0)) &amp; " kg"</f>
        <v>0,5 kg</v>
      </c>
      <c r="L54" s="4">
        <f>INDEX(products!$A$1:$G$49,MATCH(orders!$D54,products!$A$1:$A$49,0), MATCH(orders!L$1,products!$A$1:$G$1,0))</f>
        <v>5.97</v>
      </c>
      <c r="M54" s="4">
        <f>L54*E54</f>
        <v>29.849999999999998</v>
      </c>
      <c r="N54" t="str">
        <f>IF(I54="Rob","Robusta", IF(I54="Exc","Excelsa", IF(I54="Ara","Arabika",IF(I54="Lib","Liberika"))))</f>
        <v>Robusta</v>
      </c>
      <c r="O54" t="str">
        <f>IF(J54="M","Medium",IF(J54="L","Light",IF(J54="D","Dark","")))</f>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 customers!$C$2:$C$1001,,0)=0,"",_xlfn.XLOOKUP(C55,customers!$A$2:$A$1001, customers!$C$2:$C$1001,,0))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1" t="str">
        <f>INDEX(products!$A$1:$G$49,MATCH(orders!$D55,products!$A$1:$A$49,0), MATCH(orders!K$1,products!$A$1:$G$1,0)) &amp; " kg"</f>
        <v>2,5 kg</v>
      </c>
      <c r="L55" s="4">
        <f>INDEX(products!$A$1:$G$49,MATCH(orders!$D55,products!$A$1:$A$49,0), MATCH(orders!L$1,products!$A$1:$G$1,0))</f>
        <v>36.454999999999998</v>
      </c>
      <c r="M55" s="4">
        <f>L55*E55</f>
        <v>72.91</v>
      </c>
      <c r="N55" t="str">
        <f>IF(I55="Rob","Robusta", IF(I55="Exc","Excelsa", IF(I55="Ara","Arabika",IF(I55="Lib","Liberika"))))</f>
        <v>Liberika</v>
      </c>
      <c r="O55" t="str">
        <f>IF(J55="M","Medium",IF(J55="L","Light",IF(J55="D","Dark","")))</f>
        <v>Light</v>
      </c>
      <c r="P55" t="str">
        <f>_xlfn.XLOOKUP(Orders[[#This Row],[Customer ID]],customers!$A$1:$A$1001,customers!$I$1:$I$1001,,0)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 customers!$C$2:$C$1001,,0)=0,"",_xlfn.XLOOKUP(C56,customers!$A$2:$A$1001, customers!$C$2:$C$1001,,0))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1" t="str">
        <f>INDEX(products!$A$1:$G$49,MATCH(orders!$D56,products!$A$1:$A$49,0), MATCH(orders!K$1,products!$A$1:$G$1,0)) &amp; " kg"</f>
        <v>1 kg</v>
      </c>
      <c r="L56" s="4">
        <f>INDEX(products!$A$1:$G$49,MATCH(orders!$D56,products!$A$1:$A$49,0), MATCH(orders!L$1,products!$A$1:$G$1,0))</f>
        <v>14.55</v>
      </c>
      <c r="M56" s="4">
        <f>L56*E56</f>
        <v>72.75</v>
      </c>
      <c r="N56" t="str">
        <f>IF(I56="Rob","Robusta", IF(I56="Exc","Excelsa", IF(I56="Ara","Arabika",IF(I56="Lib","Liberika"))))</f>
        <v>Liberika</v>
      </c>
      <c r="O56" t="str">
        <f>IF(J56="M","Medium",IF(J56="L","Light",IF(J56="D","Dark","")))</f>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 customers!$C$2:$C$1001,,0)=0,"",_xlfn.XLOOKUP(C57,customers!$A$2:$A$1001, customers!$C$2:$C$1001,,0))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1" t="str">
        <f>INDEX(products!$A$1:$G$49,MATCH(orders!$D57,products!$A$1:$A$49,0), MATCH(orders!K$1,products!$A$1:$G$1,0)) &amp; " kg"</f>
        <v>1 kg</v>
      </c>
      <c r="L57" s="4">
        <f>INDEX(products!$A$1:$G$49,MATCH(orders!$D57,products!$A$1:$A$49,0), MATCH(orders!L$1,products!$A$1:$G$1,0))</f>
        <v>15.85</v>
      </c>
      <c r="M57" s="4">
        <f>L57*E57</f>
        <v>47.55</v>
      </c>
      <c r="N57" t="str">
        <f>IF(I57="Rob","Robusta", IF(I57="Exc","Excelsa", IF(I57="Ara","Arabika",IF(I57="Lib","Liberika"))))</f>
        <v>Liberika</v>
      </c>
      <c r="O57" t="str">
        <f>IF(J57="M","Medium",IF(J57="L","Light",IF(J57="D","Dark","")))</f>
        <v>Light</v>
      </c>
      <c r="P57" t="str">
        <f>_xlfn.XLOOKUP(Orders[[#This Row],[Customer ID]],customers!$A$1:$A$1001,customers!$I$1:$I$1001,,0)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 customers!$C$2:$C$1001,,0)=0,"",_xlfn.XLOOKUP(C58,customers!$A$2:$A$1001, customers!$C$2:$C$1001,,0))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1" t="str">
        <f>INDEX(products!$A$1:$G$49,MATCH(orders!$D58,products!$A$1:$A$49,0), MATCH(orders!K$1,products!$A$1:$G$1,0)) &amp; " kg"</f>
        <v>0,2 kg</v>
      </c>
      <c r="L58" s="4">
        <f>INDEX(products!$A$1:$G$49,MATCH(orders!$D58,products!$A$1:$A$49,0), MATCH(orders!L$1,products!$A$1:$G$1,0))</f>
        <v>3.645</v>
      </c>
      <c r="M58" s="4">
        <f>L58*E58</f>
        <v>10.935</v>
      </c>
      <c r="N58" t="str">
        <f>IF(I58="Rob","Robusta", IF(I58="Exc","Excelsa", IF(I58="Ara","Arabika",IF(I58="Lib","Liberika"))))</f>
        <v>Excelsa</v>
      </c>
      <c r="O58" t="str">
        <f>IF(J58="M","Medium",IF(J58="L","Light",IF(J58="D","Dark","")))</f>
        <v>Dark</v>
      </c>
      <c r="P58" t="str">
        <f>_xlfn.XLOOKUP(Orders[[#This Row],[Customer ID]],customers!$A$1:$A$1001,customers!$I$1:$I$1001,,0)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 customers!$C$2:$C$1001,,0)=0,"",_xlfn.XLOOKUP(C59,customers!$A$2:$A$1001, customers!$C$2:$C$1001,,0))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1" t="str">
        <f>INDEX(products!$A$1:$G$49,MATCH(orders!$D59,products!$A$1:$A$49,0), MATCH(orders!K$1,products!$A$1:$G$1,0)) &amp; " kg"</f>
        <v>1 kg</v>
      </c>
      <c r="L59" s="4">
        <f>INDEX(products!$A$1:$G$49,MATCH(orders!$D59,products!$A$1:$A$49,0), MATCH(orders!L$1,products!$A$1:$G$1,0))</f>
        <v>14.85</v>
      </c>
      <c r="M59" s="4">
        <f>L59*E59</f>
        <v>59.4</v>
      </c>
      <c r="N59" t="str">
        <f>IF(I59="Rob","Robusta", IF(I59="Exc","Excelsa", IF(I59="Ara","Arabika",IF(I59="Lib","Liberika"))))</f>
        <v>Excelsa</v>
      </c>
      <c r="O59" t="str">
        <f>IF(J59="M","Medium",IF(J59="L","Light",IF(J59="D","Dark","")))</f>
        <v>Light</v>
      </c>
      <c r="P59" t="str">
        <f>_xlfn.XLOOKUP(Orders[[#This Row],[Customer ID]],customers!$A$1:$A$1001,customers!$I$1:$I$1001,,0)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 customers!$C$2:$C$1001,,0)=0,"",_xlfn.XLOOKUP(C60,customers!$A$2:$A$1001, customers!$C$2:$C$1001,,0))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1" t="str">
        <f>INDEX(products!$A$1:$G$49,MATCH(orders!$D60,products!$A$1:$A$49,0), MATCH(orders!K$1,products!$A$1:$G$1,0)) &amp; " kg"</f>
        <v>2,5 kg</v>
      </c>
      <c r="L60" s="4">
        <f>INDEX(products!$A$1:$G$49,MATCH(orders!$D60,products!$A$1:$A$49,0), MATCH(orders!L$1,products!$A$1:$G$1,0))</f>
        <v>29.784999999999997</v>
      </c>
      <c r="M60" s="4">
        <f>L60*E60</f>
        <v>89.35499999999999</v>
      </c>
      <c r="N60" t="str">
        <f>IF(I60="Rob","Robusta", IF(I60="Exc","Excelsa", IF(I60="Ara","Arabika",IF(I60="Lib","Liberika"))))</f>
        <v>Liberika</v>
      </c>
      <c r="O60" t="str">
        <f>IF(J60="M","Medium",IF(J60="L","Light",IF(J60="D","Dark","")))</f>
        <v>Dark</v>
      </c>
      <c r="P60" t="str">
        <f>_xlfn.XLOOKUP(Orders[[#This Row],[Customer ID]],customers!$A$1:$A$1001,customers!$I$1:$I$1001,,0)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 customers!$C$2:$C$1001,,0)=0,"",_xlfn.XLOOKUP(C61,customers!$A$2:$A$1001, customers!$C$2:$C$1001,,0))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1" t="str">
        <f>INDEX(products!$A$1:$G$49,MATCH(orders!$D61,products!$A$1:$A$49,0), MATCH(orders!K$1,products!$A$1:$G$1,0)) &amp; " kg"</f>
        <v>0,5 kg</v>
      </c>
      <c r="L61" s="4">
        <f>INDEX(products!$A$1:$G$49,MATCH(orders!$D61,products!$A$1:$A$49,0), MATCH(orders!L$1,products!$A$1:$G$1,0))</f>
        <v>8.73</v>
      </c>
      <c r="M61" s="4">
        <f>L61*E61</f>
        <v>26.19</v>
      </c>
      <c r="N61" t="str">
        <f>IF(I61="Rob","Robusta", IF(I61="Exc","Excelsa", IF(I61="Ara","Arabika",IF(I61="Lib","Liberika"))))</f>
        <v>Liberika</v>
      </c>
      <c r="O61" t="str">
        <f>IF(J61="M","Medium",IF(J61="L","Light",IF(J61="D","Dark","")))</f>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 customers!$C$2:$C$1001,,0)=0,"",_xlfn.XLOOKUP(C62,customers!$A$2:$A$1001, customers!$C$2:$C$1001,,0))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1" t="str">
        <f>INDEX(products!$A$1:$G$49,MATCH(orders!$D62,products!$A$1:$A$49,0), MATCH(orders!K$1,products!$A$1:$G$1,0)) &amp; " kg"</f>
        <v>2,5 kg</v>
      </c>
      <c r="L62" s="4">
        <f>INDEX(products!$A$1:$G$49,MATCH(orders!$D62,products!$A$1:$A$49,0), MATCH(orders!L$1,products!$A$1:$G$1,0))</f>
        <v>22.884999999999998</v>
      </c>
      <c r="M62" s="4">
        <f>L62*E62</f>
        <v>114.42499999999998</v>
      </c>
      <c r="N62" t="str">
        <f>IF(I62="Rob","Robusta", IF(I62="Exc","Excelsa", IF(I62="Ara","Arabika",IF(I62="Lib","Liberika"))))</f>
        <v>Arabika</v>
      </c>
      <c r="O62" t="str">
        <f>IF(J62="M","Medium",IF(J62="L","Light",IF(J62="D","Dark","")))</f>
        <v>Dark</v>
      </c>
      <c r="P62" t="str">
        <f>_xlfn.XLOOKUP(Orders[[#This Row],[Customer ID]],customers!$A$1:$A$1001,customers!$I$1:$I$1001,,0)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 customers!$C$2:$C$1001,,0)=0,"",_xlfn.XLOOKUP(C63,customers!$A$2:$A$1001, customers!$C$2:$C$1001,,0))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1" t="str">
        <f>INDEX(products!$A$1:$G$49,MATCH(orders!$D63,products!$A$1:$A$49,0), MATCH(orders!K$1,products!$A$1:$G$1,0)) &amp; " kg"</f>
        <v>0,5 kg</v>
      </c>
      <c r="L63" s="4">
        <f>INDEX(products!$A$1:$G$49,MATCH(orders!$D63,products!$A$1:$A$49,0), MATCH(orders!L$1,products!$A$1:$G$1,0))</f>
        <v>5.3699999999999992</v>
      </c>
      <c r="M63" s="4">
        <f>L63*E63</f>
        <v>26.849999999999994</v>
      </c>
      <c r="N63" t="str">
        <f>IF(I63="Rob","Robusta", IF(I63="Exc","Excelsa", IF(I63="Ara","Arabika",IF(I63="Lib","Liberika"))))</f>
        <v>Robusta</v>
      </c>
      <c r="O63" t="str">
        <f>IF(J63="M","Medium",IF(J63="L","Light",IF(J63="D","Dark","")))</f>
        <v>Dark</v>
      </c>
      <c r="P63" t="str">
        <f>_xlfn.XLOOKUP(Orders[[#This Row],[Customer ID]],customers!$A$1:$A$1001,customers!$I$1:$I$1001,,0)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 customers!$C$2:$C$1001,,0)=0,"",_xlfn.XLOOKUP(C64,customers!$A$2:$A$1001, customers!$C$2:$C$1001,,0))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1" t="str">
        <f>INDEX(products!$A$1:$G$49,MATCH(orders!$D64,products!$A$1:$A$49,0), MATCH(orders!K$1,products!$A$1:$G$1,0)) &amp; " kg"</f>
        <v>0,2 kg</v>
      </c>
      <c r="L64" s="4">
        <f>INDEX(products!$A$1:$G$49,MATCH(orders!$D64,products!$A$1:$A$49,0), MATCH(orders!L$1,products!$A$1:$G$1,0))</f>
        <v>4.7549999999999999</v>
      </c>
      <c r="M64" s="4">
        <f>L64*E64</f>
        <v>23.774999999999999</v>
      </c>
      <c r="N64" t="str">
        <f>IF(I64="Rob","Robusta", IF(I64="Exc","Excelsa", IF(I64="Ara","Arabika",IF(I64="Lib","Liberika"))))</f>
        <v>Liberika</v>
      </c>
      <c r="O64" t="str">
        <f>IF(J64="M","Medium",IF(J64="L","Light",IF(J64="D","Dark","")))</f>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 customers!$C$2:$C$1001,,0)=0,"",_xlfn.XLOOKUP(C65,customers!$A$2:$A$1001, customers!$C$2:$C$1001,,0))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1" t="str">
        <f>INDEX(products!$A$1:$G$49,MATCH(orders!$D65,products!$A$1:$A$49,0), MATCH(orders!K$1,products!$A$1:$G$1,0)) &amp; " kg"</f>
        <v>0,5 kg</v>
      </c>
      <c r="L65" s="4">
        <f>INDEX(products!$A$1:$G$49,MATCH(orders!$D65,products!$A$1:$A$49,0), MATCH(orders!L$1,products!$A$1:$G$1,0))</f>
        <v>6.75</v>
      </c>
      <c r="M65" s="4">
        <f>L65*E65</f>
        <v>6.75</v>
      </c>
      <c r="N65" t="str">
        <f>IF(I65="Rob","Robusta", IF(I65="Exc","Excelsa", IF(I65="Ara","Arabika",IF(I65="Lib","Liberika"))))</f>
        <v>Arabika</v>
      </c>
      <c r="O65" t="str">
        <f>IF(J65="M","Medium",IF(J65="L","Light",IF(J65="D","Dark","")))</f>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 customers!$C$2:$C$1001,,0)=0,"",_xlfn.XLOOKUP(C66,customers!$A$2:$A$1001, customers!$C$2:$C$1001,,0))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1" t="str">
        <f>INDEX(products!$A$1:$G$49,MATCH(orders!$D66,products!$A$1:$A$49,0), MATCH(orders!K$1,products!$A$1:$G$1,0)) &amp; " kg"</f>
        <v>0,5 kg</v>
      </c>
      <c r="L66" s="4">
        <f>INDEX(products!$A$1:$G$49,MATCH(orders!$D66,products!$A$1:$A$49,0), MATCH(orders!L$1,products!$A$1:$G$1,0))</f>
        <v>5.97</v>
      </c>
      <c r="M66" s="4">
        <f>L66*E66</f>
        <v>35.82</v>
      </c>
      <c r="N66" t="str">
        <f>IF(I66="Rob","Robusta", IF(I66="Exc","Excelsa", IF(I66="Ara","Arabika",IF(I66="Lib","Liberika"))))</f>
        <v>Robusta</v>
      </c>
      <c r="O66" t="str">
        <f>IF(J66="M","Medium",IF(J66="L","Light",IF(J66="D","Dark","")))</f>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 customers!$C$2:$C$1001,,0)=0,"",_xlfn.XLOOKUP(C67,customers!$A$2:$A$1001, customers!$C$2:$C$1001,,0))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1" t="str">
        <f>INDEX(products!$A$1:$G$49,MATCH(orders!$D67,products!$A$1:$A$49,0), MATCH(orders!K$1,products!$A$1:$G$1,0)) &amp; " kg"</f>
        <v>2,5 kg</v>
      </c>
      <c r="L67" s="4">
        <f>INDEX(products!$A$1:$G$49,MATCH(orders!$D67,products!$A$1:$A$49,0), MATCH(orders!L$1,products!$A$1:$G$1,0))</f>
        <v>20.584999999999997</v>
      </c>
      <c r="M67" s="4">
        <f>L67*E67</f>
        <v>82.339999999999989</v>
      </c>
      <c r="N67" t="str">
        <f>IF(I67="Rob","Robusta", IF(I67="Exc","Excelsa", IF(I67="Ara","Arabika",IF(I67="Lib","Liberika"))))</f>
        <v>Robusta</v>
      </c>
      <c r="O67" t="str">
        <f>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 customers!$C$2:$C$1001,,0)=0,"",_xlfn.XLOOKUP(C68,customers!$A$2:$A$1001, customers!$C$2:$C$1001,,0))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1" t="str">
        <f>INDEX(products!$A$1:$G$49,MATCH(orders!$D68,products!$A$1:$A$49,0), MATCH(orders!K$1,products!$A$1:$G$1,0)) &amp; " kg"</f>
        <v>0,5 kg</v>
      </c>
      <c r="L68" s="4">
        <f>INDEX(products!$A$1:$G$49,MATCH(orders!$D68,products!$A$1:$A$49,0), MATCH(orders!L$1,products!$A$1:$G$1,0))</f>
        <v>7.169999999999999</v>
      </c>
      <c r="M68" s="4">
        <f>L68*E68</f>
        <v>7.169999999999999</v>
      </c>
      <c r="N68" t="str">
        <f>IF(I68="Rob","Robusta", IF(I68="Exc","Excelsa", IF(I68="Ara","Arabika",IF(I68="Lib","Liberika"))))</f>
        <v>Robusta</v>
      </c>
      <c r="O68" t="str">
        <f>IF(J68="M","Medium",IF(J68="L","Light",IF(J68="D","Dark","")))</f>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 customers!$C$2:$C$1001,,0)=0,"",_xlfn.XLOOKUP(C69,customers!$A$2:$A$1001, customers!$C$2:$C$1001,,0))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1" t="str">
        <f>INDEX(products!$A$1:$G$49,MATCH(orders!$D69,products!$A$1:$A$49,0), MATCH(orders!K$1,products!$A$1:$G$1,0)) &amp; " kg"</f>
        <v>0,2 kg</v>
      </c>
      <c r="L69" s="4">
        <f>INDEX(products!$A$1:$G$49,MATCH(orders!$D69,products!$A$1:$A$49,0), MATCH(orders!L$1,products!$A$1:$G$1,0))</f>
        <v>4.7549999999999999</v>
      </c>
      <c r="M69" s="4">
        <f>L69*E69</f>
        <v>9.51</v>
      </c>
      <c r="N69" t="str">
        <f>IF(I69="Rob","Robusta", IF(I69="Exc","Excelsa", IF(I69="Ara","Arabika",IF(I69="Lib","Liberika"))))</f>
        <v>Liberika</v>
      </c>
      <c r="O69" t="str">
        <f>IF(J69="M","Medium",IF(J69="L","Light",IF(J69="D","Dark","")))</f>
        <v>Light</v>
      </c>
      <c r="P69" t="str">
        <f>_xlfn.XLOOKUP(Orders[[#This Row],[Customer ID]],customers!$A$1:$A$1001,customers!$I$1:$I$1001,,0)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 customers!$C$2:$C$1001,,0)=0,"",_xlfn.XLOOKUP(C70,customers!$A$2:$A$1001, customers!$C$2:$C$1001,,0))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1" t="str">
        <f>INDEX(products!$A$1:$G$49,MATCH(orders!$D70,products!$A$1:$A$49,0), MATCH(orders!K$1,products!$A$1:$G$1,0)) &amp; " kg"</f>
        <v>0,2 kg</v>
      </c>
      <c r="L70" s="4">
        <f>INDEX(products!$A$1:$G$49,MATCH(orders!$D70,products!$A$1:$A$49,0), MATCH(orders!L$1,products!$A$1:$G$1,0))</f>
        <v>2.9849999999999999</v>
      </c>
      <c r="M70" s="4">
        <f>L70*E70</f>
        <v>2.9849999999999999</v>
      </c>
      <c r="N70" t="str">
        <f>IF(I70="Rob","Robusta", IF(I70="Exc","Excelsa", IF(I70="Ara","Arabika",IF(I70="Lib","Liberika"))))</f>
        <v>Robusta</v>
      </c>
      <c r="O70" t="str">
        <f>IF(J70="M","Medium",IF(J70="L","Light",IF(J70="D","Dark","")))</f>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 customers!$C$2:$C$1001,,0)=0,"",_xlfn.XLOOKUP(C71,customers!$A$2:$A$1001, customers!$C$2:$C$1001,,0))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1" t="str">
        <f>INDEX(products!$A$1:$G$49,MATCH(orders!$D71,products!$A$1:$A$49,0), MATCH(orders!K$1,products!$A$1:$G$1,0)) &amp; " kg"</f>
        <v>1 kg</v>
      </c>
      <c r="L71" s="4">
        <f>INDEX(products!$A$1:$G$49,MATCH(orders!$D71,products!$A$1:$A$49,0), MATCH(orders!L$1,products!$A$1:$G$1,0))</f>
        <v>9.9499999999999993</v>
      </c>
      <c r="M71" s="4">
        <f>L71*E71</f>
        <v>59.699999999999996</v>
      </c>
      <c r="N71" t="str">
        <f>IF(I71="Rob","Robusta", IF(I71="Exc","Excelsa", IF(I71="Ara","Arabika",IF(I71="Lib","Liberika"))))</f>
        <v>Robusta</v>
      </c>
      <c r="O71" t="str">
        <f>IF(J71="M","Medium",IF(J71="L","Light",IF(J71="D","Dark","")))</f>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 customers!$C$2:$C$1001,,0)=0,"",_xlfn.XLOOKUP(C72,customers!$A$2:$A$1001, customers!$C$2:$C$1001,,0))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1" t="str">
        <f>INDEX(products!$A$1:$G$49,MATCH(orders!$D72,products!$A$1:$A$49,0), MATCH(orders!K$1,products!$A$1:$G$1,0)) &amp; " kg"</f>
        <v>2,5 kg</v>
      </c>
      <c r="L72" s="4">
        <f>INDEX(products!$A$1:$G$49,MATCH(orders!$D72,products!$A$1:$A$49,0), MATCH(orders!L$1,products!$A$1:$G$1,0))</f>
        <v>34.154999999999994</v>
      </c>
      <c r="M72" s="4">
        <f>L72*E72</f>
        <v>136.61999999999998</v>
      </c>
      <c r="N72" t="str">
        <f>IF(I72="Rob","Robusta", IF(I72="Exc","Excelsa", IF(I72="Ara","Arabika",IF(I72="Lib","Liberika"))))</f>
        <v>Excelsa</v>
      </c>
      <c r="O72" t="str">
        <f>IF(J72="M","Medium",IF(J72="L","Light",IF(J72="D","Dark","")))</f>
        <v>Light</v>
      </c>
      <c r="P72" t="str">
        <f>_xlfn.XLOOKUP(Orders[[#This Row],[Customer ID]],customers!$A$1:$A$1001,customers!$I$1:$I$1001,,0)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 customers!$C$2:$C$1001,,0)=0,"",_xlfn.XLOOKUP(C73,customers!$A$2:$A$1001, customers!$C$2:$C$1001,,0))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1" t="str">
        <f>INDEX(products!$A$1:$G$49,MATCH(orders!$D73,products!$A$1:$A$49,0), MATCH(orders!K$1,products!$A$1:$G$1,0)) &amp; " kg"</f>
        <v>0,2 kg</v>
      </c>
      <c r="L73" s="4">
        <f>INDEX(products!$A$1:$G$49,MATCH(orders!$D73,products!$A$1:$A$49,0), MATCH(orders!L$1,products!$A$1:$G$1,0))</f>
        <v>4.7549999999999999</v>
      </c>
      <c r="M73" s="4">
        <f>L73*E73</f>
        <v>9.51</v>
      </c>
      <c r="N73" t="str">
        <f>IF(I73="Rob","Robusta", IF(I73="Exc","Excelsa", IF(I73="Ara","Arabika",IF(I73="Lib","Liberika"))))</f>
        <v>Liberika</v>
      </c>
      <c r="O73" t="str">
        <f>IF(J73="M","Medium",IF(J73="L","Light",IF(J73="D","Dark","")))</f>
        <v>Light</v>
      </c>
      <c r="P73" t="str">
        <f>_xlfn.XLOOKUP(Orders[[#This Row],[Customer ID]],customers!$A$1:$A$1001,customers!$I$1:$I$1001,,0)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 customers!$C$2:$C$1001,,0)=0,"",_xlfn.XLOOKUP(C74,customers!$A$2:$A$1001, customers!$C$2:$C$1001,,0))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1" t="str">
        <f>INDEX(products!$A$1:$G$49,MATCH(orders!$D74,products!$A$1:$A$49,0), MATCH(orders!K$1,products!$A$1:$G$1,0)) &amp; " kg"</f>
        <v>2,5 kg</v>
      </c>
      <c r="L74" s="4">
        <f>INDEX(products!$A$1:$G$49,MATCH(orders!$D74,products!$A$1:$A$49,0), MATCH(orders!L$1,products!$A$1:$G$1,0))</f>
        <v>25.874999999999996</v>
      </c>
      <c r="M74" s="4">
        <f>L74*E74</f>
        <v>77.624999999999986</v>
      </c>
      <c r="N74" t="str">
        <f>IF(I74="Rob","Robusta", IF(I74="Exc","Excelsa", IF(I74="Ara","Arabika",IF(I74="Lib","Liberika"))))</f>
        <v>Arabika</v>
      </c>
      <c r="O74" t="str">
        <f>IF(J74="M","Medium",IF(J74="L","Light",IF(J74="D","Dark","")))</f>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 customers!$C$2:$C$1001,,0)=0,"",_xlfn.XLOOKUP(C75,customers!$A$2:$A$1001, customers!$C$2:$C$1001,,0))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1" t="str">
        <f>INDEX(products!$A$1:$G$49,MATCH(orders!$D75,products!$A$1:$A$49,0), MATCH(orders!K$1,products!$A$1:$G$1,0)) &amp; " kg"</f>
        <v>0,2 kg</v>
      </c>
      <c r="L75" s="4">
        <f>INDEX(products!$A$1:$G$49,MATCH(orders!$D75,products!$A$1:$A$49,0), MATCH(orders!L$1,products!$A$1:$G$1,0))</f>
        <v>4.3650000000000002</v>
      </c>
      <c r="M75" s="4">
        <f>L75*E75</f>
        <v>21.825000000000003</v>
      </c>
      <c r="N75" t="str">
        <f>IF(I75="Rob","Robusta", IF(I75="Exc","Excelsa", IF(I75="Ara","Arabika",IF(I75="Lib","Liberika"))))</f>
        <v>Liberika</v>
      </c>
      <c r="O75" t="str">
        <f>IF(J75="M","Medium",IF(J75="L","Light",IF(J75="D","Dark","")))</f>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 customers!$C$2:$C$1001,,0)=0,"",_xlfn.XLOOKUP(C76,customers!$A$2:$A$1001, customers!$C$2:$C$1001,,0))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1" t="str">
        <f>INDEX(products!$A$1:$G$49,MATCH(orders!$D76,products!$A$1:$A$49,0), MATCH(orders!K$1,products!$A$1:$G$1,0)) &amp; " kg"</f>
        <v>0,5 kg</v>
      </c>
      <c r="L76" s="4">
        <f>INDEX(products!$A$1:$G$49,MATCH(orders!$D76,products!$A$1:$A$49,0), MATCH(orders!L$1,products!$A$1:$G$1,0))</f>
        <v>8.91</v>
      </c>
      <c r="M76" s="4">
        <f>L76*E76</f>
        <v>17.82</v>
      </c>
      <c r="N76" t="str">
        <f>IF(I76="Rob","Robusta", IF(I76="Exc","Excelsa", IF(I76="Ara","Arabika",IF(I76="Lib","Liberika"))))</f>
        <v>Excelsa</v>
      </c>
      <c r="O76" t="str">
        <f>IF(J76="M","Medium",IF(J76="L","Light",IF(J76="D","Dark","")))</f>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 customers!$C$2:$C$1001,,0)=0,"",_xlfn.XLOOKUP(C77,customers!$A$2:$A$1001, customers!$C$2:$C$1001,,0))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1" t="str">
        <f>INDEX(products!$A$1:$G$49,MATCH(orders!$D77,products!$A$1:$A$49,0), MATCH(orders!K$1,products!$A$1:$G$1,0)) &amp; " kg"</f>
        <v>1 kg</v>
      </c>
      <c r="L77" s="4">
        <f>INDEX(products!$A$1:$G$49,MATCH(orders!$D77,products!$A$1:$A$49,0), MATCH(orders!L$1,products!$A$1:$G$1,0))</f>
        <v>8.9499999999999993</v>
      </c>
      <c r="M77" s="4">
        <f>L77*E77</f>
        <v>53.699999999999996</v>
      </c>
      <c r="N77" t="str">
        <f>IF(I77="Rob","Robusta", IF(I77="Exc","Excelsa", IF(I77="Ara","Arabika",IF(I77="Lib","Liberika"))))</f>
        <v>Robusta</v>
      </c>
      <c r="O77" t="str">
        <f>IF(J77="M","Medium",IF(J77="L","Light",IF(J77="D","Dark","")))</f>
        <v>Dark</v>
      </c>
      <c r="P77" t="str">
        <f>_xlfn.XLOOKUP(Orders[[#This Row],[Customer ID]],customers!$A$1:$A$1001,customers!$I$1:$I$1001,,0)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 customers!$C$2:$C$1001,,0)=0,"",_xlfn.XLOOKUP(C78,customers!$A$2:$A$1001, customers!$C$2:$C$1001,,0))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1" t="str">
        <f>INDEX(products!$A$1:$G$49,MATCH(orders!$D78,products!$A$1:$A$49,0), MATCH(orders!K$1,products!$A$1:$G$1,0)) &amp; " kg"</f>
        <v>0,2 kg</v>
      </c>
      <c r="L78" s="4">
        <f>INDEX(products!$A$1:$G$49,MATCH(orders!$D78,products!$A$1:$A$49,0), MATCH(orders!L$1,products!$A$1:$G$1,0))</f>
        <v>3.5849999999999995</v>
      </c>
      <c r="M78" s="4">
        <f>L78*E78</f>
        <v>3.5849999999999995</v>
      </c>
      <c r="N78" t="str">
        <f>IF(I78="Rob","Robusta", IF(I78="Exc","Excelsa", IF(I78="Ara","Arabika",IF(I78="Lib","Liberika"))))</f>
        <v>Robusta</v>
      </c>
      <c r="O78" t="str">
        <f>IF(J78="M","Medium",IF(J78="L","Light",IF(J78="D","Dark","")))</f>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 customers!$C$2:$C$1001,,0)=0,"",_xlfn.XLOOKUP(C79,customers!$A$2:$A$1001, customers!$C$2:$C$1001,,0))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1" t="str">
        <f>INDEX(products!$A$1:$G$49,MATCH(orders!$D79,products!$A$1:$A$49,0), MATCH(orders!K$1,products!$A$1:$G$1,0)) &amp; " kg"</f>
        <v>0,2 kg</v>
      </c>
      <c r="L79" s="4">
        <f>INDEX(products!$A$1:$G$49,MATCH(orders!$D79,products!$A$1:$A$49,0), MATCH(orders!L$1,products!$A$1:$G$1,0))</f>
        <v>3.645</v>
      </c>
      <c r="M79" s="4">
        <f>L79*E79</f>
        <v>7.29</v>
      </c>
      <c r="N79" t="str">
        <f>IF(I79="Rob","Robusta", IF(I79="Exc","Excelsa", IF(I79="Ara","Arabika",IF(I79="Lib","Liberika"))))</f>
        <v>Excelsa</v>
      </c>
      <c r="O79" t="str">
        <f>IF(J79="M","Medium",IF(J79="L","Light",IF(J79="D","Dark","")))</f>
        <v>Dark</v>
      </c>
      <c r="P79" t="str">
        <f>_xlfn.XLOOKUP(Orders[[#This Row],[Customer ID]],customers!$A$1:$A$1001,customers!$I$1:$I$1001,,0)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 customers!$C$2:$C$1001,,0)=0,"",_xlfn.XLOOKUP(C80,customers!$A$2:$A$1001, customers!$C$2:$C$1001,,0))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1" t="str">
        <f>INDEX(products!$A$1:$G$49,MATCH(orders!$D80,products!$A$1:$A$49,0), MATCH(orders!K$1,products!$A$1:$G$1,0)) &amp; " kg"</f>
        <v>0,5 kg</v>
      </c>
      <c r="L80" s="4">
        <f>INDEX(products!$A$1:$G$49,MATCH(orders!$D80,products!$A$1:$A$49,0), MATCH(orders!L$1,products!$A$1:$G$1,0))</f>
        <v>6.75</v>
      </c>
      <c r="M80" s="4">
        <f>L80*E80</f>
        <v>40.5</v>
      </c>
      <c r="N80" t="str">
        <f>IF(I80="Rob","Robusta", IF(I80="Exc","Excelsa", IF(I80="Ara","Arabika",IF(I80="Lib","Liberika"))))</f>
        <v>Arabika</v>
      </c>
      <c r="O80" t="str">
        <f>IF(J80="M","Medium",IF(J80="L","Light",IF(J80="D","Dark","")))</f>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 customers!$C$2:$C$1001,,0)=0,"",_xlfn.XLOOKUP(C81,customers!$A$2:$A$1001, customers!$C$2:$C$1001,,0))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1" t="str">
        <f>INDEX(products!$A$1:$G$49,MATCH(orders!$D81,products!$A$1:$A$49,0), MATCH(orders!K$1,products!$A$1:$G$1,0)) &amp; " kg"</f>
        <v>1 kg</v>
      </c>
      <c r="L81" s="4">
        <f>INDEX(products!$A$1:$G$49,MATCH(orders!$D81,products!$A$1:$A$49,0), MATCH(orders!L$1,products!$A$1:$G$1,0))</f>
        <v>11.95</v>
      </c>
      <c r="M81" s="4">
        <f>L81*E81</f>
        <v>47.8</v>
      </c>
      <c r="N81" t="str">
        <f>IF(I81="Rob","Robusta", IF(I81="Exc","Excelsa", IF(I81="Ara","Arabika",IF(I81="Lib","Liberika"))))</f>
        <v>Robusta</v>
      </c>
      <c r="O81" t="str">
        <f>IF(J81="M","Medium",IF(J81="L","Light",IF(J81="D","Dark","")))</f>
        <v>Light</v>
      </c>
      <c r="P81" t="str">
        <f>_xlfn.XLOOKUP(Orders[[#This Row],[Customer ID]],customers!$A$1:$A$1001,customers!$I$1:$I$1001,,0)</f>
        <v>No</v>
      </c>
    </row>
    <row r="82" spans="1:16" x14ac:dyDescent="0.2">
      <c r="A82" s="2" t="s">
        <v>942</v>
      </c>
      <c r="B82" s="3">
        <v>43572</v>
      </c>
      <c r="C82" s="2" t="s">
        <v>943</v>
      </c>
      <c r="D82" t="s">
        <v>6180</v>
      </c>
      <c r="E82" s="2">
        <v>5</v>
      </c>
      <c r="F82" s="2" t="str">
        <f>_xlfn.XLOOKUP(C82,customers!$A$2:$A$1001,customers!$B$2:$B$1001,,0)</f>
        <v>Ami Arnow</v>
      </c>
      <c r="G82" s="2" t="str">
        <f>IF(_xlfn.XLOOKUP(C82,customers!$A$2:$A$1001, customers!$C$2:$C$1001,,0)=0,"",_xlfn.XLOOKUP(C82,customers!$A$2:$A$1001, customers!$C$2:$C$1001,,0))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1" t="str">
        <f>INDEX(products!$A$1:$G$49,MATCH(orders!$D82,products!$A$1:$A$49,0), MATCH(orders!K$1,products!$A$1:$G$1,0)) &amp; " kg"</f>
        <v>0,5 kg</v>
      </c>
      <c r="L82" s="4">
        <f>INDEX(products!$A$1:$G$49,MATCH(orders!$D82,products!$A$1:$A$49,0), MATCH(orders!L$1,products!$A$1:$G$1,0))</f>
        <v>7.77</v>
      </c>
      <c r="M82" s="4">
        <f>L82*E82</f>
        <v>38.849999999999994</v>
      </c>
      <c r="N82" t="str">
        <f>IF(I82="Rob","Robusta", IF(I82="Exc","Excelsa", IF(I82="Ara","Arabika",IF(I82="Lib","Liberika"))))</f>
        <v>Arabika</v>
      </c>
      <c r="O82" t="str">
        <f>IF(J82="M","Medium",IF(J82="L","Light",IF(J82="D","Dark","")))</f>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 customers!$C$2:$C$1001,,0)=0,"",_xlfn.XLOOKUP(C83,customers!$A$2:$A$1001, customers!$C$2:$C$1001,,0))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1" t="str">
        <f>INDEX(products!$A$1:$G$49,MATCH(orders!$D83,products!$A$1:$A$49,0), MATCH(orders!K$1,products!$A$1:$G$1,0)) &amp; " kg"</f>
        <v>2,5 kg</v>
      </c>
      <c r="L83" s="4">
        <f>INDEX(products!$A$1:$G$49,MATCH(orders!$D83,products!$A$1:$A$49,0), MATCH(orders!L$1,products!$A$1:$G$1,0))</f>
        <v>36.454999999999998</v>
      </c>
      <c r="M83" s="4">
        <f>L83*E83</f>
        <v>109.36499999999999</v>
      </c>
      <c r="N83" t="str">
        <f>IF(I83="Rob","Robusta", IF(I83="Exc","Excelsa", IF(I83="Ara","Arabika",IF(I83="Lib","Liberika"))))</f>
        <v>Liberika</v>
      </c>
      <c r="O83" t="str">
        <f>IF(J83="M","Medium",IF(J83="L","Light",IF(J83="D","Dark","")))</f>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 customers!$C$2:$C$1001,,0)=0,"",_xlfn.XLOOKUP(C84,customers!$A$2:$A$1001, customers!$C$2:$C$1001,,0))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1" t="str">
        <f>INDEX(products!$A$1:$G$49,MATCH(orders!$D84,products!$A$1:$A$49,0), MATCH(orders!K$1,products!$A$1:$G$1,0)) &amp; " kg"</f>
        <v>2,5 kg</v>
      </c>
      <c r="L84" s="4">
        <f>INDEX(products!$A$1:$G$49,MATCH(orders!$D84,products!$A$1:$A$49,0), MATCH(orders!L$1,products!$A$1:$G$1,0))</f>
        <v>33.464999999999996</v>
      </c>
      <c r="M84" s="4">
        <f>L84*E84</f>
        <v>100.39499999999998</v>
      </c>
      <c r="N84" t="str">
        <f>IF(I84="Rob","Robusta", IF(I84="Exc","Excelsa", IF(I84="Ara","Arabika",IF(I84="Lib","Liberika"))))</f>
        <v>Liberika</v>
      </c>
      <c r="O84" t="str">
        <f>IF(J84="M","Medium",IF(J84="L","Light",IF(J84="D","Dark","")))</f>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 customers!$C$2:$C$1001,,0)=0,"",_xlfn.XLOOKUP(C85,customers!$A$2:$A$1001, customers!$C$2:$C$1001,,0))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1" t="str">
        <f>INDEX(products!$A$1:$G$49,MATCH(orders!$D85,products!$A$1:$A$49,0), MATCH(orders!K$1,products!$A$1:$G$1,0)) &amp; " kg"</f>
        <v>2,5 kg</v>
      </c>
      <c r="L85" s="4">
        <f>INDEX(products!$A$1:$G$49,MATCH(orders!$D85,products!$A$1:$A$49,0), MATCH(orders!L$1,products!$A$1:$G$1,0))</f>
        <v>20.584999999999997</v>
      </c>
      <c r="M85" s="4">
        <f>L85*E85</f>
        <v>82.339999999999989</v>
      </c>
      <c r="N85" t="str">
        <f>IF(I85="Rob","Robusta", IF(I85="Exc","Excelsa", IF(I85="Ara","Arabika",IF(I85="Lib","Liberika"))))</f>
        <v>Robusta</v>
      </c>
      <c r="O85" t="str">
        <f>IF(J85="M","Medium",IF(J85="L","Light",IF(J85="D","Dark","")))</f>
        <v>Dark</v>
      </c>
      <c r="P85" t="str">
        <f>_xlfn.XLOOKUP(Orders[[#This Row],[Customer ID]],customers!$A$1:$A$1001,customers!$I$1:$I$1001,,0)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 customers!$C$2:$C$1001,,0)=0,"",_xlfn.XLOOKUP(C86,customers!$A$2:$A$1001, customers!$C$2:$C$1001,,0))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1" t="str">
        <f>INDEX(products!$A$1:$G$49,MATCH(orders!$D86,products!$A$1:$A$49,0), MATCH(orders!K$1,products!$A$1:$G$1,0)) &amp; " kg"</f>
        <v>0,5 kg</v>
      </c>
      <c r="L86" s="4">
        <f>INDEX(products!$A$1:$G$49,MATCH(orders!$D86,products!$A$1:$A$49,0), MATCH(orders!L$1,products!$A$1:$G$1,0))</f>
        <v>9.51</v>
      </c>
      <c r="M86" s="4">
        <f>L86*E86</f>
        <v>9.51</v>
      </c>
      <c r="N86" t="str">
        <f>IF(I86="Rob","Robusta", IF(I86="Exc","Excelsa", IF(I86="Ara","Arabika",IF(I86="Lib","Liberika"))))</f>
        <v>Liberika</v>
      </c>
      <c r="O86" t="str">
        <f>IF(J86="M","Medium",IF(J86="L","Light",IF(J86="D","Dark","")))</f>
        <v>Light</v>
      </c>
      <c r="P86" t="str">
        <f>_xlfn.XLOOKUP(Orders[[#This Row],[Customer ID]],customers!$A$1:$A$1001,customers!$I$1:$I$1001,,0)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 customers!$C$2:$C$1001,,0)=0,"",_xlfn.XLOOKUP(C87,customers!$A$2:$A$1001, customers!$C$2:$C$1001,,0))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1" t="str">
        <f>INDEX(products!$A$1:$G$49,MATCH(orders!$D87,products!$A$1:$A$49,0), MATCH(orders!K$1,products!$A$1:$G$1,0)) &amp; " kg"</f>
        <v>2,5 kg</v>
      </c>
      <c r="L87" s="4">
        <f>INDEX(products!$A$1:$G$49,MATCH(orders!$D87,products!$A$1:$A$49,0), MATCH(orders!L$1,products!$A$1:$G$1,0))</f>
        <v>29.784999999999997</v>
      </c>
      <c r="M87" s="4">
        <f>L87*E87</f>
        <v>89.35499999999999</v>
      </c>
      <c r="N87" t="str">
        <f>IF(I87="Rob","Robusta", IF(I87="Exc","Excelsa", IF(I87="Ara","Arabika",IF(I87="Lib","Liberika"))))</f>
        <v>Arabika</v>
      </c>
      <c r="O87" t="str">
        <f>IF(J87="M","Medium",IF(J87="L","Light",IF(J87="D","Dark","")))</f>
        <v>Light</v>
      </c>
      <c r="P87" t="str">
        <f>_xlfn.XLOOKUP(Orders[[#This Row],[Customer ID]],customers!$A$1:$A$1001,customers!$I$1:$I$1001,,0)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 customers!$C$2:$C$1001,,0)=0,"",_xlfn.XLOOKUP(C88,customers!$A$2:$A$1001, customers!$C$2:$C$1001,,0))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1" t="str">
        <f>INDEX(products!$A$1:$G$49,MATCH(orders!$D88,products!$A$1:$A$49,0), MATCH(orders!K$1,products!$A$1:$G$1,0)) &amp; " kg"</f>
        <v>0,2 kg</v>
      </c>
      <c r="L88" s="4">
        <f>INDEX(products!$A$1:$G$49,MATCH(orders!$D88,products!$A$1:$A$49,0), MATCH(orders!L$1,products!$A$1:$G$1,0))</f>
        <v>2.9849999999999999</v>
      </c>
      <c r="M88" s="4">
        <f>L88*E88</f>
        <v>11.94</v>
      </c>
      <c r="N88" t="str">
        <f>IF(I88="Rob","Robusta", IF(I88="Exc","Excelsa", IF(I88="Ara","Arabika",IF(I88="Lib","Liberika"))))</f>
        <v>Arabika</v>
      </c>
      <c r="O88" t="str">
        <f>IF(J88="M","Medium",IF(J88="L","Light",IF(J88="D","Dark","")))</f>
        <v>Dark</v>
      </c>
      <c r="P88" t="str">
        <f>_xlfn.XLOOKUP(Orders[[#This Row],[Customer ID]],customers!$A$1:$A$1001,customers!$I$1:$I$1001,,0)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 customers!$C$2:$C$1001,,0)=0,"",_xlfn.XLOOKUP(C89,customers!$A$2:$A$1001, customers!$C$2:$C$1001,,0))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1" t="str">
        <f>INDEX(products!$A$1:$G$49,MATCH(orders!$D89,products!$A$1:$A$49,0), MATCH(orders!K$1,products!$A$1:$G$1,0)) &amp; " kg"</f>
        <v>1 kg</v>
      </c>
      <c r="L89" s="4">
        <f>INDEX(products!$A$1:$G$49,MATCH(orders!$D89,products!$A$1:$A$49,0), MATCH(orders!L$1,products!$A$1:$G$1,0))</f>
        <v>11.25</v>
      </c>
      <c r="M89" s="4">
        <f>L89*E89</f>
        <v>33.75</v>
      </c>
      <c r="N89" t="str">
        <f>IF(I89="Rob","Robusta", IF(I89="Exc","Excelsa", IF(I89="Ara","Arabika",IF(I89="Lib","Liberika"))))</f>
        <v>Arabika</v>
      </c>
      <c r="O89" t="str">
        <f>IF(J89="M","Medium",IF(J89="L","Light",IF(J89="D","Dark","")))</f>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 customers!$C$2:$C$1001,,0)=0,"",_xlfn.XLOOKUP(C90,customers!$A$2:$A$1001, customers!$C$2:$C$1001,,0))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1" t="str">
        <f>INDEX(products!$A$1:$G$49,MATCH(orders!$D90,products!$A$1:$A$49,0), MATCH(orders!K$1,products!$A$1:$G$1,0)) &amp; " kg"</f>
        <v>1 kg</v>
      </c>
      <c r="L90" s="4">
        <f>INDEX(products!$A$1:$G$49,MATCH(orders!$D90,products!$A$1:$A$49,0), MATCH(orders!L$1,products!$A$1:$G$1,0))</f>
        <v>11.95</v>
      </c>
      <c r="M90" s="4">
        <f>L90*E90</f>
        <v>35.849999999999994</v>
      </c>
      <c r="N90" t="str">
        <f>IF(I90="Rob","Robusta", IF(I90="Exc","Excelsa", IF(I90="Ara","Arabika",IF(I90="Lib","Liberika"))))</f>
        <v>Robusta</v>
      </c>
      <c r="O90" t="str">
        <f>IF(J90="M","Medium",IF(J90="L","Light",IF(J90="D","Dark","")))</f>
        <v>Light</v>
      </c>
      <c r="P90" t="str">
        <f>_xlfn.XLOOKUP(Orders[[#This Row],[Customer ID]],customers!$A$1:$A$1001,customers!$I$1:$I$1001,,0)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 customers!$C$2:$C$1001,,0)=0,"",_xlfn.XLOOKUP(C91,customers!$A$2:$A$1001, customers!$C$2:$C$1001,,0))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1" t="str">
        <f>INDEX(products!$A$1:$G$49,MATCH(orders!$D91,products!$A$1:$A$49,0), MATCH(orders!K$1,products!$A$1:$G$1,0)) &amp; " kg"</f>
        <v>1 kg</v>
      </c>
      <c r="L91" s="4">
        <f>INDEX(products!$A$1:$G$49,MATCH(orders!$D91,products!$A$1:$A$49,0), MATCH(orders!L$1,products!$A$1:$G$1,0))</f>
        <v>12.95</v>
      </c>
      <c r="M91" s="4">
        <f>L91*E91</f>
        <v>77.699999999999989</v>
      </c>
      <c r="N91" t="str">
        <f>IF(I91="Rob","Robusta", IF(I91="Exc","Excelsa", IF(I91="Ara","Arabika",IF(I91="Lib","Liberika"))))</f>
        <v>Arabika</v>
      </c>
      <c r="O91" t="str">
        <f>IF(J91="M","Medium",IF(J91="L","Light",IF(J91="D","Dark","")))</f>
        <v>Light</v>
      </c>
      <c r="P91" t="str">
        <f>_xlfn.XLOOKUP(Orders[[#This Row],[Customer ID]],customers!$A$1:$A$1001,customers!$I$1:$I$1001,,0)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 customers!$C$2:$C$1001,,0)=0,"",_xlfn.XLOOKUP(C92,customers!$A$2:$A$1001, customers!$C$2:$C$1001,,0))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1" t="str">
        <f>INDEX(products!$A$1:$G$49,MATCH(orders!$D92,products!$A$1:$A$49,0), MATCH(orders!K$1,products!$A$1:$G$1,0)) &amp; " kg"</f>
        <v>1 kg</v>
      </c>
      <c r="L92" s="4">
        <f>INDEX(products!$A$1:$G$49,MATCH(orders!$D92,products!$A$1:$A$49,0), MATCH(orders!L$1,products!$A$1:$G$1,0))</f>
        <v>12.95</v>
      </c>
      <c r="M92" s="4">
        <f>L92*E92</f>
        <v>51.8</v>
      </c>
      <c r="N92" t="str">
        <f>IF(I92="Rob","Robusta", IF(I92="Exc","Excelsa", IF(I92="Ara","Arabika",IF(I92="Lib","Liberika"))))</f>
        <v>Arabika</v>
      </c>
      <c r="O92" t="str">
        <f>IF(J92="M","Medium",IF(J92="L","Light",IF(J92="D","Dark","")))</f>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 customers!$C$2:$C$1001,,0)=0,"",_xlfn.XLOOKUP(C93,customers!$A$2:$A$1001, customers!$C$2:$C$1001,,0))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1" t="str">
        <f>INDEX(products!$A$1:$G$49,MATCH(orders!$D93,products!$A$1:$A$49,0), MATCH(orders!K$1,products!$A$1:$G$1,0)) &amp; " kg"</f>
        <v>2,5 kg</v>
      </c>
      <c r="L93" s="4">
        <f>INDEX(products!$A$1:$G$49,MATCH(orders!$D93,products!$A$1:$A$49,0), MATCH(orders!L$1,products!$A$1:$G$1,0))</f>
        <v>25.874999999999996</v>
      </c>
      <c r="M93" s="4">
        <f>L93*E93</f>
        <v>103.49999999999999</v>
      </c>
      <c r="N93" t="str">
        <f>IF(I93="Rob","Robusta", IF(I93="Exc","Excelsa", IF(I93="Ara","Arabika",IF(I93="Lib","Liberika"))))</f>
        <v>Arabika</v>
      </c>
      <c r="O93" t="str">
        <f>IF(J93="M","Medium",IF(J93="L","Light",IF(J93="D","Dark","")))</f>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 customers!$C$2:$C$1001,,0)=0,"",_xlfn.XLOOKUP(C94,customers!$A$2:$A$1001, customers!$C$2:$C$1001,,0))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1" t="str">
        <f>INDEX(products!$A$1:$G$49,MATCH(orders!$D94,products!$A$1:$A$49,0), MATCH(orders!K$1,products!$A$1:$G$1,0)) &amp; " kg"</f>
        <v>1 kg</v>
      </c>
      <c r="L94" s="4">
        <f>INDEX(products!$A$1:$G$49,MATCH(orders!$D94,products!$A$1:$A$49,0), MATCH(orders!L$1,products!$A$1:$G$1,0))</f>
        <v>14.85</v>
      </c>
      <c r="M94" s="4">
        <f>L94*E94</f>
        <v>44.55</v>
      </c>
      <c r="N94" t="str">
        <f>IF(I94="Rob","Robusta", IF(I94="Exc","Excelsa", IF(I94="Ara","Arabika",IF(I94="Lib","Liberika"))))</f>
        <v>Excelsa</v>
      </c>
      <c r="O94" t="str">
        <f>IF(J94="M","Medium",IF(J94="L","Light",IF(J94="D","Dark","")))</f>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 customers!$C$2:$C$1001,,0)=0,"",_xlfn.XLOOKUP(C95,customers!$A$2:$A$1001, customers!$C$2:$C$1001,,0))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1" t="str">
        <f>INDEX(products!$A$1:$G$49,MATCH(orders!$D95,products!$A$1:$A$49,0), MATCH(orders!K$1,products!$A$1:$G$1,0)) &amp; " kg"</f>
        <v>0,5 kg</v>
      </c>
      <c r="L95" s="4">
        <f>INDEX(products!$A$1:$G$49,MATCH(orders!$D95,products!$A$1:$A$49,0), MATCH(orders!L$1,products!$A$1:$G$1,0))</f>
        <v>8.91</v>
      </c>
      <c r="M95" s="4">
        <f>L95*E95</f>
        <v>35.64</v>
      </c>
      <c r="N95" t="str">
        <f>IF(I95="Rob","Robusta", IF(I95="Exc","Excelsa", IF(I95="Ara","Arabika",IF(I95="Lib","Liberika"))))</f>
        <v>Excelsa</v>
      </c>
      <c r="O95" t="str">
        <f>IF(J95="M","Medium",IF(J95="L","Light",IF(J95="D","Dark","")))</f>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 customers!$C$2:$C$1001,,0)=0,"",_xlfn.XLOOKUP(C96,customers!$A$2:$A$1001, customers!$C$2:$C$1001,,0))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1" t="str">
        <f>INDEX(products!$A$1:$G$49,MATCH(orders!$D96,products!$A$1:$A$49,0), MATCH(orders!K$1,products!$A$1:$G$1,0)) &amp; " kg"</f>
        <v>0,2 kg</v>
      </c>
      <c r="L96" s="4">
        <f>INDEX(products!$A$1:$G$49,MATCH(orders!$D96,products!$A$1:$A$49,0), MATCH(orders!L$1,products!$A$1:$G$1,0))</f>
        <v>2.9849999999999999</v>
      </c>
      <c r="M96" s="4">
        <f>L96*E96</f>
        <v>17.91</v>
      </c>
      <c r="N96" t="str">
        <f>IF(I96="Rob","Robusta", IF(I96="Exc","Excelsa", IF(I96="Ara","Arabika",IF(I96="Lib","Liberika"))))</f>
        <v>Arabika</v>
      </c>
      <c r="O96" t="str">
        <f>IF(J96="M","Medium",IF(J96="L","Light",IF(J96="D","Dark","")))</f>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 customers!$C$2:$C$1001,,0)=0,"",_xlfn.XLOOKUP(C97,customers!$A$2:$A$1001, customers!$C$2:$C$1001,,0))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1" t="str">
        <f>INDEX(products!$A$1:$G$49,MATCH(orders!$D97,products!$A$1:$A$49,0), MATCH(orders!K$1,products!$A$1:$G$1,0)) &amp; " kg"</f>
        <v>2,5 kg</v>
      </c>
      <c r="L97" s="4">
        <f>INDEX(products!$A$1:$G$49,MATCH(orders!$D97,products!$A$1:$A$49,0), MATCH(orders!L$1,products!$A$1:$G$1,0))</f>
        <v>25.874999999999996</v>
      </c>
      <c r="M97" s="4">
        <f>L97*E97</f>
        <v>155.24999999999997</v>
      </c>
      <c r="N97" t="str">
        <f>IF(I97="Rob","Robusta", IF(I97="Exc","Excelsa", IF(I97="Ara","Arabika",IF(I97="Lib","Liberika"))))</f>
        <v>Arabika</v>
      </c>
      <c r="O97" t="str">
        <f>IF(J97="M","Medium",IF(J97="L","Light",IF(J97="D","Dark","")))</f>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 customers!$C$2:$C$1001,,0)=0,"",_xlfn.XLOOKUP(C98,customers!$A$2:$A$1001, customers!$C$2:$C$1001,,0))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1" t="str">
        <f>INDEX(products!$A$1:$G$49,MATCH(orders!$D98,products!$A$1:$A$49,0), MATCH(orders!K$1,products!$A$1:$G$1,0)) &amp; " kg"</f>
        <v>0,2 kg</v>
      </c>
      <c r="L98" s="4">
        <f>INDEX(products!$A$1:$G$49,MATCH(orders!$D98,products!$A$1:$A$49,0), MATCH(orders!L$1,products!$A$1:$G$1,0))</f>
        <v>2.9849999999999999</v>
      </c>
      <c r="M98" s="4">
        <f>L98*E98</f>
        <v>5.97</v>
      </c>
      <c r="N98" t="str">
        <f>IF(I98="Rob","Robusta", IF(I98="Exc","Excelsa", IF(I98="Ara","Arabika",IF(I98="Lib","Liberika"))))</f>
        <v>Arabika</v>
      </c>
      <c r="O98" t="str">
        <f>IF(J98="M","Medium",IF(J98="L","Light",IF(J98="D","Dark","")))</f>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 customers!$C$2:$C$1001,,0)=0,"",_xlfn.XLOOKUP(C99,customers!$A$2:$A$1001, customers!$C$2:$C$1001,,0))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1" t="str">
        <f>INDEX(products!$A$1:$G$49,MATCH(orders!$D99,products!$A$1:$A$49,0), MATCH(orders!K$1,products!$A$1:$G$1,0)) &amp; " kg"</f>
        <v>0,5 kg</v>
      </c>
      <c r="L99" s="4">
        <f>INDEX(products!$A$1:$G$49,MATCH(orders!$D99,products!$A$1:$A$49,0), MATCH(orders!L$1,products!$A$1:$G$1,0))</f>
        <v>6.75</v>
      </c>
      <c r="M99" s="4">
        <f>L99*E99</f>
        <v>13.5</v>
      </c>
      <c r="N99" t="str">
        <f>IF(I99="Rob","Robusta", IF(I99="Exc","Excelsa", IF(I99="Ara","Arabika",IF(I99="Lib","Liberika"))))</f>
        <v>Arabika</v>
      </c>
      <c r="O99" t="str">
        <f>IF(J99="M","Medium",IF(J99="L","Light",IF(J99="D","Dark","")))</f>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 customers!$C$2:$C$1001,,0)=0,"",_xlfn.XLOOKUP(C100,customers!$A$2:$A$1001, customers!$C$2:$C$1001,,0))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1" t="str">
        <f>INDEX(products!$A$1:$G$49,MATCH(orders!$D100,products!$A$1:$A$49,0), MATCH(orders!K$1,products!$A$1:$G$1,0)) &amp; " kg"</f>
        <v>0,2 kg</v>
      </c>
      <c r="L100" s="4">
        <f>INDEX(products!$A$1:$G$49,MATCH(orders!$D100,products!$A$1:$A$49,0), MATCH(orders!L$1,products!$A$1:$G$1,0))</f>
        <v>2.9849999999999999</v>
      </c>
      <c r="M100" s="4">
        <f>L100*E100</f>
        <v>2.9849999999999999</v>
      </c>
      <c r="N100" t="str">
        <f>IF(I100="Rob","Robusta", IF(I100="Exc","Excelsa", IF(I100="Ara","Arabika",IF(I100="Lib","Liberika"))))</f>
        <v>Arabika</v>
      </c>
      <c r="O100" t="str">
        <f>IF(J100="M","Medium",IF(J100="L","Light",IF(J100="D","Dark","")))</f>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 customers!$C$2:$C$1001,,0)=0,"",_xlfn.XLOOKUP(C101,customers!$A$2:$A$1001, customers!$C$2:$C$1001,,0))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1" t="str">
        <f>INDEX(products!$A$1:$G$49,MATCH(orders!$D101,products!$A$1:$A$49,0), MATCH(orders!K$1,products!$A$1:$G$1,0)) &amp; " kg"</f>
        <v>0,2 kg</v>
      </c>
      <c r="L101" s="4">
        <f>INDEX(products!$A$1:$G$49,MATCH(orders!$D101,products!$A$1:$A$49,0), MATCH(orders!L$1,products!$A$1:$G$1,0))</f>
        <v>4.3650000000000002</v>
      </c>
      <c r="M101" s="4">
        <f>L101*E101</f>
        <v>13.095000000000001</v>
      </c>
      <c r="N101" t="str">
        <f>IF(I101="Rob","Robusta", IF(I101="Exc","Excelsa", IF(I101="Ara","Arabika",IF(I101="Lib","Liberika"))))</f>
        <v>Liberika</v>
      </c>
      <c r="O101" t="str">
        <f>IF(J101="M","Medium",IF(J101="L","Light",IF(J101="D","Dark","")))</f>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 customers!$C$2:$C$1001,,0)=0,"",_xlfn.XLOOKUP(C102,customers!$A$2:$A$1001, customers!$C$2:$C$1001,,0))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1" t="str">
        <f>INDEX(products!$A$1:$G$49,MATCH(orders!$D102,products!$A$1:$A$49,0), MATCH(orders!K$1,products!$A$1:$G$1,0)) &amp; " kg"</f>
        <v>0,2 kg</v>
      </c>
      <c r="L102" s="4">
        <f>INDEX(products!$A$1:$G$49,MATCH(orders!$D102,products!$A$1:$A$49,0), MATCH(orders!L$1,products!$A$1:$G$1,0))</f>
        <v>3.8849999999999998</v>
      </c>
      <c r="M102" s="4">
        <f>L102*E102</f>
        <v>7.77</v>
      </c>
      <c r="N102" t="str">
        <f>IF(I102="Rob","Robusta", IF(I102="Exc","Excelsa", IF(I102="Ara","Arabika",IF(I102="Lib","Liberika"))))</f>
        <v>Arabika</v>
      </c>
      <c r="O102" t="str">
        <f>IF(J102="M","Medium",IF(J102="L","Light",IF(J102="D","Dark","")))</f>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 customers!$C$2:$C$1001,,0)=0,"",_xlfn.XLOOKUP(C103,customers!$A$2:$A$1001, customers!$C$2:$C$1001,,0))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1" t="str">
        <f>INDEX(products!$A$1:$G$49,MATCH(orders!$D103,products!$A$1:$A$49,0), MATCH(orders!K$1,products!$A$1:$G$1,0)) &amp; " kg"</f>
        <v>2,5 kg</v>
      </c>
      <c r="L103" s="4">
        <f>INDEX(products!$A$1:$G$49,MATCH(orders!$D103,products!$A$1:$A$49,0), MATCH(orders!L$1,products!$A$1:$G$1,0))</f>
        <v>29.784999999999997</v>
      </c>
      <c r="M103" s="4">
        <f>L103*E103</f>
        <v>148.92499999999998</v>
      </c>
      <c r="N103" t="str">
        <f>IF(I103="Rob","Robusta", IF(I103="Exc","Excelsa", IF(I103="Ara","Arabika",IF(I103="Lib","Liberika"))))</f>
        <v>Liberika</v>
      </c>
      <c r="O103" t="str">
        <f>IF(J103="M","Medium",IF(J103="L","Light",IF(J103="D","Dark","")))</f>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 customers!$C$2:$C$1001,,0)=0,"",_xlfn.XLOOKUP(C104,customers!$A$2:$A$1001, customers!$C$2:$C$1001,,0))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1" t="str">
        <f>INDEX(products!$A$1:$G$49,MATCH(orders!$D104,products!$A$1:$A$49,0), MATCH(orders!K$1,products!$A$1:$G$1,0)) &amp; " kg"</f>
        <v>1 kg</v>
      </c>
      <c r="L104" s="4">
        <f>INDEX(products!$A$1:$G$49,MATCH(orders!$D104,products!$A$1:$A$49,0), MATCH(orders!L$1,products!$A$1:$G$1,0))</f>
        <v>12.95</v>
      </c>
      <c r="M104" s="4">
        <f>L104*E104</f>
        <v>38.849999999999994</v>
      </c>
      <c r="N104" t="str">
        <f>IF(I104="Rob","Robusta", IF(I104="Exc","Excelsa", IF(I104="Ara","Arabika",IF(I104="Lib","Liberika"))))</f>
        <v>Liberika</v>
      </c>
      <c r="O104" t="str">
        <f>IF(J104="M","Medium",IF(J104="L","Light",IF(J104="D","Dark","")))</f>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 customers!$C$2:$C$1001,,0)=0,"",_xlfn.XLOOKUP(C105,customers!$A$2:$A$1001, customers!$C$2:$C$1001,,0))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1" t="str">
        <f>INDEX(products!$A$1:$G$49,MATCH(orders!$D105,products!$A$1:$A$49,0), MATCH(orders!K$1,products!$A$1:$G$1,0)) &amp; " kg"</f>
        <v>0,2 kg</v>
      </c>
      <c r="L105" s="4">
        <f>INDEX(products!$A$1:$G$49,MATCH(orders!$D105,products!$A$1:$A$49,0), MATCH(orders!L$1,products!$A$1:$G$1,0))</f>
        <v>2.9849999999999999</v>
      </c>
      <c r="M105" s="4">
        <f>L105*E105</f>
        <v>11.94</v>
      </c>
      <c r="N105" t="str">
        <f>IF(I105="Rob","Robusta", IF(I105="Exc","Excelsa", IF(I105="Ara","Arabika",IF(I105="Lib","Liberika"))))</f>
        <v>Robusta</v>
      </c>
      <c r="O105" t="str">
        <f>IF(J105="M","Medium",IF(J105="L","Light",IF(J105="D","Dark","")))</f>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 customers!$C$2:$C$1001,,0)=0,"",_xlfn.XLOOKUP(C106,customers!$A$2:$A$1001, customers!$C$2:$C$1001,,0))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1" t="str">
        <f>INDEX(products!$A$1:$G$49,MATCH(orders!$D106,products!$A$1:$A$49,0), MATCH(orders!K$1,products!$A$1:$G$1,0)) &amp; " kg"</f>
        <v>1 kg</v>
      </c>
      <c r="L106" s="4">
        <f>INDEX(products!$A$1:$G$49,MATCH(orders!$D106,products!$A$1:$A$49,0), MATCH(orders!L$1,products!$A$1:$G$1,0))</f>
        <v>14.55</v>
      </c>
      <c r="M106" s="4">
        <f>L106*E106</f>
        <v>87.300000000000011</v>
      </c>
      <c r="N106" t="str">
        <f>IF(I106="Rob","Robusta", IF(I106="Exc","Excelsa", IF(I106="Ara","Arabika",IF(I106="Lib","Liberika"))))</f>
        <v>Liberika</v>
      </c>
      <c r="O106" t="str">
        <f>IF(J106="M","Medium",IF(J106="L","Light",IF(J106="D","Dark","")))</f>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 customers!$C$2:$C$1001,,0)=0,"",_xlfn.XLOOKUP(C107,customers!$A$2:$A$1001, customers!$C$2:$C$1001,,0))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1" t="str">
        <f>INDEX(products!$A$1:$G$49,MATCH(orders!$D107,products!$A$1:$A$49,0), MATCH(orders!K$1,products!$A$1:$G$1,0)) &amp; " kg"</f>
        <v>0,5 kg</v>
      </c>
      <c r="L107" s="4">
        <f>INDEX(products!$A$1:$G$49,MATCH(orders!$D107,products!$A$1:$A$49,0), MATCH(orders!L$1,products!$A$1:$G$1,0))</f>
        <v>6.75</v>
      </c>
      <c r="M107" s="4">
        <f>L107*E107</f>
        <v>40.5</v>
      </c>
      <c r="N107" t="str">
        <f>IF(I107="Rob","Robusta", IF(I107="Exc","Excelsa", IF(I107="Ara","Arabika",IF(I107="Lib","Liberika"))))</f>
        <v>Arabika</v>
      </c>
      <c r="O107" t="str">
        <f>IF(J107="M","Medium",IF(J107="L","Light",IF(J107="D","Dark","")))</f>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 customers!$C$2:$C$1001,,0)=0,"",_xlfn.XLOOKUP(C108,customers!$A$2:$A$1001, customers!$C$2:$C$1001,,0))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1" t="str">
        <f>INDEX(products!$A$1:$G$49,MATCH(orders!$D108,products!$A$1:$A$49,0), MATCH(orders!K$1,products!$A$1:$G$1,0)) &amp; " kg"</f>
        <v>1 kg</v>
      </c>
      <c r="L108" s="4">
        <f>INDEX(products!$A$1:$G$49,MATCH(orders!$D108,products!$A$1:$A$49,0), MATCH(orders!L$1,products!$A$1:$G$1,0))</f>
        <v>12.15</v>
      </c>
      <c r="M108" s="4">
        <f>L108*E108</f>
        <v>24.3</v>
      </c>
      <c r="N108" t="str">
        <f>IF(I108="Rob","Robusta", IF(I108="Exc","Excelsa", IF(I108="Ara","Arabika",IF(I108="Lib","Liberika"))))</f>
        <v>Excelsa</v>
      </c>
      <c r="O108" t="str">
        <f>IF(J108="M","Medium",IF(J108="L","Light",IF(J108="D","Dark","")))</f>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 customers!$C$2:$C$1001,,0)=0,"",_xlfn.XLOOKUP(C109,customers!$A$2:$A$1001, customers!$C$2:$C$1001,,0))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1" t="str">
        <f>INDEX(products!$A$1:$G$49,MATCH(orders!$D109,products!$A$1:$A$49,0), MATCH(orders!K$1,products!$A$1:$G$1,0)) &amp; " kg"</f>
        <v>0,5 kg</v>
      </c>
      <c r="L109" s="4">
        <f>INDEX(products!$A$1:$G$49,MATCH(orders!$D109,products!$A$1:$A$49,0), MATCH(orders!L$1,products!$A$1:$G$1,0))</f>
        <v>5.97</v>
      </c>
      <c r="M109" s="4">
        <f>L109*E109</f>
        <v>17.91</v>
      </c>
      <c r="N109" t="str">
        <f>IF(I109="Rob","Robusta", IF(I109="Exc","Excelsa", IF(I109="Ara","Arabika",IF(I109="Lib","Liberika"))))</f>
        <v>Robusta</v>
      </c>
      <c r="O109" t="str">
        <f>IF(J109="M","Medium",IF(J109="L","Light",IF(J109="D","Dark","")))</f>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 customers!$C$2:$C$1001,,0)=0,"",_xlfn.XLOOKUP(C110,customers!$A$2:$A$1001, customers!$C$2:$C$1001,,0))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1" t="str">
        <f>INDEX(products!$A$1:$G$49,MATCH(orders!$D110,products!$A$1:$A$49,0), MATCH(orders!K$1,products!$A$1:$G$1,0)) &amp; " kg"</f>
        <v>0,5 kg</v>
      </c>
      <c r="L110" s="4">
        <f>INDEX(products!$A$1:$G$49,MATCH(orders!$D110,products!$A$1:$A$49,0), MATCH(orders!L$1,products!$A$1:$G$1,0))</f>
        <v>6.75</v>
      </c>
      <c r="M110" s="4">
        <f>L110*E110</f>
        <v>27</v>
      </c>
      <c r="N110" t="str">
        <f>IF(I110="Rob","Robusta", IF(I110="Exc","Excelsa", IF(I110="Ara","Arabika",IF(I110="Lib","Liberika"))))</f>
        <v>Arabika</v>
      </c>
      <c r="O110" t="str">
        <f>IF(J110="M","Medium",IF(J110="L","Light",IF(J110="D","Dark","")))</f>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 customers!$C$2:$C$1001,,0)=0,"",_xlfn.XLOOKUP(C111,customers!$A$2:$A$1001, customers!$C$2:$C$1001,,0))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1" t="str">
        <f>INDEX(products!$A$1:$G$49,MATCH(orders!$D111,products!$A$1:$A$49,0), MATCH(orders!K$1,products!$A$1:$G$1,0)) &amp; " kg"</f>
        <v>0,5 kg</v>
      </c>
      <c r="L111" s="4">
        <f>INDEX(products!$A$1:$G$49,MATCH(orders!$D111,products!$A$1:$A$49,0), MATCH(orders!L$1,products!$A$1:$G$1,0))</f>
        <v>7.77</v>
      </c>
      <c r="M111" s="4">
        <f>L111*E111</f>
        <v>7.77</v>
      </c>
      <c r="N111" t="str">
        <f>IF(I111="Rob","Robusta", IF(I111="Exc","Excelsa", IF(I111="Ara","Arabika",IF(I111="Lib","Liberika"))))</f>
        <v>Liberika</v>
      </c>
      <c r="O111" t="str">
        <f>IF(J111="M","Medium",IF(J111="L","Light",IF(J111="D","Dark","")))</f>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 customers!$C$2:$C$1001,,0)=0,"",_xlfn.XLOOKUP(C112,customers!$A$2:$A$1001, customers!$C$2:$C$1001,,0))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1" t="str">
        <f>INDEX(products!$A$1:$G$49,MATCH(orders!$D112,products!$A$1:$A$49,0), MATCH(orders!K$1,products!$A$1:$G$1,0)) &amp; " kg"</f>
        <v>0,2 kg</v>
      </c>
      <c r="L112" s="4">
        <f>INDEX(products!$A$1:$G$49,MATCH(orders!$D112,products!$A$1:$A$49,0), MATCH(orders!L$1,products!$A$1:$G$1,0))</f>
        <v>4.4550000000000001</v>
      </c>
      <c r="M112" s="4">
        <f>L112*E112</f>
        <v>13.365</v>
      </c>
      <c r="N112" t="str">
        <f>IF(I112="Rob","Robusta", IF(I112="Exc","Excelsa", IF(I112="Ara","Arabika",IF(I112="Lib","Liberika"))))</f>
        <v>Excelsa</v>
      </c>
      <c r="O112" t="str">
        <f>IF(J112="M","Medium",IF(J112="L","Light",IF(J112="D","Dark","")))</f>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 customers!$C$2:$C$1001,,0)=0,"",_xlfn.XLOOKUP(C113,customers!$A$2:$A$1001, customers!$C$2:$C$1001,,0))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1" t="str">
        <f>INDEX(products!$A$1:$G$49,MATCH(orders!$D113,products!$A$1:$A$49,0), MATCH(orders!K$1,products!$A$1:$G$1,0)) &amp; " kg"</f>
        <v>0,5 kg</v>
      </c>
      <c r="L113" s="4">
        <f>INDEX(products!$A$1:$G$49,MATCH(orders!$D113,products!$A$1:$A$49,0), MATCH(orders!L$1,products!$A$1:$G$1,0))</f>
        <v>5.3699999999999992</v>
      </c>
      <c r="M113" s="4">
        <f>L113*E113</f>
        <v>26.849999999999994</v>
      </c>
      <c r="N113" t="str">
        <f>IF(I113="Rob","Robusta", IF(I113="Exc","Excelsa", IF(I113="Ara","Arabika",IF(I113="Lib","Liberika"))))</f>
        <v>Robusta</v>
      </c>
      <c r="O113" t="str">
        <f>IF(J113="M","Medium",IF(J113="L","Light",IF(J113="D","Dark","")))</f>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 customers!$C$2:$C$1001,,0)=0,"",_xlfn.XLOOKUP(C114,customers!$A$2:$A$1001, customers!$C$2:$C$1001,,0))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1" t="str">
        <f>INDEX(products!$A$1:$G$49,MATCH(orders!$D114,products!$A$1:$A$49,0), MATCH(orders!K$1,products!$A$1:$G$1,0)) &amp; " kg"</f>
        <v>1 kg</v>
      </c>
      <c r="L114" s="4">
        <f>INDEX(products!$A$1:$G$49,MATCH(orders!$D114,products!$A$1:$A$49,0), MATCH(orders!L$1,products!$A$1:$G$1,0))</f>
        <v>11.25</v>
      </c>
      <c r="M114" s="4">
        <f>L114*E114</f>
        <v>11.25</v>
      </c>
      <c r="N114" t="str">
        <f>IF(I114="Rob","Robusta", IF(I114="Exc","Excelsa", IF(I114="Ara","Arabika",IF(I114="Lib","Liberika"))))</f>
        <v>Arabika</v>
      </c>
      <c r="O114" t="str">
        <f>IF(J114="M","Medium",IF(J114="L","Light",IF(J114="D","Dark","")))</f>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 customers!$C$2:$C$1001,,0)=0,"",_xlfn.XLOOKUP(C115,customers!$A$2:$A$1001, customers!$C$2:$C$1001,,0))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1" t="str">
        <f>INDEX(products!$A$1:$G$49,MATCH(orders!$D115,products!$A$1:$A$49,0), MATCH(orders!K$1,products!$A$1:$G$1,0)) &amp; " kg"</f>
        <v>1 kg</v>
      </c>
      <c r="L115" s="4">
        <f>INDEX(products!$A$1:$G$49,MATCH(orders!$D115,products!$A$1:$A$49,0), MATCH(orders!L$1,products!$A$1:$G$1,0))</f>
        <v>14.55</v>
      </c>
      <c r="M115" s="4">
        <f>L115*E115</f>
        <v>14.55</v>
      </c>
      <c r="N115" t="str">
        <f>IF(I115="Rob","Robusta", IF(I115="Exc","Excelsa", IF(I115="Ara","Arabika",IF(I115="Lib","Liberika"))))</f>
        <v>Liberika</v>
      </c>
      <c r="O115" t="str">
        <f>IF(J115="M","Medium",IF(J115="L","Light",IF(J115="D","Dark","")))</f>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 customers!$C$2:$C$1001,,0)=0,"",_xlfn.XLOOKUP(C116,customers!$A$2:$A$1001, customers!$C$2:$C$1001,,0))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1" t="str">
        <f>INDEX(products!$A$1:$G$49,MATCH(orders!$D116,products!$A$1:$A$49,0), MATCH(orders!K$1,products!$A$1:$G$1,0)) &amp; " kg"</f>
        <v>0,2 kg</v>
      </c>
      <c r="L116" s="4">
        <f>INDEX(products!$A$1:$G$49,MATCH(orders!$D116,products!$A$1:$A$49,0), MATCH(orders!L$1,products!$A$1:$G$1,0))</f>
        <v>3.5849999999999995</v>
      </c>
      <c r="M116" s="4">
        <f>L116*E116</f>
        <v>14.339999999999998</v>
      </c>
      <c r="N116" t="str">
        <f>IF(I116="Rob","Robusta", IF(I116="Exc","Excelsa", IF(I116="Ara","Arabika",IF(I116="Lib","Liberika"))))</f>
        <v>Robusta</v>
      </c>
      <c r="O116" t="str">
        <f>IF(J116="M","Medium",IF(J116="L","Light",IF(J116="D","Dark","")))</f>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 customers!$C$2:$C$1001,,0)=0,"",_xlfn.XLOOKUP(C117,customers!$A$2:$A$1001, customers!$C$2:$C$1001,,0))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1" t="str">
        <f>INDEX(products!$A$1:$G$49,MATCH(orders!$D117,products!$A$1:$A$49,0), MATCH(orders!K$1,products!$A$1:$G$1,0)) &amp; " kg"</f>
        <v>1 kg</v>
      </c>
      <c r="L117" s="4">
        <f>INDEX(products!$A$1:$G$49,MATCH(orders!$D117,products!$A$1:$A$49,0), MATCH(orders!L$1,products!$A$1:$G$1,0))</f>
        <v>15.85</v>
      </c>
      <c r="M117" s="4">
        <f>L117*E117</f>
        <v>15.85</v>
      </c>
      <c r="N117" t="str">
        <f>IF(I117="Rob","Robusta", IF(I117="Exc","Excelsa", IF(I117="Ara","Arabika",IF(I117="Lib","Liberika"))))</f>
        <v>Liberika</v>
      </c>
      <c r="O117" t="str">
        <f>IF(J117="M","Medium",IF(J117="L","Light",IF(J117="D","Dark","")))</f>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 customers!$C$2:$C$1001,,0)=0,"",_xlfn.XLOOKUP(C118,customers!$A$2:$A$1001, customers!$C$2:$C$1001,,0))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1" t="str">
        <f>INDEX(products!$A$1:$G$49,MATCH(orders!$D118,products!$A$1:$A$49,0), MATCH(orders!K$1,products!$A$1:$G$1,0)) &amp; " kg"</f>
        <v>0,2 kg</v>
      </c>
      <c r="L118" s="4">
        <f>INDEX(products!$A$1:$G$49,MATCH(orders!$D118,products!$A$1:$A$49,0), MATCH(orders!L$1,products!$A$1:$G$1,0))</f>
        <v>4.7549999999999999</v>
      </c>
      <c r="M118" s="4">
        <f>L118*E118</f>
        <v>19.02</v>
      </c>
      <c r="N118" t="str">
        <f>IF(I118="Rob","Robusta", IF(I118="Exc","Excelsa", IF(I118="Ara","Arabika",IF(I118="Lib","Liberika"))))</f>
        <v>Liberika</v>
      </c>
      <c r="O118" t="str">
        <f>IF(J118="M","Medium",IF(J118="L","Light",IF(J118="D","Dark","")))</f>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 customers!$C$2:$C$1001,,0)=0,"",_xlfn.XLOOKUP(C119,customers!$A$2:$A$1001, customers!$C$2:$C$1001,,0))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1" t="str">
        <f>INDEX(products!$A$1:$G$49,MATCH(orders!$D119,products!$A$1:$A$49,0), MATCH(orders!K$1,products!$A$1:$G$1,0)) &amp; " kg"</f>
        <v>0,5 kg</v>
      </c>
      <c r="L119" s="4">
        <f>INDEX(products!$A$1:$G$49,MATCH(orders!$D119,products!$A$1:$A$49,0), MATCH(orders!L$1,products!$A$1:$G$1,0))</f>
        <v>9.51</v>
      </c>
      <c r="M119" s="4">
        <f>L119*E119</f>
        <v>38.04</v>
      </c>
      <c r="N119" t="str">
        <f>IF(I119="Rob","Robusta", IF(I119="Exc","Excelsa", IF(I119="Ara","Arabika",IF(I119="Lib","Liberika"))))</f>
        <v>Liberika</v>
      </c>
      <c r="O119" t="str">
        <f>IF(J119="M","Medium",IF(J119="L","Light",IF(J119="D","Dark","")))</f>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 customers!$C$2:$C$1001,,0)=0,"",_xlfn.XLOOKUP(C120,customers!$A$2:$A$1001, customers!$C$2:$C$1001,,0))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1" t="str">
        <f>INDEX(products!$A$1:$G$49,MATCH(orders!$D120,products!$A$1:$A$49,0), MATCH(orders!K$1,products!$A$1:$G$1,0)) &amp; " kg"</f>
        <v>0,5 kg</v>
      </c>
      <c r="L120" s="4">
        <f>INDEX(products!$A$1:$G$49,MATCH(orders!$D120,products!$A$1:$A$49,0), MATCH(orders!L$1,products!$A$1:$G$1,0))</f>
        <v>7.29</v>
      </c>
      <c r="M120" s="4">
        <f>L120*E120</f>
        <v>21.87</v>
      </c>
      <c r="N120" t="str">
        <f>IF(I120="Rob","Robusta", IF(I120="Exc","Excelsa", IF(I120="Ara","Arabika",IF(I120="Lib","Liberika"))))</f>
        <v>Excelsa</v>
      </c>
      <c r="O120" t="str">
        <f>IF(J120="M","Medium",IF(J120="L","Light",IF(J120="D","Dark","")))</f>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 customers!$C$2:$C$1001,,0)=0,"",_xlfn.XLOOKUP(C121,customers!$A$2:$A$1001, customers!$C$2:$C$1001,,0))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1" t="str">
        <f>INDEX(products!$A$1:$G$49,MATCH(orders!$D121,products!$A$1:$A$49,0), MATCH(orders!K$1,products!$A$1:$G$1,0)) &amp; " kg"</f>
        <v>0,2 kg</v>
      </c>
      <c r="L121" s="4">
        <f>INDEX(products!$A$1:$G$49,MATCH(orders!$D121,products!$A$1:$A$49,0), MATCH(orders!L$1,products!$A$1:$G$1,0))</f>
        <v>4.125</v>
      </c>
      <c r="M121" s="4">
        <f>L121*E121</f>
        <v>4.125</v>
      </c>
      <c r="N121" t="str">
        <f>IF(I121="Rob","Robusta", IF(I121="Exc","Excelsa", IF(I121="Ara","Arabika",IF(I121="Lib","Liberika"))))</f>
        <v>Excelsa</v>
      </c>
      <c r="O121" t="str">
        <f>IF(J121="M","Medium",IF(J121="L","Light",IF(J121="D","Dark","")))</f>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 customers!$C$2:$C$1001,,0)=0,"",_xlfn.XLOOKUP(C122,customers!$A$2:$A$1001, customers!$C$2:$C$1001,,0))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1" t="str">
        <f>INDEX(products!$A$1:$G$49,MATCH(orders!$D122,products!$A$1:$A$49,0), MATCH(orders!K$1,products!$A$1:$G$1,0)) &amp; " kg"</f>
        <v>0,2 kg</v>
      </c>
      <c r="L122" s="4">
        <f>INDEX(products!$A$1:$G$49,MATCH(orders!$D122,products!$A$1:$A$49,0), MATCH(orders!L$1,products!$A$1:$G$1,0))</f>
        <v>3.8849999999999998</v>
      </c>
      <c r="M122" s="4">
        <f>L122*E122</f>
        <v>3.8849999999999998</v>
      </c>
      <c r="N122" t="str">
        <f>IF(I122="Rob","Robusta", IF(I122="Exc","Excelsa", IF(I122="Ara","Arabika",IF(I122="Lib","Liberika"))))</f>
        <v>Arabika</v>
      </c>
      <c r="O122" t="str">
        <f>IF(J122="M","Medium",IF(J122="L","Light",IF(J122="D","Dark","")))</f>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 customers!$C$2:$C$1001,,0)=0,"",_xlfn.XLOOKUP(C123,customers!$A$2:$A$1001, customers!$C$2:$C$1001,,0))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1" t="str">
        <f>INDEX(products!$A$1:$G$49,MATCH(orders!$D123,products!$A$1:$A$49,0), MATCH(orders!K$1,products!$A$1:$G$1,0)) &amp; " kg"</f>
        <v>1 kg</v>
      </c>
      <c r="L123" s="4">
        <f>INDEX(products!$A$1:$G$49,MATCH(orders!$D123,products!$A$1:$A$49,0), MATCH(orders!L$1,products!$A$1:$G$1,0))</f>
        <v>13.75</v>
      </c>
      <c r="M123" s="4">
        <f>L123*E123</f>
        <v>68.75</v>
      </c>
      <c r="N123" t="str">
        <f>IF(I123="Rob","Robusta", IF(I123="Exc","Excelsa", IF(I123="Ara","Arabika",IF(I123="Lib","Liberika"))))</f>
        <v>Excelsa</v>
      </c>
      <c r="O123" t="str">
        <f>IF(J123="M","Medium",IF(J123="L","Light",IF(J123="D","Dark","")))</f>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 customers!$C$2:$C$1001,,0)=0,"",_xlfn.XLOOKUP(C124,customers!$A$2:$A$1001, customers!$C$2:$C$1001,,0))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1" t="str">
        <f>INDEX(products!$A$1:$G$49,MATCH(orders!$D124,products!$A$1:$A$49,0), MATCH(orders!K$1,products!$A$1:$G$1,0)) &amp; " kg"</f>
        <v>0,5 kg</v>
      </c>
      <c r="L124" s="4">
        <f>INDEX(products!$A$1:$G$49,MATCH(orders!$D124,products!$A$1:$A$49,0), MATCH(orders!L$1,products!$A$1:$G$1,0))</f>
        <v>5.97</v>
      </c>
      <c r="M124" s="4">
        <f>L124*E124</f>
        <v>23.88</v>
      </c>
      <c r="N124" t="str">
        <f>IF(I124="Rob","Robusta", IF(I124="Exc","Excelsa", IF(I124="Ara","Arabika",IF(I124="Lib","Liberika"))))</f>
        <v>Arabika</v>
      </c>
      <c r="O124" t="str">
        <f>IF(J124="M","Medium",IF(J124="L","Light",IF(J124="D","Dark","")))</f>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 customers!$C$2:$C$1001,,0)=0,"",_xlfn.XLOOKUP(C125,customers!$A$2:$A$1001, customers!$C$2:$C$1001,,0))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1" t="str">
        <f>INDEX(products!$A$1:$G$49,MATCH(orders!$D125,products!$A$1:$A$49,0), MATCH(orders!K$1,products!$A$1:$G$1,0)) &amp; " kg"</f>
        <v>2,5 kg</v>
      </c>
      <c r="L125" s="4">
        <f>INDEX(products!$A$1:$G$49,MATCH(orders!$D125,products!$A$1:$A$49,0), MATCH(orders!L$1,products!$A$1:$G$1,0))</f>
        <v>36.454999999999998</v>
      </c>
      <c r="M125" s="4">
        <f>L125*E125</f>
        <v>145.82</v>
      </c>
      <c r="N125" t="str">
        <f>IF(I125="Rob","Robusta", IF(I125="Exc","Excelsa", IF(I125="Ara","Arabika",IF(I125="Lib","Liberika"))))</f>
        <v>Liberika</v>
      </c>
      <c r="O125" t="str">
        <f>IF(J125="M","Medium",IF(J125="L","Light",IF(J125="D","Dark","")))</f>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 customers!$C$2:$C$1001,,0)=0,"",_xlfn.XLOOKUP(C126,customers!$A$2:$A$1001, customers!$C$2:$C$1001,,0))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1" t="str">
        <f>INDEX(products!$A$1:$G$49,MATCH(orders!$D126,products!$A$1:$A$49,0), MATCH(orders!K$1,products!$A$1:$G$1,0)) &amp; " kg"</f>
        <v>0,2 kg</v>
      </c>
      <c r="L126" s="4">
        <f>INDEX(products!$A$1:$G$49,MATCH(orders!$D126,products!$A$1:$A$49,0), MATCH(orders!L$1,products!$A$1:$G$1,0))</f>
        <v>4.3650000000000002</v>
      </c>
      <c r="M126" s="4">
        <f>L126*E126</f>
        <v>21.825000000000003</v>
      </c>
      <c r="N126" t="str">
        <f>IF(I126="Rob","Robusta", IF(I126="Exc","Excelsa", IF(I126="Ara","Arabika",IF(I126="Lib","Liberika"))))</f>
        <v>Liberika</v>
      </c>
      <c r="O126" t="str">
        <f>IF(J126="M","Medium",IF(J126="L","Light",IF(J126="D","Dark","")))</f>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 customers!$C$2:$C$1001,,0)=0,"",_xlfn.XLOOKUP(C127,customers!$A$2:$A$1001, customers!$C$2:$C$1001,,0))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1" t="str">
        <f>INDEX(products!$A$1:$G$49,MATCH(orders!$D127,products!$A$1:$A$49,0), MATCH(orders!K$1,products!$A$1:$G$1,0)) &amp; " kg"</f>
        <v>0,5 kg</v>
      </c>
      <c r="L127" s="4">
        <f>INDEX(products!$A$1:$G$49,MATCH(orders!$D127,products!$A$1:$A$49,0), MATCH(orders!L$1,products!$A$1:$G$1,0))</f>
        <v>8.73</v>
      </c>
      <c r="M127" s="4">
        <f>L127*E127</f>
        <v>26.19</v>
      </c>
      <c r="N127" t="str">
        <f>IF(I127="Rob","Robusta", IF(I127="Exc","Excelsa", IF(I127="Ara","Arabika",IF(I127="Lib","Liberika"))))</f>
        <v>Liberika</v>
      </c>
      <c r="O127" t="str">
        <f>IF(J127="M","Medium",IF(J127="L","Light",IF(J127="D","Dark","")))</f>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 customers!$C$2:$C$1001,,0)=0,"",_xlfn.XLOOKUP(C128,customers!$A$2:$A$1001, customers!$C$2:$C$1001,,0))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1" t="str">
        <f>INDEX(products!$A$1:$G$49,MATCH(orders!$D128,products!$A$1:$A$49,0), MATCH(orders!K$1,products!$A$1:$G$1,0)) &amp; " kg"</f>
        <v>1 kg</v>
      </c>
      <c r="L128" s="4">
        <f>INDEX(products!$A$1:$G$49,MATCH(orders!$D128,products!$A$1:$A$49,0), MATCH(orders!L$1,products!$A$1:$G$1,0))</f>
        <v>11.25</v>
      </c>
      <c r="M128" s="4">
        <f>L128*E128</f>
        <v>11.25</v>
      </c>
      <c r="N128" t="str">
        <f>IF(I128="Rob","Robusta", IF(I128="Exc","Excelsa", IF(I128="Ara","Arabika",IF(I128="Lib","Liberika"))))</f>
        <v>Arabika</v>
      </c>
      <c r="O128" t="str">
        <f>IF(J128="M","Medium",IF(J128="L","Light",IF(J128="D","Dark","")))</f>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 customers!$C$2:$C$1001,,0)=0,"",_xlfn.XLOOKUP(C129,customers!$A$2:$A$1001, customers!$C$2:$C$1001,,0))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1" t="str">
        <f>INDEX(products!$A$1:$G$49,MATCH(orders!$D129,products!$A$1:$A$49,0), MATCH(orders!K$1,products!$A$1:$G$1,0)) &amp; " kg"</f>
        <v>1 kg</v>
      </c>
      <c r="L129" s="4">
        <f>INDEX(products!$A$1:$G$49,MATCH(orders!$D129,products!$A$1:$A$49,0), MATCH(orders!L$1,products!$A$1:$G$1,0))</f>
        <v>12.95</v>
      </c>
      <c r="M129" s="4">
        <f>L129*E129</f>
        <v>77.699999999999989</v>
      </c>
      <c r="N129" t="str">
        <f>IF(I129="Rob","Robusta", IF(I129="Exc","Excelsa", IF(I129="Ara","Arabika",IF(I129="Lib","Liberika"))))</f>
        <v>Liberika</v>
      </c>
      <c r="O129" t="str">
        <f>IF(J129="M","Medium",IF(J129="L","Light",IF(J129="D","Dark","")))</f>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 customers!$C$2:$C$1001,,0)=0,"",_xlfn.XLOOKUP(C130,customers!$A$2:$A$1001, customers!$C$2:$C$1001,,0))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1" t="str">
        <f>INDEX(products!$A$1:$G$49,MATCH(orders!$D130,products!$A$1:$A$49,0), MATCH(orders!K$1,products!$A$1:$G$1,0)) &amp; " kg"</f>
        <v>0,5 kg</v>
      </c>
      <c r="L130" s="4">
        <f>INDEX(products!$A$1:$G$49,MATCH(orders!$D130,products!$A$1:$A$49,0), MATCH(orders!L$1,products!$A$1:$G$1,0))</f>
        <v>6.75</v>
      </c>
      <c r="M130" s="4">
        <f>L130*E130</f>
        <v>6.75</v>
      </c>
      <c r="N130" t="str">
        <f>IF(I130="Rob","Robusta", IF(I130="Exc","Excelsa", IF(I130="Ara","Arabika",IF(I130="Lib","Liberika"))))</f>
        <v>Arabika</v>
      </c>
      <c r="O130" t="str">
        <f>IF(J130="M","Medium",IF(J130="L","Light",IF(J130="D","Dark","")))</f>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 customers!$C$2:$C$1001,,0)=0,"",_xlfn.XLOOKUP(C131,customers!$A$2:$A$1001, customers!$C$2:$C$1001,,0))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1" t="str">
        <f>INDEX(products!$A$1:$G$49,MATCH(orders!$D131,products!$A$1:$A$49,0), MATCH(orders!K$1,products!$A$1:$G$1,0)) &amp; " kg"</f>
        <v>1 kg</v>
      </c>
      <c r="L131" s="4">
        <f>INDEX(products!$A$1:$G$49,MATCH(orders!$D131,products!$A$1:$A$49,0), MATCH(orders!L$1,products!$A$1:$G$1,0))</f>
        <v>12.15</v>
      </c>
      <c r="M131" s="4">
        <f>L131*E131</f>
        <v>12.15</v>
      </c>
      <c r="N131" t="str">
        <f>IF(I131="Rob","Robusta", IF(I131="Exc","Excelsa", IF(I131="Ara","Arabika",IF(I131="Lib","Liberika"))))</f>
        <v>Excelsa</v>
      </c>
      <c r="O131" t="str">
        <f>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 customers!$C$2:$C$1001,,0)=0,"",_xlfn.XLOOKUP(C132,customers!$A$2:$A$1001, customers!$C$2:$C$1001,,0))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1" t="str">
        <f>INDEX(products!$A$1:$G$49,MATCH(orders!$D132,products!$A$1:$A$49,0), MATCH(orders!K$1,products!$A$1:$G$1,0)) &amp; " kg"</f>
        <v>2,5 kg</v>
      </c>
      <c r="L132" s="4">
        <f>INDEX(products!$A$1:$G$49,MATCH(orders!$D132,products!$A$1:$A$49,0), MATCH(orders!L$1,products!$A$1:$G$1,0))</f>
        <v>29.784999999999997</v>
      </c>
      <c r="M132" s="4">
        <f>L132*E132</f>
        <v>148.92499999999998</v>
      </c>
      <c r="N132" t="str">
        <f>IF(I132="Rob","Robusta", IF(I132="Exc","Excelsa", IF(I132="Ara","Arabika",IF(I132="Lib","Liberika"))))</f>
        <v>Arabika</v>
      </c>
      <c r="O132" t="str">
        <f>IF(J132="M","Medium",IF(J132="L","Light",IF(J132="D","Dark","")))</f>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 customers!$C$2:$C$1001,,0)=0,"",_xlfn.XLOOKUP(C133,customers!$A$2:$A$1001, customers!$C$2:$C$1001,,0))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1" t="str">
        <f>INDEX(products!$A$1:$G$49,MATCH(orders!$D133,products!$A$1:$A$49,0), MATCH(orders!K$1,products!$A$1:$G$1,0)) &amp; " kg"</f>
        <v>0,5 kg</v>
      </c>
      <c r="L133" s="4">
        <f>INDEX(products!$A$1:$G$49,MATCH(orders!$D133,products!$A$1:$A$49,0), MATCH(orders!L$1,products!$A$1:$G$1,0))</f>
        <v>7.29</v>
      </c>
      <c r="M133" s="4">
        <f>L133*E133</f>
        <v>14.58</v>
      </c>
      <c r="N133" t="str">
        <f>IF(I133="Rob","Robusta", IF(I133="Exc","Excelsa", IF(I133="Ara","Arabika",IF(I133="Lib","Liberika"))))</f>
        <v>Excelsa</v>
      </c>
      <c r="O133" t="str">
        <f>IF(J133="M","Medium",IF(J133="L","Light",IF(J133="D","Dark","")))</f>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 customers!$C$2:$C$1001,,0)=0,"",_xlfn.XLOOKUP(C134,customers!$A$2:$A$1001, customers!$C$2:$C$1001,,0))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1" t="str">
        <f>INDEX(products!$A$1:$G$49,MATCH(orders!$D134,products!$A$1:$A$49,0), MATCH(orders!K$1,products!$A$1:$G$1,0)) &amp; " kg"</f>
        <v>2,5 kg</v>
      </c>
      <c r="L134" s="4">
        <f>INDEX(products!$A$1:$G$49,MATCH(orders!$D134,products!$A$1:$A$49,0), MATCH(orders!L$1,products!$A$1:$G$1,0))</f>
        <v>29.784999999999997</v>
      </c>
      <c r="M134" s="4">
        <f>L134*E134</f>
        <v>148.92499999999998</v>
      </c>
      <c r="N134" t="str">
        <f>IF(I134="Rob","Robusta", IF(I134="Exc","Excelsa", IF(I134="Ara","Arabika",IF(I134="Lib","Liberika"))))</f>
        <v>Arabika</v>
      </c>
      <c r="O134" t="str">
        <f>IF(J134="M","Medium",IF(J134="L","Light",IF(J134="D","Dark","")))</f>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 customers!$C$2:$C$1001,,0)=0,"",_xlfn.XLOOKUP(C135,customers!$A$2:$A$1001, customers!$C$2:$C$1001,,0))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1" t="str">
        <f>INDEX(products!$A$1:$G$49,MATCH(orders!$D135,products!$A$1:$A$49,0), MATCH(orders!K$1,products!$A$1:$G$1,0)) &amp; " kg"</f>
        <v>1 kg</v>
      </c>
      <c r="L135" s="4">
        <f>INDEX(products!$A$1:$G$49,MATCH(orders!$D135,products!$A$1:$A$49,0), MATCH(orders!L$1,products!$A$1:$G$1,0))</f>
        <v>12.95</v>
      </c>
      <c r="M135" s="4">
        <f>L135*E135</f>
        <v>12.95</v>
      </c>
      <c r="N135" t="str">
        <f>IF(I135="Rob","Robusta", IF(I135="Exc","Excelsa", IF(I135="Ara","Arabika",IF(I135="Lib","Liberika"))))</f>
        <v>Liberika</v>
      </c>
      <c r="O135" t="str">
        <f>IF(J135="M","Medium",IF(J135="L","Light",IF(J135="D","Dark","")))</f>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 customers!$C$2:$C$1001,,0)=0,"",_xlfn.XLOOKUP(C136,customers!$A$2:$A$1001, customers!$C$2:$C$1001,,0))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1" t="str">
        <f>INDEX(products!$A$1:$G$49,MATCH(orders!$D136,products!$A$1:$A$49,0), MATCH(orders!K$1,products!$A$1:$G$1,0)) &amp; " kg"</f>
        <v>2,5 kg</v>
      </c>
      <c r="L136" s="4">
        <f>INDEX(products!$A$1:$G$49,MATCH(orders!$D136,products!$A$1:$A$49,0), MATCH(orders!L$1,products!$A$1:$G$1,0))</f>
        <v>31.624999999999996</v>
      </c>
      <c r="M136" s="4">
        <f>L136*E136</f>
        <v>94.874999999999986</v>
      </c>
      <c r="N136" t="str">
        <f>IF(I136="Rob","Robusta", IF(I136="Exc","Excelsa", IF(I136="Ara","Arabika",IF(I136="Lib","Liberika"))))</f>
        <v>Excelsa</v>
      </c>
      <c r="O136" t="str">
        <f>IF(J136="M","Medium",IF(J136="L","Light",IF(J136="D","Dark","")))</f>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 customers!$C$2:$C$1001,,0)=0,"",_xlfn.XLOOKUP(C137,customers!$A$2:$A$1001, customers!$C$2:$C$1001,,0))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1" t="str">
        <f>INDEX(products!$A$1:$G$49,MATCH(orders!$D137,products!$A$1:$A$49,0), MATCH(orders!K$1,products!$A$1:$G$1,0)) &amp; " kg"</f>
        <v>0,5 kg</v>
      </c>
      <c r="L137" s="4">
        <f>INDEX(products!$A$1:$G$49,MATCH(orders!$D137,products!$A$1:$A$49,0), MATCH(orders!L$1,products!$A$1:$G$1,0))</f>
        <v>7.77</v>
      </c>
      <c r="M137" s="4">
        <f>L137*E137</f>
        <v>38.849999999999994</v>
      </c>
      <c r="N137" t="str">
        <f>IF(I137="Rob","Robusta", IF(I137="Exc","Excelsa", IF(I137="Ara","Arabika",IF(I137="Lib","Liberika"))))</f>
        <v>Arabika</v>
      </c>
      <c r="O137" t="str">
        <f>IF(J137="M","Medium",IF(J137="L","Light",IF(J137="D","Dark","")))</f>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 customers!$C$2:$C$1001,,0)=0,"",_xlfn.XLOOKUP(C138,customers!$A$2:$A$1001, customers!$C$2:$C$1001,,0))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1" t="str">
        <f>INDEX(products!$A$1:$G$49,MATCH(orders!$D138,products!$A$1:$A$49,0), MATCH(orders!K$1,products!$A$1:$G$1,0)) &amp; " kg"</f>
        <v>0,2 kg</v>
      </c>
      <c r="L138" s="4">
        <f>INDEX(products!$A$1:$G$49,MATCH(orders!$D138,products!$A$1:$A$49,0), MATCH(orders!L$1,products!$A$1:$G$1,0))</f>
        <v>2.9849999999999999</v>
      </c>
      <c r="M138" s="4">
        <f>L138*E138</f>
        <v>11.94</v>
      </c>
      <c r="N138" t="str">
        <f>IF(I138="Rob","Robusta", IF(I138="Exc","Excelsa", IF(I138="Ara","Arabika",IF(I138="Lib","Liberika"))))</f>
        <v>Arabika</v>
      </c>
      <c r="O138" t="str">
        <f>IF(J138="M","Medium",IF(J138="L","Light",IF(J138="D","Dark","")))</f>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 customers!$C$2:$C$1001,,0)=0,"",_xlfn.XLOOKUP(C139,customers!$A$2:$A$1001, customers!$C$2:$C$1001,,0))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1" t="str">
        <f>INDEX(products!$A$1:$G$49,MATCH(orders!$D139,products!$A$1:$A$49,0), MATCH(orders!K$1,products!$A$1:$G$1,0)) &amp; " kg"</f>
        <v>2,5 kg</v>
      </c>
      <c r="L139" s="4">
        <f>INDEX(products!$A$1:$G$49,MATCH(orders!$D139,products!$A$1:$A$49,0), MATCH(orders!L$1,products!$A$1:$G$1,0))</f>
        <v>34.154999999999994</v>
      </c>
      <c r="M139" s="4">
        <f>L139*E139</f>
        <v>102.46499999999997</v>
      </c>
      <c r="N139" t="str">
        <f>IF(I139="Rob","Robusta", IF(I139="Exc","Excelsa", IF(I139="Ara","Arabika",IF(I139="Lib","Liberika"))))</f>
        <v>Excelsa</v>
      </c>
      <c r="O139" t="str">
        <f>IF(J139="M","Medium",IF(J139="L","Light",IF(J139="D","Dark","")))</f>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 customers!$C$2:$C$1001,,0)=0,"",_xlfn.XLOOKUP(C140,customers!$A$2:$A$1001, customers!$C$2:$C$1001,,0))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1" t="str">
        <f>INDEX(products!$A$1:$G$49,MATCH(orders!$D140,products!$A$1:$A$49,0), MATCH(orders!K$1,products!$A$1:$G$1,0)) &amp; " kg"</f>
        <v>1 kg</v>
      </c>
      <c r="L140" s="4">
        <f>INDEX(products!$A$1:$G$49,MATCH(orders!$D140,products!$A$1:$A$49,0), MATCH(orders!L$1,products!$A$1:$G$1,0))</f>
        <v>12.15</v>
      </c>
      <c r="M140" s="4">
        <f>L140*E140</f>
        <v>48.6</v>
      </c>
      <c r="N140" t="str">
        <f>IF(I140="Rob","Robusta", IF(I140="Exc","Excelsa", IF(I140="Ara","Arabika",IF(I140="Lib","Liberika"))))</f>
        <v>Excelsa</v>
      </c>
      <c r="O140" t="str">
        <f>IF(J140="M","Medium",IF(J140="L","Light",IF(J140="D","Dark","")))</f>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 customers!$C$2:$C$1001,,0)=0,"",_xlfn.XLOOKUP(C141,customers!$A$2:$A$1001, customers!$C$2:$C$1001,,0))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1" t="str">
        <f>INDEX(products!$A$1:$G$49,MATCH(orders!$D141,products!$A$1:$A$49,0), MATCH(orders!K$1,products!$A$1:$G$1,0)) &amp; " kg"</f>
        <v>1 kg</v>
      </c>
      <c r="L141" s="4">
        <f>INDEX(products!$A$1:$G$49,MATCH(orders!$D141,products!$A$1:$A$49,0), MATCH(orders!L$1,products!$A$1:$G$1,0))</f>
        <v>12.95</v>
      </c>
      <c r="M141" s="4">
        <f>L141*E141</f>
        <v>77.699999999999989</v>
      </c>
      <c r="N141" t="str">
        <f>IF(I141="Rob","Robusta", IF(I141="Exc","Excelsa", IF(I141="Ara","Arabika",IF(I141="Lib","Liberika"))))</f>
        <v>Liberika</v>
      </c>
      <c r="O141" t="str">
        <f>IF(J141="M","Medium",IF(J141="L","Light",IF(J141="D","Dark","")))</f>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 customers!$C$2:$C$1001,,0)=0,"",_xlfn.XLOOKUP(C142,customers!$A$2:$A$1001, customers!$C$2:$C$1001,,0))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1" t="str">
        <f>INDEX(products!$A$1:$G$49,MATCH(orders!$D142,products!$A$1:$A$49,0), MATCH(orders!K$1,products!$A$1:$G$1,0)) &amp; " kg"</f>
        <v>2,5 kg</v>
      </c>
      <c r="L142" s="4">
        <f>INDEX(products!$A$1:$G$49,MATCH(orders!$D142,products!$A$1:$A$49,0), MATCH(orders!L$1,products!$A$1:$G$1,0))</f>
        <v>29.784999999999997</v>
      </c>
      <c r="M142" s="4">
        <f>L142*E142</f>
        <v>29.784999999999997</v>
      </c>
      <c r="N142" t="str">
        <f>IF(I142="Rob","Robusta", IF(I142="Exc","Excelsa", IF(I142="Ara","Arabika",IF(I142="Lib","Liberika"))))</f>
        <v>Liberika</v>
      </c>
      <c r="O142" t="str">
        <f>IF(J142="M","Medium",IF(J142="L","Light",IF(J142="D","Dark","")))</f>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 customers!$C$2:$C$1001,,0)=0,"",_xlfn.XLOOKUP(C143,customers!$A$2:$A$1001, customers!$C$2:$C$1001,,0))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1" t="str">
        <f>INDEX(products!$A$1:$G$49,MATCH(orders!$D143,products!$A$1:$A$49,0), MATCH(orders!K$1,products!$A$1:$G$1,0)) &amp; " kg"</f>
        <v>0,2 kg</v>
      </c>
      <c r="L143" s="4">
        <f>INDEX(products!$A$1:$G$49,MATCH(orders!$D143,products!$A$1:$A$49,0), MATCH(orders!L$1,products!$A$1:$G$1,0))</f>
        <v>3.8849999999999998</v>
      </c>
      <c r="M143" s="4">
        <f>L143*E143</f>
        <v>15.54</v>
      </c>
      <c r="N143" t="str">
        <f>IF(I143="Rob","Robusta", IF(I143="Exc","Excelsa", IF(I143="Ara","Arabika",IF(I143="Lib","Liberika"))))</f>
        <v>Arabika</v>
      </c>
      <c r="O143" t="str">
        <f>IF(J143="M","Medium",IF(J143="L","Light",IF(J143="D","Dark","")))</f>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 customers!$C$2:$C$1001,,0)=0,"",_xlfn.XLOOKUP(C144,customers!$A$2:$A$1001, customers!$C$2:$C$1001,,0))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1" t="str">
        <f>INDEX(products!$A$1:$G$49,MATCH(orders!$D144,products!$A$1:$A$49,0), MATCH(orders!K$1,products!$A$1:$G$1,0)) &amp; " kg"</f>
        <v>2,5 kg</v>
      </c>
      <c r="L144" s="4">
        <f>INDEX(products!$A$1:$G$49,MATCH(orders!$D144,products!$A$1:$A$49,0), MATCH(orders!L$1,products!$A$1:$G$1,0))</f>
        <v>34.154999999999994</v>
      </c>
      <c r="M144" s="4">
        <f>L144*E144</f>
        <v>136.61999999999998</v>
      </c>
      <c r="N144" t="str">
        <f>IF(I144="Rob","Robusta", IF(I144="Exc","Excelsa", IF(I144="Ara","Arabika",IF(I144="Lib","Liberika"))))</f>
        <v>Excelsa</v>
      </c>
      <c r="O144" t="str">
        <f>IF(J144="M","Medium",IF(J144="L","Light",IF(J144="D","Dark","")))</f>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 customers!$C$2:$C$1001,,0)=0,"",_xlfn.XLOOKUP(C145,customers!$A$2:$A$1001, customers!$C$2:$C$1001,,0))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1" t="str">
        <f>INDEX(products!$A$1:$G$49,MATCH(orders!$D145,products!$A$1:$A$49,0), MATCH(orders!K$1,products!$A$1:$G$1,0)) &amp; " kg"</f>
        <v>0,5 kg</v>
      </c>
      <c r="L145" s="4">
        <f>INDEX(products!$A$1:$G$49,MATCH(orders!$D145,products!$A$1:$A$49,0), MATCH(orders!L$1,products!$A$1:$G$1,0))</f>
        <v>8.73</v>
      </c>
      <c r="M145" s="4">
        <f>L145*E145</f>
        <v>17.46</v>
      </c>
      <c r="N145" t="str">
        <f>IF(I145="Rob","Robusta", IF(I145="Exc","Excelsa", IF(I145="Ara","Arabika",IF(I145="Lib","Liberika"))))</f>
        <v>Liberika</v>
      </c>
      <c r="O145" t="str">
        <f>IF(J145="M","Medium",IF(J145="L","Light",IF(J145="D","Dark","")))</f>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 customers!$C$2:$C$1001,,0)=0,"",_xlfn.XLOOKUP(C146,customers!$A$2:$A$1001, customers!$C$2:$C$1001,,0))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1" t="str">
        <f>INDEX(products!$A$1:$G$49,MATCH(orders!$D146,products!$A$1:$A$49,0), MATCH(orders!K$1,products!$A$1:$G$1,0)) &amp; " kg"</f>
        <v>2,5 kg</v>
      </c>
      <c r="L146" s="4">
        <f>INDEX(products!$A$1:$G$49,MATCH(orders!$D146,products!$A$1:$A$49,0), MATCH(orders!L$1,products!$A$1:$G$1,0))</f>
        <v>34.154999999999994</v>
      </c>
      <c r="M146" s="4">
        <f>L146*E146</f>
        <v>68.309999999999988</v>
      </c>
      <c r="N146" t="str">
        <f>IF(I146="Rob","Robusta", IF(I146="Exc","Excelsa", IF(I146="Ara","Arabika",IF(I146="Lib","Liberika"))))</f>
        <v>Excelsa</v>
      </c>
      <c r="O146" t="str">
        <f>IF(J146="M","Medium",IF(J146="L","Light",IF(J146="D","Dark","")))</f>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 customers!$C$2:$C$1001,,0)=0,"",_xlfn.XLOOKUP(C147,customers!$A$2:$A$1001, customers!$C$2:$C$1001,,0))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1" t="str">
        <f>INDEX(products!$A$1:$G$49,MATCH(orders!$D147,products!$A$1:$A$49,0), MATCH(orders!K$1,products!$A$1:$G$1,0)) &amp; " kg"</f>
        <v>0,2 kg</v>
      </c>
      <c r="L147" s="4">
        <f>INDEX(products!$A$1:$G$49,MATCH(orders!$D147,products!$A$1:$A$49,0), MATCH(orders!L$1,products!$A$1:$G$1,0))</f>
        <v>4.3650000000000002</v>
      </c>
      <c r="M147" s="4">
        <f>L147*E147</f>
        <v>17.46</v>
      </c>
      <c r="N147" t="str">
        <f>IF(I147="Rob","Robusta", IF(I147="Exc","Excelsa", IF(I147="Ara","Arabika",IF(I147="Lib","Liberika"))))</f>
        <v>Liberika</v>
      </c>
      <c r="O147" t="str">
        <f>IF(J147="M","Medium",IF(J147="L","Light",IF(J147="D","Dark","")))</f>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 customers!$C$2:$C$1001,,0)=0,"",_xlfn.XLOOKUP(C148,customers!$A$2:$A$1001, customers!$C$2:$C$1001,,0))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1" t="str">
        <f>INDEX(products!$A$1:$G$49,MATCH(orders!$D148,products!$A$1:$A$49,0), MATCH(orders!K$1,products!$A$1:$G$1,0)) &amp; " kg"</f>
        <v>1 kg</v>
      </c>
      <c r="L148" s="4">
        <f>INDEX(products!$A$1:$G$49,MATCH(orders!$D148,products!$A$1:$A$49,0), MATCH(orders!L$1,products!$A$1:$G$1,0))</f>
        <v>14.55</v>
      </c>
      <c r="M148" s="4">
        <f>L148*E148</f>
        <v>43.650000000000006</v>
      </c>
      <c r="N148" t="str">
        <f>IF(I148="Rob","Robusta", IF(I148="Exc","Excelsa", IF(I148="Ara","Arabika",IF(I148="Lib","Liberika"))))</f>
        <v>Liberika</v>
      </c>
      <c r="O148" t="str">
        <f>IF(J148="M","Medium",IF(J148="L","Light",IF(J148="D","Dark","")))</f>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 customers!$C$2:$C$1001,,0)=0,"",_xlfn.XLOOKUP(C149,customers!$A$2:$A$1001, customers!$C$2:$C$1001,,0))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1" t="str">
        <f>INDEX(products!$A$1:$G$49,MATCH(orders!$D149,products!$A$1:$A$49,0), MATCH(orders!K$1,products!$A$1:$G$1,0)) &amp; " kg"</f>
        <v>1 kg</v>
      </c>
      <c r="L149" s="4">
        <f>INDEX(products!$A$1:$G$49,MATCH(orders!$D149,products!$A$1:$A$49,0), MATCH(orders!L$1,products!$A$1:$G$1,0))</f>
        <v>13.75</v>
      </c>
      <c r="M149" s="4">
        <f>L149*E149</f>
        <v>27.5</v>
      </c>
      <c r="N149" t="str">
        <f>IF(I149="Rob","Robusta", IF(I149="Exc","Excelsa", IF(I149="Ara","Arabika",IF(I149="Lib","Liberika"))))</f>
        <v>Excelsa</v>
      </c>
      <c r="O149" t="str">
        <f>IF(J149="M","Medium",IF(J149="L","Light",IF(J149="D","Dark","")))</f>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 customers!$C$2:$C$1001,,0)=0,"",_xlfn.XLOOKUP(C150,customers!$A$2:$A$1001, customers!$C$2:$C$1001,,0))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1" t="str">
        <f>INDEX(products!$A$1:$G$49,MATCH(orders!$D150,products!$A$1:$A$49,0), MATCH(orders!K$1,products!$A$1:$G$1,0)) &amp; " kg"</f>
        <v>0,2 kg</v>
      </c>
      <c r="L150" s="4">
        <f>INDEX(products!$A$1:$G$49,MATCH(orders!$D150,products!$A$1:$A$49,0), MATCH(orders!L$1,products!$A$1:$G$1,0))</f>
        <v>3.645</v>
      </c>
      <c r="M150" s="4">
        <f>L150*E150</f>
        <v>18.225000000000001</v>
      </c>
      <c r="N150" t="str">
        <f>IF(I150="Rob","Robusta", IF(I150="Exc","Excelsa", IF(I150="Ara","Arabika",IF(I150="Lib","Liberika"))))</f>
        <v>Excelsa</v>
      </c>
      <c r="O150" t="str">
        <f>IF(J150="M","Medium",IF(J150="L","Light",IF(J150="D","Dark","")))</f>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 customers!$C$2:$C$1001,,0)=0,"",_xlfn.XLOOKUP(C151,customers!$A$2:$A$1001, customers!$C$2:$C$1001,,0))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1" t="str">
        <f>INDEX(products!$A$1:$G$49,MATCH(orders!$D151,products!$A$1:$A$49,0), MATCH(orders!K$1,products!$A$1:$G$1,0)) &amp; " kg"</f>
        <v>2,5 kg</v>
      </c>
      <c r="L151" s="4">
        <f>INDEX(products!$A$1:$G$49,MATCH(orders!$D151,products!$A$1:$A$49,0), MATCH(orders!L$1,products!$A$1:$G$1,0))</f>
        <v>25.874999999999996</v>
      </c>
      <c r="M151" s="4">
        <f>L151*E151</f>
        <v>51.749999999999993</v>
      </c>
      <c r="N151" t="str">
        <f>IF(I151="Rob","Robusta", IF(I151="Exc","Excelsa", IF(I151="Ara","Arabika",IF(I151="Lib","Liberika"))))</f>
        <v>Arabika</v>
      </c>
      <c r="O151" t="str">
        <f>IF(J151="M","Medium",IF(J151="L","Light",IF(J151="D","Dark","")))</f>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 customers!$C$2:$C$1001,,0)=0,"",_xlfn.XLOOKUP(C152,customers!$A$2:$A$1001, customers!$C$2:$C$1001,,0))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1" t="str">
        <f>INDEX(products!$A$1:$G$49,MATCH(orders!$D152,products!$A$1:$A$49,0), MATCH(orders!K$1,products!$A$1:$G$1,0)) &amp; " kg"</f>
        <v>1 kg</v>
      </c>
      <c r="L152" s="4">
        <f>INDEX(products!$A$1:$G$49,MATCH(orders!$D152,products!$A$1:$A$49,0), MATCH(orders!L$1,products!$A$1:$G$1,0))</f>
        <v>12.95</v>
      </c>
      <c r="M152" s="4">
        <f>L152*E152</f>
        <v>12.95</v>
      </c>
      <c r="N152" t="str">
        <f>IF(I152="Rob","Robusta", IF(I152="Exc","Excelsa", IF(I152="Ara","Arabika",IF(I152="Lib","Liberika"))))</f>
        <v>Liberika</v>
      </c>
      <c r="O152" t="str">
        <f>IF(J152="M","Medium",IF(J152="L","Light",IF(J152="D","Dark","")))</f>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 customers!$C$2:$C$1001,,0)=0,"",_xlfn.XLOOKUP(C153,customers!$A$2:$A$1001, customers!$C$2:$C$1001,,0))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1" t="str">
        <f>INDEX(products!$A$1:$G$49,MATCH(orders!$D153,products!$A$1:$A$49,0), MATCH(orders!K$1,products!$A$1:$G$1,0)) &amp; " kg"</f>
        <v>1 kg</v>
      </c>
      <c r="L153" s="4">
        <f>INDEX(products!$A$1:$G$49,MATCH(orders!$D153,products!$A$1:$A$49,0), MATCH(orders!L$1,products!$A$1:$G$1,0))</f>
        <v>11.25</v>
      </c>
      <c r="M153" s="4">
        <f>L153*E153</f>
        <v>33.75</v>
      </c>
      <c r="N153" t="str">
        <f>IF(I153="Rob","Robusta", IF(I153="Exc","Excelsa", IF(I153="Ara","Arabika",IF(I153="Lib","Liberika"))))</f>
        <v>Arabika</v>
      </c>
      <c r="O153" t="str">
        <f>IF(J153="M","Medium",IF(J153="L","Light",IF(J153="D","Dark","")))</f>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 customers!$C$2:$C$1001,,0)=0,"",_xlfn.XLOOKUP(C154,customers!$A$2:$A$1001, customers!$C$2:$C$1001,,0))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1" t="str">
        <f>INDEX(products!$A$1:$G$49,MATCH(orders!$D154,products!$A$1:$A$49,0), MATCH(orders!K$1,products!$A$1:$G$1,0)) &amp; " kg"</f>
        <v>2,5 kg</v>
      </c>
      <c r="L154" s="4">
        <f>INDEX(products!$A$1:$G$49,MATCH(orders!$D154,products!$A$1:$A$49,0), MATCH(orders!L$1,products!$A$1:$G$1,0))</f>
        <v>22.884999999999998</v>
      </c>
      <c r="M154" s="4">
        <f>L154*E154</f>
        <v>68.655000000000001</v>
      </c>
      <c r="N154" t="str">
        <f>IF(I154="Rob","Robusta", IF(I154="Exc","Excelsa", IF(I154="Ara","Arabika",IF(I154="Lib","Liberika"))))</f>
        <v>Robusta</v>
      </c>
      <c r="O154" t="str">
        <f>IF(J154="M","Medium",IF(J154="L","Light",IF(J154="D","Dark","")))</f>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 customers!$C$2:$C$1001,,0)=0,"",_xlfn.XLOOKUP(C155,customers!$A$2:$A$1001, customers!$C$2:$C$1001,,0))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1" t="str">
        <f>INDEX(products!$A$1:$G$49,MATCH(orders!$D155,products!$A$1:$A$49,0), MATCH(orders!K$1,products!$A$1:$G$1,0)) &amp; " kg"</f>
        <v>0,2 kg</v>
      </c>
      <c r="L155" s="4">
        <f>INDEX(products!$A$1:$G$49,MATCH(orders!$D155,products!$A$1:$A$49,0), MATCH(orders!L$1,products!$A$1:$G$1,0))</f>
        <v>2.6849999999999996</v>
      </c>
      <c r="M155" s="4">
        <f>L155*E155</f>
        <v>2.6849999999999996</v>
      </c>
      <c r="N155" t="str">
        <f>IF(I155="Rob","Robusta", IF(I155="Exc","Excelsa", IF(I155="Ara","Arabika",IF(I155="Lib","Liberika"))))</f>
        <v>Robusta</v>
      </c>
      <c r="O155" t="str">
        <f>IF(J155="M","Medium",IF(J155="L","Light",IF(J155="D","Dark","")))</f>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 customers!$C$2:$C$1001,,0)=0,"",_xlfn.XLOOKUP(C156,customers!$A$2:$A$1001, customers!$C$2:$C$1001,,0))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1" t="str">
        <f>INDEX(products!$A$1:$G$49,MATCH(orders!$D156,products!$A$1:$A$49,0), MATCH(orders!K$1,products!$A$1:$G$1,0)) &amp; " kg"</f>
        <v>2,5 kg</v>
      </c>
      <c r="L156" s="4">
        <f>INDEX(products!$A$1:$G$49,MATCH(orders!$D156,products!$A$1:$A$49,0), MATCH(orders!L$1,products!$A$1:$G$1,0))</f>
        <v>22.884999999999998</v>
      </c>
      <c r="M156" s="4">
        <f>L156*E156</f>
        <v>114.42499999999998</v>
      </c>
      <c r="N156" t="str">
        <f>IF(I156="Rob","Robusta", IF(I156="Exc","Excelsa", IF(I156="Ara","Arabika",IF(I156="Lib","Liberika"))))</f>
        <v>Arabika</v>
      </c>
      <c r="O156" t="str">
        <f>IF(J156="M","Medium",IF(J156="L","Light",IF(J156="D","Dark","")))</f>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 customers!$C$2:$C$1001,,0)=0,"",_xlfn.XLOOKUP(C157,customers!$A$2:$A$1001, customers!$C$2:$C$1001,,0))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1" t="str">
        <f>INDEX(products!$A$1:$G$49,MATCH(orders!$D157,products!$A$1:$A$49,0), MATCH(orders!K$1,products!$A$1:$G$1,0)) &amp; " kg"</f>
        <v>2,5 kg</v>
      </c>
      <c r="L157" s="4">
        <f>INDEX(products!$A$1:$G$49,MATCH(orders!$D157,products!$A$1:$A$49,0), MATCH(orders!L$1,products!$A$1:$G$1,0))</f>
        <v>25.874999999999996</v>
      </c>
      <c r="M157" s="4">
        <f>L157*E157</f>
        <v>155.24999999999997</v>
      </c>
      <c r="N157" t="str">
        <f>IF(I157="Rob","Robusta", IF(I157="Exc","Excelsa", IF(I157="Ara","Arabika",IF(I157="Lib","Liberika"))))</f>
        <v>Arabika</v>
      </c>
      <c r="O157" t="str">
        <f>IF(J157="M","Medium",IF(J157="L","Light",IF(J157="D","Dark","")))</f>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 customers!$C$2:$C$1001,,0)=0,"",_xlfn.XLOOKUP(C158,customers!$A$2:$A$1001, customers!$C$2:$C$1001,,0))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1" t="str">
        <f>INDEX(products!$A$1:$G$49,MATCH(orders!$D158,products!$A$1:$A$49,0), MATCH(orders!K$1,products!$A$1:$G$1,0)) &amp; " kg"</f>
        <v>2,5 kg</v>
      </c>
      <c r="L158" s="4">
        <f>INDEX(products!$A$1:$G$49,MATCH(orders!$D158,products!$A$1:$A$49,0), MATCH(orders!L$1,products!$A$1:$G$1,0))</f>
        <v>25.874999999999996</v>
      </c>
      <c r="M158" s="4">
        <f>L158*E158</f>
        <v>77.624999999999986</v>
      </c>
      <c r="N158" t="str">
        <f>IF(I158="Rob","Robusta", IF(I158="Exc","Excelsa", IF(I158="Ara","Arabika",IF(I158="Lib","Liberika"))))</f>
        <v>Arabika</v>
      </c>
      <c r="O158" t="str">
        <f>IF(J158="M","Medium",IF(J158="L","Light",IF(J158="D","Dark","")))</f>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 customers!$C$2:$C$1001,,0)=0,"",_xlfn.XLOOKUP(C159,customers!$A$2:$A$1001, customers!$C$2:$C$1001,,0))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1" t="str">
        <f>INDEX(products!$A$1:$G$49,MATCH(orders!$D159,products!$A$1:$A$49,0), MATCH(orders!K$1,products!$A$1:$G$1,0)) &amp; " kg"</f>
        <v>2,5 kg</v>
      </c>
      <c r="L159" s="4">
        <f>INDEX(products!$A$1:$G$49,MATCH(orders!$D159,products!$A$1:$A$49,0), MATCH(orders!L$1,products!$A$1:$G$1,0))</f>
        <v>20.584999999999997</v>
      </c>
      <c r="M159" s="4">
        <f>L159*E159</f>
        <v>61.754999999999995</v>
      </c>
      <c r="N159" t="str">
        <f>IF(I159="Rob","Robusta", IF(I159="Exc","Excelsa", IF(I159="Ara","Arabika",IF(I159="Lib","Liberika"))))</f>
        <v>Robusta</v>
      </c>
      <c r="O159" t="str">
        <f>IF(J159="M","Medium",IF(J159="L","Light",IF(J159="D","Dark","")))</f>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 customers!$C$2:$C$1001,,0)=0,"",_xlfn.XLOOKUP(C160,customers!$A$2:$A$1001, customers!$C$2:$C$1001,,0))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1" t="str">
        <f>INDEX(products!$A$1:$G$49,MATCH(orders!$D160,products!$A$1:$A$49,0), MATCH(orders!K$1,products!$A$1:$G$1,0)) &amp; " kg"</f>
        <v>2,5 kg</v>
      </c>
      <c r="L160" s="4">
        <f>INDEX(products!$A$1:$G$49,MATCH(orders!$D160,products!$A$1:$A$49,0), MATCH(orders!L$1,products!$A$1:$G$1,0))</f>
        <v>20.584999999999997</v>
      </c>
      <c r="M160" s="4">
        <f>L160*E160</f>
        <v>123.50999999999999</v>
      </c>
      <c r="N160" t="str">
        <f>IF(I160="Rob","Robusta", IF(I160="Exc","Excelsa", IF(I160="Ara","Arabika",IF(I160="Lib","Liberika"))))</f>
        <v>Robusta</v>
      </c>
      <c r="O160" t="str">
        <f>IF(J160="M","Medium",IF(J160="L","Light",IF(J160="D","Dark","")))</f>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 customers!$C$2:$C$1001,,0)=0,"",_xlfn.XLOOKUP(C161,customers!$A$2:$A$1001, customers!$C$2:$C$1001,,0))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1" t="str">
        <f>INDEX(products!$A$1:$G$49,MATCH(orders!$D161,products!$A$1:$A$49,0), MATCH(orders!K$1,products!$A$1:$G$1,0)) &amp; " kg"</f>
        <v>2,5 kg</v>
      </c>
      <c r="L161" s="4">
        <f>INDEX(products!$A$1:$G$49,MATCH(orders!$D161,products!$A$1:$A$49,0), MATCH(orders!L$1,products!$A$1:$G$1,0))</f>
        <v>36.454999999999998</v>
      </c>
      <c r="M161" s="4">
        <f>L161*E161</f>
        <v>218.73</v>
      </c>
      <c r="N161" t="str">
        <f>IF(I161="Rob","Robusta", IF(I161="Exc","Excelsa", IF(I161="Ara","Arabika",IF(I161="Lib","Liberika"))))</f>
        <v>Liberika</v>
      </c>
      <c r="O161" t="str">
        <f>IF(J161="M","Medium",IF(J161="L","Light",IF(J161="D","Dark","")))</f>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 customers!$C$2:$C$1001,,0)=0,"",_xlfn.XLOOKUP(C162,customers!$A$2:$A$1001, customers!$C$2:$C$1001,,0))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1" t="str">
        <f>INDEX(products!$A$1:$G$49,MATCH(orders!$D162,products!$A$1:$A$49,0), MATCH(orders!K$1,products!$A$1:$G$1,0)) &amp; " kg"</f>
        <v>0,5 kg</v>
      </c>
      <c r="L162" s="4">
        <f>INDEX(products!$A$1:$G$49,MATCH(orders!$D162,products!$A$1:$A$49,0), MATCH(orders!L$1,products!$A$1:$G$1,0))</f>
        <v>8.25</v>
      </c>
      <c r="M162" s="4">
        <f>L162*E162</f>
        <v>33</v>
      </c>
      <c r="N162" t="str">
        <f>IF(I162="Rob","Robusta", IF(I162="Exc","Excelsa", IF(I162="Ara","Arabika",IF(I162="Lib","Liberika"))))</f>
        <v>Excelsa</v>
      </c>
      <c r="O162" t="str">
        <f>IF(J162="M","Medium",IF(J162="L","Light",IF(J162="D","Dark","")))</f>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 customers!$C$2:$C$1001,,0)=0,"",_xlfn.XLOOKUP(C163,customers!$A$2:$A$1001, customers!$C$2:$C$1001,,0))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1" t="str">
        <f>INDEX(products!$A$1:$G$49,MATCH(orders!$D163,products!$A$1:$A$49,0), MATCH(orders!K$1,products!$A$1:$G$1,0)) &amp; " kg"</f>
        <v>0,5 kg</v>
      </c>
      <c r="L163" s="4">
        <f>INDEX(products!$A$1:$G$49,MATCH(orders!$D163,products!$A$1:$A$49,0), MATCH(orders!L$1,products!$A$1:$G$1,0))</f>
        <v>7.77</v>
      </c>
      <c r="M163" s="4">
        <f>L163*E163</f>
        <v>23.31</v>
      </c>
      <c r="N163" t="str">
        <f>IF(I163="Rob","Robusta", IF(I163="Exc","Excelsa", IF(I163="Ara","Arabika",IF(I163="Lib","Liberika"))))</f>
        <v>Arabika</v>
      </c>
      <c r="O163" t="str">
        <f>IF(J163="M","Medium",IF(J163="L","Light",IF(J163="D","Dark","")))</f>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 customers!$C$2:$C$1001,,0)=0,"",_xlfn.XLOOKUP(C164,customers!$A$2:$A$1001, customers!$C$2:$C$1001,,0))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1" t="str">
        <f>INDEX(products!$A$1:$G$49,MATCH(orders!$D164,products!$A$1:$A$49,0), MATCH(orders!K$1,products!$A$1:$G$1,0)) &amp; " kg"</f>
        <v>0,5 kg</v>
      </c>
      <c r="L164" s="4">
        <f>INDEX(products!$A$1:$G$49,MATCH(orders!$D164,products!$A$1:$A$49,0), MATCH(orders!L$1,products!$A$1:$G$1,0))</f>
        <v>7.29</v>
      </c>
      <c r="M164" s="4">
        <f>L164*E164</f>
        <v>21.87</v>
      </c>
      <c r="N164" t="str">
        <f>IF(I164="Rob","Robusta", IF(I164="Exc","Excelsa", IF(I164="Ara","Arabika",IF(I164="Lib","Liberika"))))</f>
        <v>Excelsa</v>
      </c>
      <c r="O164" t="str">
        <f>IF(J164="M","Medium",IF(J164="L","Light",IF(J164="D","Dark","")))</f>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 customers!$C$2:$C$1001,,0)=0,"",_xlfn.XLOOKUP(C165,customers!$A$2:$A$1001, customers!$C$2:$C$1001,,0))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1" t="str">
        <f>INDEX(products!$A$1:$G$49,MATCH(orders!$D165,products!$A$1:$A$49,0), MATCH(orders!K$1,products!$A$1:$G$1,0)) &amp; " kg"</f>
        <v>0,2 kg</v>
      </c>
      <c r="L165" s="4">
        <f>INDEX(products!$A$1:$G$49,MATCH(orders!$D165,products!$A$1:$A$49,0), MATCH(orders!L$1,products!$A$1:$G$1,0))</f>
        <v>2.6849999999999996</v>
      </c>
      <c r="M165" s="4">
        <f>L165*E165</f>
        <v>16.11</v>
      </c>
      <c r="N165" t="str">
        <f>IF(I165="Rob","Robusta", IF(I165="Exc","Excelsa", IF(I165="Ara","Arabika",IF(I165="Lib","Liberika"))))</f>
        <v>Robusta</v>
      </c>
      <c r="O165" t="str">
        <f>IF(J165="M","Medium",IF(J165="L","Light",IF(J165="D","Dark","")))</f>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 customers!$C$2:$C$1001,,0)=0,"",_xlfn.XLOOKUP(C166,customers!$A$2:$A$1001, customers!$C$2:$C$1001,,0))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1" t="str">
        <f>INDEX(products!$A$1:$G$49,MATCH(orders!$D166,products!$A$1:$A$49,0), MATCH(orders!K$1,products!$A$1:$G$1,0)) &amp; " kg"</f>
        <v>0,5 kg</v>
      </c>
      <c r="L166" s="4">
        <f>INDEX(products!$A$1:$G$49,MATCH(orders!$D166,products!$A$1:$A$49,0), MATCH(orders!L$1,products!$A$1:$G$1,0))</f>
        <v>7.29</v>
      </c>
      <c r="M166" s="4">
        <f>L166*E166</f>
        <v>29.16</v>
      </c>
      <c r="N166" t="str">
        <f>IF(I166="Rob","Robusta", IF(I166="Exc","Excelsa", IF(I166="Ara","Arabika",IF(I166="Lib","Liberika"))))</f>
        <v>Excelsa</v>
      </c>
      <c r="O166" t="str">
        <f>IF(J166="M","Medium",IF(J166="L","Light",IF(J166="D","Dark","")))</f>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 customers!$C$2:$C$1001,,0)=0,"",_xlfn.XLOOKUP(C167,customers!$A$2:$A$1001, customers!$C$2:$C$1001,,0))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1" t="str">
        <f>INDEX(products!$A$1:$G$49,MATCH(orders!$D167,products!$A$1:$A$49,0), MATCH(orders!K$1,products!$A$1:$G$1,0)) &amp; " kg"</f>
        <v>1 kg</v>
      </c>
      <c r="L167" s="4">
        <f>INDEX(products!$A$1:$G$49,MATCH(orders!$D167,products!$A$1:$A$49,0), MATCH(orders!L$1,products!$A$1:$G$1,0))</f>
        <v>8.9499999999999993</v>
      </c>
      <c r="M167" s="4">
        <f>L167*E167</f>
        <v>53.699999999999996</v>
      </c>
      <c r="N167" t="str">
        <f>IF(I167="Rob","Robusta", IF(I167="Exc","Excelsa", IF(I167="Ara","Arabika",IF(I167="Lib","Liberika"))))</f>
        <v>Robusta</v>
      </c>
      <c r="O167" t="str">
        <f>IF(J167="M","Medium",IF(J167="L","Light",IF(J167="D","Dark","")))</f>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 customers!$C$2:$C$1001,,0)=0,"",_xlfn.XLOOKUP(C168,customers!$A$2:$A$1001, customers!$C$2:$C$1001,,0))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1" t="str">
        <f>INDEX(products!$A$1:$G$49,MATCH(orders!$D168,products!$A$1:$A$49,0), MATCH(orders!K$1,products!$A$1:$G$1,0)) &amp; " kg"</f>
        <v>0,5 kg</v>
      </c>
      <c r="L168" s="4">
        <f>INDEX(products!$A$1:$G$49,MATCH(orders!$D168,products!$A$1:$A$49,0), MATCH(orders!L$1,products!$A$1:$G$1,0))</f>
        <v>5.3699999999999992</v>
      </c>
      <c r="M168" s="4">
        <f>L168*E168</f>
        <v>26.849999999999994</v>
      </c>
      <c r="N168" t="str">
        <f>IF(I168="Rob","Robusta", IF(I168="Exc","Excelsa", IF(I168="Ara","Arabika",IF(I168="Lib","Liberika"))))</f>
        <v>Robusta</v>
      </c>
      <c r="O168" t="str">
        <f>IF(J168="M","Medium",IF(J168="L","Light",IF(J168="D","Dark","")))</f>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 customers!$C$2:$C$1001,,0)=0,"",_xlfn.XLOOKUP(C169,customers!$A$2:$A$1001, customers!$C$2:$C$1001,,0))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1" t="str">
        <f>INDEX(products!$A$1:$G$49,MATCH(orders!$D169,products!$A$1:$A$49,0), MATCH(orders!K$1,products!$A$1:$G$1,0)) &amp; " kg"</f>
        <v>0,5 kg</v>
      </c>
      <c r="L169" s="4">
        <f>INDEX(products!$A$1:$G$49,MATCH(orders!$D169,products!$A$1:$A$49,0), MATCH(orders!L$1,products!$A$1:$G$1,0))</f>
        <v>8.25</v>
      </c>
      <c r="M169" s="4">
        <f>L169*E169</f>
        <v>41.25</v>
      </c>
      <c r="N169" t="str">
        <f>IF(I169="Rob","Robusta", IF(I169="Exc","Excelsa", IF(I169="Ara","Arabika",IF(I169="Lib","Liberika"))))</f>
        <v>Excelsa</v>
      </c>
      <c r="O169" t="str">
        <f>IF(J169="M","Medium",IF(J169="L","Light",IF(J169="D","Dark","")))</f>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 customers!$C$2:$C$1001,,0)=0,"",_xlfn.XLOOKUP(C170,customers!$A$2:$A$1001, customers!$C$2:$C$1001,,0))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1" t="str">
        <f>INDEX(products!$A$1:$G$49,MATCH(orders!$D170,products!$A$1:$A$49,0), MATCH(orders!K$1,products!$A$1:$G$1,0)) &amp; " kg"</f>
        <v>0,5 kg</v>
      </c>
      <c r="L170" s="4">
        <f>INDEX(products!$A$1:$G$49,MATCH(orders!$D170,products!$A$1:$A$49,0), MATCH(orders!L$1,products!$A$1:$G$1,0))</f>
        <v>6.75</v>
      </c>
      <c r="M170" s="4">
        <f>L170*E170</f>
        <v>40.5</v>
      </c>
      <c r="N170" t="str">
        <f>IF(I170="Rob","Robusta", IF(I170="Exc","Excelsa", IF(I170="Ara","Arabika",IF(I170="Lib","Liberika"))))</f>
        <v>Arabika</v>
      </c>
      <c r="O170" t="str">
        <f>IF(J170="M","Medium",IF(J170="L","Light",IF(J170="D","Dark","")))</f>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 customers!$C$2:$C$1001,,0)=0,"",_xlfn.XLOOKUP(C171,customers!$A$2:$A$1001, customers!$C$2:$C$1001,,0))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1" t="str">
        <f>INDEX(products!$A$1:$G$49,MATCH(orders!$D171,products!$A$1:$A$49,0), MATCH(orders!K$1,products!$A$1:$G$1,0)) &amp; " kg"</f>
        <v>1 kg</v>
      </c>
      <c r="L171" s="4">
        <f>INDEX(products!$A$1:$G$49,MATCH(orders!$D171,products!$A$1:$A$49,0), MATCH(orders!L$1,products!$A$1:$G$1,0))</f>
        <v>8.9499999999999993</v>
      </c>
      <c r="M171" s="4">
        <f>L171*E171</f>
        <v>17.899999999999999</v>
      </c>
      <c r="N171" t="str">
        <f>IF(I171="Rob","Robusta", IF(I171="Exc","Excelsa", IF(I171="Ara","Arabika",IF(I171="Lib","Liberika"))))</f>
        <v>Robusta</v>
      </c>
      <c r="O171" t="str">
        <f>IF(J171="M","Medium",IF(J171="L","Light",IF(J171="D","Dark","")))</f>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 customers!$C$2:$C$1001,,0)=0,"",_xlfn.XLOOKUP(C172,customers!$A$2:$A$1001, customers!$C$2:$C$1001,,0))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1" t="str">
        <f>INDEX(products!$A$1:$G$49,MATCH(orders!$D172,products!$A$1:$A$49,0), MATCH(orders!K$1,products!$A$1:$G$1,0)) &amp; " kg"</f>
        <v>2,5 kg</v>
      </c>
      <c r="L172" s="4">
        <f>INDEX(products!$A$1:$G$49,MATCH(orders!$D172,products!$A$1:$A$49,0), MATCH(orders!L$1,products!$A$1:$G$1,0))</f>
        <v>34.154999999999994</v>
      </c>
      <c r="M172" s="4">
        <f>L172*E172</f>
        <v>68.309999999999988</v>
      </c>
      <c r="N172" t="str">
        <f>IF(I172="Rob","Robusta", IF(I172="Exc","Excelsa", IF(I172="Ara","Arabika",IF(I172="Lib","Liberika"))))</f>
        <v>Excelsa</v>
      </c>
      <c r="O172" t="str">
        <f>IF(J172="M","Medium",IF(J172="L","Light",IF(J172="D","Dark","")))</f>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 customers!$C$2:$C$1001,,0)=0,"",_xlfn.XLOOKUP(C173,customers!$A$2:$A$1001, customers!$C$2:$C$1001,,0))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1" t="str">
        <f>INDEX(products!$A$1:$G$49,MATCH(orders!$D173,products!$A$1:$A$49,0), MATCH(orders!K$1,products!$A$1:$G$1,0)) &amp; " kg"</f>
        <v>2,5 kg</v>
      </c>
      <c r="L173" s="4">
        <f>INDEX(products!$A$1:$G$49,MATCH(orders!$D173,products!$A$1:$A$49,0), MATCH(orders!L$1,products!$A$1:$G$1,0))</f>
        <v>31.624999999999996</v>
      </c>
      <c r="M173" s="4">
        <f>L173*E173</f>
        <v>63.249999999999993</v>
      </c>
      <c r="N173" t="str">
        <f>IF(I173="Rob","Robusta", IF(I173="Exc","Excelsa", IF(I173="Ara","Arabika",IF(I173="Lib","Liberika"))))</f>
        <v>Excelsa</v>
      </c>
      <c r="O173" t="str">
        <f>IF(J173="M","Medium",IF(J173="L","Light",IF(J173="D","Dark","")))</f>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 customers!$C$2:$C$1001,,0)=0,"",_xlfn.XLOOKUP(C174,customers!$A$2:$A$1001, customers!$C$2:$C$1001,,0))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1" t="str">
        <f>INDEX(products!$A$1:$G$49,MATCH(orders!$D174,products!$A$1:$A$49,0), MATCH(orders!K$1,products!$A$1:$G$1,0)) &amp; " kg"</f>
        <v>0,5 kg</v>
      </c>
      <c r="L174" s="4">
        <f>INDEX(products!$A$1:$G$49,MATCH(orders!$D174,products!$A$1:$A$49,0), MATCH(orders!L$1,products!$A$1:$G$1,0))</f>
        <v>7.29</v>
      </c>
      <c r="M174" s="4">
        <f>L174*E174</f>
        <v>21.87</v>
      </c>
      <c r="N174" t="str">
        <f>IF(I174="Rob","Robusta", IF(I174="Exc","Excelsa", IF(I174="Ara","Arabika",IF(I174="Lib","Liberika"))))</f>
        <v>Excelsa</v>
      </c>
      <c r="O174" t="str">
        <f>IF(J174="M","Medium",IF(J174="L","Light",IF(J174="D","Dark","")))</f>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 customers!$C$2:$C$1001,,0)=0,"",_xlfn.XLOOKUP(C175,customers!$A$2:$A$1001, customers!$C$2:$C$1001,,0))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1" t="str">
        <f>INDEX(products!$A$1:$G$49,MATCH(orders!$D175,products!$A$1:$A$49,0), MATCH(orders!K$1,products!$A$1:$G$1,0)) &amp; " kg"</f>
        <v>2,5 kg</v>
      </c>
      <c r="L175" s="4">
        <f>INDEX(products!$A$1:$G$49,MATCH(orders!$D175,products!$A$1:$A$49,0), MATCH(orders!L$1,products!$A$1:$G$1,0))</f>
        <v>22.884999999999998</v>
      </c>
      <c r="M175" s="4">
        <f>L175*E175</f>
        <v>91.539999999999992</v>
      </c>
      <c r="N175" t="str">
        <f>IF(I175="Rob","Robusta", IF(I175="Exc","Excelsa", IF(I175="Ara","Arabika",IF(I175="Lib","Liberika"))))</f>
        <v>Robusta</v>
      </c>
      <c r="O175" t="str">
        <f>IF(J175="M","Medium",IF(J175="L","Light",IF(J175="D","Dark","")))</f>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 customers!$C$2:$C$1001,,0)=0,"",_xlfn.XLOOKUP(C176,customers!$A$2:$A$1001, customers!$C$2:$C$1001,,0))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1" t="str">
        <f>INDEX(products!$A$1:$G$49,MATCH(orders!$D176,products!$A$1:$A$49,0), MATCH(orders!K$1,products!$A$1:$G$1,0)) &amp; " kg"</f>
        <v>2,5 kg</v>
      </c>
      <c r="L176" s="4">
        <f>INDEX(products!$A$1:$G$49,MATCH(orders!$D176,products!$A$1:$A$49,0), MATCH(orders!L$1,products!$A$1:$G$1,0))</f>
        <v>34.154999999999994</v>
      </c>
      <c r="M176" s="4">
        <f>L176*E176</f>
        <v>204.92999999999995</v>
      </c>
      <c r="N176" t="str">
        <f>IF(I176="Rob","Robusta", IF(I176="Exc","Excelsa", IF(I176="Ara","Arabika",IF(I176="Lib","Liberika"))))</f>
        <v>Excelsa</v>
      </c>
      <c r="O176" t="str">
        <f>IF(J176="M","Medium",IF(J176="L","Light",IF(J176="D","Dark","")))</f>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 customers!$C$2:$C$1001,,0)=0,"",_xlfn.XLOOKUP(C177,customers!$A$2:$A$1001, customers!$C$2:$C$1001,,0))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1" t="str">
        <f>INDEX(products!$A$1:$G$49,MATCH(orders!$D177,products!$A$1:$A$49,0), MATCH(orders!K$1,products!$A$1:$G$1,0)) &amp; " kg"</f>
        <v>2,5 kg</v>
      </c>
      <c r="L177" s="4">
        <f>INDEX(products!$A$1:$G$49,MATCH(orders!$D177,products!$A$1:$A$49,0), MATCH(orders!L$1,products!$A$1:$G$1,0))</f>
        <v>31.624999999999996</v>
      </c>
      <c r="M177" s="4">
        <f>L177*E177</f>
        <v>63.249999999999993</v>
      </c>
      <c r="N177" t="str">
        <f>IF(I177="Rob","Robusta", IF(I177="Exc","Excelsa", IF(I177="Ara","Arabika",IF(I177="Lib","Liberika"))))</f>
        <v>Excelsa</v>
      </c>
      <c r="O177" t="str">
        <f>IF(J177="M","Medium",IF(J177="L","Light",IF(J177="D","Dark","")))</f>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 customers!$C$2:$C$1001,,0)=0,"",_xlfn.XLOOKUP(C178,customers!$A$2:$A$1001, customers!$C$2:$C$1001,,0))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1" t="str">
        <f>INDEX(products!$A$1:$G$49,MATCH(orders!$D178,products!$A$1:$A$49,0), MATCH(orders!K$1,products!$A$1:$G$1,0)) &amp; " kg"</f>
        <v>2,5 kg</v>
      </c>
      <c r="L178" s="4">
        <f>INDEX(products!$A$1:$G$49,MATCH(orders!$D178,products!$A$1:$A$49,0), MATCH(orders!L$1,products!$A$1:$G$1,0))</f>
        <v>34.154999999999994</v>
      </c>
      <c r="M178" s="4">
        <f>L178*E178</f>
        <v>34.154999999999994</v>
      </c>
      <c r="N178" t="str">
        <f>IF(I178="Rob","Robusta", IF(I178="Exc","Excelsa", IF(I178="Ara","Arabika",IF(I178="Lib","Liberika"))))</f>
        <v>Excelsa</v>
      </c>
      <c r="O178" t="str">
        <f>IF(J178="M","Medium",IF(J178="L","Light",IF(J178="D","Dark","")))</f>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 customers!$C$2:$C$1001,,0)=0,"",_xlfn.XLOOKUP(C179,customers!$A$2:$A$1001, customers!$C$2:$C$1001,,0))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1" t="str">
        <f>INDEX(products!$A$1:$G$49,MATCH(orders!$D179,products!$A$1:$A$49,0), MATCH(orders!K$1,products!$A$1:$G$1,0)) &amp; " kg"</f>
        <v>2,5 kg</v>
      </c>
      <c r="L179" s="4">
        <f>INDEX(products!$A$1:$G$49,MATCH(orders!$D179,products!$A$1:$A$49,0), MATCH(orders!L$1,products!$A$1:$G$1,0))</f>
        <v>27.484999999999996</v>
      </c>
      <c r="M179" s="4">
        <f>L179*E179</f>
        <v>109.93999999999998</v>
      </c>
      <c r="N179" t="str">
        <f>IF(I179="Rob","Robusta", IF(I179="Exc","Excelsa", IF(I179="Ara","Arabika",IF(I179="Lib","Liberika"))))</f>
        <v>Robusta</v>
      </c>
      <c r="O179" t="str">
        <f>IF(J179="M","Medium",IF(J179="L","Light",IF(J179="D","Dark","")))</f>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 customers!$C$2:$C$1001,,0)=0,"",_xlfn.XLOOKUP(C180,customers!$A$2:$A$1001, customers!$C$2:$C$1001,,0))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1" t="str">
        <f>INDEX(products!$A$1:$G$49,MATCH(orders!$D180,products!$A$1:$A$49,0), MATCH(orders!K$1,products!$A$1:$G$1,0)) &amp; " kg"</f>
        <v>1 kg</v>
      </c>
      <c r="L180" s="4">
        <f>INDEX(products!$A$1:$G$49,MATCH(orders!$D180,products!$A$1:$A$49,0), MATCH(orders!L$1,products!$A$1:$G$1,0))</f>
        <v>12.95</v>
      </c>
      <c r="M180" s="4">
        <f>L180*E180</f>
        <v>25.9</v>
      </c>
      <c r="N180" t="str">
        <f>IF(I180="Rob","Robusta", IF(I180="Exc","Excelsa", IF(I180="Ara","Arabika",IF(I180="Lib","Liberika"))))</f>
        <v>Arabika</v>
      </c>
      <c r="O180" t="str">
        <f>IF(J180="M","Medium",IF(J180="L","Light",IF(J180="D","Dark","")))</f>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 customers!$C$2:$C$1001,,0)=0,"",_xlfn.XLOOKUP(C181,customers!$A$2:$A$1001, customers!$C$2:$C$1001,,0))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1" t="str">
        <f>INDEX(products!$A$1:$G$49,MATCH(orders!$D181,products!$A$1:$A$49,0), MATCH(orders!K$1,products!$A$1:$G$1,0)) &amp; " kg"</f>
        <v>0,2 kg</v>
      </c>
      <c r="L181" s="4">
        <f>INDEX(products!$A$1:$G$49,MATCH(orders!$D181,products!$A$1:$A$49,0), MATCH(orders!L$1,products!$A$1:$G$1,0))</f>
        <v>2.9849999999999999</v>
      </c>
      <c r="M181" s="4">
        <f>L181*E181</f>
        <v>2.9849999999999999</v>
      </c>
      <c r="N181" t="str">
        <f>IF(I181="Rob","Robusta", IF(I181="Exc","Excelsa", IF(I181="Ara","Arabika",IF(I181="Lib","Liberika"))))</f>
        <v>Arabika</v>
      </c>
      <c r="O181" t="str">
        <f>IF(J181="M","Medium",IF(J181="L","Light",IF(J181="D","Dark","")))</f>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 customers!$C$2:$C$1001,,0)=0,"",_xlfn.XLOOKUP(C182,customers!$A$2:$A$1001, customers!$C$2:$C$1001,,0))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1" t="str">
        <f>INDEX(products!$A$1:$G$49,MATCH(orders!$D182,products!$A$1:$A$49,0), MATCH(orders!K$1,products!$A$1:$G$1,0)) &amp; " kg"</f>
        <v>0,2 kg</v>
      </c>
      <c r="L182" s="4">
        <f>INDEX(products!$A$1:$G$49,MATCH(orders!$D182,products!$A$1:$A$49,0), MATCH(orders!L$1,products!$A$1:$G$1,0))</f>
        <v>4.4550000000000001</v>
      </c>
      <c r="M182" s="4">
        <f>L182*E182</f>
        <v>22.274999999999999</v>
      </c>
      <c r="N182" t="str">
        <f>IF(I182="Rob","Robusta", IF(I182="Exc","Excelsa", IF(I182="Ara","Arabika",IF(I182="Lib","Liberika"))))</f>
        <v>Excelsa</v>
      </c>
      <c r="O182" t="str">
        <f>IF(J182="M","Medium",IF(J182="L","Light",IF(J182="D","Dark","")))</f>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 customers!$C$2:$C$1001,,0)=0,"",_xlfn.XLOOKUP(C183,customers!$A$2:$A$1001, customers!$C$2:$C$1001,,0))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1" t="str">
        <f>INDEX(products!$A$1:$G$49,MATCH(orders!$D183,products!$A$1:$A$49,0), MATCH(orders!K$1,products!$A$1:$G$1,0)) &amp; " kg"</f>
        <v>0,5 kg</v>
      </c>
      <c r="L183" s="4">
        <f>INDEX(products!$A$1:$G$49,MATCH(orders!$D183,products!$A$1:$A$49,0), MATCH(orders!L$1,products!$A$1:$G$1,0))</f>
        <v>5.97</v>
      </c>
      <c r="M183" s="4">
        <f>L183*E183</f>
        <v>29.849999999999998</v>
      </c>
      <c r="N183" t="str">
        <f>IF(I183="Rob","Robusta", IF(I183="Exc","Excelsa", IF(I183="Ara","Arabika",IF(I183="Lib","Liberika"))))</f>
        <v>Arabika</v>
      </c>
      <c r="O183" t="str">
        <f>IF(J183="M","Medium",IF(J183="L","Light",IF(J183="D","Dark","")))</f>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 customers!$C$2:$C$1001,,0)=0,"",_xlfn.XLOOKUP(C184,customers!$A$2:$A$1001, customers!$C$2:$C$1001,,0))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1" t="str">
        <f>INDEX(products!$A$1:$G$49,MATCH(orders!$D184,products!$A$1:$A$49,0), MATCH(orders!K$1,products!$A$1:$G$1,0)) &amp; " kg"</f>
        <v>0,5 kg</v>
      </c>
      <c r="L184" s="4">
        <f>INDEX(products!$A$1:$G$49,MATCH(orders!$D184,products!$A$1:$A$49,0), MATCH(orders!L$1,products!$A$1:$G$1,0))</f>
        <v>5.3699999999999992</v>
      </c>
      <c r="M184" s="4">
        <f>L184*E184</f>
        <v>32.22</v>
      </c>
      <c r="N184" t="str">
        <f>IF(I184="Rob","Robusta", IF(I184="Exc","Excelsa", IF(I184="Ara","Arabika",IF(I184="Lib","Liberika"))))</f>
        <v>Robusta</v>
      </c>
      <c r="O184" t="str">
        <f>IF(J184="M","Medium",IF(J184="L","Light",IF(J184="D","Dark","")))</f>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 customers!$C$2:$C$1001,,0)=0,"",_xlfn.XLOOKUP(C185,customers!$A$2:$A$1001, customers!$C$2:$C$1001,,0))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1" t="str">
        <f>INDEX(products!$A$1:$G$49,MATCH(orders!$D185,products!$A$1:$A$49,0), MATCH(orders!K$1,products!$A$1:$G$1,0)) &amp; " kg"</f>
        <v>0,2 kg</v>
      </c>
      <c r="L185" s="4">
        <f>INDEX(products!$A$1:$G$49,MATCH(orders!$D185,products!$A$1:$A$49,0), MATCH(orders!L$1,products!$A$1:$G$1,0))</f>
        <v>4.125</v>
      </c>
      <c r="M185" s="4">
        <f>L185*E185</f>
        <v>8.25</v>
      </c>
      <c r="N185" t="str">
        <f>IF(I185="Rob","Robusta", IF(I185="Exc","Excelsa", IF(I185="Ara","Arabika",IF(I185="Lib","Liberika"))))</f>
        <v>Excelsa</v>
      </c>
      <c r="O185" t="str">
        <f>IF(J185="M","Medium",IF(J185="L","Light",IF(J185="D","Dark","")))</f>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 customers!$C$2:$C$1001,,0)=0,"",_xlfn.XLOOKUP(C186,customers!$A$2:$A$1001, customers!$C$2:$C$1001,,0))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1" t="str">
        <f>INDEX(products!$A$1:$G$49,MATCH(orders!$D186,products!$A$1:$A$49,0), MATCH(orders!K$1,products!$A$1:$G$1,0)) &amp; " kg"</f>
        <v>0,5 kg</v>
      </c>
      <c r="L186" s="4">
        <f>INDEX(products!$A$1:$G$49,MATCH(orders!$D186,products!$A$1:$A$49,0), MATCH(orders!L$1,products!$A$1:$G$1,0))</f>
        <v>7.77</v>
      </c>
      <c r="M186" s="4">
        <f>L186*E186</f>
        <v>31.08</v>
      </c>
      <c r="N186" t="str">
        <f>IF(I186="Rob","Robusta", IF(I186="Exc","Excelsa", IF(I186="Ara","Arabika",IF(I186="Lib","Liberika"))))</f>
        <v>Arabika</v>
      </c>
      <c r="O186" t="str">
        <f>IF(J186="M","Medium",IF(J186="L","Light",IF(J186="D","Dark","")))</f>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 customers!$C$2:$C$1001,,0)=0,"",_xlfn.XLOOKUP(C187,customers!$A$2:$A$1001, customers!$C$2:$C$1001,,0))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1" t="str">
        <f>INDEX(products!$A$1:$G$49,MATCH(orders!$D187,products!$A$1:$A$49,0), MATCH(orders!K$1,products!$A$1:$G$1,0)) &amp; " kg"</f>
        <v>0,5 kg</v>
      </c>
      <c r="L187" s="4">
        <f>INDEX(products!$A$1:$G$49,MATCH(orders!$D187,products!$A$1:$A$49,0), MATCH(orders!L$1,products!$A$1:$G$1,0))</f>
        <v>7.29</v>
      </c>
      <c r="M187" s="4">
        <f>L187*E187</f>
        <v>36.450000000000003</v>
      </c>
      <c r="N187" t="str">
        <f>IF(I187="Rob","Robusta", IF(I187="Exc","Excelsa", IF(I187="Ara","Arabika",IF(I187="Lib","Liberika"))))</f>
        <v>Excelsa</v>
      </c>
      <c r="O187" t="str">
        <f>IF(J187="M","Medium",IF(J187="L","Light",IF(J187="D","Dark","")))</f>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 customers!$C$2:$C$1001,,0)=0,"",_xlfn.XLOOKUP(C188,customers!$A$2:$A$1001, customers!$C$2:$C$1001,,0))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1" t="str">
        <f>INDEX(products!$A$1:$G$49,MATCH(orders!$D188,products!$A$1:$A$49,0), MATCH(orders!K$1,products!$A$1:$G$1,0)) &amp; " kg"</f>
        <v>2,5 kg</v>
      </c>
      <c r="L188" s="4">
        <f>INDEX(products!$A$1:$G$49,MATCH(orders!$D188,products!$A$1:$A$49,0), MATCH(orders!L$1,products!$A$1:$G$1,0))</f>
        <v>22.884999999999998</v>
      </c>
      <c r="M188" s="4">
        <f>L188*E188</f>
        <v>68.655000000000001</v>
      </c>
      <c r="N188" t="str">
        <f>IF(I188="Rob","Robusta", IF(I188="Exc","Excelsa", IF(I188="Ara","Arabika",IF(I188="Lib","Liberika"))))</f>
        <v>Robusta</v>
      </c>
      <c r="O188" t="str">
        <f>IF(J188="M","Medium",IF(J188="L","Light",IF(J188="D","Dark","")))</f>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 customers!$C$2:$C$1001,,0)=0,"",_xlfn.XLOOKUP(C189,customers!$A$2:$A$1001, customers!$C$2:$C$1001,,0))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1" t="str">
        <f>INDEX(products!$A$1:$G$49,MATCH(orders!$D189,products!$A$1:$A$49,0), MATCH(orders!K$1,products!$A$1:$G$1,0)) &amp; " kg"</f>
        <v>0,5 kg</v>
      </c>
      <c r="L189" s="4">
        <f>INDEX(products!$A$1:$G$49,MATCH(orders!$D189,products!$A$1:$A$49,0), MATCH(orders!L$1,products!$A$1:$G$1,0))</f>
        <v>8.73</v>
      </c>
      <c r="M189" s="4">
        <f>L189*E189</f>
        <v>43.650000000000006</v>
      </c>
      <c r="N189" t="str">
        <f>IF(I189="Rob","Robusta", IF(I189="Exc","Excelsa", IF(I189="Ara","Arabika",IF(I189="Lib","Liberika"))))</f>
        <v>Liberika</v>
      </c>
      <c r="O189" t="str">
        <f>IF(J189="M","Medium",IF(J189="L","Light",IF(J189="D","Dark","")))</f>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 customers!$C$2:$C$1001,,0)=0,"",_xlfn.XLOOKUP(C190,customers!$A$2:$A$1001, customers!$C$2:$C$1001,,0))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1" t="str">
        <f>INDEX(products!$A$1:$G$49,MATCH(orders!$D190,products!$A$1:$A$49,0), MATCH(orders!K$1,products!$A$1:$G$1,0)) &amp; " kg"</f>
        <v>0,2 kg</v>
      </c>
      <c r="L190" s="4">
        <f>INDEX(products!$A$1:$G$49,MATCH(orders!$D190,products!$A$1:$A$49,0), MATCH(orders!L$1,products!$A$1:$G$1,0))</f>
        <v>4.4550000000000001</v>
      </c>
      <c r="M190" s="4">
        <f>L190*E190</f>
        <v>4.4550000000000001</v>
      </c>
      <c r="N190" t="str">
        <f>IF(I190="Rob","Robusta", IF(I190="Exc","Excelsa", IF(I190="Ara","Arabika",IF(I190="Lib","Liberika"))))</f>
        <v>Excelsa</v>
      </c>
      <c r="O190" t="str">
        <f>IF(J190="M","Medium",IF(J190="L","Light",IF(J190="D","Dark","")))</f>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 customers!$C$2:$C$1001,,0)=0,"",_xlfn.XLOOKUP(C191,customers!$A$2:$A$1001, customers!$C$2:$C$1001,,0))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1" t="str">
        <f>INDEX(products!$A$1:$G$49,MATCH(orders!$D191,products!$A$1:$A$49,0), MATCH(orders!K$1,products!$A$1:$G$1,0)) &amp; " kg"</f>
        <v>1 kg</v>
      </c>
      <c r="L191" s="4">
        <f>INDEX(products!$A$1:$G$49,MATCH(orders!$D191,products!$A$1:$A$49,0), MATCH(orders!L$1,products!$A$1:$G$1,0))</f>
        <v>14.55</v>
      </c>
      <c r="M191" s="4">
        <f>L191*E191</f>
        <v>43.650000000000006</v>
      </c>
      <c r="N191" t="str">
        <f>IF(I191="Rob","Robusta", IF(I191="Exc","Excelsa", IF(I191="Ara","Arabika",IF(I191="Lib","Liberika"))))</f>
        <v>Liberika</v>
      </c>
      <c r="O191" t="str">
        <f>IF(J191="M","Medium",IF(J191="L","Light",IF(J191="D","Dark","")))</f>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 customers!$C$2:$C$1001,,0)=0,"",_xlfn.XLOOKUP(C192,customers!$A$2:$A$1001, customers!$C$2:$C$1001,,0))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1" t="str">
        <f>INDEX(products!$A$1:$G$49,MATCH(orders!$D192,products!$A$1:$A$49,0), MATCH(orders!K$1,products!$A$1:$G$1,0)) &amp; " kg"</f>
        <v>2,5 kg</v>
      </c>
      <c r="L192" s="4">
        <f>INDEX(products!$A$1:$G$49,MATCH(orders!$D192,products!$A$1:$A$49,0), MATCH(orders!L$1,products!$A$1:$G$1,0))</f>
        <v>33.464999999999996</v>
      </c>
      <c r="M192" s="4">
        <f>L192*E192</f>
        <v>33.464999999999996</v>
      </c>
      <c r="N192" t="str">
        <f>IF(I192="Rob","Robusta", IF(I192="Exc","Excelsa", IF(I192="Ara","Arabika",IF(I192="Lib","Liberika"))))</f>
        <v>Liberika</v>
      </c>
      <c r="O192" t="str">
        <f>IF(J192="M","Medium",IF(J192="L","Light",IF(J192="D","Dark","")))</f>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 customers!$C$2:$C$1001,,0)=0,"",_xlfn.XLOOKUP(C193,customers!$A$2:$A$1001, customers!$C$2:$C$1001,,0))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1" t="str">
        <f>INDEX(products!$A$1:$G$49,MATCH(orders!$D193,products!$A$1:$A$49,0), MATCH(orders!K$1,products!$A$1:$G$1,0)) &amp; " kg"</f>
        <v>0,2 kg</v>
      </c>
      <c r="L193" s="4">
        <f>INDEX(products!$A$1:$G$49,MATCH(orders!$D193,products!$A$1:$A$49,0), MATCH(orders!L$1,products!$A$1:$G$1,0))</f>
        <v>3.8849999999999998</v>
      </c>
      <c r="M193" s="4">
        <f>L193*E193</f>
        <v>19.424999999999997</v>
      </c>
      <c r="N193" t="str">
        <f>IF(I193="Rob","Robusta", IF(I193="Exc","Excelsa", IF(I193="Ara","Arabika",IF(I193="Lib","Liberika"))))</f>
        <v>Liberika</v>
      </c>
      <c r="O193" t="str">
        <f>IF(J193="M","Medium",IF(J193="L","Light",IF(J193="D","Dark","")))</f>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 customers!$C$2:$C$1001,,0)=0,"",_xlfn.XLOOKUP(C194,customers!$A$2:$A$1001, customers!$C$2:$C$1001,,0))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1" t="str">
        <f>INDEX(products!$A$1:$G$49,MATCH(orders!$D194,products!$A$1:$A$49,0), MATCH(orders!K$1,products!$A$1:$G$1,0)) &amp; " kg"</f>
        <v>1 kg</v>
      </c>
      <c r="L194" s="4">
        <f>INDEX(products!$A$1:$G$49,MATCH(orders!$D194,products!$A$1:$A$49,0), MATCH(orders!L$1,products!$A$1:$G$1,0))</f>
        <v>12.15</v>
      </c>
      <c r="M194" s="4">
        <f>L194*E194</f>
        <v>72.900000000000006</v>
      </c>
      <c r="N194" t="str">
        <f>IF(I194="Rob","Robusta", IF(I194="Exc","Excelsa", IF(I194="Ara","Arabika",IF(I194="Lib","Liberika"))))</f>
        <v>Excelsa</v>
      </c>
      <c r="O194" t="str">
        <f>IF(J194="M","Medium",IF(J194="L","Light",IF(J194="D","Dark","")))</f>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 customers!$C$2:$C$1001,,0)=0,"",_xlfn.XLOOKUP(C195,customers!$A$2:$A$1001, customers!$C$2:$C$1001,,0))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1" t="str">
        <f>INDEX(products!$A$1:$G$49,MATCH(orders!$D195,products!$A$1:$A$49,0), MATCH(orders!K$1,products!$A$1:$G$1,0)) &amp; " kg"</f>
        <v>1 kg</v>
      </c>
      <c r="L195" s="4">
        <f>INDEX(products!$A$1:$G$49,MATCH(orders!$D195,products!$A$1:$A$49,0), MATCH(orders!L$1,products!$A$1:$G$1,0))</f>
        <v>14.85</v>
      </c>
      <c r="M195" s="4">
        <f>L195*E195</f>
        <v>44.55</v>
      </c>
      <c r="N195" t="str">
        <f>IF(I195="Rob","Robusta", IF(I195="Exc","Excelsa", IF(I195="Ara","Arabika",IF(I195="Lib","Liberika"))))</f>
        <v>Excelsa</v>
      </c>
      <c r="O195" t="str">
        <f>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 customers!$C$2:$C$1001,,0)=0,"",_xlfn.XLOOKUP(C196,customers!$A$2:$A$1001, customers!$C$2:$C$1001,,0))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1" t="str">
        <f>INDEX(products!$A$1:$G$49,MATCH(orders!$D196,products!$A$1:$A$49,0), MATCH(orders!K$1,products!$A$1:$G$1,0)) &amp; " kg"</f>
        <v>0,5 kg</v>
      </c>
      <c r="L196" s="4">
        <f>INDEX(products!$A$1:$G$49,MATCH(orders!$D196,products!$A$1:$A$49,0), MATCH(orders!L$1,products!$A$1:$G$1,0))</f>
        <v>7.29</v>
      </c>
      <c r="M196" s="4">
        <f>L196*E196</f>
        <v>36.450000000000003</v>
      </c>
      <c r="N196" t="str">
        <f>IF(I196="Rob","Robusta", IF(I196="Exc","Excelsa", IF(I196="Ara","Arabika",IF(I196="Lib","Liberika"))))</f>
        <v>Excelsa</v>
      </c>
      <c r="O196" t="str">
        <f>IF(J196="M","Medium",IF(J196="L","Light",IF(J196="D","Dark","")))</f>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 customers!$C$2:$C$1001,,0)=0,"",_xlfn.XLOOKUP(C197,customers!$A$2:$A$1001, customers!$C$2:$C$1001,,0))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1" t="str">
        <f>INDEX(products!$A$1:$G$49,MATCH(orders!$D197,products!$A$1:$A$49,0), MATCH(orders!K$1,products!$A$1:$G$1,0)) &amp; " kg"</f>
        <v>1 kg</v>
      </c>
      <c r="L197" s="4">
        <f>INDEX(products!$A$1:$G$49,MATCH(orders!$D197,products!$A$1:$A$49,0), MATCH(orders!L$1,products!$A$1:$G$1,0))</f>
        <v>12.95</v>
      </c>
      <c r="M197" s="4">
        <f>L197*E197</f>
        <v>38.849999999999994</v>
      </c>
      <c r="N197" t="str">
        <f>IF(I197="Rob","Robusta", IF(I197="Exc","Excelsa", IF(I197="Ara","Arabika",IF(I197="Lib","Liberika"))))</f>
        <v>Arabika</v>
      </c>
      <c r="O197" t="str">
        <f>IF(J197="M","Medium",IF(J197="L","Light",IF(J197="D","Dark","")))</f>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 customers!$C$2:$C$1001,,0)=0,"",_xlfn.XLOOKUP(C198,customers!$A$2:$A$1001, customers!$C$2:$C$1001,,0))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1" t="str">
        <f>INDEX(products!$A$1:$G$49,MATCH(orders!$D198,products!$A$1:$A$49,0), MATCH(orders!K$1,products!$A$1:$G$1,0)) &amp; " kg"</f>
        <v>0,5 kg</v>
      </c>
      <c r="L198" s="4">
        <f>INDEX(products!$A$1:$G$49,MATCH(orders!$D198,products!$A$1:$A$49,0), MATCH(orders!L$1,products!$A$1:$G$1,0))</f>
        <v>8.91</v>
      </c>
      <c r="M198" s="4">
        <f>L198*E198</f>
        <v>53.46</v>
      </c>
      <c r="N198" t="str">
        <f>IF(I198="Rob","Robusta", IF(I198="Exc","Excelsa", IF(I198="Ara","Arabika",IF(I198="Lib","Liberika"))))</f>
        <v>Excelsa</v>
      </c>
      <c r="O198" t="str">
        <f>IF(J198="M","Medium",IF(J198="L","Light",IF(J198="D","Dark","")))</f>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 customers!$C$2:$C$1001,,0)=0,"",_xlfn.XLOOKUP(C199,customers!$A$2:$A$1001, customers!$C$2:$C$1001,,0))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1" t="str">
        <f>INDEX(products!$A$1:$G$49,MATCH(orders!$D199,products!$A$1:$A$49,0), MATCH(orders!K$1,products!$A$1:$G$1,0)) &amp; " kg"</f>
        <v>2,5 kg</v>
      </c>
      <c r="L199" s="4">
        <f>INDEX(products!$A$1:$G$49,MATCH(orders!$D199,products!$A$1:$A$49,0), MATCH(orders!L$1,products!$A$1:$G$1,0))</f>
        <v>29.784999999999997</v>
      </c>
      <c r="M199" s="4">
        <f>L199*E199</f>
        <v>59.569999999999993</v>
      </c>
      <c r="N199" t="str">
        <f>IF(I199="Rob","Robusta", IF(I199="Exc","Excelsa", IF(I199="Ara","Arabika",IF(I199="Lib","Liberika"))))</f>
        <v>Liberika</v>
      </c>
      <c r="O199" t="str">
        <f>IF(J199="M","Medium",IF(J199="L","Light",IF(J199="D","Dark","")))</f>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 customers!$C$2:$C$1001,,0)=0,"",_xlfn.XLOOKUP(C200,customers!$A$2:$A$1001, customers!$C$2:$C$1001,,0))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1" t="str">
        <f>INDEX(products!$A$1:$G$49,MATCH(orders!$D200,products!$A$1:$A$49,0), MATCH(orders!K$1,products!$A$1:$G$1,0)) &amp; " kg"</f>
        <v>2,5 kg</v>
      </c>
      <c r="L200" s="4">
        <f>INDEX(products!$A$1:$G$49,MATCH(orders!$D200,products!$A$1:$A$49,0), MATCH(orders!L$1,products!$A$1:$G$1,0))</f>
        <v>29.784999999999997</v>
      </c>
      <c r="M200" s="4">
        <f>L200*E200</f>
        <v>89.35499999999999</v>
      </c>
      <c r="N200" t="str">
        <f>IF(I200="Rob","Robusta", IF(I200="Exc","Excelsa", IF(I200="Ara","Arabika",IF(I200="Lib","Liberika"))))</f>
        <v>Liberika</v>
      </c>
      <c r="O200" t="str">
        <f>IF(J200="M","Medium",IF(J200="L","Light",IF(J200="D","Dark","")))</f>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 customers!$C$2:$C$1001,,0)=0,"",_xlfn.XLOOKUP(C201,customers!$A$2:$A$1001, customers!$C$2:$C$1001,,0))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1" t="str">
        <f>INDEX(products!$A$1:$G$49,MATCH(orders!$D201,products!$A$1:$A$49,0), MATCH(orders!K$1,products!$A$1:$G$1,0)) &amp; " kg"</f>
        <v>0,5 kg</v>
      </c>
      <c r="L201" s="4">
        <f>INDEX(products!$A$1:$G$49,MATCH(orders!$D201,products!$A$1:$A$49,0), MATCH(orders!L$1,products!$A$1:$G$1,0))</f>
        <v>9.51</v>
      </c>
      <c r="M201" s="4">
        <f>L201*E201</f>
        <v>38.04</v>
      </c>
      <c r="N201" t="str">
        <f>IF(I201="Rob","Robusta", IF(I201="Exc","Excelsa", IF(I201="Ara","Arabika",IF(I201="Lib","Liberika"))))</f>
        <v>Liberika</v>
      </c>
      <c r="O201" t="str">
        <f>IF(J201="M","Medium",IF(J201="L","Light",IF(J201="D","Dark","")))</f>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 customers!$C$2:$C$1001,,0)=0,"",_xlfn.XLOOKUP(C202,customers!$A$2:$A$1001, customers!$C$2:$C$1001,,0))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1" t="str">
        <f>INDEX(products!$A$1:$G$49,MATCH(orders!$D202,products!$A$1:$A$49,0), MATCH(orders!K$1,products!$A$1:$G$1,0)) &amp; " kg"</f>
        <v>1 kg</v>
      </c>
      <c r="L202" s="4">
        <f>INDEX(products!$A$1:$G$49,MATCH(orders!$D202,products!$A$1:$A$49,0), MATCH(orders!L$1,products!$A$1:$G$1,0))</f>
        <v>13.75</v>
      </c>
      <c r="M202" s="4">
        <f>L202*E202</f>
        <v>41.25</v>
      </c>
      <c r="N202" t="str">
        <f>IF(I202="Rob","Robusta", IF(I202="Exc","Excelsa", IF(I202="Ara","Arabika",IF(I202="Lib","Liberika"))))</f>
        <v>Excelsa</v>
      </c>
      <c r="O202" t="str">
        <f>IF(J202="M","Medium",IF(J202="L","Light",IF(J202="D","Dark","")))</f>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 customers!$C$2:$C$1001,,0)=0,"",_xlfn.XLOOKUP(C203,customers!$A$2:$A$1001, customers!$C$2:$C$1001,,0))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1" t="str">
        <f>INDEX(products!$A$1:$G$49,MATCH(orders!$D203,products!$A$1:$A$49,0), MATCH(orders!K$1,products!$A$1:$G$1,0)) &amp; " kg"</f>
        <v>0,5 kg</v>
      </c>
      <c r="L203" s="4">
        <f>INDEX(products!$A$1:$G$49,MATCH(orders!$D203,products!$A$1:$A$49,0), MATCH(orders!L$1,products!$A$1:$G$1,0))</f>
        <v>9.51</v>
      </c>
      <c r="M203" s="4">
        <f>L203*E203</f>
        <v>57.06</v>
      </c>
      <c r="N203" t="str">
        <f>IF(I203="Rob","Robusta", IF(I203="Exc","Excelsa", IF(I203="Ara","Arabika",IF(I203="Lib","Liberika"))))</f>
        <v>Liberika</v>
      </c>
      <c r="O203" t="str">
        <f>IF(J203="M","Medium",IF(J203="L","Light",IF(J203="D","Dark","")))</f>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 customers!$C$2:$C$1001,,0)=0,"",_xlfn.XLOOKUP(C204,customers!$A$2:$A$1001, customers!$C$2:$C$1001,,0))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1" t="str">
        <f>INDEX(products!$A$1:$G$49,MATCH(orders!$D204,products!$A$1:$A$49,0), MATCH(orders!K$1,products!$A$1:$G$1,0)) &amp; " kg"</f>
        <v>2,5 kg</v>
      </c>
      <c r="L204" s="4">
        <f>INDEX(products!$A$1:$G$49,MATCH(orders!$D204,products!$A$1:$A$49,0), MATCH(orders!L$1,products!$A$1:$G$1,0))</f>
        <v>29.784999999999997</v>
      </c>
      <c r="M204" s="4">
        <f>L204*E204</f>
        <v>178.70999999999998</v>
      </c>
      <c r="N204" t="str">
        <f>IF(I204="Rob","Robusta", IF(I204="Exc","Excelsa", IF(I204="Ara","Arabika",IF(I204="Lib","Liberika"))))</f>
        <v>Liberika</v>
      </c>
      <c r="O204" t="str">
        <f>IF(J204="M","Medium",IF(J204="L","Light",IF(J204="D","Dark","")))</f>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 customers!$C$2:$C$1001,,0)=0,"",_xlfn.XLOOKUP(C205,customers!$A$2:$A$1001, customers!$C$2:$C$1001,,0))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1" t="str">
        <f>INDEX(products!$A$1:$G$49,MATCH(orders!$D205,products!$A$1:$A$49,0), MATCH(orders!K$1,products!$A$1:$G$1,0)) &amp; " kg"</f>
        <v>0,2 kg</v>
      </c>
      <c r="L205" s="4">
        <f>INDEX(products!$A$1:$G$49,MATCH(orders!$D205,products!$A$1:$A$49,0), MATCH(orders!L$1,products!$A$1:$G$1,0))</f>
        <v>4.7549999999999999</v>
      </c>
      <c r="M205" s="4">
        <f>L205*E205</f>
        <v>4.7549999999999999</v>
      </c>
      <c r="N205" t="str">
        <f>IF(I205="Rob","Robusta", IF(I205="Exc","Excelsa", IF(I205="Ara","Arabika",IF(I205="Lib","Liberika"))))</f>
        <v>Liberika</v>
      </c>
      <c r="O205" t="str">
        <f>IF(J205="M","Medium",IF(J205="L","Light",IF(J205="D","Dark","")))</f>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 customers!$C$2:$C$1001,,0)=0,"",_xlfn.XLOOKUP(C206,customers!$A$2:$A$1001, customers!$C$2:$C$1001,,0))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1" t="str">
        <f>INDEX(products!$A$1:$G$49,MATCH(orders!$D206,products!$A$1:$A$49,0), MATCH(orders!K$1,products!$A$1:$G$1,0)) &amp; " kg"</f>
        <v>1 kg</v>
      </c>
      <c r="L206" s="4">
        <f>INDEX(products!$A$1:$G$49,MATCH(orders!$D206,products!$A$1:$A$49,0), MATCH(orders!L$1,products!$A$1:$G$1,0))</f>
        <v>13.75</v>
      </c>
      <c r="M206" s="4">
        <f>L206*E206</f>
        <v>82.5</v>
      </c>
      <c r="N206" t="str">
        <f>IF(I206="Rob","Robusta", IF(I206="Exc","Excelsa", IF(I206="Ara","Arabika",IF(I206="Lib","Liberika"))))</f>
        <v>Excelsa</v>
      </c>
      <c r="O206" t="str">
        <f>IF(J206="M","Medium",IF(J206="L","Light",IF(J206="D","Dark","")))</f>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 customers!$C$2:$C$1001,,0)=0,"",_xlfn.XLOOKUP(C207,customers!$A$2:$A$1001, customers!$C$2:$C$1001,,0))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1" t="str">
        <f>INDEX(products!$A$1:$G$49,MATCH(orders!$D207,products!$A$1:$A$49,0), MATCH(orders!K$1,products!$A$1:$G$1,0)) &amp; " kg"</f>
        <v>0,2 kg</v>
      </c>
      <c r="L207" s="4">
        <f>INDEX(products!$A$1:$G$49,MATCH(orders!$D207,products!$A$1:$A$49,0), MATCH(orders!L$1,products!$A$1:$G$1,0))</f>
        <v>2.6849999999999996</v>
      </c>
      <c r="M207" s="4">
        <f>L207*E207</f>
        <v>8.0549999999999997</v>
      </c>
      <c r="N207" t="str">
        <f>IF(I207="Rob","Robusta", IF(I207="Exc","Excelsa", IF(I207="Ara","Arabika",IF(I207="Lib","Liberika"))))</f>
        <v>Robusta</v>
      </c>
      <c r="O207" t="str">
        <f>IF(J207="M","Medium",IF(J207="L","Light",IF(J207="D","Dark","")))</f>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 customers!$C$2:$C$1001,,0)=0,"",_xlfn.XLOOKUP(C208,customers!$A$2:$A$1001, customers!$C$2:$C$1001,,0))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1" t="str">
        <f>INDEX(products!$A$1:$G$49,MATCH(orders!$D208,products!$A$1:$A$49,0), MATCH(orders!K$1,products!$A$1:$G$1,0)) &amp; " kg"</f>
        <v>1 kg</v>
      </c>
      <c r="L208" s="4">
        <f>INDEX(products!$A$1:$G$49,MATCH(orders!$D208,products!$A$1:$A$49,0), MATCH(orders!L$1,products!$A$1:$G$1,0))</f>
        <v>11.25</v>
      </c>
      <c r="M208" s="4">
        <f>L208*E208</f>
        <v>22.5</v>
      </c>
      <c r="N208" t="str">
        <f>IF(I208="Rob","Robusta", IF(I208="Exc","Excelsa", IF(I208="Ara","Arabika",IF(I208="Lib","Liberika"))))</f>
        <v>Arabika</v>
      </c>
      <c r="O208" t="str">
        <f>IF(J208="M","Medium",IF(J208="L","Light",IF(J208="D","Dark","")))</f>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 customers!$C$2:$C$1001,,0)=0,"",_xlfn.XLOOKUP(C209,customers!$A$2:$A$1001, customers!$C$2:$C$1001,,0))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1" t="str">
        <f>INDEX(products!$A$1:$G$49,MATCH(orders!$D209,products!$A$1:$A$49,0), MATCH(orders!K$1,products!$A$1:$G$1,0)) &amp; " kg"</f>
        <v>0,5 kg</v>
      </c>
      <c r="L209" s="4">
        <f>INDEX(products!$A$1:$G$49,MATCH(orders!$D209,products!$A$1:$A$49,0), MATCH(orders!L$1,products!$A$1:$G$1,0))</f>
        <v>6.75</v>
      </c>
      <c r="M209" s="4">
        <f>L209*E209</f>
        <v>40.5</v>
      </c>
      <c r="N209" t="str">
        <f>IF(I209="Rob","Robusta", IF(I209="Exc","Excelsa", IF(I209="Ara","Arabika",IF(I209="Lib","Liberika"))))</f>
        <v>Arabika</v>
      </c>
      <c r="O209" t="str">
        <f>IF(J209="M","Medium",IF(J209="L","Light",IF(J209="D","Dark","")))</f>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 customers!$C$2:$C$1001,,0)=0,"",_xlfn.XLOOKUP(C210,customers!$A$2:$A$1001, customers!$C$2:$C$1001,,0))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1" t="str">
        <f>INDEX(products!$A$1:$G$49,MATCH(orders!$D210,products!$A$1:$A$49,0), MATCH(orders!K$1,products!$A$1:$G$1,0)) &amp; " kg"</f>
        <v>0,5 kg</v>
      </c>
      <c r="L210" s="4">
        <f>INDEX(products!$A$1:$G$49,MATCH(orders!$D210,products!$A$1:$A$49,0), MATCH(orders!L$1,products!$A$1:$G$1,0))</f>
        <v>7.29</v>
      </c>
      <c r="M210" s="4">
        <f>L210*E210</f>
        <v>29.16</v>
      </c>
      <c r="N210" t="str">
        <f>IF(I210="Rob","Robusta", IF(I210="Exc","Excelsa", IF(I210="Ara","Arabika",IF(I210="Lib","Liberika"))))</f>
        <v>Excelsa</v>
      </c>
      <c r="O210" t="str">
        <f>IF(J210="M","Medium",IF(J210="L","Light",IF(J210="D","Dark","")))</f>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 customers!$C$2:$C$1001,,0)=0,"",_xlfn.XLOOKUP(C211,customers!$A$2:$A$1001, customers!$C$2:$C$1001,,0))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1" t="str">
        <f>INDEX(products!$A$1:$G$49,MATCH(orders!$D211,products!$A$1:$A$49,0), MATCH(orders!K$1,products!$A$1:$G$1,0)) &amp; " kg"</f>
        <v>0,5 kg</v>
      </c>
      <c r="L211" s="4">
        <f>INDEX(products!$A$1:$G$49,MATCH(orders!$D211,products!$A$1:$A$49,0), MATCH(orders!L$1,products!$A$1:$G$1,0))</f>
        <v>6.75</v>
      </c>
      <c r="M211" s="4">
        <f>L211*E211</f>
        <v>6.75</v>
      </c>
      <c r="N211" t="str">
        <f>IF(I211="Rob","Robusta", IF(I211="Exc","Excelsa", IF(I211="Ara","Arabika",IF(I211="Lib","Liberika"))))</f>
        <v>Arabika</v>
      </c>
      <c r="O211" t="str">
        <f>IF(J211="M","Medium",IF(J211="L","Light",IF(J211="D","Dark","")))</f>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 customers!$C$2:$C$1001,,0)=0,"",_xlfn.XLOOKUP(C212,customers!$A$2:$A$1001, customers!$C$2:$C$1001,,0))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1" t="str">
        <f>INDEX(products!$A$1:$G$49,MATCH(orders!$D212,products!$A$1:$A$49,0), MATCH(orders!K$1,products!$A$1:$G$1,0)) &amp; " kg"</f>
        <v>1 kg</v>
      </c>
      <c r="L212" s="4">
        <f>INDEX(products!$A$1:$G$49,MATCH(orders!$D212,products!$A$1:$A$49,0), MATCH(orders!L$1,products!$A$1:$G$1,0))</f>
        <v>12.95</v>
      </c>
      <c r="M212" s="4">
        <f>L212*E212</f>
        <v>51.8</v>
      </c>
      <c r="N212" t="str">
        <f>IF(I212="Rob","Robusta", IF(I212="Exc","Excelsa", IF(I212="Ara","Arabika",IF(I212="Lib","Liberika"))))</f>
        <v>Liberika</v>
      </c>
      <c r="O212" t="str">
        <f>IF(J212="M","Medium",IF(J212="L","Light",IF(J212="D","Dark","")))</f>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 customers!$C$2:$C$1001,,0)=0,"",_xlfn.XLOOKUP(C213,customers!$A$2:$A$1001, customers!$C$2:$C$1001,,0))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1" t="str">
        <f>INDEX(products!$A$1:$G$49,MATCH(orders!$D213,products!$A$1:$A$49,0), MATCH(orders!K$1,products!$A$1:$G$1,0)) &amp; " kg"</f>
        <v>0,5 kg</v>
      </c>
      <c r="L213" s="4">
        <f>INDEX(products!$A$1:$G$49,MATCH(orders!$D213,products!$A$1:$A$49,0), MATCH(orders!L$1,products!$A$1:$G$1,0))</f>
        <v>8.91</v>
      </c>
      <c r="M213" s="4">
        <f>L213*E213</f>
        <v>53.46</v>
      </c>
      <c r="N213" t="str">
        <f>IF(I213="Rob","Robusta", IF(I213="Exc","Excelsa", IF(I213="Ara","Arabika",IF(I213="Lib","Liberika"))))</f>
        <v>Excelsa</v>
      </c>
      <c r="O213" t="str">
        <f>IF(J213="M","Medium",IF(J213="L","Light",IF(J213="D","Dark","")))</f>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 customers!$C$2:$C$1001,,0)=0,"",_xlfn.XLOOKUP(C214,customers!$A$2:$A$1001, customers!$C$2:$C$1001,,0))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1" t="str">
        <f>INDEX(products!$A$1:$G$49,MATCH(orders!$D214,products!$A$1:$A$49,0), MATCH(orders!K$1,products!$A$1:$G$1,0)) &amp; " kg"</f>
        <v>0,2 kg</v>
      </c>
      <c r="L214" s="4">
        <f>INDEX(products!$A$1:$G$49,MATCH(orders!$D214,products!$A$1:$A$49,0), MATCH(orders!L$1,products!$A$1:$G$1,0))</f>
        <v>3.645</v>
      </c>
      <c r="M214" s="4">
        <f>L214*E214</f>
        <v>14.58</v>
      </c>
      <c r="N214" t="str">
        <f>IF(I214="Rob","Robusta", IF(I214="Exc","Excelsa", IF(I214="Ara","Arabika",IF(I214="Lib","Liberika"))))</f>
        <v>Excelsa</v>
      </c>
      <c r="O214" t="str">
        <f>IF(J214="M","Medium",IF(J214="L","Light",IF(J214="D","Dark","")))</f>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 customers!$C$2:$C$1001,,0)=0,"",_xlfn.XLOOKUP(C215,customers!$A$2:$A$1001, customers!$C$2:$C$1001,,0))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1" t="str">
        <f>INDEX(products!$A$1:$G$49,MATCH(orders!$D215,products!$A$1:$A$49,0), MATCH(orders!K$1,products!$A$1:$G$1,0)) &amp; " kg"</f>
        <v>2,5 kg</v>
      </c>
      <c r="L215" s="4">
        <f>INDEX(products!$A$1:$G$49,MATCH(orders!$D215,products!$A$1:$A$49,0), MATCH(orders!L$1,products!$A$1:$G$1,0))</f>
        <v>20.584999999999997</v>
      </c>
      <c r="M215" s="4">
        <f>L215*E215</f>
        <v>20.584999999999997</v>
      </c>
      <c r="N215" t="str">
        <f>IF(I215="Rob","Robusta", IF(I215="Exc","Excelsa", IF(I215="Ara","Arabika",IF(I215="Lib","Liberika"))))</f>
        <v>Robusta</v>
      </c>
      <c r="O215" t="str">
        <f>IF(J215="M","Medium",IF(J215="L","Light",IF(J215="D","Dark","")))</f>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 customers!$C$2:$C$1001,,0)=0,"",_xlfn.XLOOKUP(C216,customers!$A$2:$A$1001, customers!$C$2:$C$1001,,0))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1" t="str">
        <f>INDEX(products!$A$1:$G$49,MATCH(orders!$D216,products!$A$1:$A$49,0), MATCH(orders!K$1,products!$A$1:$G$1,0)) &amp; " kg"</f>
        <v>1 kg</v>
      </c>
      <c r="L216" s="4">
        <f>INDEX(products!$A$1:$G$49,MATCH(orders!$D216,products!$A$1:$A$49,0), MATCH(orders!L$1,products!$A$1:$G$1,0))</f>
        <v>15.85</v>
      </c>
      <c r="M216" s="4">
        <f>L216*E216</f>
        <v>31.7</v>
      </c>
      <c r="N216" t="str">
        <f>IF(I216="Rob","Robusta", IF(I216="Exc","Excelsa", IF(I216="Ara","Arabika",IF(I216="Lib","Liberika"))))</f>
        <v>Liberika</v>
      </c>
      <c r="O216" t="str">
        <f>IF(J216="M","Medium",IF(J216="L","Light",IF(J216="D","Dark","")))</f>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 customers!$C$2:$C$1001,,0)=0,"",_xlfn.XLOOKUP(C217,customers!$A$2:$A$1001, customers!$C$2:$C$1001,,0))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1" t="str">
        <f>INDEX(products!$A$1:$G$49,MATCH(orders!$D217,products!$A$1:$A$49,0), MATCH(orders!K$1,products!$A$1:$G$1,0)) &amp; " kg"</f>
        <v>0,2 kg</v>
      </c>
      <c r="L217" s="4">
        <f>INDEX(products!$A$1:$G$49,MATCH(orders!$D217,products!$A$1:$A$49,0), MATCH(orders!L$1,products!$A$1:$G$1,0))</f>
        <v>3.8849999999999998</v>
      </c>
      <c r="M217" s="4">
        <f>L217*E217</f>
        <v>23.31</v>
      </c>
      <c r="N217" t="str">
        <f>IF(I217="Rob","Robusta", IF(I217="Exc","Excelsa", IF(I217="Ara","Arabika",IF(I217="Lib","Liberika"))))</f>
        <v>Liberika</v>
      </c>
      <c r="O217" t="str">
        <f>IF(J217="M","Medium",IF(J217="L","Light",IF(J217="D","Dark","")))</f>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 customers!$C$2:$C$1001,,0)=0,"",_xlfn.XLOOKUP(C218,customers!$A$2:$A$1001, customers!$C$2:$C$1001,,0))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1" t="str">
        <f>INDEX(products!$A$1:$G$49,MATCH(orders!$D218,products!$A$1:$A$49,0), MATCH(orders!K$1,products!$A$1:$G$1,0)) &amp; " kg"</f>
        <v>1 kg</v>
      </c>
      <c r="L218" s="4">
        <f>INDEX(products!$A$1:$G$49,MATCH(orders!$D218,products!$A$1:$A$49,0), MATCH(orders!L$1,products!$A$1:$G$1,0))</f>
        <v>14.55</v>
      </c>
      <c r="M218" s="4">
        <f>L218*E218</f>
        <v>58.2</v>
      </c>
      <c r="N218" t="str">
        <f>IF(I218="Rob","Robusta", IF(I218="Exc","Excelsa", IF(I218="Ara","Arabika",IF(I218="Lib","Liberika"))))</f>
        <v>Liberika</v>
      </c>
      <c r="O218" t="str">
        <f>IF(J218="M","Medium",IF(J218="L","Light",IF(J218="D","Dark","")))</f>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 customers!$C$2:$C$1001,,0)=0,"",_xlfn.XLOOKUP(C219,customers!$A$2:$A$1001, customers!$C$2:$C$1001,,0))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1" t="str">
        <f>INDEX(products!$A$1:$G$49,MATCH(orders!$D219,products!$A$1:$A$49,0), MATCH(orders!K$1,products!$A$1:$G$1,0)) &amp; " kg"</f>
        <v>0,5 kg</v>
      </c>
      <c r="L219" s="4">
        <f>INDEX(products!$A$1:$G$49,MATCH(orders!$D219,products!$A$1:$A$49,0), MATCH(orders!L$1,products!$A$1:$G$1,0))</f>
        <v>8.91</v>
      </c>
      <c r="M219" s="4">
        <f>L219*E219</f>
        <v>35.64</v>
      </c>
      <c r="N219" t="str">
        <f>IF(I219="Rob","Robusta", IF(I219="Exc","Excelsa", IF(I219="Ara","Arabika",IF(I219="Lib","Liberika"))))</f>
        <v>Excelsa</v>
      </c>
      <c r="O219" t="str">
        <f>IF(J219="M","Medium",IF(J219="L","Light",IF(J219="D","Dark","")))</f>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 customers!$C$2:$C$1001,,0)=0,"",_xlfn.XLOOKUP(C220,customers!$A$2:$A$1001, customers!$C$2:$C$1001,,0))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1" t="str">
        <f>INDEX(products!$A$1:$G$49,MATCH(orders!$D220,products!$A$1:$A$49,0), MATCH(orders!K$1,products!$A$1:$G$1,0)) &amp; " kg"</f>
        <v>1 kg</v>
      </c>
      <c r="L220" s="4">
        <f>INDEX(products!$A$1:$G$49,MATCH(orders!$D220,products!$A$1:$A$49,0), MATCH(orders!L$1,products!$A$1:$G$1,0))</f>
        <v>11.25</v>
      </c>
      <c r="M220" s="4">
        <f>L220*E220</f>
        <v>56.25</v>
      </c>
      <c r="N220" t="str">
        <f>IF(I220="Rob","Robusta", IF(I220="Exc","Excelsa", IF(I220="Ara","Arabika",IF(I220="Lib","Liberika"))))</f>
        <v>Arabika</v>
      </c>
      <c r="O220" t="str">
        <f>IF(J220="M","Medium",IF(J220="L","Light",IF(J220="D","Dark","")))</f>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 customers!$C$2:$C$1001,,0)=0,"",_xlfn.XLOOKUP(C221,customers!$A$2:$A$1001, customers!$C$2:$C$1001,,0))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1" t="str">
        <f>INDEX(products!$A$1:$G$49,MATCH(orders!$D221,products!$A$1:$A$49,0), MATCH(orders!K$1,products!$A$1:$G$1,0)) &amp; " kg"</f>
        <v>0,2 kg</v>
      </c>
      <c r="L221" s="4">
        <f>INDEX(products!$A$1:$G$49,MATCH(orders!$D221,products!$A$1:$A$49,0), MATCH(orders!L$1,products!$A$1:$G$1,0))</f>
        <v>3.5849999999999995</v>
      </c>
      <c r="M221" s="4">
        <f>L221*E221</f>
        <v>10.754999999999999</v>
      </c>
      <c r="N221" t="str">
        <f>IF(I221="Rob","Robusta", IF(I221="Exc","Excelsa", IF(I221="Ara","Arabika",IF(I221="Lib","Liberika"))))</f>
        <v>Robusta</v>
      </c>
      <c r="O221" t="str">
        <f>IF(J221="M","Medium",IF(J221="L","Light",IF(J221="D","Dark","")))</f>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 customers!$C$2:$C$1001,,0)=0,"",_xlfn.XLOOKUP(C222,customers!$A$2:$A$1001, customers!$C$2:$C$1001,,0))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1" t="str">
        <f>INDEX(products!$A$1:$G$49,MATCH(orders!$D222,products!$A$1:$A$49,0), MATCH(orders!K$1,products!$A$1:$G$1,0)) &amp; " kg"</f>
        <v>0,2 kg</v>
      </c>
      <c r="L222" s="4">
        <f>INDEX(products!$A$1:$G$49,MATCH(orders!$D222,products!$A$1:$A$49,0), MATCH(orders!L$1,products!$A$1:$G$1,0))</f>
        <v>2.9849999999999999</v>
      </c>
      <c r="M222" s="4">
        <f>L222*E222</f>
        <v>14.924999999999999</v>
      </c>
      <c r="N222" t="str">
        <f>IF(I222="Rob","Robusta", IF(I222="Exc","Excelsa", IF(I222="Ara","Arabika",IF(I222="Lib","Liberika"))))</f>
        <v>Robusta</v>
      </c>
      <c r="O222" t="str">
        <f>IF(J222="M","Medium",IF(J222="L","Light",IF(J222="D","Dark","")))</f>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 customers!$C$2:$C$1001,,0)=0,"",_xlfn.XLOOKUP(C223,customers!$A$2:$A$1001, customers!$C$2:$C$1001,,0))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1" t="str">
        <f>INDEX(products!$A$1:$G$49,MATCH(orders!$D223,products!$A$1:$A$49,0), MATCH(orders!K$1,products!$A$1:$G$1,0)) &amp; " kg"</f>
        <v>1 kg</v>
      </c>
      <c r="L223" s="4">
        <f>INDEX(products!$A$1:$G$49,MATCH(orders!$D223,products!$A$1:$A$49,0), MATCH(orders!L$1,products!$A$1:$G$1,0))</f>
        <v>12.95</v>
      </c>
      <c r="M223" s="4">
        <f>L223*E223</f>
        <v>77.699999999999989</v>
      </c>
      <c r="N223" t="str">
        <f>IF(I223="Rob","Robusta", IF(I223="Exc","Excelsa", IF(I223="Ara","Arabika",IF(I223="Lib","Liberika"))))</f>
        <v>Arabika</v>
      </c>
      <c r="O223" t="str">
        <f>IF(J223="M","Medium",IF(J223="L","Light",IF(J223="D","Dark","")))</f>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 customers!$C$2:$C$1001,,0)=0,"",_xlfn.XLOOKUP(C224,customers!$A$2:$A$1001, customers!$C$2:$C$1001,,0))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1" t="str">
        <f>INDEX(products!$A$1:$G$49,MATCH(orders!$D224,products!$A$1:$A$49,0), MATCH(orders!K$1,products!$A$1:$G$1,0)) &amp; " kg"</f>
        <v>0,5 kg</v>
      </c>
      <c r="L224" s="4">
        <f>INDEX(products!$A$1:$G$49,MATCH(orders!$D224,products!$A$1:$A$49,0), MATCH(orders!L$1,products!$A$1:$G$1,0))</f>
        <v>7.77</v>
      </c>
      <c r="M224" s="4">
        <f>L224*E224</f>
        <v>23.31</v>
      </c>
      <c r="N224" t="str">
        <f>IF(I224="Rob","Robusta", IF(I224="Exc","Excelsa", IF(I224="Ara","Arabika",IF(I224="Lib","Liberika"))))</f>
        <v>Liberika</v>
      </c>
      <c r="O224" t="str">
        <f>IF(J224="M","Medium",IF(J224="L","Light",IF(J224="D","Dark","")))</f>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 customers!$C$2:$C$1001,,0)=0,"",_xlfn.XLOOKUP(C225,customers!$A$2:$A$1001, customers!$C$2:$C$1001,,0))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1" t="str">
        <f>INDEX(products!$A$1:$G$49,MATCH(orders!$D225,products!$A$1:$A$49,0), MATCH(orders!K$1,products!$A$1:$G$1,0)) &amp; " kg"</f>
        <v>1 kg</v>
      </c>
      <c r="L225" s="4">
        <f>INDEX(products!$A$1:$G$49,MATCH(orders!$D225,products!$A$1:$A$49,0), MATCH(orders!L$1,products!$A$1:$G$1,0))</f>
        <v>14.85</v>
      </c>
      <c r="M225" s="4">
        <f>L225*E225</f>
        <v>59.4</v>
      </c>
      <c r="N225" t="str">
        <f>IF(I225="Rob","Robusta", IF(I225="Exc","Excelsa", IF(I225="Ara","Arabika",IF(I225="Lib","Liberika"))))</f>
        <v>Excelsa</v>
      </c>
      <c r="O225" t="str">
        <f>IF(J225="M","Medium",IF(J225="L","Light",IF(J225="D","Dark","")))</f>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 customers!$C$2:$C$1001,,0)=0,"",_xlfn.XLOOKUP(C226,customers!$A$2:$A$1001, customers!$C$2:$C$1001,,0))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1" t="str">
        <f>INDEX(products!$A$1:$G$49,MATCH(orders!$D226,products!$A$1:$A$49,0), MATCH(orders!K$1,products!$A$1:$G$1,0)) &amp; " kg"</f>
        <v>2,5 kg</v>
      </c>
      <c r="L226" s="4">
        <f>INDEX(products!$A$1:$G$49,MATCH(orders!$D226,products!$A$1:$A$49,0), MATCH(orders!L$1,products!$A$1:$G$1,0))</f>
        <v>29.784999999999997</v>
      </c>
      <c r="M226" s="4">
        <f>L226*E226</f>
        <v>119.13999999999999</v>
      </c>
      <c r="N226" t="str">
        <f>IF(I226="Rob","Robusta", IF(I226="Exc","Excelsa", IF(I226="Ara","Arabika",IF(I226="Lib","Liberika"))))</f>
        <v>Liberika</v>
      </c>
      <c r="O226" t="str">
        <f>IF(J226="M","Medium",IF(J226="L","Light",IF(J226="D","Dark","")))</f>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 customers!$C$2:$C$1001,,0)=0,"",_xlfn.XLOOKUP(C227,customers!$A$2:$A$1001, customers!$C$2:$C$1001,,0))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1" t="str">
        <f>INDEX(products!$A$1:$G$49,MATCH(orders!$D227,products!$A$1:$A$49,0), MATCH(orders!K$1,products!$A$1:$G$1,0)) &amp; " kg"</f>
        <v>0,2 kg</v>
      </c>
      <c r="L227" s="4">
        <f>INDEX(products!$A$1:$G$49,MATCH(orders!$D227,products!$A$1:$A$49,0), MATCH(orders!L$1,products!$A$1:$G$1,0))</f>
        <v>3.5849999999999995</v>
      </c>
      <c r="M227" s="4">
        <f>L227*E227</f>
        <v>14.339999999999998</v>
      </c>
      <c r="N227" t="str">
        <f>IF(I227="Rob","Robusta", IF(I227="Exc","Excelsa", IF(I227="Ara","Arabika",IF(I227="Lib","Liberika"))))</f>
        <v>Robusta</v>
      </c>
      <c r="O227" t="str">
        <f>IF(J227="M","Medium",IF(J227="L","Light",IF(J227="D","Dark","")))</f>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 customers!$C$2:$C$1001,,0)=0,"",_xlfn.XLOOKUP(C228,customers!$A$2:$A$1001, customers!$C$2:$C$1001,,0))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1" t="str">
        <f>INDEX(products!$A$1:$G$49,MATCH(orders!$D228,products!$A$1:$A$49,0), MATCH(orders!K$1,products!$A$1:$G$1,0)) &amp; " kg"</f>
        <v>2,5 kg</v>
      </c>
      <c r="L228" s="4">
        <f>INDEX(products!$A$1:$G$49,MATCH(orders!$D228,products!$A$1:$A$49,0), MATCH(orders!L$1,products!$A$1:$G$1,0))</f>
        <v>25.874999999999996</v>
      </c>
      <c r="M228" s="4">
        <f>L228*E228</f>
        <v>129.37499999999997</v>
      </c>
      <c r="N228" t="str">
        <f>IF(I228="Rob","Robusta", IF(I228="Exc","Excelsa", IF(I228="Ara","Arabika",IF(I228="Lib","Liberika"))))</f>
        <v>Arabika</v>
      </c>
      <c r="O228" t="str">
        <f>IF(J228="M","Medium",IF(J228="L","Light",IF(J228="D","Dark","")))</f>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 customers!$C$2:$C$1001,,0)=0,"",_xlfn.XLOOKUP(C229,customers!$A$2:$A$1001, customers!$C$2:$C$1001,,0))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1" t="str">
        <f>INDEX(products!$A$1:$G$49,MATCH(orders!$D229,products!$A$1:$A$49,0), MATCH(orders!K$1,products!$A$1:$G$1,0)) &amp; " kg"</f>
        <v>0,2 kg</v>
      </c>
      <c r="L229" s="4">
        <f>INDEX(products!$A$1:$G$49,MATCH(orders!$D229,products!$A$1:$A$49,0), MATCH(orders!L$1,products!$A$1:$G$1,0))</f>
        <v>2.6849999999999996</v>
      </c>
      <c r="M229" s="4">
        <f>L229*E229</f>
        <v>16.11</v>
      </c>
      <c r="N229" t="str">
        <f>IF(I229="Rob","Robusta", IF(I229="Exc","Excelsa", IF(I229="Ara","Arabika",IF(I229="Lib","Liberika"))))</f>
        <v>Robusta</v>
      </c>
      <c r="O229" t="str">
        <f>IF(J229="M","Medium",IF(J229="L","Light",IF(J229="D","Dark","")))</f>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 customers!$C$2:$C$1001,,0)=0,"",_xlfn.XLOOKUP(C230,customers!$A$2:$A$1001, customers!$C$2:$C$1001,,0))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1" t="str">
        <f>INDEX(products!$A$1:$G$49,MATCH(orders!$D230,products!$A$1:$A$49,0), MATCH(orders!K$1,products!$A$1:$G$1,0)) &amp; " kg"</f>
        <v>0,2 kg</v>
      </c>
      <c r="L230" s="4">
        <f>INDEX(products!$A$1:$G$49,MATCH(orders!$D230,products!$A$1:$A$49,0), MATCH(orders!L$1,products!$A$1:$G$1,0))</f>
        <v>3.5849999999999995</v>
      </c>
      <c r="M230" s="4">
        <f>L230*E230</f>
        <v>17.924999999999997</v>
      </c>
      <c r="N230" t="str">
        <f>IF(I230="Rob","Robusta", IF(I230="Exc","Excelsa", IF(I230="Ara","Arabika",IF(I230="Lib","Liberika"))))</f>
        <v>Robusta</v>
      </c>
      <c r="O230" t="str">
        <f>IF(J230="M","Medium",IF(J230="L","Light",IF(J230="D","Dark","")))</f>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 customers!$C$2:$C$1001,,0)=0,"",_xlfn.XLOOKUP(C231,customers!$A$2:$A$1001, customers!$C$2:$C$1001,,0))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1" t="str">
        <f>INDEX(products!$A$1:$G$49,MATCH(orders!$D231,products!$A$1:$A$49,0), MATCH(orders!K$1,products!$A$1:$G$1,0)) &amp; " kg"</f>
        <v>0,2 kg</v>
      </c>
      <c r="L231" s="4">
        <f>INDEX(products!$A$1:$G$49,MATCH(orders!$D231,products!$A$1:$A$49,0), MATCH(orders!L$1,products!$A$1:$G$1,0))</f>
        <v>4.3650000000000002</v>
      </c>
      <c r="M231" s="4">
        <f>L231*E231</f>
        <v>8.73</v>
      </c>
      <c r="N231" t="str">
        <f>IF(I231="Rob","Robusta", IF(I231="Exc","Excelsa", IF(I231="Ara","Arabika",IF(I231="Lib","Liberika"))))</f>
        <v>Liberika</v>
      </c>
      <c r="O231" t="str">
        <f>IF(J231="M","Medium",IF(J231="L","Light",IF(J231="D","Dark","")))</f>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 customers!$C$2:$C$1001,,0)=0,"",_xlfn.XLOOKUP(C232,customers!$A$2:$A$1001, customers!$C$2:$C$1001,,0))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1" t="str">
        <f>INDEX(products!$A$1:$G$49,MATCH(orders!$D232,products!$A$1:$A$49,0), MATCH(orders!K$1,products!$A$1:$G$1,0)) &amp; " kg"</f>
        <v>2,5 kg</v>
      </c>
      <c r="L232" s="4">
        <f>INDEX(products!$A$1:$G$49,MATCH(orders!$D232,products!$A$1:$A$49,0), MATCH(orders!L$1,products!$A$1:$G$1,0))</f>
        <v>25.874999999999996</v>
      </c>
      <c r="M232" s="4">
        <f>L232*E232</f>
        <v>51.749999999999993</v>
      </c>
      <c r="N232" t="str">
        <f>IF(I232="Rob","Robusta", IF(I232="Exc","Excelsa", IF(I232="Ara","Arabika",IF(I232="Lib","Liberika"))))</f>
        <v>Arabika</v>
      </c>
      <c r="O232" t="str">
        <f>IF(J232="M","Medium",IF(J232="L","Light",IF(J232="D","Dark","")))</f>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 customers!$C$2:$C$1001,,0)=0,"",_xlfn.XLOOKUP(C233,customers!$A$2:$A$1001, customers!$C$2:$C$1001,,0))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1" t="str">
        <f>INDEX(products!$A$1:$G$49,MATCH(orders!$D233,products!$A$1:$A$49,0), MATCH(orders!K$1,products!$A$1:$G$1,0)) &amp; " kg"</f>
        <v>0,2 kg</v>
      </c>
      <c r="L233" s="4">
        <f>INDEX(products!$A$1:$G$49,MATCH(orders!$D233,products!$A$1:$A$49,0), MATCH(orders!L$1,products!$A$1:$G$1,0))</f>
        <v>4.3650000000000002</v>
      </c>
      <c r="M233" s="4">
        <f>L233*E233</f>
        <v>8.73</v>
      </c>
      <c r="N233" t="str">
        <f>IF(I233="Rob","Robusta", IF(I233="Exc","Excelsa", IF(I233="Ara","Arabika",IF(I233="Lib","Liberika"))))</f>
        <v>Liberika</v>
      </c>
      <c r="O233" t="str">
        <f>IF(J233="M","Medium",IF(J233="L","Light",IF(J233="D","Dark","")))</f>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 customers!$C$2:$C$1001,,0)=0,"",_xlfn.XLOOKUP(C234,customers!$A$2:$A$1001, customers!$C$2:$C$1001,,0))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1" t="str">
        <f>INDEX(products!$A$1:$G$49,MATCH(orders!$D234,products!$A$1:$A$49,0), MATCH(orders!K$1,products!$A$1:$G$1,0)) &amp; " kg"</f>
        <v>0,2 kg</v>
      </c>
      <c r="L234" s="4">
        <f>INDEX(products!$A$1:$G$49,MATCH(orders!$D234,products!$A$1:$A$49,0), MATCH(orders!L$1,products!$A$1:$G$1,0))</f>
        <v>4.7549999999999999</v>
      </c>
      <c r="M234" s="4">
        <f>L234*E234</f>
        <v>23.774999999999999</v>
      </c>
      <c r="N234" t="str">
        <f>IF(I234="Rob","Robusta", IF(I234="Exc","Excelsa", IF(I234="Ara","Arabika",IF(I234="Lib","Liberika"))))</f>
        <v>Liberika</v>
      </c>
      <c r="O234" t="str">
        <f>IF(J234="M","Medium",IF(J234="L","Light",IF(J234="D","Dark","")))</f>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 customers!$C$2:$C$1001,,0)=0,"",_xlfn.XLOOKUP(C235,customers!$A$2:$A$1001, customers!$C$2:$C$1001,,0))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1" t="str">
        <f>INDEX(products!$A$1:$G$49,MATCH(orders!$D235,products!$A$1:$A$49,0), MATCH(orders!K$1,products!$A$1:$G$1,0)) &amp; " kg"</f>
        <v>0,2 kg</v>
      </c>
      <c r="L235" s="4">
        <f>INDEX(products!$A$1:$G$49,MATCH(orders!$D235,products!$A$1:$A$49,0), MATCH(orders!L$1,products!$A$1:$G$1,0))</f>
        <v>4.125</v>
      </c>
      <c r="M235" s="4">
        <f>L235*E235</f>
        <v>20.625</v>
      </c>
      <c r="N235" t="str">
        <f>IF(I235="Rob","Robusta", IF(I235="Exc","Excelsa", IF(I235="Ara","Arabika",IF(I235="Lib","Liberika"))))</f>
        <v>Excelsa</v>
      </c>
      <c r="O235" t="str">
        <f>IF(J235="M","Medium",IF(J235="L","Light",IF(J235="D","Dark","")))</f>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 customers!$C$2:$C$1001,,0)=0,"",_xlfn.XLOOKUP(C236,customers!$A$2:$A$1001, customers!$C$2:$C$1001,,0))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1" t="str">
        <f>INDEX(products!$A$1:$G$49,MATCH(orders!$D236,products!$A$1:$A$49,0), MATCH(orders!K$1,products!$A$1:$G$1,0)) &amp; " kg"</f>
        <v>2,5 kg</v>
      </c>
      <c r="L236" s="4">
        <f>INDEX(products!$A$1:$G$49,MATCH(orders!$D236,products!$A$1:$A$49,0), MATCH(orders!L$1,products!$A$1:$G$1,0))</f>
        <v>36.454999999999998</v>
      </c>
      <c r="M236" s="4">
        <f>L236*E236</f>
        <v>36.454999999999998</v>
      </c>
      <c r="N236" t="str">
        <f>IF(I236="Rob","Robusta", IF(I236="Exc","Excelsa", IF(I236="Ara","Arabika",IF(I236="Lib","Liberika"))))</f>
        <v>Liberika</v>
      </c>
      <c r="O236" t="str">
        <f>IF(J236="M","Medium",IF(J236="L","Light",IF(J236="D","Dark","")))</f>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 customers!$C$2:$C$1001,,0)=0,"",_xlfn.XLOOKUP(C237,customers!$A$2:$A$1001, customers!$C$2:$C$1001,,0))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1" t="str">
        <f>INDEX(products!$A$1:$G$49,MATCH(orders!$D237,products!$A$1:$A$49,0), MATCH(orders!K$1,products!$A$1:$G$1,0)) &amp; " kg"</f>
        <v>2,5 kg</v>
      </c>
      <c r="L237" s="4">
        <f>INDEX(products!$A$1:$G$49,MATCH(orders!$D237,products!$A$1:$A$49,0), MATCH(orders!L$1,products!$A$1:$G$1,0))</f>
        <v>36.454999999999998</v>
      </c>
      <c r="M237" s="4">
        <f>L237*E237</f>
        <v>182.27499999999998</v>
      </c>
      <c r="N237" t="str">
        <f>IF(I237="Rob","Robusta", IF(I237="Exc","Excelsa", IF(I237="Ara","Arabika",IF(I237="Lib","Liberika"))))</f>
        <v>Liberika</v>
      </c>
      <c r="O237" t="str">
        <f>IF(J237="M","Medium",IF(J237="L","Light",IF(J237="D","Dark","")))</f>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 customers!$C$2:$C$1001,,0)=0,"",_xlfn.XLOOKUP(C238,customers!$A$2:$A$1001, customers!$C$2:$C$1001,,0))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1" t="str">
        <f>INDEX(products!$A$1:$G$49,MATCH(orders!$D238,products!$A$1:$A$49,0), MATCH(orders!K$1,products!$A$1:$G$1,0)) &amp; " kg"</f>
        <v>2,5 kg</v>
      </c>
      <c r="L238" s="4">
        <f>INDEX(products!$A$1:$G$49,MATCH(orders!$D238,products!$A$1:$A$49,0), MATCH(orders!L$1,products!$A$1:$G$1,0))</f>
        <v>29.784999999999997</v>
      </c>
      <c r="M238" s="4">
        <f>L238*E238</f>
        <v>89.35499999999999</v>
      </c>
      <c r="N238" t="str">
        <f>IF(I238="Rob","Robusta", IF(I238="Exc","Excelsa", IF(I238="Ara","Arabika",IF(I238="Lib","Liberika"))))</f>
        <v>Liberika</v>
      </c>
      <c r="O238" t="str">
        <f>IF(J238="M","Medium",IF(J238="L","Light",IF(J238="D","Dark","")))</f>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 customers!$C$2:$C$1001,,0)=0,"",_xlfn.XLOOKUP(C239,customers!$A$2:$A$1001, customers!$C$2:$C$1001,,0))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1" t="str">
        <f>INDEX(products!$A$1:$G$49,MATCH(orders!$D239,products!$A$1:$A$49,0), MATCH(orders!K$1,products!$A$1:$G$1,0)) &amp; " kg"</f>
        <v>0,2 kg</v>
      </c>
      <c r="L239" s="4">
        <f>INDEX(products!$A$1:$G$49,MATCH(orders!$D239,products!$A$1:$A$49,0), MATCH(orders!L$1,products!$A$1:$G$1,0))</f>
        <v>3.5849999999999995</v>
      </c>
      <c r="M239" s="4">
        <f>L239*E239</f>
        <v>3.5849999999999995</v>
      </c>
      <c r="N239" t="str">
        <f>IF(I239="Rob","Robusta", IF(I239="Exc","Excelsa", IF(I239="Ara","Arabika",IF(I239="Lib","Liberika"))))</f>
        <v>Robusta</v>
      </c>
      <c r="O239" t="str">
        <f>IF(J239="M","Medium",IF(J239="L","Light",IF(J239="D","Dark","")))</f>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 customers!$C$2:$C$1001,,0)=0,"",_xlfn.XLOOKUP(C240,customers!$A$2:$A$1001, customers!$C$2:$C$1001,,0))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1" t="str">
        <f>INDEX(products!$A$1:$G$49,MATCH(orders!$D240,products!$A$1:$A$49,0), MATCH(orders!K$1,products!$A$1:$G$1,0)) &amp; " kg"</f>
        <v>2,5 kg</v>
      </c>
      <c r="L240" s="4">
        <f>INDEX(products!$A$1:$G$49,MATCH(orders!$D240,products!$A$1:$A$49,0), MATCH(orders!L$1,products!$A$1:$G$1,0))</f>
        <v>22.884999999999998</v>
      </c>
      <c r="M240" s="4">
        <f>L240*E240</f>
        <v>45.769999999999996</v>
      </c>
      <c r="N240" t="str">
        <f>IF(I240="Rob","Robusta", IF(I240="Exc","Excelsa", IF(I240="Ara","Arabika",IF(I240="Lib","Liberika"))))</f>
        <v>Robusta</v>
      </c>
      <c r="O240" t="str">
        <f>IF(J240="M","Medium",IF(J240="L","Light",IF(J240="D","Dark","")))</f>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 customers!$C$2:$C$1001,,0)=0,"",_xlfn.XLOOKUP(C241,customers!$A$2:$A$1001, customers!$C$2:$C$1001,,0))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1" t="str">
        <f>INDEX(products!$A$1:$G$49,MATCH(orders!$D241,products!$A$1:$A$49,0), MATCH(orders!K$1,products!$A$1:$G$1,0)) &amp; " kg"</f>
        <v>1 kg</v>
      </c>
      <c r="L241" s="4">
        <f>INDEX(products!$A$1:$G$49,MATCH(orders!$D241,products!$A$1:$A$49,0), MATCH(orders!L$1,products!$A$1:$G$1,0))</f>
        <v>14.85</v>
      </c>
      <c r="M241" s="4">
        <f>L241*E241</f>
        <v>59.4</v>
      </c>
      <c r="N241" t="str">
        <f>IF(I241="Rob","Robusta", IF(I241="Exc","Excelsa", IF(I241="Ara","Arabika",IF(I241="Lib","Liberika"))))</f>
        <v>Excelsa</v>
      </c>
      <c r="O241" t="str">
        <f>IF(J241="M","Medium",IF(J241="L","Light",IF(J241="D","Dark","")))</f>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 customers!$C$2:$C$1001,,0)=0,"",_xlfn.XLOOKUP(C242,customers!$A$2:$A$1001, customers!$C$2:$C$1001,,0))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1" t="str">
        <f>INDEX(products!$A$1:$G$49,MATCH(orders!$D242,products!$A$1:$A$49,0), MATCH(orders!K$1,products!$A$1:$G$1,0)) &amp; " kg"</f>
        <v>2,5 kg</v>
      </c>
      <c r="L242" s="4">
        <f>INDEX(products!$A$1:$G$49,MATCH(orders!$D242,products!$A$1:$A$49,0), MATCH(orders!L$1,products!$A$1:$G$1,0))</f>
        <v>25.874999999999996</v>
      </c>
      <c r="M242" s="4">
        <f>L242*E242</f>
        <v>155.24999999999997</v>
      </c>
      <c r="N242" t="str">
        <f>IF(I242="Rob","Robusta", IF(I242="Exc","Excelsa", IF(I242="Ara","Arabika",IF(I242="Lib","Liberika"))))</f>
        <v>Arabika</v>
      </c>
      <c r="O242" t="str">
        <f>IF(J242="M","Medium",IF(J242="L","Light",IF(J242="D","Dark","")))</f>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 customers!$C$2:$C$1001,,0)=0,"",_xlfn.XLOOKUP(C243,customers!$A$2:$A$1001, customers!$C$2:$C$1001,,0))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1" t="str">
        <f>INDEX(products!$A$1:$G$49,MATCH(orders!$D243,products!$A$1:$A$49,0), MATCH(orders!K$1,products!$A$1:$G$1,0)) &amp; " kg"</f>
        <v>2,5 kg</v>
      </c>
      <c r="L243" s="4">
        <f>INDEX(products!$A$1:$G$49,MATCH(orders!$D243,products!$A$1:$A$49,0), MATCH(orders!L$1,products!$A$1:$G$1,0))</f>
        <v>22.884999999999998</v>
      </c>
      <c r="M243" s="4">
        <f>L243*E243</f>
        <v>45.769999999999996</v>
      </c>
      <c r="N243" t="str">
        <f>IF(I243="Rob","Robusta", IF(I243="Exc","Excelsa", IF(I243="Ara","Arabika",IF(I243="Lib","Liberika"))))</f>
        <v>Robusta</v>
      </c>
      <c r="O243" t="str">
        <f>IF(J243="M","Medium",IF(J243="L","Light",IF(J243="D","Dark","")))</f>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 customers!$C$2:$C$1001,,0)=0,"",_xlfn.XLOOKUP(C244,customers!$A$2:$A$1001, customers!$C$2:$C$1001,,0))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1" t="str">
        <f>INDEX(products!$A$1:$G$49,MATCH(orders!$D244,products!$A$1:$A$49,0), MATCH(orders!K$1,products!$A$1:$G$1,0)) &amp; " kg"</f>
        <v>1 kg</v>
      </c>
      <c r="L244" s="4">
        <f>INDEX(products!$A$1:$G$49,MATCH(orders!$D244,products!$A$1:$A$49,0), MATCH(orders!L$1,products!$A$1:$G$1,0))</f>
        <v>12.15</v>
      </c>
      <c r="M244" s="4">
        <f>L244*E244</f>
        <v>36.450000000000003</v>
      </c>
      <c r="N244" t="str">
        <f>IF(I244="Rob","Robusta", IF(I244="Exc","Excelsa", IF(I244="Ara","Arabika",IF(I244="Lib","Liberika"))))</f>
        <v>Excelsa</v>
      </c>
      <c r="O244" t="str">
        <f>IF(J244="M","Medium",IF(J244="L","Light",IF(J244="D","Dark","")))</f>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 customers!$C$2:$C$1001,,0)=0,"",_xlfn.XLOOKUP(C245,customers!$A$2:$A$1001, customers!$C$2:$C$1001,,0))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1" t="str">
        <f>INDEX(products!$A$1:$G$49,MATCH(orders!$D245,products!$A$1:$A$49,0), MATCH(orders!K$1,products!$A$1:$G$1,0)) &amp; " kg"</f>
        <v>0,5 kg</v>
      </c>
      <c r="L245" s="4">
        <f>INDEX(products!$A$1:$G$49,MATCH(orders!$D245,products!$A$1:$A$49,0), MATCH(orders!L$1,products!$A$1:$G$1,0))</f>
        <v>7.29</v>
      </c>
      <c r="M245" s="4">
        <f>L245*E245</f>
        <v>29.16</v>
      </c>
      <c r="N245" t="str">
        <f>IF(I245="Rob","Robusta", IF(I245="Exc","Excelsa", IF(I245="Ara","Arabika",IF(I245="Lib","Liberika"))))</f>
        <v>Excelsa</v>
      </c>
      <c r="O245" t="str">
        <f>IF(J245="M","Medium",IF(J245="L","Light",IF(J245="D","Dark","")))</f>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 customers!$C$2:$C$1001,,0)=0,"",_xlfn.XLOOKUP(C246,customers!$A$2:$A$1001, customers!$C$2:$C$1001,,0))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1" t="str">
        <f>INDEX(products!$A$1:$G$49,MATCH(orders!$D246,products!$A$1:$A$49,0), MATCH(orders!K$1,products!$A$1:$G$1,0)) &amp; " kg"</f>
        <v>2,5 kg</v>
      </c>
      <c r="L246" s="4">
        <f>INDEX(products!$A$1:$G$49,MATCH(orders!$D246,products!$A$1:$A$49,0), MATCH(orders!L$1,products!$A$1:$G$1,0))</f>
        <v>33.464999999999996</v>
      </c>
      <c r="M246" s="4">
        <f>L246*E246</f>
        <v>133.85999999999999</v>
      </c>
      <c r="N246" t="str">
        <f>IF(I246="Rob","Robusta", IF(I246="Exc","Excelsa", IF(I246="Ara","Arabika",IF(I246="Lib","Liberika"))))</f>
        <v>Liberika</v>
      </c>
      <c r="O246" t="str">
        <f>IF(J246="M","Medium",IF(J246="L","Light",IF(J246="D","Dark","")))</f>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 customers!$C$2:$C$1001,,0)=0,"",_xlfn.XLOOKUP(C247,customers!$A$2:$A$1001, customers!$C$2:$C$1001,,0))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1" t="str">
        <f>INDEX(products!$A$1:$G$49,MATCH(orders!$D247,products!$A$1:$A$49,0), MATCH(orders!K$1,products!$A$1:$G$1,0)) &amp; " kg"</f>
        <v>0,2 kg</v>
      </c>
      <c r="L247" s="4">
        <f>INDEX(products!$A$1:$G$49,MATCH(orders!$D247,products!$A$1:$A$49,0), MATCH(orders!L$1,products!$A$1:$G$1,0))</f>
        <v>4.7549999999999999</v>
      </c>
      <c r="M247" s="4">
        <f>L247*E247</f>
        <v>23.774999999999999</v>
      </c>
      <c r="N247" t="str">
        <f>IF(I247="Rob","Robusta", IF(I247="Exc","Excelsa", IF(I247="Ara","Arabika",IF(I247="Lib","Liberika"))))</f>
        <v>Liberika</v>
      </c>
      <c r="O247" t="str">
        <f>IF(J247="M","Medium",IF(J247="L","Light",IF(J247="D","Dark","")))</f>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 customers!$C$2:$C$1001,,0)=0,"",_xlfn.XLOOKUP(C248,customers!$A$2:$A$1001, customers!$C$2:$C$1001,,0))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1" t="str">
        <f>INDEX(products!$A$1:$G$49,MATCH(orders!$D248,products!$A$1:$A$49,0), MATCH(orders!K$1,products!$A$1:$G$1,0)) &amp; " kg"</f>
        <v>1 kg</v>
      </c>
      <c r="L248" s="4">
        <f>INDEX(products!$A$1:$G$49,MATCH(orders!$D248,products!$A$1:$A$49,0), MATCH(orders!L$1,products!$A$1:$G$1,0))</f>
        <v>12.95</v>
      </c>
      <c r="M248" s="4">
        <f>L248*E248</f>
        <v>38.849999999999994</v>
      </c>
      <c r="N248" t="str">
        <f>IF(I248="Rob","Robusta", IF(I248="Exc","Excelsa", IF(I248="Ara","Arabika",IF(I248="Lib","Liberika"))))</f>
        <v>Liberika</v>
      </c>
      <c r="O248" t="str">
        <f>IF(J248="M","Medium",IF(J248="L","Light",IF(J248="D","Dark","")))</f>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 customers!$C$2:$C$1001,,0)=0,"",_xlfn.XLOOKUP(C249,customers!$A$2:$A$1001, customers!$C$2:$C$1001,,0))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1" t="str">
        <f>INDEX(products!$A$1:$G$49,MATCH(orders!$D249,products!$A$1:$A$49,0), MATCH(orders!K$1,products!$A$1:$G$1,0)) &amp; " kg"</f>
        <v>0,2 kg</v>
      </c>
      <c r="L249" s="4">
        <f>INDEX(products!$A$1:$G$49,MATCH(orders!$D249,products!$A$1:$A$49,0), MATCH(orders!L$1,products!$A$1:$G$1,0))</f>
        <v>3.5849999999999995</v>
      </c>
      <c r="M249" s="4">
        <f>L249*E249</f>
        <v>21.509999999999998</v>
      </c>
      <c r="N249" t="str">
        <f>IF(I249="Rob","Robusta", IF(I249="Exc","Excelsa", IF(I249="Ara","Arabika",IF(I249="Lib","Liberika"))))</f>
        <v>Robusta</v>
      </c>
      <c r="O249" t="str">
        <f>IF(J249="M","Medium",IF(J249="L","Light",IF(J249="D","Dark","")))</f>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 customers!$C$2:$C$1001,,0)=0,"",_xlfn.XLOOKUP(C250,customers!$A$2:$A$1001, customers!$C$2:$C$1001,,0))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1" t="str">
        <f>INDEX(products!$A$1:$G$49,MATCH(orders!$D250,products!$A$1:$A$49,0), MATCH(orders!K$1,products!$A$1:$G$1,0)) &amp; " kg"</f>
        <v>1 kg</v>
      </c>
      <c r="L250" s="4">
        <f>INDEX(products!$A$1:$G$49,MATCH(orders!$D250,products!$A$1:$A$49,0), MATCH(orders!L$1,products!$A$1:$G$1,0))</f>
        <v>9.9499999999999993</v>
      </c>
      <c r="M250" s="4">
        <f>L250*E250</f>
        <v>9.9499999999999993</v>
      </c>
      <c r="N250" t="str">
        <f>IF(I250="Rob","Robusta", IF(I250="Exc","Excelsa", IF(I250="Ara","Arabika",IF(I250="Lib","Liberika"))))</f>
        <v>Arabika</v>
      </c>
      <c r="O250" t="str">
        <f>IF(J250="M","Medium",IF(J250="L","Light",IF(J250="D","Dark","")))</f>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 customers!$C$2:$C$1001,,0)=0,"",_xlfn.XLOOKUP(C251,customers!$A$2:$A$1001, customers!$C$2:$C$1001,,0))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1" t="str">
        <f>INDEX(products!$A$1:$G$49,MATCH(orders!$D251,products!$A$1:$A$49,0), MATCH(orders!K$1,products!$A$1:$G$1,0)) &amp; " kg"</f>
        <v>1 kg</v>
      </c>
      <c r="L251" s="4">
        <f>INDEX(products!$A$1:$G$49,MATCH(orders!$D251,products!$A$1:$A$49,0), MATCH(orders!L$1,products!$A$1:$G$1,0))</f>
        <v>15.85</v>
      </c>
      <c r="M251" s="4">
        <f>L251*E251</f>
        <v>15.85</v>
      </c>
      <c r="N251" t="str">
        <f>IF(I251="Rob","Robusta", IF(I251="Exc","Excelsa", IF(I251="Ara","Arabika",IF(I251="Lib","Liberika"))))</f>
        <v>Liberika</v>
      </c>
      <c r="O251" t="str">
        <f>IF(J251="M","Medium",IF(J251="L","Light",IF(J251="D","Dark","")))</f>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 customers!$C$2:$C$1001,,0)=0,"",_xlfn.XLOOKUP(C252,customers!$A$2:$A$1001, customers!$C$2:$C$1001,,0))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1" t="str">
        <f>INDEX(products!$A$1:$G$49,MATCH(orders!$D252,products!$A$1:$A$49,0), MATCH(orders!K$1,products!$A$1:$G$1,0)) &amp; " kg"</f>
        <v>0,2 kg</v>
      </c>
      <c r="L252" s="4">
        <f>INDEX(products!$A$1:$G$49,MATCH(orders!$D252,products!$A$1:$A$49,0), MATCH(orders!L$1,products!$A$1:$G$1,0))</f>
        <v>2.9849999999999999</v>
      </c>
      <c r="M252" s="4">
        <f>L252*E252</f>
        <v>2.9849999999999999</v>
      </c>
      <c r="N252" t="str">
        <f>IF(I252="Rob","Robusta", IF(I252="Exc","Excelsa", IF(I252="Ara","Arabika",IF(I252="Lib","Liberika"))))</f>
        <v>Robusta</v>
      </c>
      <c r="O252" t="str">
        <f>IF(J252="M","Medium",IF(J252="L","Light",IF(J252="D","Dark","")))</f>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 customers!$C$2:$C$1001,,0)=0,"",_xlfn.XLOOKUP(C253,customers!$A$2:$A$1001, customers!$C$2:$C$1001,,0))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1" t="str">
        <f>INDEX(products!$A$1:$G$49,MATCH(orders!$D253,products!$A$1:$A$49,0), MATCH(orders!K$1,products!$A$1:$G$1,0)) &amp; " kg"</f>
        <v>1 kg</v>
      </c>
      <c r="L253" s="4">
        <f>INDEX(products!$A$1:$G$49,MATCH(orders!$D253,products!$A$1:$A$49,0), MATCH(orders!L$1,products!$A$1:$G$1,0))</f>
        <v>13.75</v>
      </c>
      <c r="M253" s="4">
        <f>L253*E253</f>
        <v>68.75</v>
      </c>
      <c r="N253" t="str">
        <f>IF(I253="Rob","Robusta", IF(I253="Exc","Excelsa", IF(I253="Ara","Arabika",IF(I253="Lib","Liberika"))))</f>
        <v>Excelsa</v>
      </c>
      <c r="O253" t="str">
        <f>IF(J253="M","Medium",IF(J253="L","Light",IF(J253="D","Dark","")))</f>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 customers!$C$2:$C$1001,,0)=0,"",_xlfn.XLOOKUP(C254,customers!$A$2:$A$1001, customers!$C$2:$C$1001,,0))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1" t="str">
        <f>INDEX(products!$A$1:$G$49,MATCH(orders!$D254,products!$A$1:$A$49,0), MATCH(orders!K$1,products!$A$1:$G$1,0)) &amp; " kg"</f>
        <v>1 kg</v>
      </c>
      <c r="L254" s="4">
        <f>INDEX(products!$A$1:$G$49,MATCH(orders!$D254,products!$A$1:$A$49,0), MATCH(orders!L$1,products!$A$1:$G$1,0))</f>
        <v>9.9499999999999993</v>
      </c>
      <c r="M254" s="4">
        <f>L254*E254</f>
        <v>29.849999999999998</v>
      </c>
      <c r="N254" t="str">
        <f>IF(I254="Rob","Robusta", IF(I254="Exc","Excelsa", IF(I254="Ara","Arabika",IF(I254="Lib","Liberika"))))</f>
        <v>Arabika</v>
      </c>
      <c r="O254" t="str">
        <f>IF(J254="M","Medium",IF(J254="L","Light",IF(J254="D","Dark","")))</f>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 customers!$C$2:$C$1001,,0)=0,"",_xlfn.XLOOKUP(C255,customers!$A$2:$A$1001, customers!$C$2:$C$1001,,0))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1" t="str">
        <f>INDEX(products!$A$1:$G$49,MATCH(orders!$D255,products!$A$1:$A$49,0), MATCH(orders!K$1,products!$A$1:$G$1,0)) &amp; " kg"</f>
        <v>1 kg</v>
      </c>
      <c r="L255" s="4">
        <f>INDEX(products!$A$1:$G$49,MATCH(orders!$D255,products!$A$1:$A$49,0), MATCH(orders!L$1,products!$A$1:$G$1,0))</f>
        <v>14.55</v>
      </c>
      <c r="M255" s="4">
        <f>L255*E255</f>
        <v>58.2</v>
      </c>
      <c r="N255" t="str">
        <f>IF(I255="Rob","Robusta", IF(I255="Exc","Excelsa", IF(I255="Ara","Arabika",IF(I255="Lib","Liberika"))))</f>
        <v>Liberika</v>
      </c>
      <c r="O255" t="str">
        <f>IF(J255="M","Medium",IF(J255="L","Light",IF(J255="D","Dark","")))</f>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 customers!$C$2:$C$1001,,0)=0,"",_xlfn.XLOOKUP(C256,customers!$A$2:$A$1001, customers!$C$2:$C$1001,,0))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1" t="str">
        <f>INDEX(products!$A$1:$G$49,MATCH(orders!$D256,products!$A$1:$A$49,0), MATCH(orders!K$1,products!$A$1:$G$1,0)) &amp; " kg"</f>
        <v>0,5 kg</v>
      </c>
      <c r="L256" s="4">
        <f>INDEX(products!$A$1:$G$49,MATCH(orders!$D256,products!$A$1:$A$49,0), MATCH(orders!L$1,products!$A$1:$G$1,0))</f>
        <v>7.169999999999999</v>
      </c>
      <c r="M256" s="4">
        <f>L256*E256</f>
        <v>28.679999999999996</v>
      </c>
      <c r="N256" t="str">
        <f>IF(I256="Rob","Robusta", IF(I256="Exc","Excelsa", IF(I256="Ara","Arabika",IF(I256="Lib","Liberika"))))</f>
        <v>Robusta</v>
      </c>
      <c r="O256" t="str">
        <f>IF(J256="M","Medium",IF(J256="L","Light",IF(J256="D","Dark","")))</f>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 customers!$C$2:$C$1001,,0)=0,"",_xlfn.XLOOKUP(C257,customers!$A$2:$A$1001, customers!$C$2:$C$1001,,0))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1" t="str">
        <f>INDEX(products!$A$1:$G$49,MATCH(orders!$D257,products!$A$1:$A$49,0), MATCH(orders!K$1,products!$A$1:$G$1,0)) &amp; " kg"</f>
        <v>0,5 kg</v>
      </c>
      <c r="L257" s="4">
        <f>INDEX(products!$A$1:$G$49,MATCH(orders!$D257,products!$A$1:$A$49,0), MATCH(orders!L$1,products!$A$1:$G$1,0))</f>
        <v>7.169999999999999</v>
      </c>
      <c r="M257" s="4">
        <f>L257*E257</f>
        <v>21.509999999999998</v>
      </c>
      <c r="N257" t="str">
        <f>IF(I257="Rob","Robusta", IF(I257="Exc","Excelsa", IF(I257="Ara","Arabika",IF(I257="Lib","Liberika"))))</f>
        <v>Robusta</v>
      </c>
      <c r="O257" t="str">
        <f>IF(J257="M","Medium",IF(J257="L","Light",IF(J257="D","Dark","")))</f>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 customers!$C$2:$C$1001,,0)=0,"",_xlfn.XLOOKUP(C258,customers!$A$2:$A$1001, customers!$C$2:$C$1001,,0))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1" t="str">
        <f>INDEX(products!$A$1:$G$49,MATCH(orders!$D258,products!$A$1:$A$49,0), MATCH(orders!K$1,products!$A$1:$G$1,0)) &amp; " kg"</f>
        <v>0,5 kg</v>
      </c>
      <c r="L258" s="4">
        <f>INDEX(products!$A$1:$G$49,MATCH(orders!$D258,products!$A$1:$A$49,0), MATCH(orders!L$1,products!$A$1:$G$1,0))</f>
        <v>8.73</v>
      </c>
      <c r="M258" s="4">
        <f>L258*E258</f>
        <v>17.46</v>
      </c>
      <c r="N258" t="str">
        <f>IF(I258="Rob","Robusta", IF(I258="Exc","Excelsa", IF(I258="Ara","Arabika",IF(I258="Lib","Liberika"))))</f>
        <v>Liberika</v>
      </c>
      <c r="O258" t="str">
        <f>IF(J258="M","Medium",IF(J258="L","Light",IF(J258="D","Dark","")))</f>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 customers!$C$2:$C$1001,,0)=0,"",_xlfn.XLOOKUP(C259,customers!$A$2:$A$1001, customers!$C$2:$C$1001,,0))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1" t="str">
        <f>INDEX(products!$A$1:$G$49,MATCH(orders!$D259,products!$A$1:$A$49,0), MATCH(orders!K$1,products!$A$1:$G$1,0)) &amp; " kg"</f>
        <v>2,5 kg</v>
      </c>
      <c r="L259" s="4">
        <f>INDEX(products!$A$1:$G$49,MATCH(orders!$D259,products!$A$1:$A$49,0), MATCH(orders!L$1,products!$A$1:$G$1,0))</f>
        <v>27.945</v>
      </c>
      <c r="M259" s="4">
        <f>L259*E259</f>
        <v>27.945</v>
      </c>
      <c r="N259" t="str">
        <f>IF(I259="Rob","Robusta", IF(I259="Exc","Excelsa", IF(I259="Ara","Arabika",IF(I259="Lib","Liberika"))))</f>
        <v>Excelsa</v>
      </c>
      <c r="O259" t="str">
        <f>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 customers!$C$2:$C$1001,,0)=0,"",_xlfn.XLOOKUP(C260,customers!$A$2:$A$1001, customers!$C$2:$C$1001,,0))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1" t="str">
        <f>INDEX(products!$A$1:$G$49,MATCH(orders!$D260,products!$A$1:$A$49,0), MATCH(orders!K$1,products!$A$1:$G$1,0)) &amp; " kg"</f>
        <v>2,5 kg</v>
      </c>
      <c r="L260" s="4">
        <f>INDEX(products!$A$1:$G$49,MATCH(orders!$D260,products!$A$1:$A$49,0), MATCH(orders!L$1,products!$A$1:$G$1,0))</f>
        <v>27.945</v>
      </c>
      <c r="M260" s="4">
        <f>L260*E260</f>
        <v>139.72499999999999</v>
      </c>
      <c r="N260" t="str">
        <f>IF(I260="Rob","Robusta", IF(I260="Exc","Excelsa", IF(I260="Ara","Arabika",IF(I260="Lib","Liberika"))))</f>
        <v>Excelsa</v>
      </c>
      <c r="O260" t="str">
        <f>IF(J260="M","Medium",IF(J260="L","Light",IF(J260="D","Dark","")))</f>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 customers!$C$2:$C$1001,,0)=0,"",_xlfn.XLOOKUP(C261,customers!$A$2:$A$1001, customers!$C$2:$C$1001,,0))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1" t="str">
        <f>INDEX(products!$A$1:$G$49,MATCH(orders!$D261,products!$A$1:$A$49,0), MATCH(orders!K$1,products!$A$1:$G$1,0)) &amp; " kg"</f>
        <v>0,2 kg</v>
      </c>
      <c r="L261" s="4">
        <f>INDEX(products!$A$1:$G$49,MATCH(orders!$D261,products!$A$1:$A$49,0), MATCH(orders!L$1,products!$A$1:$G$1,0))</f>
        <v>2.9849999999999999</v>
      </c>
      <c r="M261" s="4">
        <f>L261*E261</f>
        <v>5.97</v>
      </c>
      <c r="N261" t="str">
        <f>IF(I261="Rob","Robusta", IF(I261="Exc","Excelsa", IF(I261="Ara","Arabika",IF(I261="Lib","Liberika"))))</f>
        <v>Robusta</v>
      </c>
      <c r="O261" t="str">
        <f>IF(J261="M","Medium",IF(J261="L","Light",IF(J261="D","Dark","")))</f>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 customers!$C$2:$C$1001,,0)=0,"",_xlfn.XLOOKUP(C262,customers!$A$2:$A$1001, customers!$C$2:$C$1001,,0))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1" t="str">
        <f>INDEX(products!$A$1:$G$49,MATCH(orders!$D262,products!$A$1:$A$49,0), MATCH(orders!K$1,products!$A$1:$G$1,0)) &amp; " kg"</f>
        <v>2,5 kg</v>
      </c>
      <c r="L262" s="4">
        <f>INDEX(products!$A$1:$G$49,MATCH(orders!$D262,products!$A$1:$A$49,0), MATCH(orders!L$1,products!$A$1:$G$1,0))</f>
        <v>27.484999999999996</v>
      </c>
      <c r="M262" s="4">
        <f>L262*E262</f>
        <v>27.484999999999996</v>
      </c>
      <c r="N262" t="str">
        <f>IF(I262="Rob","Robusta", IF(I262="Exc","Excelsa", IF(I262="Ara","Arabika",IF(I262="Lib","Liberika"))))</f>
        <v>Robusta</v>
      </c>
      <c r="O262" t="str">
        <f>IF(J262="M","Medium",IF(J262="L","Light",IF(J262="D","Dark","")))</f>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 customers!$C$2:$C$1001,,0)=0,"",_xlfn.XLOOKUP(C263,customers!$A$2:$A$1001, customers!$C$2:$C$1001,,0))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1" t="str">
        <f>INDEX(products!$A$1:$G$49,MATCH(orders!$D263,products!$A$1:$A$49,0), MATCH(orders!K$1,products!$A$1:$G$1,0)) &amp; " kg"</f>
        <v>1 kg</v>
      </c>
      <c r="L263" s="4">
        <f>INDEX(products!$A$1:$G$49,MATCH(orders!$D263,products!$A$1:$A$49,0), MATCH(orders!L$1,products!$A$1:$G$1,0))</f>
        <v>11.95</v>
      </c>
      <c r="M263" s="4">
        <f>L263*E263</f>
        <v>59.75</v>
      </c>
      <c r="N263" t="str">
        <f>IF(I263="Rob","Robusta", IF(I263="Exc","Excelsa", IF(I263="Ara","Arabika",IF(I263="Lib","Liberika"))))</f>
        <v>Robusta</v>
      </c>
      <c r="O263" t="str">
        <f>IF(J263="M","Medium",IF(J263="L","Light",IF(J263="D","Dark","")))</f>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 customers!$C$2:$C$1001,,0)=0,"",_xlfn.XLOOKUP(C264,customers!$A$2:$A$1001, customers!$C$2:$C$1001,,0))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1" t="str">
        <f>INDEX(products!$A$1:$G$49,MATCH(orders!$D264,products!$A$1:$A$49,0), MATCH(orders!K$1,products!$A$1:$G$1,0)) &amp; " kg"</f>
        <v>1 kg</v>
      </c>
      <c r="L264" s="4">
        <f>INDEX(products!$A$1:$G$49,MATCH(orders!$D264,products!$A$1:$A$49,0), MATCH(orders!L$1,products!$A$1:$G$1,0))</f>
        <v>13.75</v>
      </c>
      <c r="M264" s="4">
        <f>L264*E264</f>
        <v>41.25</v>
      </c>
      <c r="N264" t="str">
        <f>IF(I264="Rob","Robusta", IF(I264="Exc","Excelsa", IF(I264="Ara","Arabika",IF(I264="Lib","Liberika"))))</f>
        <v>Excelsa</v>
      </c>
      <c r="O264" t="str">
        <f>IF(J264="M","Medium",IF(J264="L","Light",IF(J264="D","Dark","")))</f>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 customers!$C$2:$C$1001,,0)=0,"",_xlfn.XLOOKUP(C265,customers!$A$2:$A$1001, customers!$C$2:$C$1001,,0))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1" t="str">
        <f>INDEX(products!$A$1:$G$49,MATCH(orders!$D265,products!$A$1:$A$49,0), MATCH(orders!K$1,products!$A$1:$G$1,0)) &amp; " kg"</f>
        <v>2,5 kg</v>
      </c>
      <c r="L265" s="4">
        <f>INDEX(products!$A$1:$G$49,MATCH(orders!$D265,products!$A$1:$A$49,0), MATCH(orders!L$1,products!$A$1:$G$1,0))</f>
        <v>33.464999999999996</v>
      </c>
      <c r="M265" s="4">
        <f>L265*E265</f>
        <v>133.85999999999999</v>
      </c>
      <c r="N265" t="str">
        <f>IF(I265="Rob","Robusta", IF(I265="Exc","Excelsa", IF(I265="Ara","Arabika",IF(I265="Lib","Liberika"))))</f>
        <v>Liberika</v>
      </c>
      <c r="O265" t="str">
        <f>IF(J265="M","Medium",IF(J265="L","Light",IF(J265="D","Dark","")))</f>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 customers!$C$2:$C$1001,,0)=0,"",_xlfn.XLOOKUP(C266,customers!$A$2:$A$1001, customers!$C$2:$C$1001,,0))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1" t="str">
        <f>INDEX(products!$A$1:$G$49,MATCH(orders!$D266,products!$A$1:$A$49,0), MATCH(orders!K$1,products!$A$1:$G$1,0)) &amp; " kg"</f>
        <v>1 kg</v>
      </c>
      <c r="L266" s="4">
        <f>INDEX(products!$A$1:$G$49,MATCH(orders!$D266,products!$A$1:$A$49,0), MATCH(orders!L$1,products!$A$1:$G$1,0))</f>
        <v>11.95</v>
      </c>
      <c r="M266" s="4">
        <f>L266*E266</f>
        <v>59.75</v>
      </c>
      <c r="N266" t="str">
        <f>IF(I266="Rob","Robusta", IF(I266="Exc","Excelsa", IF(I266="Ara","Arabika",IF(I266="Lib","Liberika"))))</f>
        <v>Robusta</v>
      </c>
      <c r="O266" t="str">
        <f>IF(J266="M","Medium",IF(J266="L","Light",IF(J266="D","Dark","")))</f>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 customers!$C$2:$C$1001,,0)=0,"",_xlfn.XLOOKUP(C267,customers!$A$2:$A$1001, customers!$C$2:$C$1001,,0))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1" t="str">
        <f>INDEX(products!$A$1:$G$49,MATCH(orders!$D267,products!$A$1:$A$49,0), MATCH(orders!K$1,products!$A$1:$G$1,0)) &amp; " kg"</f>
        <v>0,5 kg</v>
      </c>
      <c r="L267" s="4">
        <f>INDEX(products!$A$1:$G$49,MATCH(orders!$D267,products!$A$1:$A$49,0), MATCH(orders!L$1,products!$A$1:$G$1,0))</f>
        <v>5.97</v>
      </c>
      <c r="M267" s="4">
        <f>L267*E267</f>
        <v>5.97</v>
      </c>
      <c r="N267" t="str">
        <f>IF(I267="Rob","Robusta", IF(I267="Exc","Excelsa", IF(I267="Ara","Arabika",IF(I267="Lib","Liberika"))))</f>
        <v>Arabika</v>
      </c>
      <c r="O267" t="str">
        <f>IF(J267="M","Medium",IF(J267="L","Light",IF(J267="D","Dark","")))</f>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 customers!$C$2:$C$1001,,0)=0,"",_xlfn.XLOOKUP(C268,customers!$A$2:$A$1001, customers!$C$2:$C$1001,,0))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1" t="str">
        <f>INDEX(products!$A$1:$G$49,MATCH(orders!$D268,products!$A$1:$A$49,0), MATCH(orders!K$1,products!$A$1:$G$1,0)) &amp; " kg"</f>
        <v>1 kg</v>
      </c>
      <c r="L268" s="4">
        <f>INDEX(products!$A$1:$G$49,MATCH(orders!$D268,products!$A$1:$A$49,0), MATCH(orders!L$1,products!$A$1:$G$1,0))</f>
        <v>12.15</v>
      </c>
      <c r="M268" s="4">
        <f>L268*E268</f>
        <v>24.3</v>
      </c>
      <c r="N268" t="str">
        <f>IF(I268="Rob","Robusta", IF(I268="Exc","Excelsa", IF(I268="Ara","Arabika",IF(I268="Lib","Liberika"))))</f>
        <v>Excelsa</v>
      </c>
      <c r="O268" t="str">
        <f>IF(J268="M","Medium",IF(J268="L","Light",IF(J268="D","Dark","")))</f>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 customers!$C$2:$C$1001,,0)=0,"",_xlfn.XLOOKUP(C269,customers!$A$2:$A$1001, customers!$C$2:$C$1001,,0))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1" t="str">
        <f>INDEX(products!$A$1:$G$49,MATCH(orders!$D269,products!$A$1:$A$49,0), MATCH(orders!K$1,products!$A$1:$G$1,0)) &amp; " kg"</f>
        <v>0,2 kg</v>
      </c>
      <c r="L269" s="4">
        <f>INDEX(products!$A$1:$G$49,MATCH(orders!$D269,products!$A$1:$A$49,0), MATCH(orders!L$1,products!$A$1:$G$1,0))</f>
        <v>3.645</v>
      </c>
      <c r="M269" s="4">
        <f>L269*E269</f>
        <v>21.87</v>
      </c>
      <c r="N269" t="str">
        <f>IF(I269="Rob","Robusta", IF(I269="Exc","Excelsa", IF(I269="Ara","Arabika",IF(I269="Lib","Liberika"))))</f>
        <v>Excelsa</v>
      </c>
      <c r="O269" t="str">
        <f>IF(J269="M","Medium",IF(J269="L","Light",IF(J269="D","Dark","")))</f>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 customers!$C$2:$C$1001,,0)=0,"",_xlfn.XLOOKUP(C270,customers!$A$2:$A$1001, customers!$C$2:$C$1001,,0))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1" t="str">
        <f>INDEX(products!$A$1:$G$49,MATCH(orders!$D270,products!$A$1:$A$49,0), MATCH(orders!K$1,products!$A$1:$G$1,0)) &amp; " kg"</f>
        <v>1 kg</v>
      </c>
      <c r="L270" s="4">
        <f>INDEX(products!$A$1:$G$49,MATCH(orders!$D270,products!$A$1:$A$49,0), MATCH(orders!L$1,products!$A$1:$G$1,0))</f>
        <v>9.9499999999999993</v>
      </c>
      <c r="M270" s="4">
        <f>L270*E270</f>
        <v>19.899999999999999</v>
      </c>
      <c r="N270" t="str">
        <f>IF(I270="Rob","Robusta", IF(I270="Exc","Excelsa", IF(I270="Ara","Arabika",IF(I270="Lib","Liberika"))))</f>
        <v>Arabika</v>
      </c>
      <c r="O270" t="str">
        <f>IF(J270="M","Medium",IF(J270="L","Light",IF(J270="D","Dark","")))</f>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 customers!$C$2:$C$1001,,0)=0,"",_xlfn.XLOOKUP(C271,customers!$A$2:$A$1001, customers!$C$2:$C$1001,,0))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1" t="str">
        <f>INDEX(products!$A$1:$G$49,MATCH(orders!$D271,products!$A$1:$A$49,0), MATCH(orders!K$1,products!$A$1:$G$1,0)) &amp; " kg"</f>
        <v>0,2 kg</v>
      </c>
      <c r="L271" s="4">
        <f>INDEX(products!$A$1:$G$49,MATCH(orders!$D271,products!$A$1:$A$49,0), MATCH(orders!L$1,products!$A$1:$G$1,0))</f>
        <v>2.9849999999999999</v>
      </c>
      <c r="M271" s="4">
        <f>L271*E271</f>
        <v>5.97</v>
      </c>
      <c r="N271" t="str">
        <f>IF(I271="Rob","Robusta", IF(I271="Exc","Excelsa", IF(I271="Ara","Arabika",IF(I271="Lib","Liberika"))))</f>
        <v>Arabika</v>
      </c>
      <c r="O271" t="str">
        <f>IF(J271="M","Medium",IF(J271="L","Light",IF(J271="D","Dark","")))</f>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 customers!$C$2:$C$1001,,0)=0,"",_xlfn.XLOOKUP(C272,customers!$A$2:$A$1001, customers!$C$2:$C$1001,,0))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1" t="str">
        <f>INDEX(products!$A$1:$G$49,MATCH(orders!$D272,products!$A$1:$A$49,0), MATCH(orders!K$1,products!$A$1:$G$1,0)) &amp; " kg"</f>
        <v>0,5 kg</v>
      </c>
      <c r="L272" s="4">
        <f>INDEX(products!$A$1:$G$49,MATCH(orders!$D272,products!$A$1:$A$49,0), MATCH(orders!L$1,products!$A$1:$G$1,0))</f>
        <v>7.29</v>
      </c>
      <c r="M272" s="4">
        <f>L272*E272</f>
        <v>7.29</v>
      </c>
      <c r="N272" t="str">
        <f>IF(I272="Rob","Robusta", IF(I272="Exc","Excelsa", IF(I272="Ara","Arabika",IF(I272="Lib","Liberika"))))</f>
        <v>Excelsa</v>
      </c>
      <c r="O272" t="str">
        <f>IF(J272="M","Medium",IF(J272="L","Light",IF(J272="D","Dark","")))</f>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 customers!$C$2:$C$1001,,0)=0,"",_xlfn.XLOOKUP(C273,customers!$A$2:$A$1001, customers!$C$2:$C$1001,,0))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1" t="str">
        <f>INDEX(products!$A$1:$G$49,MATCH(orders!$D273,products!$A$1:$A$49,0), MATCH(orders!K$1,products!$A$1:$G$1,0)) &amp; " kg"</f>
        <v>0,2 kg</v>
      </c>
      <c r="L273" s="4">
        <f>INDEX(products!$A$1:$G$49,MATCH(orders!$D273,products!$A$1:$A$49,0), MATCH(orders!L$1,products!$A$1:$G$1,0))</f>
        <v>2.9849999999999999</v>
      </c>
      <c r="M273" s="4">
        <f>L273*E273</f>
        <v>11.94</v>
      </c>
      <c r="N273" t="str">
        <f>IF(I273="Rob","Robusta", IF(I273="Exc","Excelsa", IF(I273="Ara","Arabika",IF(I273="Lib","Liberika"))))</f>
        <v>Arabika</v>
      </c>
      <c r="O273" t="str">
        <f>IF(J273="M","Medium",IF(J273="L","Light",IF(J273="D","Dark","")))</f>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 customers!$C$2:$C$1001,,0)=0,"",_xlfn.XLOOKUP(C274,customers!$A$2:$A$1001, customers!$C$2:$C$1001,,0))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1" t="str">
        <f>INDEX(products!$A$1:$G$49,MATCH(orders!$D274,products!$A$1:$A$49,0), MATCH(orders!K$1,products!$A$1:$G$1,0)) &amp; " kg"</f>
        <v>1 kg</v>
      </c>
      <c r="L274" s="4">
        <f>INDEX(products!$A$1:$G$49,MATCH(orders!$D274,products!$A$1:$A$49,0), MATCH(orders!L$1,products!$A$1:$G$1,0))</f>
        <v>11.95</v>
      </c>
      <c r="M274" s="4">
        <f>L274*E274</f>
        <v>71.699999999999989</v>
      </c>
      <c r="N274" t="str">
        <f>IF(I274="Rob","Robusta", IF(I274="Exc","Excelsa", IF(I274="Ara","Arabika",IF(I274="Lib","Liberika"))))</f>
        <v>Robusta</v>
      </c>
      <c r="O274" t="str">
        <f>IF(J274="M","Medium",IF(J274="L","Light",IF(J274="D","Dark","")))</f>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 customers!$C$2:$C$1001,,0)=0,"",_xlfn.XLOOKUP(C275,customers!$A$2:$A$1001, customers!$C$2:$C$1001,,0))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1" t="str">
        <f>INDEX(products!$A$1:$G$49,MATCH(orders!$D275,products!$A$1:$A$49,0), MATCH(orders!K$1,products!$A$1:$G$1,0)) &amp; " kg"</f>
        <v>0,2 kg</v>
      </c>
      <c r="L275" s="4">
        <f>INDEX(products!$A$1:$G$49,MATCH(orders!$D275,products!$A$1:$A$49,0), MATCH(orders!L$1,products!$A$1:$G$1,0))</f>
        <v>3.8849999999999998</v>
      </c>
      <c r="M275" s="4">
        <f>L275*E275</f>
        <v>7.77</v>
      </c>
      <c r="N275" t="str">
        <f>IF(I275="Rob","Robusta", IF(I275="Exc","Excelsa", IF(I275="Ara","Arabika",IF(I275="Lib","Liberika"))))</f>
        <v>Arabika</v>
      </c>
      <c r="O275" t="str">
        <f>IF(J275="M","Medium",IF(J275="L","Light",IF(J275="D","Dark","")))</f>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 customers!$C$2:$C$1001,,0)=0,"",_xlfn.XLOOKUP(C276,customers!$A$2:$A$1001, customers!$C$2:$C$1001,,0))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1" t="str">
        <f>INDEX(products!$A$1:$G$49,MATCH(orders!$D276,products!$A$1:$A$49,0), MATCH(orders!K$1,products!$A$1:$G$1,0)) &amp; " kg"</f>
        <v>2,5 kg</v>
      </c>
      <c r="L276" s="4">
        <f>INDEX(products!$A$1:$G$49,MATCH(orders!$D276,products!$A$1:$A$49,0), MATCH(orders!L$1,products!$A$1:$G$1,0))</f>
        <v>25.874999999999996</v>
      </c>
      <c r="M276" s="4">
        <f>L276*E276</f>
        <v>25.874999999999996</v>
      </c>
      <c r="N276" t="str">
        <f>IF(I276="Rob","Robusta", IF(I276="Exc","Excelsa", IF(I276="Ara","Arabika",IF(I276="Lib","Liberika"))))</f>
        <v>Arabika</v>
      </c>
      <c r="O276" t="str">
        <f>IF(J276="M","Medium",IF(J276="L","Light",IF(J276="D","Dark","")))</f>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 customers!$C$2:$C$1001,,0)=0,"",_xlfn.XLOOKUP(C277,customers!$A$2:$A$1001, customers!$C$2:$C$1001,,0))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1" t="str">
        <f>INDEX(products!$A$1:$G$49,MATCH(orders!$D277,products!$A$1:$A$49,0), MATCH(orders!K$1,products!$A$1:$G$1,0)) &amp; " kg"</f>
        <v>2,5 kg</v>
      </c>
      <c r="L277" s="4">
        <f>INDEX(products!$A$1:$G$49,MATCH(orders!$D277,products!$A$1:$A$49,0), MATCH(orders!L$1,products!$A$1:$G$1,0))</f>
        <v>34.154999999999994</v>
      </c>
      <c r="M277" s="4">
        <f>L277*E277</f>
        <v>204.92999999999995</v>
      </c>
      <c r="N277" t="str">
        <f>IF(I277="Rob","Robusta", IF(I277="Exc","Excelsa", IF(I277="Ara","Arabika",IF(I277="Lib","Liberika"))))</f>
        <v>Excelsa</v>
      </c>
      <c r="O277" t="str">
        <f>IF(J277="M","Medium",IF(J277="L","Light",IF(J277="D","Dark","")))</f>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 customers!$C$2:$C$1001,,0)=0,"",_xlfn.XLOOKUP(C278,customers!$A$2:$A$1001, customers!$C$2:$C$1001,,0))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1" t="str">
        <f>INDEX(products!$A$1:$G$49,MATCH(orders!$D278,products!$A$1:$A$49,0), MATCH(orders!K$1,products!$A$1:$G$1,0)) &amp; " kg"</f>
        <v>2,5 kg</v>
      </c>
      <c r="L278" s="4">
        <f>INDEX(products!$A$1:$G$49,MATCH(orders!$D278,products!$A$1:$A$49,0), MATCH(orders!L$1,products!$A$1:$G$1,0))</f>
        <v>27.484999999999996</v>
      </c>
      <c r="M278" s="4">
        <f>L278*E278</f>
        <v>109.93999999999998</v>
      </c>
      <c r="N278" t="str">
        <f>IF(I278="Rob","Robusta", IF(I278="Exc","Excelsa", IF(I278="Ara","Arabika",IF(I278="Lib","Liberika"))))</f>
        <v>Robusta</v>
      </c>
      <c r="O278" t="str">
        <f>IF(J278="M","Medium",IF(J278="L","Light",IF(J278="D","Dark","")))</f>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 customers!$C$2:$C$1001,,0)=0,"",_xlfn.XLOOKUP(C279,customers!$A$2:$A$1001, customers!$C$2:$C$1001,,0))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1" t="str">
        <f>INDEX(products!$A$1:$G$49,MATCH(orders!$D279,products!$A$1:$A$49,0), MATCH(orders!K$1,products!$A$1:$G$1,0)) &amp; " kg"</f>
        <v>1 kg</v>
      </c>
      <c r="L279" s="4">
        <f>INDEX(products!$A$1:$G$49,MATCH(orders!$D279,products!$A$1:$A$49,0), MATCH(orders!L$1,products!$A$1:$G$1,0))</f>
        <v>14.85</v>
      </c>
      <c r="M279" s="4">
        <f>L279*E279</f>
        <v>89.1</v>
      </c>
      <c r="N279" t="str">
        <f>IF(I279="Rob","Robusta", IF(I279="Exc","Excelsa", IF(I279="Ara","Arabika",IF(I279="Lib","Liberika"))))</f>
        <v>Excelsa</v>
      </c>
      <c r="O279" t="str">
        <f>IF(J279="M","Medium",IF(J279="L","Light",IF(J279="D","Dark","")))</f>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 customers!$C$2:$C$1001,,0)=0,"",_xlfn.XLOOKUP(C280,customers!$A$2:$A$1001, customers!$C$2:$C$1001,,0))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1" t="str">
        <f>INDEX(products!$A$1:$G$49,MATCH(orders!$D280,products!$A$1:$A$49,0), MATCH(orders!K$1,products!$A$1:$G$1,0)) &amp; " kg"</f>
        <v>0,2 kg</v>
      </c>
      <c r="L280" s="4">
        <f>INDEX(products!$A$1:$G$49,MATCH(orders!$D280,products!$A$1:$A$49,0), MATCH(orders!L$1,products!$A$1:$G$1,0))</f>
        <v>3.8849999999999998</v>
      </c>
      <c r="M280" s="4">
        <f>L280*E280</f>
        <v>7.77</v>
      </c>
      <c r="N280" t="str">
        <f>IF(I280="Rob","Robusta", IF(I280="Exc","Excelsa", IF(I280="Ara","Arabika",IF(I280="Lib","Liberika"))))</f>
        <v>Arabika</v>
      </c>
      <c r="O280" t="str">
        <f>IF(J280="M","Medium",IF(J280="L","Light",IF(J280="D","Dark","")))</f>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 customers!$C$2:$C$1001,,0)=0,"",_xlfn.XLOOKUP(C281,customers!$A$2:$A$1001, customers!$C$2:$C$1001,,0))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1" t="str">
        <f>INDEX(products!$A$1:$G$49,MATCH(orders!$D281,products!$A$1:$A$49,0), MATCH(orders!K$1,products!$A$1:$G$1,0)) &amp; " kg"</f>
        <v>2,5 kg</v>
      </c>
      <c r="L281" s="4">
        <f>INDEX(products!$A$1:$G$49,MATCH(orders!$D281,products!$A$1:$A$49,0), MATCH(orders!L$1,products!$A$1:$G$1,0))</f>
        <v>33.464999999999996</v>
      </c>
      <c r="M281" s="4">
        <f>L281*E281</f>
        <v>33.464999999999996</v>
      </c>
      <c r="N281" t="str">
        <f>IF(I281="Rob","Robusta", IF(I281="Exc","Excelsa", IF(I281="Ara","Arabika",IF(I281="Lib","Liberika"))))</f>
        <v>Liberika</v>
      </c>
      <c r="O281" t="str">
        <f>IF(J281="M","Medium",IF(J281="L","Light",IF(J281="D","Dark","")))</f>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 customers!$C$2:$C$1001,,0)=0,"",_xlfn.XLOOKUP(C282,customers!$A$2:$A$1001, customers!$C$2:$C$1001,,0))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1" t="str">
        <f>INDEX(products!$A$1:$G$49,MATCH(orders!$D282,products!$A$1:$A$49,0), MATCH(orders!K$1,products!$A$1:$G$1,0)) &amp; " kg"</f>
        <v>0,5 kg</v>
      </c>
      <c r="L282" s="4">
        <f>INDEX(products!$A$1:$G$49,MATCH(orders!$D282,products!$A$1:$A$49,0), MATCH(orders!L$1,products!$A$1:$G$1,0))</f>
        <v>8.25</v>
      </c>
      <c r="M282" s="4">
        <f>L282*E282</f>
        <v>41.25</v>
      </c>
      <c r="N282" t="str">
        <f>IF(I282="Rob","Robusta", IF(I282="Exc","Excelsa", IF(I282="Ara","Arabika",IF(I282="Lib","Liberika"))))</f>
        <v>Excelsa</v>
      </c>
      <c r="O282" t="str">
        <f>IF(J282="M","Medium",IF(J282="L","Light",IF(J282="D","Dark","")))</f>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 customers!$C$2:$C$1001,,0)=0,"",_xlfn.XLOOKUP(C283,customers!$A$2:$A$1001, customers!$C$2:$C$1001,,0))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1" t="str">
        <f>INDEX(products!$A$1:$G$49,MATCH(orders!$D283,products!$A$1:$A$49,0), MATCH(orders!K$1,products!$A$1:$G$1,0)) &amp; " kg"</f>
        <v>1 kg</v>
      </c>
      <c r="L283" s="4">
        <f>INDEX(products!$A$1:$G$49,MATCH(orders!$D283,products!$A$1:$A$49,0), MATCH(orders!L$1,products!$A$1:$G$1,0))</f>
        <v>14.85</v>
      </c>
      <c r="M283" s="4">
        <f>L283*E283</f>
        <v>59.4</v>
      </c>
      <c r="N283" t="str">
        <f>IF(I283="Rob","Robusta", IF(I283="Exc","Excelsa", IF(I283="Ara","Arabika",IF(I283="Lib","Liberika"))))</f>
        <v>Excelsa</v>
      </c>
      <c r="O283" t="str">
        <f>IF(J283="M","Medium",IF(J283="L","Light",IF(J283="D","Dark","")))</f>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 customers!$C$2:$C$1001,,0)=0,"",_xlfn.XLOOKUP(C284,customers!$A$2:$A$1001, customers!$C$2:$C$1001,,0))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1" t="str">
        <f>INDEX(products!$A$1:$G$49,MATCH(orders!$D284,products!$A$1:$A$49,0), MATCH(orders!K$1,products!$A$1:$G$1,0)) &amp; " kg"</f>
        <v>0,5 kg</v>
      </c>
      <c r="L284" s="4">
        <f>INDEX(products!$A$1:$G$49,MATCH(orders!$D284,products!$A$1:$A$49,0), MATCH(orders!L$1,products!$A$1:$G$1,0))</f>
        <v>7.77</v>
      </c>
      <c r="M284" s="4">
        <f>L284*E284</f>
        <v>7.77</v>
      </c>
      <c r="N284" t="str">
        <f>IF(I284="Rob","Robusta", IF(I284="Exc","Excelsa", IF(I284="Ara","Arabika",IF(I284="Lib","Liberika"))))</f>
        <v>Arabika</v>
      </c>
      <c r="O284" t="str">
        <f>IF(J284="M","Medium",IF(J284="L","Light",IF(J284="D","Dark","")))</f>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 customers!$C$2:$C$1001,,0)=0,"",_xlfn.XLOOKUP(C285,customers!$A$2:$A$1001, customers!$C$2:$C$1001,,0))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1" t="str">
        <f>INDEX(products!$A$1:$G$49,MATCH(orders!$D285,products!$A$1:$A$49,0), MATCH(orders!K$1,products!$A$1:$G$1,0)) &amp; " kg"</f>
        <v>0,5 kg</v>
      </c>
      <c r="L285" s="4">
        <f>INDEX(products!$A$1:$G$49,MATCH(orders!$D285,products!$A$1:$A$49,0), MATCH(orders!L$1,products!$A$1:$G$1,0))</f>
        <v>5.3699999999999992</v>
      </c>
      <c r="M285" s="4">
        <f>L285*E285</f>
        <v>5.3699999999999992</v>
      </c>
      <c r="N285" t="str">
        <f>IF(I285="Rob","Robusta", IF(I285="Exc","Excelsa", IF(I285="Ara","Arabika",IF(I285="Lib","Liberika"))))</f>
        <v>Robusta</v>
      </c>
      <c r="O285" t="str">
        <f>IF(J285="M","Medium",IF(J285="L","Light",IF(J285="D","Dark","")))</f>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 customers!$C$2:$C$1001,,0)=0,"",_xlfn.XLOOKUP(C286,customers!$A$2:$A$1001, customers!$C$2:$C$1001,,0))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1" t="str">
        <f>INDEX(products!$A$1:$G$49,MATCH(orders!$D286,products!$A$1:$A$49,0), MATCH(orders!K$1,products!$A$1:$G$1,0)) &amp; " kg"</f>
        <v>2,5 kg</v>
      </c>
      <c r="L286" s="4">
        <f>INDEX(products!$A$1:$G$49,MATCH(orders!$D286,products!$A$1:$A$49,0), MATCH(orders!L$1,products!$A$1:$G$1,0))</f>
        <v>31.624999999999996</v>
      </c>
      <c r="M286" s="4">
        <f>L286*E286</f>
        <v>94.874999999999986</v>
      </c>
      <c r="N286" t="str">
        <f>IF(I286="Rob","Robusta", IF(I286="Exc","Excelsa", IF(I286="Ara","Arabika",IF(I286="Lib","Liberika"))))</f>
        <v>Excelsa</v>
      </c>
      <c r="O286" t="str">
        <f>IF(J286="M","Medium",IF(J286="L","Light",IF(J286="D","Dark","")))</f>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 customers!$C$2:$C$1001,,0)=0,"",_xlfn.XLOOKUP(C287,customers!$A$2:$A$1001, customers!$C$2:$C$1001,,0))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1" t="str">
        <f>INDEX(products!$A$1:$G$49,MATCH(orders!$D287,products!$A$1:$A$49,0), MATCH(orders!K$1,products!$A$1:$G$1,0)) &amp; " kg"</f>
        <v>2,5 kg</v>
      </c>
      <c r="L287" s="4">
        <f>INDEX(products!$A$1:$G$49,MATCH(orders!$D287,products!$A$1:$A$49,0), MATCH(orders!L$1,products!$A$1:$G$1,0))</f>
        <v>36.454999999999998</v>
      </c>
      <c r="M287" s="4">
        <f>L287*E287</f>
        <v>36.454999999999998</v>
      </c>
      <c r="N287" t="str">
        <f>IF(I287="Rob","Robusta", IF(I287="Exc","Excelsa", IF(I287="Ara","Arabika",IF(I287="Lib","Liberika"))))</f>
        <v>Liberika</v>
      </c>
      <c r="O287" t="str">
        <f>IF(J287="M","Medium",IF(J287="L","Light",IF(J287="D","Dark","")))</f>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 customers!$C$2:$C$1001,,0)=0,"",_xlfn.XLOOKUP(C288,customers!$A$2:$A$1001, customers!$C$2:$C$1001,,0))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1" t="str">
        <f>INDEX(products!$A$1:$G$49,MATCH(orders!$D288,products!$A$1:$A$49,0), MATCH(orders!K$1,products!$A$1:$G$1,0)) &amp; " kg"</f>
        <v>0,2 kg</v>
      </c>
      <c r="L288" s="4">
        <f>INDEX(products!$A$1:$G$49,MATCH(orders!$D288,products!$A$1:$A$49,0), MATCH(orders!L$1,products!$A$1:$G$1,0))</f>
        <v>3.375</v>
      </c>
      <c r="M288" s="4">
        <f>L288*E288</f>
        <v>13.5</v>
      </c>
      <c r="N288" t="str">
        <f>IF(I288="Rob","Robusta", IF(I288="Exc","Excelsa", IF(I288="Ara","Arabika",IF(I288="Lib","Liberika"))))</f>
        <v>Arabika</v>
      </c>
      <c r="O288" t="str">
        <f>IF(J288="M","Medium",IF(J288="L","Light",IF(J288="D","Dark","")))</f>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 customers!$C$2:$C$1001,,0)=0,"",_xlfn.XLOOKUP(C289,customers!$A$2:$A$1001, customers!$C$2:$C$1001,,0))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1" t="str">
        <f>INDEX(products!$A$1:$G$49,MATCH(orders!$D289,products!$A$1:$A$49,0), MATCH(orders!K$1,products!$A$1:$G$1,0)) &amp; " kg"</f>
        <v>0,2 kg</v>
      </c>
      <c r="L289" s="4">
        <f>INDEX(products!$A$1:$G$49,MATCH(orders!$D289,products!$A$1:$A$49,0), MATCH(orders!L$1,products!$A$1:$G$1,0))</f>
        <v>3.5849999999999995</v>
      </c>
      <c r="M289" s="4">
        <f>L289*E289</f>
        <v>14.339999999999998</v>
      </c>
      <c r="N289" t="str">
        <f>IF(I289="Rob","Robusta", IF(I289="Exc","Excelsa", IF(I289="Ara","Arabika",IF(I289="Lib","Liberika"))))</f>
        <v>Robusta</v>
      </c>
      <c r="O289" t="str">
        <f>IF(J289="M","Medium",IF(J289="L","Light",IF(J289="D","Dark","")))</f>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 customers!$C$2:$C$1001,,0)=0,"",_xlfn.XLOOKUP(C290,customers!$A$2:$A$1001, customers!$C$2:$C$1001,,0))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1" t="str">
        <f>INDEX(products!$A$1:$G$49,MATCH(orders!$D290,products!$A$1:$A$49,0), MATCH(orders!K$1,products!$A$1:$G$1,0)) &amp; " kg"</f>
        <v>0,5 kg</v>
      </c>
      <c r="L290" s="4">
        <f>INDEX(products!$A$1:$G$49,MATCH(orders!$D290,products!$A$1:$A$49,0), MATCH(orders!L$1,products!$A$1:$G$1,0))</f>
        <v>8.25</v>
      </c>
      <c r="M290" s="4">
        <f>L290*E290</f>
        <v>8.25</v>
      </c>
      <c r="N290" t="str">
        <f>IF(I290="Rob","Robusta", IF(I290="Exc","Excelsa", IF(I290="Ara","Arabika",IF(I290="Lib","Liberika"))))</f>
        <v>Excelsa</v>
      </c>
      <c r="O290" t="str">
        <f>IF(J290="M","Medium",IF(J290="L","Light",IF(J290="D","Dark","")))</f>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 customers!$C$2:$C$1001,,0)=0,"",_xlfn.XLOOKUP(C291,customers!$A$2:$A$1001, customers!$C$2:$C$1001,,0))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1" t="str">
        <f>INDEX(products!$A$1:$G$49,MATCH(orders!$D291,products!$A$1:$A$49,0), MATCH(orders!K$1,products!$A$1:$G$1,0)) &amp; " kg"</f>
        <v>0,2 kg</v>
      </c>
      <c r="L291" s="4">
        <f>INDEX(products!$A$1:$G$49,MATCH(orders!$D291,products!$A$1:$A$49,0), MATCH(orders!L$1,products!$A$1:$G$1,0))</f>
        <v>2.6849999999999996</v>
      </c>
      <c r="M291" s="4">
        <f>L291*E291</f>
        <v>13.424999999999997</v>
      </c>
      <c r="N291" t="str">
        <f>IF(I291="Rob","Robusta", IF(I291="Exc","Excelsa", IF(I291="Ara","Arabika",IF(I291="Lib","Liberika"))))</f>
        <v>Robusta</v>
      </c>
      <c r="O291" t="str">
        <f>IF(J291="M","Medium",IF(J291="L","Light",IF(J291="D","Dark","")))</f>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 customers!$C$2:$C$1001,,0)=0,"",_xlfn.XLOOKUP(C292,customers!$A$2:$A$1001, customers!$C$2:$C$1001,,0))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1" t="str">
        <f>INDEX(products!$A$1:$G$49,MATCH(orders!$D292,products!$A$1:$A$49,0), MATCH(orders!K$1,products!$A$1:$G$1,0)) &amp; " kg"</f>
        <v>1 kg</v>
      </c>
      <c r="L292" s="4">
        <f>INDEX(products!$A$1:$G$49,MATCH(orders!$D292,products!$A$1:$A$49,0), MATCH(orders!L$1,products!$A$1:$G$1,0))</f>
        <v>9.9499999999999993</v>
      </c>
      <c r="M292" s="4">
        <f>L292*E292</f>
        <v>49.75</v>
      </c>
      <c r="N292" t="str">
        <f>IF(I292="Rob","Robusta", IF(I292="Exc","Excelsa", IF(I292="Ara","Arabika",IF(I292="Lib","Liberika"))))</f>
        <v>Arabika</v>
      </c>
      <c r="O292" t="str">
        <f>IF(J292="M","Medium",IF(J292="L","Light",IF(J292="D","Dark","")))</f>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 customers!$C$2:$C$1001,,0)=0,"",_xlfn.XLOOKUP(C293,customers!$A$2:$A$1001, customers!$C$2:$C$1001,,0))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1" t="str">
        <f>INDEX(products!$A$1:$G$49,MATCH(orders!$D293,products!$A$1:$A$49,0), MATCH(orders!K$1,products!$A$1:$G$1,0)) &amp; " kg"</f>
        <v>0,5 kg</v>
      </c>
      <c r="L293" s="4">
        <f>INDEX(products!$A$1:$G$49,MATCH(orders!$D293,products!$A$1:$A$49,0), MATCH(orders!L$1,products!$A$1:$G$1,0))</f>
        <v>8.25</v>
      </c>
      <c r="M293" s="4">
        <f>L293*E293</f>
        <v>16.5</v>
      </c>
      <c r="N293" t="str">
        <f>IF(I293="Rob","Robusta", IF(I293="Exc","Excelsa", IF(I293="Ara","Arabika",IF(I293="Lib","Liberika"))))</f>
        <v>Excelsa</v>
      </c>
      <c r="O293" t="str">
        <f>IF(J293="M","Medium",IF(J293="L","Light",IF(J293="D","Dark","")))</f>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 customers!$C$2:$C$1001,,0)=0,"",_xlfn.XLOOKUP(C294,customers!$A$2:$A$1001, customers!$C$2:$C$1001,,0))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1" t="str">
        <f>INDEX(products!$A$1:$G$49,MATCH(orders!$D294,products!$A$1:$A$49,0), MATCH(orders!K$1,products!$A$1:$G$1,0)) &amp; " kg"</f>
        <v>0,5 kg</v>
      </c>
      <c r="L294" s="4">
        <f>INDEX(products!$A$1:$G$49,MATCH(orders!$D294,products!$A$1:$A$49,0), MATCH(orders!L$1,products!$A$1:$G$1,0))</f>
        <v>5.97</v>
      </c>
      <c r="M294" s="4">
        <f>L294*E294</f>
        <v>17.91</v>
      </c>
      <c r="N294" t="str">
        <f>IF(I294="Rob","Robusta", IF(I294="Exc","Excelsa", IF(I294="Ara","Arabika",IF(I294="Lib","Liberika"))))</f>
        <v>Arabika</v>
      </c>
      <c r="O294" t="str">
        <f>IF(J294="M","Medium",IF(J294="L","Light",IF(J294="D","Dark","")))</f>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 customers!$C$2:$C$1001,,0)=0,"",_xlfn.XLOOKUP(C295,customers!$A$2:$A$1001, customers!$C$2:$C$1001,,0))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1" t="str">
        <f>INDEX(products!$A$1:$G$49,MATCH(orders!$D295,products!$A$1:$A$49,0), MATCH(orders!K$1,products!$A$1:$G$1,0)) &amp; " kg"</f>
        <v>0,5 kg</v>
      </c>
      <c r="L295" s="4">
        <f>INDEX(products!$A$1:$G$49,MATCH(orders!$D295,products!$A$1:$A$49,0), MATCH(orders!L$1,products!$A$1:$G$1,0))</f>
        <v>5.97</v>
      </c>
      <c r="M295" s="4">
        <f>L295*E295</f>
        <v>29.849999999999998</v>
      </c>
      <c r="N295" t="str">
        <f>IF(I295="Rob","Robusta", IF(I295="Exc","Excelsa", IF(I295="Ara","Arabika",IF(I295="Lib","Liberika"))))</f>
        <v>Arabika</v>
      </c>
      <c r="O295" t="str">
        <f>IF(J295="M","Medium",IF(J295="L","Light",IF(J295="D","Dark","")))</f>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 customers!$C$2:$C$1001,,0)=0,"",_xlfn.XLOOKUP(C296,customers!$A$2:$A$1001, customers!$C$2:$C$1001,,0))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1" t="str">
        <f>INDEX(products!$A$1:$G$49,MATCH(orders!$D296,products!$A$1:$A$49,0), MATCH(orders!K$1,products!$A$1:$G$1,0)) &amp; " kg"</f>
        <v>1 kg</v>
      </c>
      <c r="L296" s="4">
        <f>INDEX(products!$A$1:$G$49,MATCH(orders!$D296,products!$A$1:$A$49,0), MATCH(orders!L$1,products!$A$1:$G$1,0))</f>
        <v>14.85</v>
      </c>
      <c r="M296" s="4">
        <f>L296*E296</f>
        <v>44.55</v>
      </c>
      <c r="N296" t="str">
        <f>IF(I296="Rob","Robusta", IF(I296="Exc","Excelsa", IF(I296="Ara","Arabika",IF(I296="Lib","Liberika"))))</f>
        <v>Excelsa</v>
      </c>
      <c r="O296" t="str">
        <f>IF(J296="M","Medium",IF(J296="L","Light",IF(J296="D","Dark","")))</f>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 customers!$C$2:$C$1001,,0)=0,"",_xlfn.XLOOKUP(C297,customers!$A$2:$A$1001, customers!$C$2:$C$1001,,0))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1" t="str">
        <f>INDEX(products!$A$1:$G$49,MATCH(orders!$D297,products!$A$1:$A$49,0), MATCH(orders!K$1,products!$A$1:$G$1,0)) &amp; " kg"</f>
        <v>1 kg</v>
      </c>
      <c r="L297" s="4">
        <f>INDEX(products!$A$1:$G$49,MATCH(orders!$D297,products!$A$1:$A$49,0), MATCH(orders!L$1,products!$A$1:$G$1,0))</f>
        <v>13.75</v>
      </c>
      <c r="M297" s="4">
        <f>L297*E297</f>
        <v>27.5</v>
      </c>
      <c r="N297" t="str">
        <f>IF(I297="Rob","Robusta", IF(I297="Exc","Excelsa", IF(I297="Ara","Arabika",IF(I297="Lib","Liberika"))))</f>
        <v>Excelsa</v>
      </c>
      <c r="O297" t="str">
        <f>IF(J297="M","Medium",IF(J297="L","Light",IF(J297="D","Dark","")))</f>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 customers!$C$2:$C$1001,,0)=0,"",_xlfn.XLOOKUP(C298,customers!$A$2:$A$1001, customers!$C$2:$C$1001,,0))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1" t="str">
        <f>INDEX(products!$A$1:$G$49,MATCH(orders!$D298,products!$A$1:$A$49,0), MATCH(orders!K$1,products!$A$1:$G$1,0)) &amp; " kg"</f>
        <v>0,5 kg</v>
      </c>
      <c r="L298" s="4">
        <f>INDEX(products!$A$1:$G$49,MATCH(orders!$D298,products!$A$1:$A$49,0), MATCH(orders!L$1,products!$A$1:$G$1,0))</f>
        <v>5.97</v>
      </c>
      <c r="M298" s="4">
        <f>L298*E298</f>
        <v>35.82</v>
      </c>
      <c r="N298" t="str">
        <f>IF(I298="Rob","Robusta", IF(I298="Exc","Excelsa", IF(I298="Ara","Arabika",IF(I298="Lib","Liberika"))))</f>
        <v>Robusta</v>
      </c>
      <c r="O298" t="str">
        <f>IF(J298="M","Medium",IF(J298="L","Light",IF(J298="D","Dark","")))</f>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 customers!$C$2:$C$1001,,0)=0,"",_xlfn.XLOOKUP(C299,customers!$A$2:$A$1001, customers!$C$2:$C$1001,,0))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1" t="str">
        <f>INDEX(products!$A$1:$G$49,MATCH(orders!$D299,products!$A$1:$A$49,0), MATCH(orders!K$1,products!$A$1:$G$1,0)) &amp; " kg"</f>
        <v>0,5 kg</v>
      </c>
      <c r="L299" s="4">
        <f>INDEX(products!$A$1:$G$49,MATCH(orders!$D299,products!$A$1:$A$49,0), MATCH(orders!L$1,products!$A$1:$G$1,0))</f>
        <v>5.3699999999999992</v>
      </c>
      <c r="M299" s="4">
        <f>L299*E299</f>
        <v>16.11</v>
      </c>
      <c r="N299" t="str">
        <f>IF(I299="Rob","Robusta", IF(I299="Exc","Excelsa", IF(I299="Ara","Arabika",IF(I299="Lib","Liberika"))))</f>
        <v>Robusta</v>
      </c>
      <c r="O299" t="str">
        <f>IF(J299="M","Medium",IF(J299="L","Light",IF(J299="D","Dark","")))</f>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 customers!$C$2:$C$1001,,0)=0,"",_xlfn.XLOOKUP(C300,customers!$A$2:$A$1001, customers!$C$2:$C$1001,,0))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1" t="str">
        <f>INDEX(products!$A$1:$G$49,MATCH(orders!$D300,products!$A$1:$A$49,0), MATCH(orders!K$1,products!$A$1:$G$1,0)) &amp; " kg"</f>
        <v>0,2 kg</v>
      </c>
      <c r="L300" s="4">
        <f>INDEX(products!$A$1:$G$49,MATCH(orders!$D300,products!$A$1:$A$49,0), MATCH(orders!L$1,products!$A$1:$G$1,0))</f>
        <v>4.4550000000000001</v>
      </c>
      <c r="M300" s="4">
        <f>L300*E300</f>
        <v>26.73</v>
      </c>
      <c r="N300" t="str">
        <f>IF(I300="Rob","Robusta", IF(I300="Exc","Excelsa", IF(I300="Ara","Arabika",IF(I300="Lib","Liberika"))))</f>
        <v>Excelsa</v>
      </c>
      <c r="O300" t="str">
        <f>IF(J300="M","Medium",IF(J300="L","Light",IF(J300="D","Dark","")))</f>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 customers!$C$2:$C$1001,,0)=0,"",_xlfn.XLOOKUP(C301,customers!$A$2:$A$1001, customers!$C$2:$C$1001,,0))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1" t="str">
        <f>INDEX(products!$A$1:$G$49,MATCH(orders!$D301,products!$A$1:$A$49,0), MATCH(orders!K$1,products!$A$1:$G$1,0)) &amp; " kg"</f>
        <v>2,5 kg</v>
      </c>
      <c r="L301" s="4">
        <f>INDEX(products!$A$1:$G$49,MATCH(orders!$D301,products!$A$1:$A$49,0), MATCH(orders!L$1,products!$A$1:$G$1,0))</f>
        <v>34.154999999999994</v>
      </c>
      <c r="M301" s="4">
        <f>L301*E301</f>
        <v>204.92999999999995</v>
      </c>
      <c r="N301" t="str">
        <f>IF(I301="Rob","Robusta", IF(I301="Exc","Excelsa", IF(I301="Ara","Arabika",IF(I301="Lib","Liberika"))))</f>
        <v>Excelsa</v>
      </c>
      <c r="O301" t="str">
        <f>IF(J301="M","Medium",IF(J301="L","Light",IF(J301="D","Dark","")))</f>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 customers!$C$2:$C$1001,,0)=0,"",_xlfn.XLOOKUP(C302,customers!$A$2:$A$1001, customers!$C$2:$C$1001,,0))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1" t="str">
        <f>INDEX(products!$A$1:$G$49,MATCH(orders!$D302,products!$A$1:$A$49,0), MATCH(orders!K$1,products!$A$1:$G$1,0)) &amp; " kg"</f>
        <v>1 kg</v>
      </c>
      <c r="L302" s="4">
        <f>INDEX(products!$A$1:$G$49,MATCH(orders!$D302,products!$A$1:$A$49,0), MATCH(orders!L$1,products!$A$1:$G$1,0))</f>
        <v>12.95</v>
      </c>
      <c r="M302" s="4">
        <f>L302*E302</f>
        <v>38.849999999999994</v>
      </c>
      <c r="N302" t="str">
        <f>IF(I302="Rob","Robusta", IF(I302="Exc","Excelsa", IF(I302="Ara","Arabika",IF(I302="Lib","Liberika"))))</f>
        <v>Arabika</v>
      </c>
      <c r="O302" t="str">
        <f>IF(J302="M","Medium",IF(J302="L","Light",IF(J302="D","Dark","")))</f>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 customers!$C$2:$C$1001,,0)=0,"",_xlfn.XLOOKUP(C303,customers!$A$2:$A$1001, customers!$C$2:$C$1001,,0))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1" t="str">
        <f>INDEX(products!$A$1:$G$49,MATCH(orders!$D303,products!$A$1:$A$49,0), MATCH(orders!K$1,products!$A$1:$G$1,0)) &amp; " kg"</f>
        <v>0,2 kg</v>
      </c>
      <c r="L303" s="4">
        <f>INDEX(products!$A$1:$G$49,MATCH(orders!$D303,products!$A$1:$A$49,0), MATCH(orders!L$1,products!$A$1:$G$1,0))</f>
        <v>3.8849999999999998</v>
      </c>
      <c r="M303" s="4">
        <f>L303*E303</f>
        <v>15.54</v>
      </c>
      <c r="N303" t="str">
        <f>IF(I303="Rob","Robusta", IF(I303="Exc","Excelsa", IF(I303="Ara","Arabika",IF(I303="Lib","Liberika"))))</f>
        <v>Liberika</v>
      </c>
      <c r="O303" t="str">
        <f>IF(J303="M","Medium",IF(J303="L","Light",IF(J303="D","Dark","")))</f>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 customers!$C$2:$C$1001,,0)=0,"",_xlfn.XLOOKUP(C304,customers!$A$2:$A$1001, customers!$C$2:$C$1001,,0))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1" t="str">
        <f>INDEX(products!$A$1:$G$49,MATCH(orders!$D304,products!$A$1:$A$49,0), MATCH(orders!K$1,products!$A$1:$G$1,0)) &amp; " kg"</f>
        <v>0,5 kg</v>
      </c>
      <c r="L304" s="4">
        <f>INDEX(products!$A$1:$G$49,MATCH(orders!$D304,products!$A$1:$A$49,0), MATCH(orders!L$1,products!$A$1:$G$1,0))</f>
        <v>6.75</v>
      </c>
      <c r="M304" s="4">
        <f>L304*E304</f>
        <v>6.75</v>
      </c>
      <c r="N304" t="str">
        <f>IF(I304="Rob","Robusta", IF(I304="Exc","Excelsa", IF(I304="Ara","Arabika",IF(I304="Lib","Liberika"))))</f>
        <v>Arabika</v>
      </c>
      <c r="O304" t="str">
        <f>IF(J304="M","Medium",IF(J304="L","Light",IF(J304="D","Dark","")))</f>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 customers!$C$2:$C$1001,,0)=0,"",_xlfn.XLOOKUP(C305,customers!$A$2:$A$1001, customers!$C$2:$C$1001,,0))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1" t="str">
        <f>INDEX(products!$A$1:$G$49,MATCH(orders!$D305,products!$A$1:$A$49,0), MATCH(orders!K$1,products!$A$1:$G$1,0)) &amp; " kg"</f>
        <v>2,5 kg</v>
      </c>
      <c r="L305" s="4">
        <f>INDEX(products!$A$1:$G$49,MATCH(orders!$D305,products!$A$1:$A$49,0), MATCH(orders!L$1,products!$A$1:$G$1,0))</f>
        <v>27.945</v>
      </c>
      <c r="M305" s="4">
        <f>L305*E305</f>
        <v>111.78</v>
      </c>
      <c r="N305" t="str">
        <f>IF(I305="Rob","Robusta", IF(I305="Exc","Excelsa", IF(I305="Ara","Arabika",IF(I305="Lib","Liberika"))))</f>
        <v>Excelsa</v>
      </c>
      <c r="O305" t="str">
        <f>IF(J305="M","Medium",IF(J305="L","Light",IF(J305="D","Dark","")))</f>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 customers!$C$2:$C$1001,,0)=0,"",_xlfn.XLOOKUP(C306,customers!$A$2:$A$1001, customers!$C$2:$C$1001,,0))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1" t="str">
        <f>INDEX(products!$A$1:$G$49,MATCH(orders!$D306,products!$A$1:$A$49,0), MATCH(orders!K$1,products!$A$1:$G$1,0)) &amp; " kg"</f>
        <v>0,2 kg</v>
      </c>
      <c r="L306" s="4">
        <f>INDEX(products!$A$1:$G$49,MATCH(orders!$D306,products!$A$1:$A$49,0), MATCH(orders!L$1,products!$A$1:$G$1,0))</f>
        <v>3.8849999999999998</v>
      </c>
      <c r="M306" s="4">
        <f>L306*E306</f>
        <v>3.8849999999999998</v>
      </c>
      <c r="N306" t="str">
        <f>IF(I306="Rob","Robusta", IF(I306="Exc","Excelsa", IF(I306="Ara","Arabika",IF(I306="Lib","Liberika"))))</f>
        <v>Arabika</v>
      </c>
      <c r="O306" t="str">
        <f>IF(J306="M","Medium",IF(J306="L","Light",IF(J306="D","Dark","")))</f>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 customers!$C$2:$C$1001,,0)=0,"",_xlfn.XLOOKUP(C307,customers!$A$2:$A$1001, customers!$C$2:$C$1001,,0))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1" t="str">
        <f>INDEX(products!$A$1:$G$49,MATCH(orders!$D307,products!$A$1:$A$49,0), MATCH(orders!K$1,products!$A$1:$G$1,0)) &amp; " kg"</f>
        <v>0,2 kg</v>
      </c>
      <c r="L307" s="4">
        <f>INDEX(products!$A$1:$G$49,MATCH(orders!$D307,products!$A$1:$A$49,0), MATCH(orders!L$1,products!$A$1:$G$1,0))</f>
        <v>4.3650000000000002</v>
      </c>
      <c r="M307" s="4">
        <f>L307*E307</f>
        <v>21.825000000000003</v>
      </c>
      <c r="N307" t="str">
        <f>IF(I307="Rob","Robusta", IF(I307="Exc","Excelsa", IF(I307="Ara","Arabika",IF(I307="Lib","Liberika"))))</f>
        <v>Liberika</v>
      </c>
      <c r="O307" t="str">
        <f>IF(J307="M","Medium",IF(J307="L","Light",IF(J307="D","Dark","")))</f>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 customers!$C$2:$C$1001,,0)=0,"",_xlfn.XLOOKUP(C308,customers!$A$2:$A$1001, customers!$C$2:$C$1001,,0))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1" t="str">
        <f>INDEX(products!$A$1:$G$49,MATCH(orders!$D308,products!$A$1:$A$49,0), MATCH(orders!K$1,products!$A$1:$G$1,0)) &amp; " kg"</f>
        <v>0,2 kg</v>
      </c>
      <c r="L308" s="4">
        <f>INDEX(products!$A$1:$G$49,MATCH(orders!$D308,products!$A$1:$A$49,0), MATCH(orders!L$1,products!$A$1:$G$1,0))</f>
        <v>2.9849999999999999</v>
      </c>
      <c r="M308" s="4">
        <f>L308*E308</f>
        <v>14.924999999999999</v>
      </c>
      <c r="N308" t="str">
        <f>IF(I308="Rob","Robusta", IF(I308="Exc","Excelsa", IF(I308="Ara","Arabika",IF(I308="Lib","Liberika"))))</f>
        <v>Robusta</v>
      </c>
      <c r="O308" t="str">
        <f>IF(J308="M","Medium",IF(J308="L","Light",IF(J308="D","Dark","")))</f>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 customers!$C$2:$C$1001,,0)=0,"",_xlfn.XLOOKUP(C309,customers!$A$2:$A$1001, customers!$C$2:$C$1001,,0))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1" t="str">
        <f>INDEX(products!$A$1:$G$49,MATCH(orders!$D309,products!$A$1:$A$49,0), MATCH(orders!K$1,products!$A$1:$G$1,0)) &amp; " kg"</f>
        <v>1 kg</v>
      </c>
      <c r="L309" s="4">
        <f>INDEX(products!$A$1:$G$49,MATCH(orders!$D309,products!$A$1:$A$49,0), MATCH(orders!L$1,products!$A$1:$G$1,0))</f>
        <v>11.25</v>
      </c>
      <c r="M309" s="4">
        <f>L309*E309</f>
        <v>33.75</v>
      </c>
      <c r="N309" t="str">
        <f>IF(I309="Rob","Robusta", IF(I309="Exc","Excelsa", IF(I309="Ara","Arabika",IF(I309="Lib","Liberika"))))</f>
        <v>Arabika</v>
      </c>
      <c r="O309" t="str">
        <f>IF(J309="M","Medium",IF(J309="L","Light",IF(J309="D","Dark","")))</f>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 customers!$C$2:$C$1001,,0)=0,"",_xlfn.XLOOKUP(C310,customers!$A$2:$A$1001, customers!$C$2:$C$1001,,0))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1" t="str">
        <f>INDEX(products!$A$1:$G$49,MATCH(orders!$D310,products!$A$1:$A$49,0), MATCH(orders!K$1,products!$A$1:$G$1,0)) &amp; " kg"</f>
        <v>1 kg</v>
      </c>
      <c r="L310" s="4">
        <f>INDEX(products!$A$1:$G$49,MATCH(orders!$D310,products!$A$1:$A$49,0), MATCH(orders!L$1,products!$A$1:$G$1,0))</f>
        <v>11.25</v>
      </c>
      <c r="M310" s="4">
        <f>L310*E310</f>
        <v>33.75</v>
      </c>
      <c r="N310" t="str">
        <f>IF(I310="Rob","Robusta", IF(I310="Exc","Excelsa", IF(I310="Ara","Arabika",IF(I310="Lib","Liberika"))))</f>
        <v>Arabika</v>
      </c>
      <c r="O310" t="str">
        <f>IF(J310="M","Medium",IF(J310="L","Light",IF(J310="D","Dark","")))</f>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 customers!$C$2:$C$1001,,0)=0,"",_xlfn.XLOOKUP(C311,customers!$A$2:$A$1001, customers!$C$2:$C$1001,,0))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1" t="str">
        <f>INDEX(products!$A$1:$G$49,MATCH(orders!$D311,products!$A$1:$A$49,0), MATCH(orders!K$1,products!$A$1:$G$1,0)) &amp; " kg"</f>
        <v>0,2 kg</v>
      </c>
      <c r="L311" s="4">
        <f>INDEX(products!$A$1:$G$49,MATCH(orders!$D311,products!$A$1:$A$49,0), MATCH(orders!L$1,products!$A$1:$G$1,0))</f>
        <v>4.3650000000000002</v>
      </c>
      <c r="M311" s="4">
        <f>L311*E311</f>
        <v>26.19</v>
      </c>
      <c r="N311" t="str">
        <f>IF(I311="Rob","Robusta", IF(I311="Exc","Excelsa", IF(I311="Ara","Arabika",IF(I311="Lib","Liberika"))))</f>
        <v>Liberika</v>
      </c>
      <c r="O311" t="str">
        <f>IF(J311="M","Medium",IF(J311="L","Light",IF(J311="D","Dark","")))</f>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 customers!$C$2:$C$1001,,0)=0,"",_xlfn.XLOOKUP(C312,customers!$A$2:$A$1001, customers!$C$2:$C$1001,,0))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1" t="str">
        <f>INDEX(products!$A$1:$G$49,MATCH(orders!$D312,products!$A$1:$A$49,0), MATCH(orders!K$1,products!$A$1:$G$1,0)) &amp; " kg"</f>
        <v>1 kg</v>
      </c>
      <c r="L312" s="4">
        <f>INDEX(products!$A$1:$G$49,MATCH(orders!$D312,products!$A$1:$A$49,0), MATCH(orders!L$1,products!$A$1:$G$1,0))</f>
        <v>14.85</v>
      </c>
      <c r="M312" s="4">
        <f>L312*E312</f>
        <v>14.85</v>
      </c>
      <c r="N312" t="str">
        <f>IF(I312="Rob","Robusta", IF(I312="Exc","Excelsa", IF(I312="Ara","Arabika",IF(I312="Lib","Liberika"))))</f>
        <v>Excelsa</v>
      </c>
      <c r="O312" t="str">
        <f>IF(J312="M","Medium",IF(J312="L","Light",IF(J312="D","Dark","")))</f>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 customers!$C$2:$C$1001,,0)=0,"",_xlfn.XLOOKUP(C313,customers!$A$2:$A$1001, customers!$C$2:$C$1001,,0))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1" t="str">
        <f>INDEX(products!$A$1:$G$49,MATCH(orders!$D313,products!$A$1:$A$49,0), MATCH(orders!K$1,products!$A$1:$G$1,0)) &amp; " kg"</f>
        <v>2,5 kg</v>
      </c>
      <c r="L313" s="4">
        <f>INDEX(products!$A$1:$G$49,MATCH(orders!$D313,products!$A$1:$A$49,0), MATCH(orders!L$1,products!$A$1:$G$1,0))</f>
        <v>31.624999999999996</v>
      </c>
      <c r="M313" s="4">
        <f>L313*E313</f>
        <v>189.74999999999997</v>
      </c>
      <c r="N313" t="str">
        <f>IF(I313="Rob","Robusta", IF(I313="Exc","Excelsa", IF(I313="Ara","Arabika",IF(I313="Lib","Liberika"))))</f>
        <v>Excelsa</v>
      </c>
      <c r="O313" t="str">
        <f>IF(J313="M","Medium",IF(J313="L","Light",IF(J313="D","Dark","")))</f>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 customers!$C$2:$C$1001,,0)=0,"",_xlfn.XLOOKUP(C314,customers!$A$2:$A$1001, customers!$C$2:$C$1001,,0))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1" t="str">
        <f>INDEX(products!$A$1:$G$49,MATCH(orders!$D314,products!$A$1:$A$49,0), MATCH(orders!K$1,products!$A$1:$G$1,0)) &amp; " kg"</f>
        <v>0,5 kg</v>
      </c>
      <c r="L314" s="4">
        <f>INDEX(products!$A$1:$G$49,MATCH(orders!$D314,products!$A$1:$A$49,0), MATCH(orders!L$1,products!$A$1:$G$1,0))</f>
        <v>5.97</v>
      </c>
      <c r="M314" s="4">
        <f>L314*E314</f>
        <v>5.97</v>
      </c>
      <c r="N314" t="str">
        <f>IF(I314="Rob","Robusta", IF(I314="Exc","Excelsa", IF(I314="Ara","Arabika",IF(I314="Lib","Liberika"))))</f>
        <v>Robusta</v>
      </c>
      <c r="O314" t="str">
        <f>IF(J314="M","Medium",IF(J314="L","Light",IF(J314="D","Dark","")))</f>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 customers!$C$2:$C$1001,,0)=0,"",_xlfn.XLOOKUP(C315,customers!$A$2:$A$1001, customers!$C$2:$C$1001,,0))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1" t="str">
        <f>INDEX(products!$A$1:$G$49,MATCH(orders!$D315,products!$A$1:$A$49,0), MATCH(orders!K$1,products!$A$1:$G$1,0)) &amp; " kg"</f>
        <v>1 kg</v>
      </c>
      <c r="L315" s="4">
        <f>INDEX(products!$A$1:$G$49,MATCH(orders!$D315,products!$A$1:$A$49,0), MATCH(orders!L$1,products!$A$1:$G$1,0))</f>
        <v>9.9499999999999993</v>
      </c>
      <c r="M315" s="4">
        <f>L315*E315</f>
        <v>29.849999999999998</v>
      </c>
      <c r="N315" t="str">
        <f>IF(I315="Rob","Robusta", IF(I315="Exc","Excelsa", IF(I315="Ara","Arabika",IF(I315="Lib","Liberika"))))</f>
        <v>Robusta</v>
      </c>
      <c r="O315" t="str">
        <f>IF(J315="M","Medium",IF(J315="L","Light",IF(J315="D","Dark","")))</f>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 customers!$C$2:$C$1001,,0)=0,"",_xlfn.XLOOKUP(C316,customers!$A$2:$A$1001, customers!$C$2:$C$1001,,0))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1" t="str">
        <f>INDEX(products!$A$1:$G$49,MATCH(orders!$D316,products!$A$1:$A$49,0), MATCH(orders!K$1,products!$A$1:$G$1,0)) &amp; " kg"</f>
        <v>1 kg</v>
      </c>
      <c r="L316" s="4">
        <f>INDEX(products!$A$1:$G$49,MATCH(orders!$D316,products!$A$1:$A$49,0), MATCH(orders!L$1,products!$A$1:$G$1,0))</f>
        <v>8.9499999999999993</v>
      </c>
      <c r="M316" s="4">
        <f>L316*E316</f>
        <v>44.75</v>
      </c>
      <c r="N316" t="str">
        <f>IF(I316="Rob","Robusta", IF(I316="Exc","Excelsa", IF(I316="Ara","Arabika",IF(I316="Lib","Liberika"))))</f>
        <v>Robusta</v>
      </c>
      <c r="O316" t="str">
        <f>IF(J316="M","Medium",IF(J316="L","Light",IF(J316="D","Dark","")))</f>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 customers!$C$2:$C$1001,,0)=0,"",_xlfn.XLOOKUP(C317,customers!$A$2:$A$1001, customers!$C$2:$C$1001,,0))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1" t="str">
        <f>INDEX(products!$A$1:$G$49,MATCH(orders!$D317,products!$A$1:$A$49,0), MATCH(orders!K$1,products!$A$1:$G$1,0)) &amp; " kg"</f>
        <v>2,5 kg</v>
      </c>
      <c r="L317" s="4">
        <f>INDEX(products!$A$1:$G$49,MATCH(orders!$D317,products!$A$1:$A$49,0), MATCH(orders!L$1,products!$A$1:$G$1,0))</f>
        <v>34.154999999999994</v>
      </c>
      <c r="M317" s="4">
        <f>L317*E317</f>
        <v>34.154999999999994</v>
      </c>
      <c r="N317" t="str">
        <f>IF(I317="Rob","Robusta", IF(I317="Exc","Excelsa", IF(I317="Ara","Arabika",IF(I317="Lib","Liberika"))))</f>
        <v>Excelsa</v>
      </c>
      <c r="O317" t="str">
        <f>IF(J317="M","Medium",IF(J317="L","Light",IF(J317="D","Dark","")))</f>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 customers!$C$2:$C$1001,,0)=0,"",_xlfn.XLOOKUP(C318,customers!$A$2:$A$1001, customers!$C$2:$C$1001,,0))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1" t="str">
        <f>INDEX(products!$A$1:$G$49,MATCH(orders!$D318,products!$A$1:$A$49,0), MATCH(orders!K$1,products!$A$1:$G$1,0)) &amp; " kg"</f>
        <v>2,5 kg</v>
      </c>
      <c r="L318" s="4">
        <f>INDEX(products!$A$1:$G$49,MATCH(orders!$D318,products!$A$1:$A$49,0), MATCH(orders!L$1,products!$A$1:$G$1,0))</f>
        <v>34.154999999999994</v>
      </c>
      <c r="M318" s="4">
        <f>L318*E318</f>
        <v>204.92999999999995</v>
      </c>
      <c r="N318" t="str">
        <f>IF(I318="Rob","Robusta", IF(I318="Exc","Excelsa", IF(I318="Ara","Arabika",IF(I318="Lib","Liberika"))))</f>
        <v>Excelsa</v>
      </c>
      <c r="O318" t="str">
        <f>IF(J318="M","Medium",IF(J318="L","Light",IF(J318="D","Dark","")))</f>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 customers!$C$2:$C$1001,,0)=0,"",_xlfn.XLOOKUP(C319,customers!$A$2:$A$1001, customers!$C$2:$C$1001,,0))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1" t="str">
        <f>INDEX(products!$A$1:$G$49,MATCH(orders!$D319,products!$A$1:$A$49,0), MATCH(orders!K$1,products!$A$1:$G$1,0)) &amp; " kg"</f>
        <v>0,5 kg</v>
      </c>
      <c r="L319" s="4">
        <f>INDEX(products!$A$1:$G$49,MATCH(orders!$D319,products!$A$1:$A$49,0), MATCH(orders!L$1,products!$A$1:$G$1,0))</f>
        <v>7.29</v>
      </c>
      <c r="M319" s="4">
        <f>L319*E319</f>
        <v>21.87</v>
      </c>
      <c r="N319" t="str">
        <f>IF(I319="Rob","Robusta", IF(I319="Exc","Excelsa", IF(I319="Ara","Arabika",IF(I319="Lib","Liberika"))))</f>
        <v>Excelsa</v>
      </c>
      <c r="O319" t="str">
        <f>IF(J319="M","Medium",IF(J319="L","Light",IF(J319="D","Dark","")))</f>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 customers!$C$2:$C$1001,,0)=0,"",_xlfn.XLOOKUP(C320,customers!$A$2:$A$1001, customers!$C$2:$C$1001,,0))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1" t="str">
        <f>INDEX(products!$A$1:$G$49,MATCH(orders!$D320,products!$A$1:$A$49,0), MATCH(orders!K$1,products!$A$1:$G$1,0)) &amp; " kg"</f>
        <v>2,5 kg</v>
      </c>
      <c r="L320" s="4">
        <f>INDEX(products!$A$1:$G$49,MATCH(orders!$D320,products!$A$1:$A$49,0), MATCH(orders!L$1,products!$A$1:$G$1,0))</f>
        <v>25.874999999999996</v>
      </c>
      <c r="M320" s="4">
        <f>L320*E320</f>
        <v>51.749999999999993</v>
      </c>
      <c r="N320" t="str">
        <f>IF(I320="Rob","Robusta", IF(I320="Exc","Excelsa", IF(I320="Ara","Arabika",IF(I320="Lib","Liberika"))))</f>
        <v>Arabika</v>
      </c>
      <c r="O320" t="str">
        <f>IF(J320="M","Medium",IF(J320="L","Light",IF(J320="D","Dark","")))</f>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 customers!$C$2:$C$1001,,0)=0,"",_xlfn.XLOOKUP(C321,customers!$A$2:$A$1001, customers!$C$2:$C$1001,,0))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1" t="str">
        <f>INDEX(products!$A$1:$G$49,MATCH(orders!$D321,products!$A$1:$A$49,0), MATCH(orders!K$1,products!$A$1:$G$1,0)) &amp; " kg"</f>
        <v>0,2 kg</v>
      </c>
      <c r="L321" s="4">
        <f>INDEX(products!$A$1:$G$49,MATCH(orders!$D321,products!$A$1:$A$49,0), MATCH(orders!L$1,products!$A$1:$G$1,0))</f>
        <v>4.125</v>
      </c>
      <c r="M321" s="4">
        <f>L321*E321</f>
        <v>8.25</v>
      </c>
      <c r="N321" t="str">
        <f>IF(I321="Rob","Robusta", IF(I321="Exc","Excelsa", IF(I321="Ara","Arabika",IF(I321="Lib","Liberika"))))</f>
        <v>Excelsa</v>
      </c>
      <c r="O321" t="str">
        <f>IF(J321="M","Medium",IF(J321="L","Light",IF(J321="D","Dark","")))</f>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 customers!$C$2:$C$1001,,0)=0,"",_xlfn.XLOOKUP(C322,customers!$A$2:$A$1001, customers!$C$2:$C$1001,,0))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1" t="str">
        <f>INDEX(products!$A$1:$G$49,MATCH(orders!$D322,products!$A$1:$A$49,0), MATCH(orders!K$1,products!$A$1:$G$1,0)) &amp; " kg"</f>
        <v>0,2 kg</v>
      </c>
      <c r="L322" s="4">
        <f>INDEX(products!$A$1:$G$49,MATCH(orders!$D322,products!$A$1:$A$49,0), MATCH(orders!L$1,products!$A$1:$G$1,0))</f>
        <v>3.8849999999999998</v>
      </c>
      <c r="M322" s="4">
        <f>L322*E322</f>
        <v>19.424999999999997</v>
      </c>
      <c r="N322" t="str">
        <f>IF(I322="Rob","Robusta", IF(I322="Exc","Excelsa", IF(I322="Ara","Arabika",IF(I322="Lib","Liberika"))))</f>
        <v>Arabika</v>
      </c>
      <c r="O322" t="str">
        <f>IF(J322="M","Medium",IF(J322="L","Light",IF(J322="D","Dark","")))</f>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 customers!$C$2:$C$1001,,0)=0,"",_xlfn.XLOOKUP(C323,customers!$A$2:$A$1001, customers!$C$2:$C$1001,,0))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1" t="str">
        <f>INDEX(products!$A$1:$G$49,MATCH(orders!$D323,products!$A$1:$A$49,0), MATCH(orders!K$1,products!$A$1:$G$1,0)) &amp; " kg"</f>
        <v>0,2 kg</v>
      </c>
      <c r="L323" s="4">
        <f>INDEX(products!$A$1:$G$49,MATCH(orders!$D323,products!$A$1:$A$49,0), MATCH(orders!L$1,products!$A$1:$G$1,0))</f>
        <v>3.375</v>
      </c>
      <c r="M323" s="4">
        <f>L323*E323</f>
        <v>20.25</v>
      </c>
      <c r="N323" t="str">
        <f>IF(I323="Rob","Robusta", IF(I323="Exc","Excelsa", IF(I323="Ara","Arabika",IF(I323="Lib","Liberika"))))</f>
        <v>Arabika</v>
      </c>
      <c r="O323" t="str">
        <f>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 customers!$C$2:$C$1001,,0)=0,"",_xlfn.XLOOKUP(C324,customers!$A$2:$A$1001, customers!$C$2:$C$1001,,0))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1" t="str">
        <f>INDEX(products!$A$1:$G$49,MATCH(orders!$D324,products!$A$1:$A$49,0), MATCH(orders!K$1,products!$A$1:$G$1,0)) &amp; " kg"</f>
        <v>0,5 kg</v>
      </c>
      <c r="L324" s="4">
        <f>INDEX(products!$A$1:$G$49,MATCH(orders!$D324,products!$A$1:$A$49,0), MATCH(orders!L$1,products!$A$1:$G$1,0))</f>
        <v>7.77</v>
      </c>
      <c r="M324" s="4">
        <f>L324*E324</f>
        <v>23.31</v>
      </c>
      <c r="N324" t="str">
        <f>IF(I324="Rob","Robusta", IF(I324="Exc","Excelsa", IF(I324="Ara","Arabika",IF(I324="Lib","Liberika"))))</f>
        <v>Liberika</v>
      </c>
      <c r="O324" t="str">
        <f>IF(J324="M","Medium",IF(J324="L","Light",IF(J324="D","Dark","")))</f>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 customers!$C$2:$C$1001,,0)=0,"",_xlfn.XLOOKUP(C325,customers!$A$2:$A$1001, customers!$C$2:$C$1001,,0))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1" t="str">
        <f>INDEX(products!$A$1:$G$49,MATCH(orders!$D325,products!$A$1:$A$49,0), MATCH(orders!K$1,products!$A$1:$G$1,0)) &amp; " kg"</f>
        <v>0,2 kg</v>
      </c>
      <c r="L325" s="4">
        <f>INDEX(products!$A$1:$G$49,MATCH(orders!$D325,products!$A$1:$A$49,0), MATCH(orders!L$1,products!$A$1:$G$1,0))</f>
        <v>3.645</v>
      </c>
      <c r="M325" s="4">
        <f>L325*E325</f>
        <v>18.225000000000001</v>
      </c>
      <c r="N325" t="str">
        <f>IF(I325="Rob","Robusta", IF(I325="Exc","Excelsa", IF(I325="Ara","Arabika",IF(I325="Lib","Liberika"))))</f>
        <v>Excelsa</v>
      </c>
      <c r="O325" t="str">
        <f>IF(J325="M","Medium",IF(J325="L","Light",IF(J325="D","Dark","")))</f>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 customers!$C$2:$C$1001,,0)=0,"",_xlfn.XLOOKUP(C326,customers!$A$2:$A$1001, customers!$C$2:$C$1001,,0))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1" t="str">
        <f>INDEX(products!$A$1:$G$49,MATCH(orders!$D326,products!$A$1:$A$49,0), MATCH(orders!K$1,products!$A$1:$G$1,0)) &amp; " kg"</f>
        <v>1 kg</v>
      </c>
      <c r="L326" s="4">
        <f>INDEX(products!$A$1:$G$49,MATCH(orders!$D326,products!$A$1:$A$49,0), MATCH(orders!L$1,products!$A$1:$G$1,0))</f>
        <v>13.75</v>
      </c>
      <c r="M326" s="4">
        <f>L326*E326</f>
        <v>13.75</v>
      </c>
      <c r="N326" t="str">
        <f>IF(I326="Rob","Robusta", IF(I326="Exc","Excelsa", IF(I326="Ara","Arabika",IF(I326="Lib","Liberika"))))</f>
        <v>Excelsa</v>
      </c>
      <c r="O326" t="str">
        <f>IF(J326="M","Medium",IF(J326="L","Light",IF(J326="D","Dark","")))</f>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 customers!$C$2:$C$1001,,0)=0,"",_xlfn.XLOOKUP(C327,customers!$A$2:$A$1001, customers!$C$2:$C$1001,,0))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1" t="str">
        <f>INDEX(products!$A$1:$G$49,MATCH(orders!$D327,products!$A$1:$A$49,0), MATCH(orders!K$1,products!$A$1:$G$1,0)) &amp; " kg"</f>
        <v>2,5 kg</v>
      </c>
      <c r="L327" s="4">
        <f>INDEX(products!$A$1:$G$49,MATCH(orders!$D327,products!$A$1:$A$49,0), MATCH(orders!L$1,products!$A$1:$G$1,0))</f>
        <v>29.784999999999997</v>
      </c>
      <c r="M327" s="4">
        <f>L327*E327</f>
        <v>29.784999999999997</v>
      </c>
      <c r="N327" t="str">
        <f>IF(I327="Rob","Robusta", IF(I327="Exc","Excelsa", IF(I327="Ara","Arabika",IF(I327="Lib","Liberika"))))</f>
        <v>Arabika</v>
      </c>
      <c r="O327" t="str">
        <f>IF(J327="M","Medium",IF(J327="L","Light",IF(J327="D","Dark","")))</f>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 customers!$C$2:$C$1001,,0)=0,"",_xlfn.XLOOKUP(C328,customers!$A$2:$A$1001, customers!$C$2:$C$1001,,0))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1" t="str">
        <f>INDEX(products!$A$1:$G$49,MATCH(orders!$D328,products!$A$1:$A$49,0), MATCH(orders!K$1,products!$A$1:$G$1,0)) &amp; " kg"</f>
        <v>1 kg</v>
      </c>
      <c r="L328" s="4">
        <f>INDEX(products!$A$1:$G$49,MATCH(orders!$D328,products!$A$1:$A$49,0), MATCH(orders!L$1,products!$A$1:$G$1,0))</f>
        <v>8.9499999999999993</v>
      </c>
      <c r="M328" s="4">
        <f>L328*E328</f>
        <v>44.75</v>
      </c>
      <c r="N328" t="str">
        <f>IF(I328="Rob","Robusta", IF(I328="Exc","Excelsa", IF(I328="Ara","Arabika",IF(I328="Lib","Liberika"))))</f>
        <v>Robusta</v>
      </c>
      <c r="O328" t="str">
        <f>IF(J328="M","Medium",IF(J328="L","Light",IF(J328="D","Dark","")))</f>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 customers!$C$2:$C$1001,,0)=0,"",_xlfn.XLOOKUP(C329,customers!$A$2:$A$1001, customers!$C$2:$C$1001,,0))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1" t="str">
        <f>INDEX(products!$A$1:$G$49,MATCH(orders!$D329,products!$A$1:$A$49,0), MATCH(orders!K$1,products!$A$1:$G$1,0)) &amp; " kg"</f>
        <v>1 kg</v>
      </c>
      <c r="L329" s="4">
        <f>INDEX(products!$A$1:$G$49,MATCH(orders!$D329,products!$A$1:$A$49,0), MATCH(orders!L$1,products!$A$1:$G$1,0))</f>
        <v>8.9499999999999993</v>
      </c>
      <c r="M329" s="4">
        <f>L329*E329</f>
        <v>44.75</v>
      </c>
      <c r="N329" t="str">
        <f>IF(I329="Rob","Robusta", IF(I329="Exc","Excelsa", IF(I329="Ara","Arabika",IF(I329="Lib","Liberika"))))</f>
        <v>Robusta</v>
      </c>
      <c r="O329" t="str">
        <f>IF(J329="M","Medium",IF(J329="L","Light",IF(J329="D","Dark","")))</f>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 customers!$C$2:$C$1001,,0)=0,"",_xlfn.XLOOKUP(C330,customers!$A$2:$A$1001, customers!$C$2:$C$1001,,0))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1" t="str">
        <f>INDEX(products!$A$1:$G$49,MATCH(orders!$D330,products!$A$1:$A$49,0), MATCH(orders!K$1,products!$A$1:$G$1,0)) &amp; " kg"</f>
        <v>0,5 kg</v>
      </c>
      <c r="L330" s="4">
        <f>INDEX(products!$A$1:$G$49,MATCH(orders!$D330,products!$A$1:$A$49,0), MATCH(orders!L$1,products!$A$1:$G$1,0))</f>
        <v>9.51</v>
      </c>
      <c r="M330" s="4">
        <f>L330*E330</f>
        <v>38.04</v>
      </c>
      <c r="N330" t="str">
        <f>IF(I330="Rob","Robusta", IF(I330="Exc","Excelsa", IF(I330="Ara","Arabika",IF(I330="Lib","Liberika"))))</f>
        <v>Liberika</v>
      </c>
      <c r="O330" t="str">
        <f>IF(J330="M","Medium",IF(J330="L","Light",IF(J330="D","Dark","")))</f>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 customers!$C$2:$C$1001,,0)=0,"",_xlfn.XLOOKUP(C331,customers!$A$2:$A$1001, customers!$C$2:$C$1001,,0))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1" t="str">
        <f>INDEX(products!$A$1:$G$49,MATCH(orders!$D331,products!$A$1:$A$49,0), MATCH(orders!K$1,products!$A$1:$G$1,0)) &amp; " kg"</f>
        <v>0,5 kg</v>
      </c>
      <c r="L331" s="4">
        <f>INDEX(products!$A$1:$G$49,MATCH(orders!$D331,products!$A$1:$A$49,0), MATCH(orders!L$1,products!$A$1:$G$1,0))</f>
        <v>5.3699999999999992</v>
      </c>
      <c r="M331" s="4">
        <f>L331*E331</f>
        <v>21.479999999999997</v>
      </c>
      <c r="N331" t="str">
        <f>IF(I331="Rob","Robusta", IF(I331="Exc","Excelsa", IF(I331="Ara","Arabika",IF(I331="Lib","Liberika"))))</f>
        <v>Robusta</v>
      </c>
      <c r="O331" t="str">
        <f>IF(J331="M","Medium",IF(J331="L","Light",IF(J331="D","Dark","")))</f>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 customers!$C$2:$C$1001,,0)=0,"",_xlfn.XLOOKUP(C332,customers!$A$2:$A$1001, customers!$C$2:$C$1001,,0))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1" t="str">
        <f>INDEX(products!$A$1:$G$49,MATCH(orders!$D332,products!$A$1:$A$49,0), MATCH(orders!K$1,products!$A$1:$G$1,0)) &amp; " kg"</f>
        <v>0,5 kg</v>
      </c>
      <c r="L332" s="4">
        <f>INDEX(products!$A$1:$G$49,MATCH(orders!$D332,products!$A$1:$A$49,0), MATCH(orders!L$1,products!$A$1:$G$1,0))</f>
        <v>5.3699999999999992</v>
      </c>
      <c r="M332" s="4">
        <f>L332*E332</f>
        <v>16.11</v>
      </c>
      <c r="N332" t="str">
        <f>IF(I332="Rob","Robusta", IF(I332="Exc","Excelsa", IF(I332="Ara","Arabika",IF(I332="Lib","Liberika"))))</f>
        <v>Robusta</v>
      </c>
      <c r="O332" t="str">
        <f>IF(J332="M","Medium",IF(J332="L","Light",IF(J332="D","Dark","")))</f>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 customers!$C$2:$C$1001,,0)=0,"",_xlfn.XLOOKUP(C333,customers!$A$2:$A$1001, customers!$C$2:$C$1001,,0))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1" t="str">
        <f>INDEX(products!$A$1:$G$49,MATCH(orders!$D333,products!$A$1:$A$49,0), MATCH(orders!K$1,products!$A$1:$G$1,0)) &amp; " kg"</f>
        <v>2,5 kg</v>
      </c>
      <c r="L333" s="4">
        <f>INDEX(products!$A$1:$G$49,MATCH(orders!$D333,products!$A$1:$A$49,0), MATCH(orders!L$1,products!$A$1:$G$1,0))</f>
        <v>22.884999999999998</v>
      </c>
      <c r="M333" s="4">
        <f>L333*E333</f>
        <v>22.884999999999998</v>
      </c>
      <c r="N333" t="str">
        <f>IF(I333="Rob","Robusta", IF(I333="Exc","Excelsa", IF(I333="Ara","Arabika",IF(I333="Lib","Liberika"))))</f>
        <v>Robusta</v>
      </c>
      <c r="O333" t="str">
        <f>IF(J333="M","Medium",IF(J333="L","Light",IF(J333="D","Dark","")))</f>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 customers!$C$2:$C$1001,,0)=0,"",_xlfn.XLOOKUP(C334,customers!$A$2:$A$1001, customers!$C$2:$C$1001,,0))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1" t="str">
        <f>INDEX(products!$A$1:$G$49,MATCH(orders!$D334,products!$A$1:$A$49,0), MATCH(orders!K$1,products!$A$1:$G$1,0)) &amp; " kg"</f>
        <v>0,5 kg</v>
      </c>
      <c r="L334" s="4">
        <f>INDEX(products!$A$1:$G$49,MATCH(orders!$D334,products!$A$1:$A$49,0), MATCH(orders!L$1,products!$A$1:$G$1,0))</f>
        <v>5.97</v>
      </c>
      <c r="M334" s="4">
        <f>L334*E334</f>
        <v>17.91</v>
      </c>
      <c r="N334" t="str">
        <f>IF(I334="Rob","Robusta", IF(I334="Exc","Excelsa", IF(I334="Ara","Arabika",IF(I334="Lib","Liberika"))))</f>
        <v>Arabika</v>
      </c>
      <c r="O334" t="str">
        <f>IF(J334="M","Medium",IF(J334="L","Light",IF(J334="D","Dark","")))</f>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 customers!$C$2:$C$1001,,0)=0,"",_xlfn.XLOOKUP(C335,customers!$A$2:$A$1001, customers!$C$2:$C$1001,,0))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1" t="str">
        <f>INDEX(products!$A$1:$G$49,MATCH(orders!$D335,products!$A$1:$A$49,0), MATCH(orders!K$1,products!$A$1:$G$1,0)) &amp; " kg"</f>
        <v>0,5 kg</v>
      </c>
      <c r="L335" s="4">
        <f>INDEX(products!$A$1:$G$49,MATCH(orders!$D335,products!$A$1:$A$49,0), MATCH(orders!L$1,products!$A$1:$G$1,0))</f>
        <v>5.97</v>
      </c>
      <c r="M335" s="4">
        <f>L335*E335</f>
        <v>23.88</v>
      </c>
      <c r="N335" t="str">
        <f>IF(I335="Rob","Robusta", IF(I335="Exc","Excelsa", IF(I335="Ara","Arabika",IF(I335="Lib","Liberika"))))</f>
        <v>Robusta</v>
      </c>
      <c r="O335" t="str">
        <f>IF(J335="M","Medium",IF(J335="L","Light",IF(J335="D","Dark","")))</f>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 customers!$C$2:$C$1001,,0)=0,"",_xlfn.XLOOKUP(C336,customers!$A$2:$A$1001, customers!$C$2:$C$1001,,0))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1" t="str">
        <f>INDEX(products!$A$1:$G$49,MATCH(orders!$D336,products!$A$1:$A$49,0), MATCH(orders!K$1,products!$A$1:$G$1,0)) &amp; " kg"</f>
        <v>1 kg</v>
      </c>
      <c r="L336" s="4">
        <f>INDEX(products!$A$1:$G$49,MATCH(orders!$D336,products!$A$1:$A$49,0), MATCH(orders!L$1,products!$A$1:$G$1,0))</f>
        <v>11.95</v>
      </c>
      <c r="M336" s="4">
        <f>L336*E336</f>
        <v>59.75</v>
      </c>
      <c r="N336" t="str">
        <f>IF(I336="Rob","Robusta", IF(I336="Exc","Excelsa", IF(I336="Ara","Arabika",IF(I336="Lib","Liberika"))))</f>
        <v>Robusta</v>
      </c>
      <c r="O336" t="str">
        <f>IF(J336="M","Medium",IF(J336="L","Light",IF(J336="D","Dark","")))</f>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 customers!$C$2:$C$1001,,0)=0,"",_xlfn.XLOOKUP(C337,customers!$A$2:$A$1001, customers!$C$2:$C$1001,,0))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1" t="str">
        <f>INDEX(products!$A$1:$G$49,MATCH(orders!$D337,products!$A$1:$A$49,0), MATCH(orders!K$1,products!$A$1:$G$1,0)) &amp; " kg"</f>
        <v>0,2 kg</v>
      </c>
      <c r="L337" s="4">
        <f>INDEX(products!$A$1:$G$49,MATCH(orders!$D337,products!$A$1:$A$49,0), MATCH(orders!L$1,products!$A$1:$G$1,0))</f>
        <v>4.7549999999999999</v>
      </c>
      <c r="M337" s="4">
        <f>L337*E337</f>
        <v>28.53</v>
      </c>
      <c r="N337" t="str">
        <f>IF(I337="Rob","Robusta", IF(I337="Exc","Excelsa", IF(I337="Ara","Arabika",IF(I337="Lib","Liberika"))))</f>
        <v>Liberika</v>
      </c>
      <c r="O337" t="str">
        <f>IF(J337="M","Medium",IF(J337="L","Light",IF(J337="D","Dark","")))</f>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 customers!$C$2:$C$1001,,0)=0,"",_xlfn.XLOOKUP(C338,customers!$A$2:$A$1001, customers!$C$2:$C$1001,,0))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1" t="str">
        <f>INDEX(products!$A$1:$G$49,MATCH(orders!$D338,products!$A$1:$A$49,0), MATCH(orders!K$1,products!$A$1:$G$1,0)) &amp; " kg"</f>
        <v>1 kg</v>
      </c>
      <c r="L338" s="4">
        <f>INDEX(products!$A$1:$G$49,MATCH(orders!$D338,products!$A$1:$A$49,0), MATCH(orders!L$1,products!$A$1:$G$1,0))</f>
        <v>11.25</v>
      </c>
      <c r="M338" s="4">
        <f>L338*E338</f>
        <v>45</v>
      </c>
      <c r="N338" t="str">
        <f>IF(I338="Rob","Robusta", IF(I338="Exc","Excelsa", IF(I338="Ara","Arabika",IF(I338="Lib","Liberika"))))</f>
        <v>Arabika</v>
      </c>
      <c r="O338" t="str">
        <f>IF(J338="M","Medium",IF(J338="L","Light",IF(J338="D","Dark","")))</f>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 customers!$C$2:$C$1001,,0)=0,"",_xlfn.XLOOKUP(C339,customers!$A$2:$A$1001, customers!$C$2:$C$1001,,0))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1" t="str">
        <f>INDEX(products!$A$1:$G$49,MATCH(orders!$D339,products!$A$1:$A$49,0), MATCH(orders!K$1,products!$A$1:$G$1,0)) &amp; " kg"</f>
        <v>2,5 kg</v>
      </c>
      <c r="L339" s="4">
        <f>INDEX(products!$A$1:$G$49,MATCH(orders!$D339,products!$A$1:$A$49,0), MATCH(orders!L$1,products!$A$1:$G$1,0))</f>
        <v>27.945</v>
      </c>
      <c r="M339" s="4">
        <f>L339*E339</f>
        <v>55.89</v>
      </c>
      <c r="N339" t="str">
        <f>IF(I339="Rob","Robusta", IF(I339="Exc","Excelsa", IF(I339="Ara","Arabika",IF(I339="Lib","Liberika"))))</f>
        <v>Excelsa</v>
      </c>
      <c r="O339" t="str">
        <f>IF(J339="M","Medium",IF(J339="L","Light",IF(J339="D","Dark","")))</f>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 customers!$C$2:$C$1001,,0)=0,"",_xlfn.XLOOKUP(C340,customers!$A$2:$A$1001, customers!$C$2:$C$1001,,0))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1" t="str">
        <f>INDEX(products!$A$1:$G$49,MATCH(orders!$D340,products!$A$1:$A$49,0), MATCH(orders!K$1,products!$A$1:$G$1,0)) &amp; " kg"</f>
        <v>1 kg</v>
      </c>
      <c r="L340" s="4">
        <f>INDEX(products!$A$1:$G$49,MATCH(orders!$D340,products!$A$1:$A$49,0), MATCH(orders!L$1,products!$A$1:$G$1,0))</f>
        <v>14.85</v>
      </c>
      <c r="M340" s="4">
        <f>L340*E340</f>
        <v>59.4</v>
      </c>
      <c r="N340" t="str">
        <f>IF(I340="Rob","Robusta", IF(I340="Exc","Excelsa", IF(I340="Ara","Arabika",IF(I340="Lib","Liberika"))))</f>
        <v>Excelsa</v>
      </c>
      <c r="O340" t="str">
        <f>IF(J340="M","Medium",IF(J340="L","Light",IF(J340="D","Dark","")))</f>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 customers!$C$2:$C$1001,,0)=0,"",_xlfn.XLOOKUP(C341,customers!$A$2:$A$1001, customers!$C$2:$C$1001,,0))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1" t="str">
        <f>INDEX(products!$A$1:$G$49,MATCH(orders!$D341,products!$A$1:$A$49,0), MATCH(orders!K$1,products!$A$1:$G$1,0)) &amp; " kg"</f>
        <v>0,2 kg</v>
      </c>
      <c r="L341" s="4">
        <f>INDEX(products!$A$1:$G$49,MATCH(orders!$D341,products!$A$1:$A$49,0), MATCH(orders!L$1,products!$A$1:$G$1,0))</f>
        <v>3.645</v>
      </c>
      <c r="M341" s="4">
        <f>L341*E341</f>
        <v>7.29</v>
      </c>
      <c r="N341" t="str">
        <f>IF(I341="Rob","Robusta", IF(I341="Exc","Excelsa", IF(I341="Ara","Arabika",IF(I341="Lib","Liberika"))))</f>
        <v>Excelsa</v>
      </c>
      <c r="O341" t="str">
        <f>IF(J341="M","Medium",IF(J341="L","Light",IF(J341="D","Dark","")))</f>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 customers!$C$2:$C$1001,,0)=0,"",_xlfn.XLOOKUP(C342,customers!$A$2:$A$1001, customers!$C$2:$C$1001,,0))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1" t="str">
        <f>INDEX(products!$A$1:$G$49,MATCH(orders!$D342,products!$A$1:$A$49,0), MATCH(orders!K$1,products!$A$1:$G$1,0)) &amp; " kg"</f>
        <v>0,5 kg</v>
      </c>
      <c r="L342" s="4">
        <f>INDEX(products!$A$1:$G$49,MATCH(orders!$D342,products!$A$1:$A$49,0), MATCH(orders!L$1,products!$A$1:$G$1,0))</f>
        <v>7.29</v>
      </c>
      <c r="M342" s="4">
        <f>L342*E342</f>
        <v>7.29</v>
      </c>
      <c r="N342" t="str">
        <f>IF(I342="Rob","Robusta", IF(I342="Exc","Excelsa", IF(I342="Ara","Arabika",IF(I342="Lib","Liberika"))))</f>
        <v>Excelsa</v>
      </c>
      <c r="O342" t="str">
        <f>IF(J342="M","Medium",IF(J342="L","Light",IF(J342="D","Dark","")))</f>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 customers!$C$2:$C$1001,,0)=0,"",_xlfn.XLOOKUP(C343,customers!$A$2:$A$1001, customers!$C$2:$C$1001,,0))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1" t="str">
        <f>INDEX(products!$A$1:$G$49,MATCH(orders!$D343,products!$A$1:$A$49,0), MATCH(orders!K$1,products!$A$1:$G$1,0)) &amp; " kg"</f>
        <v>0,5 kg</v>
      </c>
      <c r="L343" s="4">
        <f>INDEX(products!$A$1:$G$49,MATCH(orders!$D343,products!$A$1:$A$49,0), MATCH(orders!L$1,products!$A$1:$G$1,0))</f>
        <v>8.91</v>
      </c>
      <c r="M343" s="4">
        <f>L343*E343</f>
        <v>17.82</v>
      </c>
      <c r="N343" t="str">
        <f>IF(I343="Rob","Robusta", IF(I343="Exc","Excelsa", IF(I343="Ara","Arabika",IF(I343="Lib","Liberika"))))</f>
        <v>Excelsa</v>
      </c>
      <c r="O343" t="str">
        <f>IF(J343="M","Medium",IF(J343="L","Light",IF(J343="D","Dark","")))</f>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 customers!$C$2:$C$1001,,0)=0,"",_xlfn.XLOOKUP(C344,customers!$A$2:$A$1001, customers!$C$2:$C$1001,,0))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1" t="str">
        <f>INDEX(products!$A$1:$G$49,MATCH(orders!$D344,products!$A$1:$A$49,0), MATCH(orders!K$1,products!$A$1:$G$1,0)) &amp; " kg"</f>
        <v>0,5 kg</v>
      </c>
      <c r="L344" s="4">
        <f>INDEX(products!$A$1:$G$49,MATCH(orders!$D344,products!$A$1:$A$49,0), MATCH(orders!L$1,products!$A$1:$G$1,0))</f>
        <v>7.77</v>
      </c>
      <c r="M344" s="4">
        <f>L344*E344</f>
        <v>38.849999999999994</v>
      </c>
      <c r="N344" t="str">
        <f>IF(I344="Rob","Robusta", IF(I344="Exc","Excelsa", IF(I344="Ara","Arabika",IF(I344="Lib","Liberika"))))</f>
        <v>Liberika</v>
      </c>
      <c r="O344" t="str">
        <f>IF(J344="M","Medium",IF(J344="L","Light",IF(J344="D","Dark","")))</f>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 customers!$C$2:$C$1001,,0)=0,"",_xlfn.XLOOKUP(C345,customers!$A$2:$A$1001, customers!$C$2:$C$1001,,0))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1" t="str">
        <f>INDEX(products!$A$1:$G$49,MATCH(orders!$D345,products!$A$1:$A$49,0), MATCH(orders!K$1,products!$A$1:$G$1,0)) &amp; " kg"</f>
        <v>0,5 kg</v>
      </c>
      <c r="L345" s="4">
        <f>INDEX(products!$A$1:$G$49,MATCH(orders!$D345,products!$A$1:$A$49,0), MATCH(orders!L$1,products!$A$1:$G$1,0))</f>
        <v>5.3699999999999992</v>
      </c>
      <c r="M345" s="4">
        <f>L345*E345</f>
        <v>32.22</v>
      </c>
      <c r="N345" t="str">
        <f>IF(I345="Rob","Robusta", IF(I345="Exc","Excelsa", IF(I345="Ara","Arabika",IF(I345="Lib","Liberika"))))</f>
        <v>Robusta</v>
      </c>
      <c r="O345" t="str">
        <f>IF(J345="M","Medium",IF(J345="L","Light",IF(J345="D","Dark","")))</f>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 customers!$C$2:$C$1001,,0)=0,"",_xlfn.XLOOKUP(C346,customers!$A$2:$A$1001, customers!$C$2:$C$1001,,0))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1" t="str">
        <f>INDEX(products!$A$1:$G$49,MATCH(orders!$D346,products!$A$1:$A$49,0), MATCH(orders!K$1,products!$A$1:$G$1,0)) &amp; " kg"</f>
        <v>1 kg</v>
      </c>
      <c r="L346" s="4">
        <f>INDEX(products!$A$1:$G$49,MATCH(orders!$D346,products!$A$1:$A$49,0), MATCH(orders!L$1,products!$A$1:$G$1,0))</f>
        <v>9.9499999999999993</v>
      </c>
      <c r="M346" s="4">
        <f>L346*E346</f>
        <v>19.899999999999999</v>
      </c>
      <c r="N346" t="str">
        <f>IF(I346="Rob","Robusta", IF(I346="Exc","Excelsa", IF(I346="Ara","Arabika",IF(I346="Lib","Liberika"))))</f>
        <v>Robusta</v>
      </c>
      <c r="O346" t="str">
        <f>IF(J346="M","Medium",IF(J346="L","Light",IF(J346="D","Dark","")))</f>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 customers!$C$2:$C$1001,,0)=0,"",_xlfn.XLOOKUP(C347,customers!$A$2:$A$1001, customers!$C$2:$C$1001,,0))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1" t="str">
        <f>INDEX(products!$A$1:$G$49,MATCH(orders!$D347,products!$A$1:$A$49,0), MATCH(orders!K$1,products!$A$1:$G$1,0)) &amp; " kg"</f>
        <v>1 kg</v>
      </c>
      <c r="L347" s="4">
        <f>INDEX(products!$A$1:$G$49,MATCH(orders!$D347,products!$A$1:$A$49,0), MATCH(orders!L$1,products!$A$1:$G$1,0))</f>
        <v>11.95</v>
      </c>
      <c r="M347" s="4">
        <f>L347*E347</f>
        <v>59.75</v>
      </c>
      <c r="N347" t="str">
        <f>IF(I347="Rob","Robusta", IF(I347="Exc","Excelsa", IF(I347="Ara","Arabika",IF(I347="Lib","Liberika"))))</f>
        <v>Robusta</v>
      </c>
      <c r="O347" t="str">
        <f>IF(J347="M","Medium",IF(J347="L","Light",IF(J347="D","Dark","")))</f>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 customers!$C$2:$C$1001,,0)=0,"",_xlfn.XLOOKUP(C348,customers!$A$2:$A$1001, customers!$C$2:$C$1001,,0))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1" t="str">
        <f>INDEX(products!$A$1:$G$49,MATCH(orders!$D348,products!$A$1:$A$49,0), MATCH(orders!K$1,products!$A$1:$G$1,0)) &amp; " kg"</f>
        <v>0,5 kg</v>
      </c>
      <c r="L348" s="4">
        <f>INDEX(products!$A$1:$G$49,MATCH(orders!$D348,products!$A$1:$A$49,0), MATCH(orders!L$1,products!$A$1:$G$1,0))</f>
        <v>7.77</v>
      </c>
      <c r="M348" s="4">
        <f>L348*E348</f>
        <v>23.31</v>
      </c>
      <c r="N348" t="str">
        <f>IF(I348="Rob","Robusta", IF(I348="Exc","Excelsa", IF(I348="Ara","Arabika",IF(I348="Lib","Liberika"))))</f>
        <v>Arabika</v>
      </c>
      <c r="O348" t="str">
        <f>IF(J348="M","Medium",IF(J348="L","Light",IF(J348="D","Dark","")))</f>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 customers!$C$2:$C$1001,,0)=0,"",_xlfn.XLOOKUP(C349,customers!$A$2:$A$1001, customers!$C$2:$C$1001,,0))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1" t="str">
        <f>INDEX(products!$A$1:$G$49,MATCH(orders!$D349,products!$A$1:$A$49,0), MATCH(orders!K$1,products!$A$1:$G$1,0)) &amp; " kg"</f>
        <v>1 kg</v>
      </c>
      <c r="L349" s="4">
        <f>INDEX(products!$A$1:$G$49,MATCH(orders!$D349,products!$A$1:$A$49,0), MATCH(orders!L$1,products!$A$1:$G$1,0))</f>
        <v>14.55</v>
      </c>
      <c r="M349" s="4">
        <f>L349*E349</f>
        <v>43.650000000000006</v>
      </c>
      <c r="N349" t="str">
        <f>IF(I349="Rob","Robusta", IF(I349="Exc","Excelsa", IF(I349="Ara","Arabika",IF(I349="Lib","Liberika"))))</f>
        <v>Liberika</v>
      </c>
      <c r="O349" t="str">
        <f>IF(J349="M","Medium",IF(J349="L","Light",IF(J349="D","Dark","")))</f>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 customers!$C$2:$C$1001,,0)=0,"",_xlfn.XLOOKUP(C350,customers!$A$2:$A$1001, customers!$C$2:$C$1001,,0))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1" t="str">
        <f>INDEX(products!$A$1:$G$49,MATCH(orders!$D350,products!$A$1:$A$49,0), MATCH(orders!K$1,products!$A$1:$G$1,0)) &amp; " kg"</f>
        <v>2,5 kg</v>
      </c>
      <c r="L350" s="4">
        <f>INDEX(products!$A$1:$G$49,MATCH(orders!$D350,products!$A$1:$A$49,0), MATCH(orders!L$1,products!$A$1:$G$1,0))</f>
        <v>34.154999999999994</v>
      </c>
      <c r="M350" s="4">
        <f>L350*E350</f>
        <v>204.92999999999995</v>
      </c>
      <c r="N350" t="str">
        <f>IF(I350="Rob","Robusta", IF(I350="Exc","Excelsa", IF(I350="Ara","Arabika",IF(I350="Lib","Liberika"))))</f>
        <v>Excelsa</v>
      </c>
      <c r="O350" t="str">
        <f>IF(J350="M","Medium",IF(J350="L","Light",IF(J350="D","Dark","")))</f>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 customers!$C$2:$C$1001,,0)=0,"",_xlfn.XLOOKUP(C351,customers!$A$2:$A$1001, customers!$C$2:$C$1001,,0))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1" t="str">
        <f>INDEX(products!$A$1:$G$49,MATCH(orders!$D351,products!$A$1:$A$49,0), MATCH(orders!K$1,products!$A$1:$G$1,0)) &amp; " kg"</f>
        <v>0,2 kg</v>
      </c>
      <c r="L351" s="4">
        <f>INDEX(products!$A$1:$G$49,MATCH(orders!$D351,products!$A$1:$A$49,0), MATCH(orders!L$1,products!$A$1:$G$1,0))</f>
        <v>3.5849999999999995</v>
      </c>
      <c r="M351" s="4">
        <f>L351*E351</f>
        <v>14.339999999999998</v>
      </c>
      <c r="N351" t="str">
        <f>IF(I351="Rob","Robusta", IF(I351="Exc","Excelsa", IF(I351="Ara","Arabika",IF(I351="Lib","Liberika"))))</f>
        <v>Robusta</v>
      </c>
      <c r="O351" t="str">
        <f>IF(J351="M","Medium",IF(J351="L","Light",IF(J351="D","Dark","")))</f>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 customers!$C$2:$C$1001,,0)=0,"",_xlfn.XLOOKUP(C352,customers!$A$2:$A$1001, customers!$C$2:$C$1001,,0))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1" t="str">
        <f>INDEX(products!$A$1:$G$49,MATCH(orders!$D352,products!$A$1:$A$49,0), MATCH(orders!K$1,products!$A$1:$G$1,0)) &amp; " kg"</f>
        <v>0,5 kg</v>
      </c>
      <c r="L352" s="4">
        <f>INDEX(products!$A$1:$G$49,MATCH(orders!$D352,products!$A$1:$A$49,0), MATCH(orders!L$1,products!$A$1:$G$1,0))</f>
        <v>5.97</v>
      </c>
      <c r="M352" s="4">
        <f>L352*E352</f>
        <v>23.88</v>
      </c>
      <c r="N352" t="str">
        <f>IF(I352="Rob","Robusta", IF(I352="Exc","Excelsa", IF(I352="Ara","Arabika",IF(I352="Lib","Liberika"))))</f>
        <v>Arabika</v>
      </c>
      <c r="O352" t="str">
        <f>IF(J352="M","Medium",IF(J352="L","Light",IF(J352="D","Dark","")))</f>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 customers!$C$2:$C$1001,,0)=0,"",_xlfn.XLOOKUP(C353,customers!$A$2:$A$1001, customers!$C$2:$C$1001,,0))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1" t="str">
        <f>INDEX(products!$A$1:$G$49,MATCH(orders!$D353,products!$A$1:$A$49,0), MATCH(orders!K$1,products!$A$1:$G$1,0)) &amp; " kg"</f>
        <v>1 kg</v>
      </c>
      <c r="L353" s="4">
        <f>INDEX(products!$A$1:$G$49,MATCH(orders!$D353,products!$A$1:$A$49,0), MATCH(orders!L$1,products!$A$1:$G$1,0))</f>
        <v>11.25</v>
      </c>
      <c r="M353" s="4">
        <f>L353*E353</f>
        <v>22.5</v>
      </c>
      <c r="N353" t="str">
        <f>IF(I353="Rob","Robusta", IF(I353="Exc","Excelsa", IF(I353="Ara","Arabika",IF(I353="Lib","Liberika"))))</f>
        <v>Arabika</v>
      </c>
      <c r="O353" t="str">
        <f>IF(J353="M","Medium",IF(J353="L","Light",IF(J353="D","Dark","")))</f>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 customers!$C$2:$C$1001,,0)=0,"",_xlfn.XLOOKUP(C354,customers!$A$2:$A$1001, customers!$C$2:$C$1001,,0))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1" t="str">
        <f>INDEX(products!$A$1:$G$49,MATCH(orders!$D354,products!$A$1:$A$49,0), MATCH(orders!K$1,products!$A$1:$G$1,0)) &amp; " kg"</f>
        <v>0,5 kg</v>
      </c>
      <c r="L354" s="4">
        <f>INDEX(products!$A$1:$G$49,MATCH(orders!$D354,products!$A$1:$A$49,0), MATCH(orders!L$1,products!$A$1:$G$1,0))</f>
        <v>7.29</v>
      </c>
      <c r="M354" s="4">
        <f>L354*E354</f>
        <v>36.450000000000003</v>
      </c>
      <c r="N354" t="str">
        <f>IF(I354="Rob","Robusta", IF(I354="Exc","Excelsa", IF(I354="Ara","Arabika",IF(I354="Lib","Liberika"))))</f>
        <v>Excelsa</v>
      </c>
      <c r="O354" t="str">
        <f>IF(J354="M","Medium",IF(J354="L","Light",IF(J354="D","Dark","")))</f>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 customers!$C$2:$C$1001,,0)=0,"",_xlfn.XLOOKUP(C355,customers!$A$2:$A$1001, customers!$C$2:$C$1001,,0))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1" t="str">
        <f>INDEX(products!$A$1:$G$49,MATCH(orders!$D355,products!$A$1:$A$49,0), MATCH(orders!K$1,products!$A$1:$G$1,0)) &amp; " kg"</f>
        <v>0,5 kg</v>
      </c>
      <c r="L355" s="4">
        <f>INDEX(products!$A$1:$G$49,MATCH(orders!$D355,products!$A$1:$A$49,0), MATCH(orders!L$1,products!$A$1:$G$1,0))</f>
        <v>6.75</v>
      </c>
      <c r="M355" s="4">
        <f>L355*E355</f>
        <v>27</v>
      </c>
      <c r="N355" t="str">
        <f>IF(I355="Rob","Robusta", IF(I355="Exc","Excelsa", IF(I355="Ara","Arabika",IF(I355="Lib","Liberika"))))</f>
        <v>Arabika</v>
      </c>
      <c r="O355" t="str">
        <f>IF(J355="M","Medium",IF(J355="L","Light",IF(J355="D","Dark","")))</f>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 customers!$C$2:$C$1001,,0)=0,"",_xlfn.XLOOKUP(C356,customers!$A$2:$A$1001, customers!$C$2:$C$1001,,0))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1" t="str">
        <f>INDEX(products!$A$1:$G$49,MATCH(orders!$D356,products!$A$1:$A$49,0), MATCH(orders!K$1,products!$A$1:$G$1,0)) &amp; " kg"</f>
        <v>2,5 kg</v>
      </c>
      <c r="L356" s="4">
        <f>INDEX(products!$A$1:$G$49,MATCH(orders!$D356,products!$A$1:$A$49,0), MATCH(orders!L$1,products!$A$1:$G$1,0))</f>
        <v>25.874999999999996</v>
      </c>
      <c r="M356" s="4">
        <f>L356*E356</f>
        <v>155.24999999999997</v>
      </c>
      <c r="N356" t="str">
        <f>IF(I356="Rob","Robusta", IF(I356="Exc","Excelsa", IF(I356="Ara","Arabika",IF(I356="Lib","Liberika"))))</f>
        <v>Arabika</v>
      </c>
      <c r="O356" t="str">
        <f>IF(J356="M","Medium",IF(J356="L","Light",IF(J356="D","Dark","")))</f>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 customers!$C$2:$C$1001,,0)=0,"",_xlfn.XLOOKUP(C357,customers!$A$2:$A$1001, customers!$C$2:$C$1001,,0))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1" t="str">
        <f>INDEX(products!$A$1:$G$49,MATCH(orders!$D357,products!$A$1:$A$49,0), MATCH(orders!K$1,products!$A$1:$G$1,0)) &amp; " kg"</f>
        <v>2,5 kg</v>
      </c>
      <c r="L357" s="4">
        <f>INDEX(products!$A$1:$G$49,MATCH(orders!$D357,products!$A$1:$A$49,0), MATCH(orders!L$1,products!$A$1:$G$1,0))</f>
        <v>22.884999999999998</v>
      </c>
      <c r="M357" s="4">
        <f>L357*E357</f>
        <v>114.42499999999998</v>
      </c>
      <c r="N357" t="str">
        <f>IF(I357="Rob","Robusta", IF(I357="Exc","Excelsa", IF(I357="Ara","Arabika",IF(I357="Lib","Liberika"))))</f>
        <v>Arabika</v>
      </c>
      <c r="O357" t="str">
        <f>IF(J357="M","Medium",IF(J357="L","Light",IF(J357="D","Dark","")))</f>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 customers!$C$2:$C$1001,,0)=0,"",_xlfn.XLOOKUP(C358,customers!$A$2:$A$1001, customers!$C$2:$C$1001,,0))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1" t="str">
        <f>INDEX(products!$A$1:$G$49,MATCH(orders!$D358,products!$A$1:$A$49,0), MATCH(orders!K$1,products!$A$1:$G$1,0)) &amp; " kg"</f>
        <v>1 kg</v>
      </c>
      <c r="L358" s="4">
        <f>INDEX(products!$A$1:$G$49,MATCH(orders!$D358,products!$A$1:$A$49,0), MATCH(orders!L$1,products!$A$1:$G$1,0))</f>
        <v>12.95</v>
      </c>
      <c r="M358" s="4">
        <f>L358*E358</f>
        <v>51.8</v>
      </c>
      <c r="N358" t="str">
        <f>IF(I358="Rob","Robusta", IF(I358="Exc","Excelsa", IF(I358="Ara","Arabika",IF(I358="Lib","Liberika"))))</f>
        <v>Liberika</v>
      </c>
      <c r="O358" t="str">
        <f>IF(J358="M","Medium",IF(J358="L","Light",IF(J358="D","Dark","")))</f>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 customers!$C$2:$C$1001,,0)=0,"",_xlfn.XLOOKUP(C359,customers!$A$2:$A$1001, customers!$C$2:$C$1001,,0))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1" t="str">
        <f>INDEX(products!$A$1:$G$49,MATCH(orders!$D359,products!$A$1:$A$49,0), MATCH(orders!K$1,products!$A$1:$G$1,0)) &amp; " kg"</f>
        <v>2,5 kg</v>
      </c>
      <c r="L359" s="4">
        <f>INDEX(products!$A$1:$G$49,MATCH(orders!$D359,products!$A$1:$A$49,0), MATCH(orders!L$1,products!$A$1:$G$1,0))</f>
        <v>25.874999999999996</v>
      </c>
      <c r="M359" s="4">
        <f>L359*E359</f>
        <v>155.24999999999997</v>
      </c>
      <c r="N359" t="str">
        <f>IF(I359="Rob","Robusta", IF(I359="Exc","Excelsa", IF(I359="Ara","Arabika",IF(I359="Lib","Liberika"))))</f>
        <v>Arabika</v>
      </c>
      <c r="O359" t="str">
        <f>IF(J359="M","Medium",IF(J359="L","Light",IF(J359="D","Dark","")))</f>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 customers!$C$2:$C$1001,,0)=0,"",_xlfn.XLOOKUP(C360,customers!$A$2:$A$1001, customers!$C$2:$C$1001,,0))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1" t="str">
        <f>INDEX(products!$A$1:$G$49,MATCH(orders!$D360,products!$A$1:$A$49,0), MATCH(orders!K$1,products!$A$1:$G$1,0)) &amp; " kg"</f>
        <v>2,5 kg</v>
      </c>
      <c r="L360" s="4">
        <f>INDEX(products!$A$1:$G$49,MATCH(orders!$D360,products!$A$1:$A$49,0), MATCH(orders!L$1,products!$A$1:$G$1,0))</f>
        <v>29.784999999999997</v>
      </c>
      <c r="M360" s="4">
        <f>L360*E360</f>
        <v>29.784999999999997</v>
      </c>
      <c r="N360" t="str">
        <f>IF(I360="Rob","Robusta", IF(I360="Exc","Excelsa", IF(I360="Ara","Arabika",IF(I360="Lib","Liberika"))))</f>
        <v>Arabika</v>
      </c>
      <c r="O360" t="str">
        <f>IF(J360="M","Medium",IF(J360="L","Light",IF(J360="D","Dark","")))</f>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 customers!$C$2:$C$1001,,0)=0,"",_xlfn.XLOOKUP(C361,customers!$A$2:$A$1001, customers!$C$2:$C$1001,,0))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1" t="str">
        <f>INDEX(products!$A$1:$G$49,MATCH(orders!$D361,products!$A$1:$A$49,0), MATCH(orders!K$1,products!$A$1:$G$1,0)) &amp; " kg"</f>
        <v>0,2 kg</v>
      </c>
      <c r="L361" s="4">
        <f>INDEX(products!$A$1:$G$49,MATCH(orders!$D361,products!$A$1:$A$49,0), MATCH(orders!L$1,products!$A$1:$G$1,0))</f>
        <v>3.5849999999999995</v>
      </c>
      <c r="M361" s="4">
        <f>L361*E361</f>
        <v>21.509999999999998</v>
      </c>
      <c r="N361" t="str">
        <f>IF(I361="Rob","Robusta", IF(I361="Exc","Excelsa", IF(I361="Ara","Arabika",IF(I361="Lib","Liberika"))))</f>
        <v>Robusta</v>
      </c>
      <c r="O361" t="str">
        <f>IF(J361="M","Medium",IF(J361="L","Light",IF(J361="D","Dark","")))</f>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 customers!$C$2:$C$1001,,0)=0,"",_xlfn.XLOOKUP(C362,customers!$A$2:$A$1001, customers!$C$2:$C$1001,,0))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1" t="str">
        <f>INDEX(products!$A$1:$G$49,MATCH(orders!$D362,products!$A$1:$A$49,0), MATCH(orders!K$1,products!$A$1:$G$1,0)) &amp; " kg"</f>
        <v>2,5 kg</v>
      </c>
      <c r="L362" s="4">
        <f>INDEX(products!$A$1:$G$49,MATCH(orders!$D362,products!$A$1:$A$49,0), MATCH(orders!L$1,products!$A$1:$G$1,0))</f>
        <v>20.584999999999997</v>
      </c>
      <c r="M362" s="4">
        <f>L362*E362</f>
        <v>41.169999999999995</v>
      </c>
      <c r="N362" t="str">
        <f>IF(I362="Rob","Robusta", IF(I362="Exc","Excelsa", IF(I362="Ara","Arabika",IF(I362="Lib","Liberika"))))</f>
        <v>Robusta</v>
      </c>
      <c r="O362" t="str">
        <f>IF(J362="M","Medium",IF(J362="L","Light",IF(J362="D","Dark","")))</f>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 customers!$C$2:$C$1001,,0)=0,"",_xlfn.XLOOKUP(C363,customers!$A$2:$A$1001, customers!$C$2:$C$1001,,0))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1" t="str">
        <f>INDEX(products!$A$1:$G$49,MATCH(orders!$D363,products!$A$1:$A$49,0), MATCH(orders!K$1,products!$A$1:$G$1,0)) &amp; " kg"</f>
        <v>0,5 kg</v>
      </c>
      <c r="L363" s="4">
        <f>INDEX(products!$A$1:$G$49,MATCH(orders!$D363,products!$A$1:$A$49,0), MATCH(orders!L$1,products!$A$1:$G$1,0))</f>
        <v>5.97</v>
      </c>
      <c r="M363" s="4">
        <f>L363*E363</f>
        <v>5.97</v>
      </c>
      <c r="N363" t="str">
        <f>IF(I363="Rob","Robusta", IF(I363="Exc","Excelsa", IF(I363="Ara","Arabika",IF(I363="Lib","Liberika"))))</f>
        <v>Robusta</v>
      </c>
      <c r="O363" t="str">
        <f>IF(J363="M","Medium",IF(J363="L","Light",IF(J363="D","Dark","")))</f>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 customers!$C$2:$C$1001,,0)=0,"",_xlfn.XLOOKUP(C364,customers!$A$2:$A$1001, customers!$C$2:$C$1001,,0))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1" t="str">
        <f>INDEX(products!$A$1:$G$49,MATCH(orders!$D364,products!$A$1:$A$49,0), MATCH(orders!K$1,products!$A$1:$G$1,0)) &amp; " kg"</f>
        <v>1 kg</v>
      </c>
      <c r="L364" s="4">
        <f>INDEX(products!$A$1:$G$49,MATCH(orders!$D364,products!$A$1:$A$49,0), MATCH(orders!L$1,products!$A$1:$G$1,0))</f>
        <v>14.85</v>
      </c>
      <c r="M364" s="4">
        <f>L364*E364</f>
        <v>74.25</v>
      </c>
      <c r="N364" t="str">
        <f>IF(I364="Rob","Robusta", IF(I364="Exc","Excelsa", IF(I364="Ara","Arabika",IF(I364="Lib","Liberika"))))</f>
        <v>Excelsa</v>
      </c>
      <c r="O364" t="str">
        <f>IF(J364="M","Medium",IF(J364="L","Light",IF(J364="D","Dark","")))</f>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 customers!$C$2:$C$1001,,0)=0,"",_xlfn.XLOOKUP(C365,customers!$A$2:$A$1001, customers!$C$2:$C$1001,,0))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1" t="str">
        <f>INDEX(products!$A$1:$G$49,MATCH(orders!$D365,products!$A$1:$A$49,0), MATCH(orders!K$1,products!$A$1:$G$1,0)) &amp; " kg"</f>
        <v>1 kg</v>
      </c>
      <c r="L365" s="4">
        <f>INDEX(products!$A$1:$G$49,MATCH(orders!$D365,products!$A$1:$A$49,0), MATCH(orders!L$1,products!$A$1:$G$1,0))</f>
        <v>14.55</v>
      </c>
      <c r="M365" s="4">
        <f>L365*E365</f>
        <v>87.300000000000011</v>
      </c>
      <c r="N365" t="str">
        <f>IF(I365="Rob","Robusta", IF(I365="Exc","Excelsa", IF(I365="Ara","Arabika",IF(I365="Lib","Liberika"))))</f>
        <v>Liberika</v>
      </c>
      <c r="O365" t="str">
        <f>IF(J365="M","Medium",IF(J365="L","Light",IF(J365="D","Dark","")))</f>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 customers!$C$2:$C$1001,,0)=0,"",_xlfn.XLOOKUP(C366,customers!$A$2:$A$1001, customers!$C$2:$C$1001,,0))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1" t="str">
        <f>INDEX(products!$A$1:$G$49,MATCH(orders!$D366,products!$A$1:$A$49,0), MATCH(orders!K$1,products!$A$1:$G$1,0)) &amp; " kg"</f>
        <v>1 kg</v>
      </c>
      <c r="L366" s="4">
        <f>INDEX(products!$A$1:$G$49,MATCH(orders!$D366,products!$A$1:$A$49,0), MATCH(orders!L$1,products!$A$1:$G$1,0))</f>
        <v>12.15</v>
      </c>
      <c r="M366" s="4">
        <f>L366*E366</f>
        <v>72.900000000000006</v>
      </c>
      <c r="N366" t="str">
        <f>IF(I366="Rob","Robusta", IF(I366="Exc","Excelsa", IF(I366="Ara","Arabika",IF(I366="Lib","Liberika"))))</f>
        <v>Excelsa</v>
      </c>
      <c r="O366" t="str">
        <f>IF(J366="M","Medium",IF(J366="L","Light",IF(J366="D","Dark","")))</f>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 customers!$C$2:$C$1001,,0)=0,"",_xlfn.XLOOKUP(C367,customers!$A$2:$A$1001, customers!$C$2:$C$1001,,0))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1" t="str">
        <f>INDEX(products!$A$1:$G$49,MATCH(orders!$D367,products!$A$1:$A$49,0), MATCH(orders!K$1,products!$A$1:$G$1,0)) &amp; " kg"</f>
        <v>0,5 kg</v>
      </c>
      <c r="L367" s="4">
        <f>INDEX(products!$A$1:$G$49,MATCH(orders!$D367,products!$A$1:$A$49,0), MATCH(orders!L$1,products!$A$1:$G$1,0))</f>
        <v>7.77</v>
      </c>
      <c r="M367" s="4">
        <f>L367*E367</f>
        <v>7.77</v>
      </c>
      <c r="N367" t="str">
        <f>IF(I367="Rob","Robusta", IF(I367="Exc","Excelsa", IF(I367="Ara","Arabika",IF(I367="Lib","Liberika"))))</f>
        <v>Liberika</v>
      </c>
      <c r="O367" t="str">
        <f>IF(J367="M","Medium",IF(J367="L","Light",IF(J367="D","Dark","")))</f>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 customers!$C$2:$C$1001,,0)=0,"",_xlfn.XLOOKUP(C368,customers!$A$2:$A$1001, customers!$C$2:$C$1001,,0))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1" t="str">
        <f>INDEX(products!$A$1:$G$49,MATCH(orders!$D368,products!$A$1:$A$49,0), MATCH(orders!K$1,products!$A$1:$G$1,0)) &amp; " kg"</f>
        <v>0,5 kg</v>
      </c>
      <c r="L368" s="4">
        <f>INDEX(products!$A$1:$G$49,MATCH(orders!$D368,products!$A$1:$A$49,0), MATCH(orders!L$1,products!$A$1:$G$1,0))</f>
        <v>7.29</v>
      </c>
      <c r="M368" s="4">
        <f>L368*E368</f>
        <v>43.74</v>
      </c>
      <c r="N368" t="str">
        <f>IF(I368="Rob","Robusta", IF(I368="Exc","Excelsa", IF(I368="Ara","Arabika",IF(I368="Lib","Liberika"))))</f>
        <v>Excelsa</v>
      </c>
      <c r="O368" t="str">
        <f>IF(J368="M","Medium",IF(J368="L","Light",IF(J368="D","Dark","")))</f>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 customers!$C$2:$C$1001,,0)=0,"",_xlfn.XLOOKUP(C369,customers!$A$2:$A$1001, customers!$C$2:$C$1001,,0))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1" t="str">
        <f>INDEX(products!$A$1:$G$49,MATCH(orders!$D369,products!$A$1:$A$49,0), MATCH(orders!K$1,products!$A$1:$G$1,0)) &amp; " kg"</f>
        <v>0,2 kg</v>
      </c>
      <c r="L369" s="4">
        <f>INDEX(products!$A$1:$G$49,MATCH(orders!$D369,products!$A$1:$A$49,0), MATCH(orders!L$1,products!$A$1:$G$1,0))</f>
        <v>4.3650000000000002</v>
      </c>
      <c r="M369" s="4">
        <f>L369*E369</f>
        <v>8.73</v>
      </c>
      <c r="N369" t="str">
        <f>IF(I369="Rob","Robusta", IF(I369="Exc","Excelsa", IF(I369="Ara","Arabika",IF(I369="Lib","Liberika"))))</f>
        <v>Liberika</v>
      </c>
      <c r="O369" t="str">
        <f>IF(J369="M","Medium",IF(J369="L","Light",IF(J369="D","Dark","")))</f>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 customers!$C$2:$C$1001,,0)=0,"",_xlfn.XLOOKUP(C370,customers!$A$2:$A$1001, customers!$C$2:$C$1001,,0))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1" t="str">
        <f>INDEX(products!$A$1:$G$49,MATCH(orders!$D370,products!$A$1:$A$49,0), MATCH(orders!K$1,products!$A$1:$G$1,0)) &amp; " kg"</f>
        <v>2,5 kg</v>
      </c>
      <c r="L370" s="4">
        <f>INDEX(products!$A$1:$G$49,MATCH(orders!$D370,products!$A$1:$A$49,0), MATCH(orders!L$1,products!$A$1:$G$1,0))</f>
        <v>31.624999999999996</v>
      </c>
      <c r="M370" s="4">
        <f>L370*E370</f>
        <v>63.249999999999993</v>
      </c>
      <c r="N370" t="str">
        <f>IF(I370="Rob","Robusta", IF(I370="Exc","Excelsa", IF(I370="Ara","Arabika",IF(I370="Lib","Liberika"))))</f>
        <v>Excelsa</v>
      </c>
      <c r="O370" t="str">
        <f>IF(J370="M","Medium",IF(J370="L","Light",IF(J370="D","Dark","")))</f>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 customers!$C$2:$C$1001,,0)=0,"",_xlfn.XLOOKUP(C371,customers!$A$2:$A$1001, customers!$C$2:$C$1001,,0))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1" t="str">
        <f>INDEX(products!$A$1:$G$49,MATCH(orders!$D371,products!$A$1:$A$49,0), MATCH(orders!K$1,products!$A$1:$G$1,0)) &amp; " kg"</f>
        <v>0,5 kg</v>
      </c>
      <c r="L371" s="4">
        <f>INDEX(products!$A$1:$G$49,MATCH(orders!$D371,products!$A$1:$A$49,0), MATCH(orders!L$1,products!$A$1:$G$1,0))</f>
        <v>8.91</v>
      </c>
      <c r="M371" s="4">
        <f>L371*E371</f>
        <v>8.91</v>
      </c>
      <c r="N371" t="str">
        <f>IF(I371="Rob","Robusta", IF(I371="Exc","Excelsa", IF(I371="Ara","Arabika",IF(I371="Lib","Liberika"))))</f>
        <v>Excelsa</v>
      </c>
      <c r="O371" t="str">
        <f>IF(J371="M","Medium",IF(J371="L","Light",IF(J371="D","Dark","")))</f>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 customers!$C$2:$C$1001,,0)=0,"",_xlfn.XLOOKUP(C372,customers!$A$2:$A$1001, customers!$C$2:$C$1001,,0))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1" t="str">
        <f>INDEX(products!$A$1:$G$49,MATCH(orders!$D372,products!$A$1:$A$49,0), MATCH(orders!K$1,products!$A$1:$G$1,0)) &amp; " kg"</f>
        <v>1 kg</v>
      </c>
      <c r="L372" s="4">
        <f>INDEX(products!$A$1:$G$49,MATCH(orders!$D372,products!$A$1:$A$49,0), MATCH(orders!L$1,products!$A$1:$G$1,0))</f>
        <v>12.15</v>
      </c>
      <c r="M372" s="4">
        <f>L372*E372</f>
        <v>24.3</v>
      </c>
      <c r="N372" t="str">
        <f>IF(I372="Rob","Robusta", IF(I372="Exc","Excelsa", IF(I372="Ara","Arabika",IF(I372="Lib","Liberika"))))</f>
        <v>Excelsa</v>
      </c>
      <c r="O372" t="str">
        <f>IF(J372="M","Medium",IF(J372="L","Light",IF(J372="D","Dark","")))</f>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 customers!$C$2:$C$1001,,0)=0,"",_xlfn.XLOOKUP(C373,customers!$A$2:$A$1001, customers!$C$2:$C$1001,,0))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1" t="str">
        <f>INDEX(products!$A$1:$G$49,MATCH(orders!$D373,products!$A$1:$A$49,0), MATCH(orders!K$1,products!$A$1:$G$1,0)) &amp; " kg"</f>
        <v>0,5 kg</v>
      </c>
      <c r="L373" s="4">
        <f>INDEX(products!$A$1:$G$49,MATCH(orders!$D373,products!$A$1:$A$49,0), MATCH(orders!L$1,products!$A$1:$G$1,0))</f>
        <v>7.77</v>
      </c>
      <c r="M373" s="4">
        <f>L373*E373</f>
        <v>46.62</v>
      </c>
      <c r="N373" t="str">
        <f>IF(I373="Rob","Robusta", IF(I373="Exc","Excelsa", IF(I373="Ara","Arabika",IF(I373="Lib","Liberika"))))</f>
        <v>Arabika</v>
      </c>
      <c r="O373" t="str">
        <f>IF(J373="M","Medium",IF(J373="L","Light",IF(J373="D","Dark","")))</f>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 customers!$C$2:$C$1001,,0)=0,"",_xlfn.XLOOKUP(C374,customers!$A$2:$A$1001, customers!$C$2:$C$1001,,0))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1" t="str">
        <f>INDEX(products!$A$1:$G$49,MATCH(orders!$D374,products!$A$1:$A$49,0), MATCH(orders!K$1,products!$A$1:$G$1,0)) &amp; " kg"</f>
        <v>0,5 kg</v>
      </c>
      <c r="L374" s="4">
        <f>INDEX(products!$A$1:$G$49,MATCH(orders!$D374,products!$A$1:$A$49,0), MATCH(orders!L$1,products!$A$1:$G$1,0))</f>
        <v>7.169999999999999</v>
      </c>
      <c r="M374" s="4">
        <f>L374*E374</f>
        <v>43.019999999999996</v>
      </c>
      <c r="N374" t="str">
        <f>IF(I374="Rob","Robusta", IF(I374="Exc","Excelsa", IF(I374="Ara","Arabika",IF(I374="Lib","Liberika"))))</f>
        <v>Robusta</v>
      </c>
      <c r="O374" t="str">
        <f>IF(J374="M","Medium",IF(J374="L","Light",IF(J374="D","Dark","")))</f>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 customers!$C$2:$C$1001,,0)=0,"",_xlfn.XLOOKUP(C375,customers!$A$2:$A$1001, customers!$C$2:$C$1001,,0))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1" t="str">
        <f>INDEX(products!$A$1:$G$49,MATCH(orders!$D375,products!$A$1:$A$49,0), MATCH(orders!K$1,products!$A$1:$G$1,0)) &amp; " kg"</f>
        <v>0,5 kg</v>
      </c>
      <c r="L375" s="4">
        <f>INDEX(products!$A$1:$G$49,MATCH(orders!$D375,products!$A$1:$A$49,0), MATCH(orders!L$1,products!$A$1:$G$1,0))</f>
        <v>5.97</v>
      </c>
      <c r="M375" s="4">
        <f>L375*E375</f>
        <v>17.91</v>
      </c>
      <c r="N375" t="str">
        <f>IF(I375="Rob","Robusta", IF(I375="Exc","Excelsa", IF(I375="Ara","Arabika",IF(I375="Lib","Liberika"))))</f>
        <v>Arabika</v>
      </c>
      <c r="O375" t="str">
        <f>IF(J375="M","Medium",IF(J375="L","Light",IF(J375="D","Dark","")))</f>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 customers!$C$2:$C$1001,,0)=0,"",_xlfn.XLOOKUP(C376,customers!$A$2:$A$1001, customers!$C$2:$C$1001,,0))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1" t="str">
        <f>INDEX(products!$A$1:$G$49,MATCH(orders!$D376,products!$A$1:$A$49,0), MATCH(orders!K$1,products!$A$1:$G$1,0)) &amp; " kg"</f>
        <v>0,5 kg</v>
      </c>
      <c r="L376" s="4">
        <f>INDEX(products!$A$1:$G$49,MATCH(orders!$D376,products!$A$1:$A$49,0), MATCH(orders!L$1,products!$A$1:$G$1,0))</f>
        <v>9.51</v>
      </c>
      <c r="M376" s="4">
        <f>L376*E376</f>
        <v>38.04</v>
      </c>
      <c r="N376" t="str">
        <f>IF(I376="Rob","Robusta", IF(I376="Exc","Excelsa", IF(I376="Ara","Arabika",IF(I376="Lib","Liberika"))))</f>
        <v>Liberika</v>
      </c>
      <c r="O376" t="str">
        <f>IF(J376="M","Medium",IF(J376="L","Light",IF(J376="D","Dark","")))</f>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 customers!$C$2:$C$1001,,0)=0,"",_xlfn.XLOOKUP(C377,customers!$A$2:$A$1001, customers!$C$2:$C$1001,,0))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1" t="str">
        <f>INDEX(products!$A$1:$G$49,MATCH(orders!$D377,products!$A$1:$A$49,0), MATCH(orders!K$1,products!$A$1:$G$1,0)) &amp; " kg"</f>
        <v>0,2 kg</v>
      </c>
      <c r="L377" s="4">
        <f>INDEX(products!$A$1:$G$49,MATCH(orders!$D377,products!$A$1:$A$49,0), MATCH(orders!L$1,products!$A$1:$G$1,0))</f>
        <v>3.375</v>
      </c>
      <c r="M377" s="4">
        <f>L377*E377</f>
        <v>6.75</v>
      </c>
      <c r="N377" t="str">
        <f>IF(I377="Rob","Robusta", IF(I377="Exc","Excelsa", IF(I377="Ara","Arabika",IF(I377="Lib","Liberika"))))</f>
        <v>Arabika</v>
      </c>
      <c r="O377" t="str">
        <f>IF(J377="M","Medium",IF(J377="L","Light",IF(J377="D","Dark","")))</f>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 customers!$C$2:$C$1001,,0)=0,"",_xlfn.XLOOKUP(C378,customers!$A$2:$A$1001, customers!$C$2:$C$1001,,0))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1" t="str">
        <f>INDEX(products!$A$1:$G$49,MATCH(orders!$D378,products!$A$1:$A$49,0), MATCH(orders!K$1,products!$A$1:$G$1,0)) &amp; " kg"</f>
        <v>0,5 kg</v>
      </c>
      <c r="L378" s="4">
        <f>INDEX(products!$A$1:$G$49,MATCH(orders!$D378,products!$A$1:$A$49,0), MATCH(orders!L$1,products!$A$1:$G$1,0))</f>
        <v>5.97</v>
      </c>
      <c r="M378" s="4">
        <f>L378*E378</f>
        <v>5.97</v>
      </c>
      <c r="N378" t="str">
        <f>IF(I378="Rob","Robusta", IF(I378="Exc","Excelsa", IF(I378="Ara","Arabika",IF(I378="Lib","Liberika"))))</f>
        <v>Robusta</v>
      </c>
      <c r="O378" t="str">
        <f>IF(J378="M","Medium",IF(J378="L","Light",IF(J378="D","Dark","")))</f>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 customers!$C$2:$C$1001,,0)=0,"",_xlfn.XLOOKUP(C379,customers!$A$2:$A$1001, customers!$C$2:$C$1001,,0))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1" t="str">
        <f>INDEX(products!$A$1:$G$49,MATCH(orders!$D379,products!$A$1:$A$49,0), MATCH(orders!K$1,products!$A$1:$G$1,0)) &amp; " kg"</f>
        <v>0,2 kg</v>
      </c>
      <c r="L379" s="4">
        <f>INDEX(products!$A$1:$G$49,MATCH(orders!$D379,products!$A$1:$A$49,0), MATCH(orders!L$1,products!$A$1:$G$1,0))</f>
        <v>2.6849999999999996</v>
      </c>
      <c r="M379" s="4">
        <f>L379*E379</f>
        <v>8.0549999999999997</v>
      </c>
      <c r="N379" t="str">
        <f>IF(I379="Rob","Robusta", IF(I379="Exc","Excelsa", IF(I379="Ara","Arabika",IF(I379="Lib","Liberika"))))</f>
        <v>Robusta</v>
      </c>
      <c r="O379" t="str">
        <f>IF(J379="M","Medium",IF(J379="L","Light",IF(J379="D","Dark","")))</f>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 customers!$C$2:$C$1001,,0)=0,"",_xlfn.XLOOKUP(C380,customers!$A$2:$A$1001, customers!$C$2:$C$1001,,0))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1" t="str">
        <f>INDEX(products!$A$1:$G$49,MATCH(orders!$D380,products!$A$1:$A$49,0), MATCH(orders!K$1,products!$A$1:$G$1,0)) &amp; " kg"</f>
        <v>0,5 kg</v>
      </c>
      <c r="L380" s="4">
        <f>INDEX(products!$A$1:$G$49,MATCH(orders!$D380,products!$A$1:$A$49,0), MATCH(orders!L$1,products!$A$1:$G$1,0))</f>
        <v>7.77</v>
      </c>
      <c r="M380" s="4">
        <f>L380*E380</f>
        <v>23.31</v>
      </c>
      <c r="N380" t="str">
        <f>IF(I380="Rob","Robusta", IF(I380="Exc","Excelsa", IF(I380="Ara","Arabika",IF(I380="Lib","Liberika"))))</f>
        <v>Arabika</v>
      </c>
      <c r="O380" t="str">
        <f>IF(J380="M","Medium",IF(J380="L","Light",IF(J380="D","Dark","")))</f>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 customers!$C$2:$C$1001,,0)=0,"",_xlfn.XLOOKUP(C381,customers!$A$2:$A$1001, customers!$C$2:$C$1001,,0))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1" t="str">
        <f>INDEX(products!$A$1:$G$49,MATCH(orders!$D381,products!$A$1:$A$49,0), MATCH(orders!K$1,products!$A$1:$G$1,0)) &amp; " kg"</f>
        <v>0,5 kg</v>
      </c>
      <c r="L381" s="4">
        <f>INDEX(products!$A$1:$G$49,MATCH(orders!$D381,products!$A$1:$A$49,0), MATCH(orders!L$1,products!$A$1:$G$1,0))</f>
        <v>7.169999999999999</v>
      </c>
      <c r="M381" s="4">
        <f>L381*E381</f>
        <v>43.019999999999996</v>
      </c>
      <c r="N381" t="str">
        <f>IF(I381="Rob","Robusta", IF(I381="Exc","Excelsa", IF(I381="Ara","Arabika",IF(I381="Lib","Liberika"))))</f>
        <v>Robusta</v>
      </c>
      <c r="O381" t="str">
        <f>IF(J381="M","Medium",IF(J381="L","Light",IF(J381="D","Dark","")))</f>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 customers!$C$2:$C$1001,,0)=0,"",_xlfn.XLOOKUP(C382,customers!$A$2:$A$1001, customers!$C$2:$C$1001,,0))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1" t="str">
        <f>INDEX(products!$A$1:$G$49,MATCH(orders!$D382,products!$A$1:$A$49,0), MATCH(orders!K$1,products!$A$1:$G$1,0)) &amp; " kg"</f>
        <v>0,5 kg</v>
      </c>
      <c r="L382" s="4">
        <f>INDEX(products!$A$1:$G$49,MATCH(orders!$D382,products!$A$1:$A$49,0), MATCH(orders!L$1,products!$A$1:$G$1,0))</f>
        <v>7.77</v>
      </c>
      <c r="M382" s="4">
        <f>L382*E382</f>
        <v>23.31</v>
      </c>
      <c r="N382" t="str">
        <f>IF(I382="Rob","Robusta", IF(I382="Exc","Excelsa", IF(I382="Ara","Arabika",IF(I382="Lib","Liberika"))))</f>
        <v>Liberika</v>
      </c>
      <c r="O382" t="str">
        <f>IF(J382="M","Medium",IF(J382="L","Light",IF(J382="D","Dark","")))</f>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 customers!$C$2:$C$1001,,0)=0,"",_xlfn.XLOOKUP(C383,customers!$A$2:$A$1001, customers!$C$2:$C$1001,,0))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1" t="str">
        <f>INDEX(products!$A$1:$G$49,MATCH(orders!$D383,products!$A$1:$A$49,0), MATCH(orders!K$1,products!$A$1:$G$1,0)) &amp; " kg"</f>
        <v>0,2 kg</v>
      </c>
      <c r="L383" s="4">
        <f>INDEX(products!$A$1:$G$49,MATCH(orders!$D383,products!$A$1:$A$49,0), MATCH(orders!L$1,products!$A$1:$G$1,0))</f>
        <v>2.9849999999999999</v>
      </c>
      <c r="M383" s="4">
        <f>L383*E383</f>
        <v>14.924999999999999</v>
      </c>
      <c r="N383" t="str">
        <f>IF(I383="Rob","Robusta", IF(I383="Exc","Excelsa", IF(I383="Ara","Arabika",IF(I383="Lib","Liberika"))))</f>
        <v>Arabika</v>
      </c>
      <c r="O383" t="str">
        <f>IF(J383="M","Medium",IF(J383="L","Light",IF(J383="D","Dark","")))</f>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 customers!$C$2:$C$1001,,0)=0,"",_xlfn.XLOOKUP(C384,customers!$A$2:$A$1001, customers!$C$2:$C$1001,,0))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1" t="str">
        <f>INDEX(products!$A$1:$G$49,MATCH(orders!$D384,products!$A$1:$A$49,0), MATCH(orders!K$1,products!$A$1:$G$1,0)) &amp; " kg"</f>
        <v>0,5 kg</v>
      </c>
      <c r="L384" s="4">
        <f>INDEX(products!$A$1:$G$49,MATCH(orders!$D384,products!$A$1:$A$49,0), MATCH(orders!L$1,products!$A$1:$G$1,0))</f>
        <v>7.29</v>
      </c>
      <c r="M384" s="4">
        <f>L384*E384</f>
        <v>21.87</v>
      </c>
      <c r="N384" t="str">
        <f>IF(I384="Rob","Robusta", IF(I384="Exc","Excelsa", IF(I384="Ara","Arabika",IF(I384="Lib","Liberika"))))</f>
        <v>Excelsa</v>
      </c>
      <c r="O384" t="str">
        <f>IF(J384="M","Medium",IF(J384="L","Light",IF(J384="D","Dark","")))</f>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 customers!$C$2:$C$1001,,0)=0,"",_xlfn.XLOOKUP(C385,customers!$A$2:$A$1001, customers!$C$2:$C$1001,,0))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1" t="str">
        <f>INDEX(products!$A$1:$G$49,MATCH(orders!$D385,products!$A$1:$A$49,0), MATCH(orders!K$1,products!$A$1:$G$1,0)) &amp; " kg"</f>
        <v>0,5 kg</v>
      </c>
      <c r="L385" s="4">
        <f>INDEX(products!$A$1:$G$49,MATCH(orders!$D385,products!$A$1:$A$49,0), MATCH(orders!L$1,products!$A$1:$G$1,0))</f>
        <v>8.91</v>
      </c>
      <c r="M385" s="4">
        <f>L385*E385</f>
        <v>53.46</v>
      </c>
      <c r="N385" t="str">
        <f>IF(I385="Rob","Robusta", IF(I385="Exc","Excelsa", IF(I385="Ara","Arabika",IF(I385="Lib","Liberika"))))</f>
        <v>Excelsa</v>
      </c>
      <c r="O385" t="str">
        <f>IF(J385="M","Medium",IF(J385="L","Light",IF(J385="D","Dark","")))</f>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 customers!$C$2:$C$1001,,0)=0,"",_xlfn.XLOOKUP(C386,customers!$A$2:$A$1001, customers!$C$2:$C$1001,,0))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1" t="str">
        <f>INDEX(products!$A$1:$G$49,MATCH(orders!$D386,products!$A$1:$A$49,0), MATCH(orders!K$1,products!$A$1:$G$1,0)) &amp; " kg"</f>
        <v>2,5 kg</v>
      </c>
      <c r="L386" s="4">
        <f>INDEX(products!$A$1:$G$49,MATCH(orders!$D386,products!$A$1:$A$49,0), MATCH(orders!L$1,products!$A$1:$G$1,0))</f>
        <v>29.784999999999997</v>
      </c>
      <c r="M386" s="4">
        <f>L386*E386</f>
        <v>119.13999999999999</v>
      </c>
      <c r="N386" t="str">
        <f>IF(I386="Rob","Robusta", IF(I386="Exc","Excelsa", IF(I386="Ara","Arabika",IF(I386="Lib","Liberika"))))</f>
        <v>Arabika</v>
      </c>
      <c r="O386" t="str">
        <f>IF(J386="M","Medium",IF(J386="L","Light",IF(J386="D","Dark","")))</f>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 customers!$C$2:$C$1001,,0)=0,"",_xlfn.XLOOKUP(C387,customers!$A$2:$A$1001, customers!$C$2:$C$1001,,0))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1" t="str">
        <f>INDEX(products!$A$1:$G$49,MATCH(orders!$D387,products!$A$1:$A$49,0), MATCH(orders!K$1,products!$A$1:$G$1,0)) &amp; " kg"</f>
        <v>0,5 kg</v>
      </c>
      <c r="L387" s="4">
        <f>INDEX(products!$A$1:$G$49,MATCH(orders!$D387,products!$A$1:$A$49,0), MATCH(orders!L$1,products!$A$1:$G$1,0))</f>
        <v>8.73</v>
      </c>
      <c r="M387" s="4">
        <f>L387*E387</f>
        <v>43.650000000000006</v>
      </c>
      <c r="N387" t="str">
        <f>IF(I387="Rob","Robusta", IF(I387="Exc","Excelsa", IF(I387="Ara","Arabika",IF(I387="Lib","Liberika"))))</f>
        <v>Liberika</v>
      </c>
      <c r="O387" t="str">
        <f>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 customers!$C$2:$C$1001,,0)=0,"",_xlfn.XLOOKUP(C388,customers!$A$2:$A$1001, customers!$C$2:$C$1001,,0))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1" t="str">
        <f>INDEX(products!$A$1:$G$49,MATCH(orders!$D388,products!$A$1:$A$49,0), MATCH(orders!K$1,products!$A$1:$G$1,0)) &amp; " kg"</f>
        <v>0,2 kg</v>
      </c>
      <c r="L388" s="4">
        <f>INDEX(products!$A$1:$G$49,MATCH(orders!$D388,products!$A$1:$A$49,0), MATCH(orders!L$1,products!$A$1:$G$1,0))</f>
        <v>2.9849999999999999</v>
      </c>
      <c r="M388" s="4">
        <f>L388*E388</f>
        <v>17.91</v>
      </c>
      <c r="N388" t="str">
        <f>IF(I388="Rob","Robusta", IF(I388="Exc","Excelsa", IF(I388="Ara","Arabika",IF(I388="Lib","Liberika"))))</f>
        <v>Arabika</v>
      </c>
      <c r="O388" t="str">
        <f>IF(J388="M","Medium",IF(J388="L","Light",IF(J388="D","Dark","")))</f>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 customers!$C$2:$C$1001,,0)=0,"",_xlfn.XLOOKUP(C389,customers!$A$2:$A$1001, customers!$C$2:$C$1001,,0))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1" t="str">
        <f>INDEX(products!$A$1:$G$49,MATCH(orders!$D389,products!$A$1:$A$49,0), MATCH(orders!K$1,products!$A$1:$G$1,0)) &amp; " kg"</f>
        <v>1 kg</v>
      </c>
      <c r="L389" s="4">
        <f>INDEX(products!$A$1:$G$49,MATCH(orders!$D389,products!$A$1:$A$49,0), MATCH(orders!L$1,products!$A$1:$G$1,0))</f>
        <v>14.85</v>
      </c>
      <c r="M389" s="4">
        <f>L389*E389</f>
        <v>74.25</v>
      </c>
      <c r="N389" t="str">
        <f>IF(I389="Rob","Robusta", IF(I389="Exc","Excelsa", IF(I389="Ara","Arabika",IF(I389="Lib","Liberika"))))</f>
        <v>Excelsa</v>
      </c>
      <c r="O389" t="str">
        <f>IF(J389="M","Medium",IF(J389="L","Light",IF(J389="D","Dark","")))</f>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 customers!$C$2:$C$1001,,0)=0,"",_xlfn.XLOOKUP(C390,customers!$A$2:$A$1001, customers!$C$2:$C$1001,,0))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1" t="str">
        <f>INDEX(products!$A$1:$G$49,MATCH(orders!$D390,products!$A$1:$A$49,0), MATCH(orders!K$1,products!$A$1:$G$1,0)) &amp; " kg"</f>
        <v>0,2 kg</v>
      </c>
      <c r="L390" s="4">
        <f>INDEX(products!$A$1:$G$49,MATCH(orders!$D390,products!$A$1:$A$49,0), MATCH(orders!L$1,products!$A$1:$G$1,0))</f>
        <v>3.8849999999999998</v>
      </c>
      <c r="M390" s="4">
        <f>L390*E390</f>
        <v>11.654999999999999</v>
      </c>
      <c r="N390" t="str">
        <f>IF(I390="Rob","Robusta", IF(I390="Exc","Excelsa", IF(I390="Ara","Arabika",IF(I390="Lib","Liberika"))))</f>
        <v>Liberika</v>
      </c>
      <c r="O390" t="str">
        <f>IF(J390="M","Medium",IF(J390="L","Light",IF(J390="D","Dark","")))</f>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 customers!$C$2:$C$1001,,0)=0,"",_xlfn.XLOOKUP(C391,customers!$A$2:$A$1001, customers!$C$2:$C$1001,,0))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1" t="str">
        <f>INDEX(products!$A$1:$G$49,MATCH(orders!$D391,products!$A$1:$A$49,0), MATCH(orders!K$1,products!$A$1:$G$1,0)) &amp; " kg"</f>
        <v>0,5 kg</v>
      </c>
      <c r="L391" s="4">
        <f>INDEX(products!$A$1:$G$49,MATCH(orders!$D391,products!$A$1:$A$49,0), MATCH(orders!L$1,products!$A$1:$G$1,0))</f>
        <v>7.77</v>
      </c>
      <c r="M391" s="4">
        <f>L391*E391</f>
        <v>23.31</v>
      </c>
      <c r="N391" t="str">
        <f>IF(I391="Rob","Robusta", IF(I391="Exc","Excelsa", IF(I391="Ara","Arabika",IF(I391="Lib","Liberika"))))</f>
        <v>Liberika</v>
      </c>
      <c r="O391" t="str">
        <f>IF(J391="M","Medium",IF(J391="L","Light",IF(J391="D","Dark","")))</f>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 customers!$C$2:$C$1001,,0)=0,"",_xlfn.XLOOKUP(C392,customers!$A$2:$A$1001, customers!$C$2:$C$1001,,0))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1" t="str">
        <f>INDEX(products!$A$1:$G$49,MATCH(orders!$D392,products!$A$1:$A$49,0), MATCH(orders!K$1,products!$A$1:$G$1,0)) &amp; " kg"</f>
        <v>0,5 kg</v>
      </c>
      <c r="L392" s="4">
        <f>INDEX(products!$A$1:$G$49,MATCH(orders!$D392,products!$A$1:$A$49,0), MATCH(orders!L$1,products!$A$1:$G$1,0))</f>
        <v>7.29</v>
      </c>
      <c r="M392" s="4">
        <f>L392*E392</f>
        <v>14.58</v>
      </c>
      <c r="N392" t="str">
        <f>IF(I392="Rob","Robusta", IF(I392="Exc","Excelsa", IF(I392="Ara","Arabika",IF(I392="Lib","Liberika"))))</f>
        <v>Excelsa</v>
      </c>
      <c r="O392" t="str">
        <f>IF(J392="M","Medium",IF(J392="L","Light",IF(J392="D","Dark","")))</f>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 customers!$C$2:$C$1001,,0)=0,"",_xlfn.XLOOKUP(C393,customers!$A$2:$A$1001, customers!$C$2:$C$1001,,0))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1" t="str">
        <f>INDEX(products!$A$1:$G$49,MATCH(orders!$D393,products!$A$1:$A$49,0), MATCH(orders!K$1,products!$A$1:$G$1,0)) &amp; " kg"</f>
        <v>0,5 kg</v>
      </c>
      <c r="L393" s="4">
        <f>INDEX(products!$A$1:$G$49,MATCH(orders!$D393,products!$A$1:$A$49,0), MATCH(orders!L$1,products!$A$1:$G$1,0))</f>
        <v>6.75</v>
      </c>
      <c r="M393" s="4">
        <f>L393*E393</f>
        <v>13.5</v>
      </c>
      <c r="N393" t="str">
        <f>IF(I393="Rob","Robusta", IF(I393="Exc","Excelsa", IF(I393="Ara","Arabika",IF(I393="Lib","Liberika"))))</f>
        <v>Arabika</v>
      </c>
      <c r="O393" t="str">
        <f>IF(J393="M","Medium",IF(J393="L","Light",IF(J393="D","Dark","")))</f>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 customers!$C$2:$C$1001,,0)=0,"",_xlfn.XLOOKUP(C394,customers!$A$2:$A$1001, customers!$C$2:$C$1001,,0))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1" t="str">
        <f>INDEX(products!$A$1:$G$49,MATCH(orders!$D394,products!$A$1:$A$49,0), MATCH(orders!K$1,products!$A$1:$G$1,0)) &amp; " kg"</f>
        <v>1 kg</v>
      </c>
      <c r="L394" s="4">
        <f>INDEX(products!$A$1:$G$49,MATCH(orders!$D394,products!$A$1:$A$49,0), MATCH(orders!L$1,products!$A$1:$G$1,0))</f>
        <v>14.85</v>
      </c>
      <c r="M394" s="4">
        <f>L394*E394</f>
        <v>89.1</v>
      </c>
      <c r="N394" t="str">
        <f>IF(I394="Rob","Robusta", IF(I394="Exc","Excelsa", IF(I394="Ara","Arabika",IF(I394="Lib","Liberika"))))</f>
        <v>Excelsa</v>
      </c>
      <c r="O394" t="str">
        <f>IF(J394="M","Medium",IF(J394="L","Light",IF(J394="D","Dark","")))</f>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 customers!$C$2:$C$1001,,0)=0,"",_xlfn.XLOOKUP(C395,customers!$A$2:$A$1001, customers!$C$2:$C$1001,,0))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1" t="str">
        <f>INDEX(products!$A$1:$G$49,MATCH(orders!$D395,products!$A$1:$A$49,0), MATCH(orders!K$1,products!$A$1:$G$1,0)) &amp; " kg"</f>
        <v>0,2 kg</v>
      </c>
      <c r="L395" s="4">
        <f>INDEX(products!$A$1:$G$49,MATCH(orders!$D395,products!$A$1:$A$49,0), MATCH(orders!L$1,products!$A$1:$G$1,0))</f>
        <v>3.8849999999999998</v>
      </c>
      <c r="M395" s="4">
        <f>L395*E395</f>
        <v>3.8849999999999998</v>
      </c>
      <c r="N395" t="str">
        <f>IF(I395="Rob","Robusta", IF(I395="Exc","Excelsa", IF(I395="Ara","Arabika",IF(I395="Lib","Liberika"))))</f>
        <v>Arabika</v>
      </c>
      <c r="O395" t="str">
        <f>IF(J395="M","Medium",IF(J395="L","Light",IF(J395="D","Dark","")))</f>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 customers!$C$2:$C$1001,,0)=0,"",_xlfn.XLOOKUP(C396,customers!$A$2:$A$1001, customers!$C$2:$C$1001,,0))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1" t="str">
        <f>INDEX(products!$A$1:$G$49,MATCH(orders!$D396,products!$A$1:$A$49,0), MATCH(orders!K$1,products!$A$1:$G$1,0)) &amp; " kg"</f>
        <v>2,5 kg</v>
      </c>
      <c r="L396" s="4">
        <f>INDEX(products!$A$1:$G$49,MATCH(orders!$D396,products!$A$1:$A$49,0), MATCH(orders!L$1,products!$A$1:$G$1,0))</f>
        <v>27.484999999999996</v>
      </c>
      <c r="M396" s="4">
        <f>L396*E396</f>
        <v>109.93999999999998</v>
      </c>
      <c r="N396" t="str">
        <f>IF(I396="Rob","Robusta", IF(I396="Exc","Excelsa", IF(I396="Ara","Arabika",IF(I396="Lib","Liberika"))))</f>
        <v>Robusta</v>
      </c>
      <c r="O396" t="str">
        <f>IF(J396="M","Medium",IF(J396="L","Light",IF(J396="D","Dark","")))</f>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 customers!$C$2:$C$1001,,0)=0,"",_xlfn.XLOOKUP(C397,customers!$A$2:$A$1001, customers!$C$2:$C$1001,,0))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1" t="str">
        <f>INDEX(products!$A$1:$G$49,MATCH(orders!$D397,products!$A$1:$A$49,0), MATCH(orders!K$1,products!$A$1:$G$1,0)) &amp; " kg"</f>
        <v>0,5 kg</v>
      </c>
      <c r="L397" s="4">
        <f>INDEX(products!$A$1:$G$49,MATCH(orders!$D397,products!$A$1:$A$49,0), MATCH(orders!L$1,products!$A$1:$G$1,0))</f>
        <v>7.77</v>
      </c>
      <c r="M397" s="4">
        <f>L397*E397</f>
        <v>46.62</v>
      </c>
      <c r="N397" t="str">
        <f>IF(I397="Rob","Robusta", IF(I397="Exc","Excelsa", IF(I397="Ara","Arabika",IF(I397="Lib","Liberika"))))</f>
        <v>Liberika</v>
      </c>
      <c r="O397" t="str">
        <f>IF(J397="M","Medium",IF(J397="L","Light",IF(J397="D","Dark","")))</f>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 customers!$C$2:$C$1001,,0)=0,"",_xlfn.XLOOKUP(C398,customers!$A$2:$A$1001, customers!$C$2:$C$1001,,0))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1" t="str">
        <f>INDEX(products!$A$1:$G$49,MATCH(orders!$D398,products!$A$1:$A$49,0), MATCH(orders!K$1,products!$A$1:$G$1,0)) &amp; " kg"</f>
        <v>0,5 kg</v>
      </c>
      <c r="L398" s="4">
        <f>INDEX(products!$A$1:$G$49,MATCH(orders!$D398,products!$A$1:$A$49,0), MATCH(orders!L$1,products!$A$1:$G$1,0))</f>
        <v>7.77</v>
      </c>
      <c r="M398" s="4">
        <f>L398*E398</f>
        <v>38.849999999999994</v>
      </c>
      <c r="N398" t="str">
        <f>IF(I398="Rob","Robusta", IF(I398="Exc","Excelsa", IF(I398="Ara","Arabika",IF(I398="Lib","Liberika"))))</f>
        <v>Arabika</v>
      </c>
      <c r="O398" t="str">
        <f>IF(J398="M","Medium",IF(J398="L","Light",IF(J398="D","Dark","")))</f>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 customers!$C$2:$C$1001,,0)=0,"",_xlfn.XLOOKUP(C399,customers!$A$2:$A$1001, customers!$C$2:$C$1001,,0))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1" t="str">
        <f>INDEX(products!$A$1:$G$49,MATCH(orders!$D399,products!$A$1:$A$49,0), MATCH(orders!K$1,products!$A$1:$G$1,0)) &amp; " kg"</f>
        <v>0,5 kg</v>
      </c>
      <c r="L399" s="4">
        <f>INDEX(products!$A$1:$G$49,MATCH(orders!$D399,products!$A$1:$A$49,0), MATCH(orders!L$1,products!$A$1:$G$1,0))</f>
        <v>7.77</v>
      </c>
      <c r="M399" s="4">
        <f>L399*E399</f>
        <v>31.08</v>
      </c>
      <c r="N399" t="str">
        <f>IF(I399="Rob","Robusta", IF(I399="Exc","Excelsa", IF(I399="Ara","Arabika",IF(I399="Lib","Liberika"))))</f>
        <v>Liberika</v>
      </c>
      <c r="O399" t="str">
        <f>IF(J399="M","Medium",IF(J399="L","Light",IF(J399="D","Dark","")))</f>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 customers!$C$2:$C$1001,,0)=0,"",_xlfn.XLOOKUP(C400,customers!$A$2:$A$1001, customers!$C$2:$C$1001,,0))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1" t="str">
        <f>INDEX(products!$A$1:$G$49,MATCH(orders!$D400,products!$A$1:$A$49,0), MATCH(orders!K$1,products!$A$1:$G$1,0)) &amp; " kg"</f>
        <v>0,2 kg</v>
      </c>
      <c r="L400" s="4">
        <f>INDEX(products!$A$1:$G$49,MATCH(orders!$D400,products!$A$1:$A$49,0), MATCH(orders!L$1,products!$A$1:$G$1,0))</f>
        <v>2.9849999999999999</v>
      </c>
      <c r="M400" s="4">
        <f>L400*E400</f>
        <v>17.91</v>
      </c>
      <c r="N400" t="str">
        <f>IF(I400="Rob","Robusta", IF(I400="Exc","Excelsa", IF(I400="Ara","Arabika",IF(I400="Lib","Liberika"))))</f>
        <v>Arabika</v>
      </c>
      <c r="O400" t="str">
        <f>IF(J400="M","Medium",IF(J400="L","Light",IF(J400="D","Dark","")))</f>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 customers!$C$2:$C$1001,,0)=0,"",_xlfn.XLOOKUP(C401,customers!$A$2:$A$1001, customers!$C$2:$C$1001,,0))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1" t="str">
        <f>INDEX(products!$A$1:$G$49,MATCH(orders!$D401,products!$A$1:$A$49,0), MATCH(orders!K$1,products!$A$1:$G$1,0)) &amp; " kg"</f>
        <v>2,5 kg</v>
      </c>
      <c r="L401" s="4">
        <f>INDEX(products!$A$1:$G$49,MATCH(orders!$D401,products!$A$1:$A$49,0), MATCH(orders!L$1,products!$A$1:$G$1,0))</f>
        <v>27.945</v>
      </c>
      <c r="M401" s="4">
        <f>L401*E401</f>
        <v>167.67000000000002</v>
      </c>
      <c r="N401" t="str">
        <f>IF(I401="Rob","Robusta", IF(I401="Exc","Excelsa", IF(I401="Ara","Arabika",IF(I401="Lib","Liberika"))))</f>
        <v>Excelsa</v>
      </c>
      <c r="O401" t="str">
        <f>IF(J401="M","Medium",IF(J401="L","Light",IF(J401="D","Dark","")))</f>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 customers!$C$2:$C$1001,,0)=0,"",_xlfn.XLOOKUP(C402,customers!$A$2:$A$1001, customers!$C$2:$C$1001,,0))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1" t="str">
        <f>INDEX(products!$A$1:$G$49,MATCH(orders!$D402,products!$A$1:$A$49,0), MATCH(orders!K$1,products!$A$1:$G$1,0)) &amp; " kg"</f>
        <v>1 kg</v>
      </c>
      <c r="L402" s="4">
        <f>INDEX(products!$A$1:$G$49,MATCH(orders!$D402,products!$A$1:$A$49,0), MATCH(orders!L$1,products!$A$1:$G$1,0))</f>
        <v>15.85</v>
      </c>
      <c r="M402" s="4">
        <f>L402*E402</f>
        <v>63.4</v>
      </c>
      <c r="N402" t="str">
        <f>IF(I402="Rob","Robusta", IF(I402="Exc","Excelsa", IF(I402="Ara","Arabika",IF(I402="Lib","Liberika"))))</f>
        <v>Liberika</v>
      </c>
      <c r="O402" t="str">
        <f>IF(J402="M","Medium",IF(J402="L","Light",IF(J402="D","Dark","")))</f>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 customers!$C$2:$C$1001,,0)=0,"",_xlfn.XLOOKUP(C403,customers!$A$2:$A$1001, customers!$C$2:$C$1001,,0))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1" t="str">
        <f>INDEX(products!$A$1:$G$49,MATCH(orders!$D403,products!$A$1:$A$49,0), MATCH(orders!K$1,products!$A$1:$G$1,0)) &amp; " kg"</f>
        <v>0,2 kg</v>
      </c>
      <c r="L403" s="4">
        <f>INDEX(products!$A$1:$G$49,MATCH(orders!$D403,products!$A$1:$A$49,0), MATCH(orders!L$1,products!$A$1:$G$1,0))</f>
        <v>4.3650000000000002</v>
      </c>
      <c r="M403" s="4">
        <f>L403*E403</f>
        <v>8.73</v>
      </c>
      <c r="N403" t="str">
        <f>IF(I403="Rob","Robusta", IF(I403="Exc","Excelsa", IF(I403="Ara","Arabika",IF(I403="Lib","Liberika"))))</f>
        <v>Liberika</v>
      </c>
      <c r="O403" t="str">
        <f>IF(J403="M","Medium",IF(J403="L","Light",IF(J403="D","Dark","")))</f>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 customers!$C$2:$C$1001,,0)=0,"",_xlfn.XLOOKUP(C404,customers!$A$2:$A$1001, customers!$C$2:$C$1001,,0))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1" t="str">
        <f>INDEX(products!$A$1:$G$49,MATCH(orders!$D404,products!$A$1:$A$49,0), MATCH(orders!K$1,products!$A$1:$G$1,0)) &amp; " kg"</f>
        <v>1 kg</v>
      </c>
      <c r="L404" s="4">
        <f>INDEX(products!$A$1:$G$49,MATCH(orders!$D404,products!$A$1:$A$49,0), MATCH(orders!L$1,products!$A$1:$G$1,0))</f>
        <v>8.9499999999999993</v>
      </c>
      <c r="M404" s="4">
        <f>L404*E404</f>
        <v>26.849999999999998</v>
      </c>
      <c r="N404" t="str">
        <f>IF(I404="Rob","Robusta", IF(I404="Exc","Excelsa", IF(I404="Ara","Arabika",IF(I404="Lib","Liberika"))))</f>
        <v>Robusta</v>
      </c>
      <c r="O404" t="str">
        <f>IF(J404="M","Medium",IF(J404="L","Light",IF(J404="D","Dark","")))</f>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 customers!$C$2:$C$1001,,0)=0,"",_xlfn.XLOOKUP(C405,customers!$A$2:$A$1001, customers!$C$2:$C$1001,,0))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1" t="str">
        <f>INDEX(products!$A$1:$G$49,MATCH(orders!$D405,products!$A$1:$A$49,0), MATCH(orders!K$1,products!$A$1:$G$1,0)) &amp; " kg"</f>
        <v>0,2 kg</v>
      </c>
      <c r="L405" s="4">
        <f>INDEX(products!$A$1:$G$49,MATCH(orders!$D405,products!$A$1:$A$49,0), MATCH(orders!L$1,products!$A$1:$G$1,0))</f>
        <v>4.7549999999999999</v>
      </c>
      <c r="M405" s="4">
        <f>L405*E405</f>
        <v>9.51</v>
      </c>
      <c r="N405" t="str">
        <f>IF(I405="Rob","Robusta", IF(I405="Exc","Excelsa", IF(I405="Ara","Arabika",IF(I405="Lib","Liberika"))))</f>
        <v>Liberika</v>
      </c>
      <c r="O405" t="str">
        <f>IF(J405="M","Medium",IF(J405="L","Light",IF(J405="D","Dark","")))</f>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 customers!$C$2:$C$1001,,0)=0,"",_xlfn.XLOOKUP(C406,customers!$A$2:$A$1001, customers!$C$2:$C$1001,,0))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1" t="str">
        <f>INDEX(products!$A$1:$G$49,MATCH(orders!$D406,products!$A$1:$A$49,0), MATCH(orders!K$1,products!$A$1:$G$1,0)) &amp; " kg"</f>
        <v>1 kg</v>
      </c>
      <c r="L406" s="4">
        <f>INDEX(products!$A$1:$G$49,MATCH(orders!$D406,products!$A$1:$A$49,0), MATCH(orders!L$1,products!$A$1:$G$1,0))</f>
        <v>9.9499999999999993</v>
      </c>
      <c r="M406" s="4">
        <f>L406*E406</f>
        <v>39.799999999999997</v>
      </c>
      <c r="N406" t="str">
        <f>IF(I406="Rob","Robusta", IF(I406="Exc","Excelsa", IF(I406="Ara","Arabika",IF(I406="Lib","Liberika"))))</f>
        <v>Arabika</v>
      </c>
      <c r="O406" t="str">
        <f>IF(J406="M","Medium",IF(J406="L","Light",IF(J406="D","Dark","")))</f>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 customers!$C$2:$C$1001,,0)=0,"",_xlfn.XLOOKUP(C407,customers!$A$2:$A$1001, customers!$C$2:$C$1001,,0))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1" t="str">
        <f>INDEX(products!$A$1:$G$49,MATCH(orders!$D407,products!$A$1:$A$49,0), MATCH(orders!K$1,products!$A$1:$G$1,0)) &amp; " kg"</f>
        <v>0,5 kg</v>
      </c>
      <c r="L407" s="4">
        <f>INDEX(products!$A$1:$G$49,MATCH(orders!$D407,products!$A$1:$A$49,0), MATCH(orders!L$1,products!$A$1:$G$1,0))</f>
        <v>8.25</v>
      </c>
      <c r="M407" s="4">
        <f>L407*E407</f>
        <v>24.75</v>
      </c>
      <c r="N407" t="str">
        <f>IF(I407="Rob","Robusta", IF(I407="Exc","Excelsa", IF(I407="Ara","Arabika",IF(I407="Lib","Liberika"))))</f>
        <v>Excelsa</v>
      </c>
      <c r="O407" t="str">
        <f>IF(J407="M","Medium",IF(J407="L","Light",IF(J407="D","Dark","")))</f>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 customers!$C$2:$C$1001,,0)=0,"",_xlfn.XLOOKUP(C408,customers!$A$2:$A$1001, customers!$C$2:$C$1001,,0))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1" t="str">
        <f>INDEX(products!$A$1:$G$49,MATCH(orders!$D408,products!$A$1:$A$49,0), MATCH(orders!K$1,products!$A$1:$G$1,0)) &amp; " kg"</f>
        <v>1 kg</v>
      </c>
      <c r="L408" s="4">
        <f>INDEX(products!$A$1:$G$49,MATCH(orders!$D408,products!$A$1:$A$49,0), MATCH(orders!L$1,products!$A$1:$G$1,0))</f>
        <v>13.75</v>
      </c>
      <c r="M408" s="4">
        <f>L408*E408</f>
        <v>68.75</v>
      </c>
      <c r="N408" t="str">
        <f>IF(I408="Rob","Robusta", IF(I408="Exc","Excelsa", IF(I408="Ara","Arabika",IF(I408="Lib","Liberika"))))</f>
        <v>Excelsa</v>
      </c>
      <c r="O408" t="str">
        <f>IF(J408="M","Medium",IF(J408="L","Light",IF(J408="D","Dark","")))</f>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 customers!$C$2:$C$1001,,0)=0,"",_xlfn.XLOOKUP(C409,customers!$A$2:$A$1001, customers!$C$2:$C$1001,,0))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1" t="str">
        <f>INDEX(products!$A$1:$G$49,MATCH(orders!$D409,products!$A$1:$A$49,0), MATCH(orders!K$1,products!$A$1:$G$1,0)) &amp; " kg"</f>
        <v>0,5 kg</v>
      </c>
      <c r="L409" s="4">
        <f>INDEX(products!$A$1:$G$49,MATCH(orders!$D409,products!$A$1:$A$49,0), MATCH(orders!L$1,products!$A$1:$G$1,0))</f>
        <v>8.25</v>
      </c>
      <c r="M409" s="4">
        <f>L409*E409</f>
        <v>49.5</v>
      </c>
      <c r="N409" t="str">
        <f>IF(I409="Rob","Robusta", IF(I409="Exc","Excelsa", IF(I409="Ara","Arabika",IF(I409="Lib","Liberika"))))</f>
        <v>Excelsa</v>
      </c>
      <c r="O409" t="str">
        <f>IF(J409="M","Medium",IF(J409="L","Light",IF(J409="D","Dark","")))</f>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 customers!$C$2:$C$1001,,0)=0,"",_xlfn.XLOOKUP(C410,customers!$A$2:$A$1001, customers!$C$2:$C$1001,,0))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1" t="str">
        <f>INDEX(products!$A$1:$G$49,MATCH(orders!$D410,products!$A$1:$A$49,0), MATCH(orders!K$1,products!$A$1:$G$1,0)) &amp; " kg"</f>
        <v>2,5 kg</v>
      </c>
      <c r="L410" s="4">
        <f>INDEX(products!$A$1:$G$49,MATCH(orders!$D410,products!$A$1:$A$49,0), MATCH(orders!L$1,products!$A$1:$G$1,0))</f>
        <v>25.874999999999996</v>
      </c>
      <c r="M410" s="4">
        <f>L410*E410</f>
        <v>51.749999999999993</v>
      </c>
      <c r="N410" t="str">
        <f>IF(I410="Rob","Robusta", IF(I410="Exc","Excelsa", IF(I410="Ara","Arabika",IF(I410="Lib","Liberika"))))</f>
        <v>Arabika</v>
      </c>
      <c r="O410" t="str">
        <f>IF(J410="M","Medium",IF(J410="L","Light",IF(J410="D","Dark","")))</f>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 customers!$C$2:$C$1001,,0)=0,"",_xlfn.XLOOKUP(C411,customers!$A$2:$A$1001, customers!$C$2:$C$1001,,0))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1" t="str">
        <f>INDEX(products!$A$1:$G$49,MATCH(orders!$D411,products!$A$1:$A$49,0), MATCH(orders!K$1,products!$A$1:$G$1,0)) &amp; " kg"</f>
        <v>1 kg</v>
      </c>
      <c r="L411" s="4">
        <f>INDEX(products!$A$1:$G$49,MATCH(orders!$D411,products!$A$1:$A$49,0), MATCH(orders!L$1,products!$A$1:$G$1,0))</f>
        <v>15.85</v>
      </c>
      <c r="M411" s="4">
        <f>L411*E411</f>
        <v>47.55</v>
      </c>
      <c r="N411" t="str">
        <f>IF(I411="Rob","Robusta", IF(I411="Exc","Excelsa", IF(I411="Ara","Arabika",IF(I411="Lib","Liberika"))))</f>
        <v>Liberika</v>
      </c>
      <c r="O411" t="str">
        <f>IF(J411="M","Medium",IF(J411="L","Light",IF(J411="D","Dark","")))</f>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 customers!$C$2:$C$1001,,0)=0,"",_xlfn.XLOOKUP(C412,customers!$A$2:$A$1001, customers!$C$2:$C$1001,,0))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1" t="str">
        <f>INDEX(products!$A$1:$G$49,MATCH(orders!$D412,products!$A$1:$A$49,0), MATCH(orders!K$1,products!$A$1:$G$1,0)) &amp; " kg"</f>
        <v>0,2 kg</v>
      </c>
      <c r="L412" s="4">
        <f>INDEX(products!$A$1:$G$49,MATCH(orders!$D412,products!$A$1:$A$49,0), MATCH(orders!L$1,products!$A$1:$G$1,0))</f>
        <v>3.8849999999999998</v>
      </c>
      <c r="M412" s="4">
        <f>L412*E412</f>
        <v>15.54</v>
      </c>
      <c r="N412" t="str">
        <f>IF(I412="Rob","Robusta", IF(I412="Exc","Excelsa", IF(I412="Ara","Arabika",IF(I412="Lib","Liberika"))))</f>
        <v>Arabika</v>
      </c>
      <c r="O412" t="str">
        <f>IF(J412="M","Medium",IF(J412="L","Light",IF(J412="D","Dark","")))</f>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 customers!$C$2:$C$1001,,0)=0,"",_xlfn.XLOOKUP(C413,customers!$A$2:$A$1001, customers!$C$2:$C$1001,,0))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1" t="str">
        <f>INDEX(products!$A$1:$G$49,MATCH(orders!$D413,products!$A$1:$A$49,0), MATCH(orders!K$1,products!$A$1:$G$1,0)) &amp; " kg"</f>
        <v>1 kg</v>
      </c>
      <c r="L413" s="4">
        <f>INDEX(products!$A$1:$G$49,MATCH(orders!$D413,products!$A$1:$A$49,0), MATCH(orders!L$1,products!$A$1:$G$1,0))</f>
        <v>14.55</v>
      </c>
      <c r="M413" s="4">
        <f>L413*E413</f>
        <v>87.300000000000011</v>
      </c>
      <c r="N413" t="str">
        <f>IF(I413="Rob","Robusta", IF(I413="Exc","Excelsa", IF(I413="Ara","Arabika",IF(I413="Lib","Liberika"))))</f>
        <v>Liberika</v>
      </c>
      <c r="O413" t="str">
        <f>IF(J413="M","Medium",IF(J413="L","Light",IF(J413="D","Dark","")))</f>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 customers!$C$2:$C$1001,,0)=0,"",_xlfn.XLOOKUP(C414,customers!$A$2:$A$1001, customers!$C$2:$C$1001,,0))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1" t="str">
        <f>INDEX(products!$A$1:$G$49,MATCH(orders!$D414,products!$A$1:$A$49,0), MATCH(orders!K$1,products!$A$1:$G$1,0)) &amp; " kg"</f>
        <v>1 kg</v>
      </c>
      <c r="L414" s="4">
        <f>INDEX(products!$A$1:$G$49,MATCH(orders!$D414,products!$A$1:$A$49,0), MATCH(orders!L$1,products!$A$1:$G$1,0))</f>
        <v>11.25</v>
      </c>
      <c r="M414" s="4">
        <f>L414*E414</f>
        <v>56.25</v>
      </c>
      <c r="N414" t="str">
        <f>IF(I414="Rob","Robusta", IF(I414="Exc","Excelsa", IF(I414="Ara","Arabika",IF(I414="Lib","Liberika"))))</f>
        <v>Arabika</v>
      </c>
      <c r="O414" t="str">
        <f>IF(J414="M","Medium",IF(J414="L","Light",IF(J414="D","Dark","")))</f>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 customers!$C$2:$C$1001,,0)=0,"",_xlfn.XLOOKUP(C415,customers!$A$2:$A$1001, customers!$C$2:$C$1001,,0))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1" t="str">
        <f>INDEX(products!$A$1:$G$49,MATCH(orders!$D415,products!$A$1:$A$49,0), MATCH(orders!K$1,products!$A$1:$G$1,0)) &amp; " kg"</f>
        <v>2,5 kg</v>
      </c>
      <c r="L415" s="4">
        <f>INDEX(products!$A$1:$G$49,MATCH(orders!$D415,products!$A$1:$A$49,0), MATCH(orders!L$1,products!$A$1:$G$1,0))</f>
        <v>36.454999999999998</v>
      </c>
      <c r="M415" s="4">
        <f>L415*E415</f>
        <v>36.454999999999998</v>
      </c>
      <c r="N415" t="str">
        <f>IF(I415="Rob","Robusta", IF(I415="Exc","Excelsa", IF(I415="Ara","Arabika",IF(I415="Lib","Liberika"))))</f>
        <v>Liberika</v>
      </c>
      <c r="O415" t="str">
        <f>IF(J415="M","Medium",IF(J415="L","Light",IF(J415="D","Dark","")))</f>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 customers!$C$2:$C$1001,,0)=0,"",_xlfn.XLOOKUP(C416,customers!$A$2:$A$1001, customers!$C$2:$C$1001,,0))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1" t="str">
        <f>INDEX(products!$A$1:$G$49,MATCH(orders!$D416,products!$A$1:$A$49,0), MATCH(orders!K$1,products!$A$1:$G$1,0)) &amp; " kg"</f>
        <v>0,2 kg</v>
      </c>
      <c r="L416" s="4">
        <f>INDEX(products!$A$1:$G$49,MATCH(orders!$D416,products!$A$1:$A$49,0), MATCH(orders!L$1,products!$A$1:$G$1,0))</f>
        <v>3.5849999999999995</v>
      </c>
      <c r="M416" s="4">
        <f>L416*E416</f>
        <v>10.754999999999999</v>
      </c>
      <c r="N416" t="str">
        <f>IF(I416="Rob","Robusta", IF(I416="Exc","Excelsa", IF(I416="Ara","Arabika",IF(I416="Lib","Liberika"))))</f>
        <v>Robusta</v>
      </c>
      <c r="O416" t="str">
        <f>IF(J416="M","Medium",IF(J416="L","Light",IF(J416="D","Dark","")))</f>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 customers!$C$2:$C$1001,,0)=0,"",_xlfn.XLOOKUP(C417,customers!$A$2:$A$1001, customers!$C$2:$C$1001,,0))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1" t="str">
        <f>INDEX(products!$A$1:$G$49,MATCH(orders!$D417,products!$A$1:$A$49,0), MATCH(orders!K$1,products!$A$1:$G$1,0)) &amp; " kg"</f>
        <v>0,2 kg</v>
      </c>
      <c r="L417" s="4">
        <f>INDEX(products!$A$1:$G$49,MATCH(orders!$D417,products!$A$1:$A$49,0), MATCH(orders!L$1,products!$A$1:$G$1,0))</f>
        <v>2.9849999999999999</v>
      </c>
      <c r="M417" s="4">
        <f>L417*E417</f>
        <v>8.9550000000000001</v>
      </c>
      <c r="N417" t="str">
        <f>IF(I417="Rob","Robusta", IF(I417="Exc","Excelsa", IF(I417="Ara","Arabika",IF(I417="Lib","Liberika"))))</f>
        <v>Robusta</v>
      </c>
      <c r="O417" t="str">
        <f>IF(J417="M","Medium",IF(J417="L","Light",IF(J417="D","Dark","")))</f>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 customers!$C$2:$C$1001,,0)=0,"",_xlfn.XLOOKUP(C418,customers!$A$2:$A$1001, customers!$C$2:$C$1001,,0))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1" t="str">
        <f>INDEX(products!$A$1:$G$49,MATCH(orders!$D418,products!$A$1:$A$49,0), MATCH(orders!K$1,products!$A$1:$G$1,0)) &amp; " kg"</f>
        <v>0,5 kg</v>
      </c>
      <c r="L418" s="4">
        <f>INDEX(products!$A$1:$G$49,MATCH(orders!$D418,products!$A$1:$A$49,0), MATCH(orders!L$1,products!$A$1:$G$1,0))</f>
        <v>7.77</v>
      </c>
      <c r="M418" s="4">
        <f>L418*E418</f>
        <v>23.31</v>
      </c>
      <c r="N418" t="str">
        <f>IF(I418="Rob","Robusta", IF(I418="Exc","Excelsa", IF(I418="Ara","Arabika",IF(I418="Lib","Liberika"))))</f>
        <v>Arabika</v>
      </c>
      <c r="O418" t="str">
        <f>IF(J418="M","Medium",IF(J418="L","Light",IF(J418="D","Dark","")))</f>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 customers!$C$2:$C$1001,,0)=0,"",_xlfn.XLOOKUP(C419,customers!$A$2:$A$1001, customers!$C$2:$C$1001,,0))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1" t="str">
        <f>INDEX(products!$A$1:$G$49,MATCH(orders!$D419,products!$A$1:$A$49,0), MATCH(orders!K$1,products!$A$1:$G$1,0)) &amp; " kg"</f>
        <v>2,5 kg</v>
      </c>
      <c r="L419" s="4">
        <f>INDEX(products!$A$1:$G$49,MATCH(orders!$D419,products!$A$1:$A$49,0), MATCH(orders!L$1,products!$A$1:$G$1,0))</f>
        <v>29.784999999999997</v>
      </c>
      <c r="M419" s="4">
        <f>L419*E419</f>
        <v>29.784999999999997</v>
      </c>
      <c r="N419" t="str">
        <f>IF(I419="Rob","Robusta", IF(I419="Exc","Excelsa", IF(I419="Ara","Arabika",IF(I419="Lib","Liberika"))))</f>
        <v>Arabika</v>
      </c>
      <c r="O419" t="str">
        <f>IF(J419="M","Medium",IF(J419="L","Light",IF(J419="D","Dark","")))</f>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 customers!$C$2:$C$1001,,0)=0,"",_xlfn.XLOOKUP(C420,customers!$A$2:$A$1001, customers!$C$2:$C$1001,,0))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1" t="str">
        <f>INDEX(products!$A$1:$G$49,MATCH(orders!$D420,products!$A$1:$A$49,0), MATCH(orders!K$1,products!$A$1:$G$1,0)) &amp; " kg"</f>
        <v>2,5 kg</v>
      </c>
      <c r="L420" s="4">
        <f>INDEX(products!$A$1:$G$49,MATCH(orders!$D420,products!$A$1:$A$49,0), MATCH(orders!L$1,products!$A$1:$G$1,0))</f>
        <v>29.784999999999997</v>
      </c>
      <c r="M420" s="4">
        <f>L420*E420</f>
        <v>148.92499999999998</v>
      </c>
      <c r="N420" t="str">
        <f>IF(I420="Rob","Robusta", IF(I420="Exc","Excelsa", IF(I420="Ara","Arabika",IF(I420="Lib","Liberika"))))</f>
        <v>Arabika</v>
      </c>
      <c r="O420" t="str">
        <f>IF(J420="M","Medium",IF(J420="L","Light",IF(J420="D","Dark","")))</f>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 customers!$C$2:$C$1001,,0)=0,"",_xlfn.XLOOKUP(C421,customers!$A$2:$A$1001, customers!$C$2:$C$1001,,0))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1" t="str">
        <f>INDEX(products!$A$1:$G$49,MATCH(orders!$D421,products!$A$1:$A$49,0), MATCH(orders!K$1,products!$A$1:$G$1,0)) &amp; " kg"</f>
        <v>0,5 kg</v>
      </c>
      <c r="L421" s="4">
        <f>INDEX(products!$A$1:$G$49,MATCH(orders!$D421,products!$A$1:$A$49,0), MATCH(orders!L$1,products!$A$1:$G$1,0))</f>
        <v>8.73</v>
      </c>
      <c r="M421" s="4">
        <f>L421*E421</f>
        <v>8.73</v>
      </c>
      <c r="N421" t="str">
        <f>IF(I421="Rob","Robusta", IF(I421="Exc","Excelsa", IF(I421="Ara","Arabika",IF(I421="Lib","Liberika"))))</f>
        <v>Liberika</v>
      </c>
      <c r="O421" t="str">
        <f>IF(J421="M","Medium",IF(J421="L","Light",IF(J421="D","Dark","")))</f>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 customers!$C$2:$C$1001,,0)=0,"",_xlfn.XLOOKUP(C422,customers!$A$2:$A$1001, customers!$C$2:$C$1001,,0))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1" t="str">
        <f>INDEX(products!$A$1:$G$49,MATCH(orders!$D422,products!$A$1:$A$49,0), MATCH(orders!K$1,products!$A$1:$G$1,0)) &amp; " kg"</f>
        <v>0,5 kg</v>
      </c>
      <c r="L422" s="4">
        <f>INDEX(products!$A$1:$G$49,MATCH(orders!$D422,products!$A$1:$A$49,0), MATCH(orders!L$1,products!$A$1:$G$1,0))</f>
        <v>7.77</v>
      </c>
      <c r="M422" s="4">
        <f>L422*E422</f>
        <v>31.08</v>
      </c>
      <c r="N422" t="str">
        <f>IF(I422="Rob","Robusta", IF(I422="Exc","Excelsa", IF(I422="Ara","Arabika",IF(I422="Lib","Liberika"))))</f>
        <v>Liberika</v>
      </c>
      <c r="O422" t="str">
        <f>IF(J422="M","Medium",IF(J422="L","Light",IF(J422="D","Dark","")))</f>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 customers!$C$2:$C$1001,,0)=0,"",_xlfn.XLOOKUP(C423,customers!$A$2:$A$1001, customers!$C$2:$C$1001,,0))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1" t="str">
        <f>INDEX(products!$A$1:$G$49,MATCH(orders!$D423,products!$A$1:$A$49,0), MATCH(orders!K$1,products!$A$1:$G$1,0)) &amp; " kg"</f>
        <v>2,5 kg</v>
      </c>
      <c r="L423" s="4">
        <f>INDEX(products!$A$1:$G$49,MATCH(orders!$D423,products!$A$1:$A$49,0), MATCH(orders!L$1,products!$A$1:$G$1,0))</f>
        <v>22.884999999999998</v>
      </c>
      <c r="M423" s="4">
        <f>L423*E423</f>
        <v>137.31</v>
      </c>
      <c r="N423" t="str">
        <f>IF(I423="Rob","Robusta", IF(I423="Exc","Excelsa", IF(I423="Ara","Arabika",IF(I423="Lib","Liberika"))))</f>
        <v>Arabika</v>
      </c>
      <c r="O423" t="str">
        <f>IF(J423="M","Medium",IF(J423="L","Light",IF(J423="D","Dark","")))</f>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 customers!$C$2:$C$1001,,0)=0,"",_xlfn.XLOOKUP(C424,customers!$A$2:$A$1001, customers!$C$2:$C$1001,,0))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1" t="str">
        <f>INDEX(products!$A$1:$G$49,MATCH(orders!$D424,products!$A$1:$A$49,0), MATCH(orders!K$1,products!$A$1:$G$1,0)) &amp; " kg"</f>
        <v>0,5 kg</v>
      </c>
      <c r="L424" s="4">
        <f>INDEX(products!$A$1:$G$49,MATCH(orders!$D424,products!$A$1:$A$49,0), MATCH(orders!L$1,products!$A$1:$G$1,0))</f>
        <v>5.97</v>
      </c>
      <c r="M424" s="4">
        <f>L424*E424</f>
        <v>29.849999999999998</v>
      </c>
      <c r="N424" t="str">
        <f>IF(I424="Rob","Robusta", IF(I424="Exc","Excelsa", IF(I424="Ara","Arabika",IF(I424="Lib","Liberika"))))</f>
        <v>Arabika</v>
      </c>
      <c r="O424" t="str">
        <f>IF(J424="M","Medium",IF(J424="L","Light",IF(J424="D","Dark","")))</f>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 customers!$C$2:$C$1001,,0)=0,"",_xlfn.XLOOKUP(C425,customers!$A$2:$A$1001, customers!$C$2:$C$1001,,0))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1" t="str">
        <f>INDEX(products!$A$1:$G$49,MATCH(orders!$D425,products!$A$1:$A$49,0), MATCH(orders!K$1,products!$A$1:$G$1,0)) &amp; " kg"</f>
        <v>0,5 kg</v>
      </c>
      <c r="L425" s="4">
        <f>INDEX(products!$A$1:$G$49,MATCH(orders!$D425,products!$A$1:$A$49,0), MATCH(orders!L$1,products!$A$1:$G$1,0))</f>
        <v>5.97</v>
      </c>
      <c r="M425" s="4">
        <f>L425*E425</f>
        <v>17.91</v>
      </c>
      <c r="N425" t="str">
        <f>IF(I425="Rob","Robusta", IF(I425="Exc","Excelsa", IF(I425="Ara","Arabika",IF(I425="Lib","Liberika"))))</f>
        <v>Robusta</v>
      </c>
      <c r="O425" t="str">
        <f>IF(J425="M","Medium",IF(J425="L","Light",IF(J425="D","Dark","")))</f>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 customers!$C$2:$C$1001,,0)=0,"",_xlfn.XLOOKUP(C426,customers!$A$2:$A$1001, customers!$C$2:$C$1001,,0))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1" t="str">
        <f>INDEX(products!$A$1:$G$49,MATCH(orders!$D426,products!$A$1:$A$49,0), MATCH(orders!K$1,products!$A$1:$G$1,0)) &amp; " kg"</f>
        <v>0,5 kg</v>
      </c>
      <c r="L426" s="4">
        <f>INDEX(products!$A$1:$G$49,MATCH(orders!$D426,products!$A$1:$A$49,0), MATCH(orders!L$1,products!$A$1:$G$1,0))</f>
        <v>8.91</v>
      </c>
      <c r="M426" s="4">
        <f>L426*E426</f>
        <v>26.73</v>
      </c>
      <c r="N426" t="str">
        <f>IF(I426="Rob","Robusta", IF(I426="Exc","Excelsa", IF(I426="Ara","Arabika",IF(I426="Lib","Liberika"))))</f>
        <v>Excelsa</v>
      </c>
      <c r="O426" t="str">
        <f>IF(J426="M","Medium",IF(J426="L","Light",IF(J426="D","Dark","")))</f>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 customers!$C$2:$C$1001,,0)=0,"",_xlfn.XLOOKUP(C427,customers!$A$2:$A$1001, customers!$C$2:$C$1001,,0))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1" t="str">
        <f>INDEX(products!$A$1:$G$49,MATCH(orders!$D427,products!$A$1:$A$49,0), MATCH(orders!K$1,products!$A$1:$G$1,0)) &amp; " kg"</f>
        <v>1 kg</v>
      </c>
      <c r="L427" s="4">
        <f>INDEX(products!$A$1:$G$49,MATCH(orders!$D427,products!$A$1:$A$49,0), MATCH(orders!L$1,products!$A$1:$G$1,0))</f>
        <v>8.9499999999999993</v>
      </c>
      <c r="M427" s="4">
        <f>L427*E427</f>
        <v>17.899999999999999</v>
      </c>
      <c r="N427" t="str">
        <f>IF(I427="Rob","Robusta", IF(I427="Exc","Excelsa", IF(I427="Ara","Arabika",IF(I427="Lib","Liberika"))))</f>
        <v>Robusta</v>
      </c>
      <c r="O427" t="str">
        <f>IF(J427="M","Medium",IF(J427="L","Light",IF(J427="D","Dark","")))</f>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 customers!$C$2:$C$1001,,0)=0,"",_xlfn.XLOOKUP(C428,customers!$A$2:$A$1001, customers!$C$2:$C$1001,,0))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1" t="str">
        <f>INDEX(products!$A$1:$G$49,MATCH(orders!$D428,products!$A$1:$A$49,0), MATCH(orders!K$1,products!$A$1:$G$1,0)) &amp; " kg"</f>
        <v>0,2 kg</v>
      </c>
      <c r="L428" s="4">
        <f>INDEX(products!$A$1:$G$49,MATCH(orders!$D428,products!$A$1:$A$49,0), MATCH(orders!L$1,products!$A$1:$G$1,0))</f>
        <v>3.5849999999999995</v>
      </c>
      <c r="M428" s="4">
        <f>L428*E428</f>
        <v>14.339999999999998</v>
      </c>
      <c r="N428" t="str">
        <f>IF(I428="Rob","Robusta", IF(I428="Exc","Excelsa", IF(I428="Ara","Arabika",IF(I428="Lib","Liberika"))))</f>
        <v>Robusta</v>
      </c>
      <c r="O428" t="str">
        <f>IF(J428="M","Medium",IF(J428="L","Light",IF(J428="D","Dark","")))</f>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 customers!$C$2:$C$1001,,0)=0,"",_xlfn.XLOOKUP(C429,customers!$A$2:$A$1001, customers!$C$2:$C$1001,,0))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1" t="str">
        <f>INDEX(products!$A$1:$G$49,MATCH(orders!$D429,products!$A$1:$A$49,0), MATCH(orders!K$1,products!$A$1:$G$1,0)) &amp; " kg"</f>
        <v>2,5 kg</v>
      </c>
      <c r="L429" s="4">
        <f>INDEX(products!$A$1:$G$49,MATCH(orders!$D429,products!$A$1:$A$49,0), MATCH(orders!L$1,products!$A$1:$G$1,0))</f>
        <v>25.874999999999996</v>
      </c>
      <c r="M429" s="4">
        <f>L429*E429</f>
        <v>77.624999999999986</v>
      </c>
      <c r="N429" t="str">
        <f>IF(I429="Rob","Robusta", IF(I429="Exc","Excelsa", IF(I429="Ara","Arabika",IF(I429="Lib","Liberika"))))</f>
        <v>Arabika</v>
      </c>
      <c r="O429" t="str">
        <f>IF(J429="M","Medium",IF(J429="L","Light",IF(J429="D","Dark","")))</f>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 customers!$C$2:$C$1001,,0)=0,"",_xlfn.XLOOKUP(C430,customers!$A$2:$A$1001, customers!$C$2:$C$1001,,0))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1" t="str">
        <f>INDEX(products!$A$1:$G$49,MATCH(orders!$D430,products!$A$1:$A$49,0), MATCH(orders!K$1,products!$A$1:$G$1,0)) &amp; " kg"</f>
        <v>1 kg</v>
      </c>
      <c r="L430" s="4">
        <f>INDEX(products!$A$1:$G$49,MATCH(orders!$D430,products!$A$1:$A$49,0), MATCH(orders!L$1,products!$A$1:$G$1,0))</f>
        <v>11.95</v>
      </c>
      <c r="M430" s="4">
        <f>L430*E430</f>
        <v>59.75</v>
      </c>
      <c r="N430" t="str">
        <f>IF(I430="Rob","Robusta", IF(I430="Exc","Excelsa", IF(I430="Ara","Arabika",IF(I430="Lib","Liberika"))))</f>
        <v>Robusta</v>
      </c>
      <c r="O430" t="str">
        <f>IF(J430="M","Medium",IF(J430="L","Light",IF(J430="D","Dark","")))</f>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 customers!$C$2:$C$1001,,0)=0,"",_xlfn.XLOOKUP(C431,customers!$A$2:$A$1001, customers!$C$2:$C$1001,,0))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1" t="str">
        <f>INDEX(products!$A$1:$G$49,MATCH(orders!$D431,products!$A$1:$A$49,0), MATCH(orders!K$1,products!$A$1:$G$1,0)) &amp; " kg"</f>
        <v>1 kg</v>
      </c>
      <c r="L431" s="4">
        <f>INDEX(products!$A$1:$G$49,MATCH(orders!$D431,products!$A$1:$A$49,0), MATCH(orders!L$1,products!$A$1:$G$1,0))</f>
        <v>12.95</v>
      </c>
      <c r="M431" s="4">
        <f>L431*E431</f>
        <v>77.699999999999989</v>
      </c>
      <c r="N431" t="str">
        <f>IF(I431="Rob","Robusta", IF(I431="Exc","Excelsa", IF(I431="Ara","Arabika",IF(I431="Lib","Liberika"))))</f>
        <v>Arabika</v>
      </c>
      <c r="O431" t="str">
        <f>IF(J431="M","Medium",IF(J431="L","Light",IF(J431="D","Dark","")))</f>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 customers!$C$2:$C$1001,,0)=0,"",_xlfn.XLOOKUP(C432,customers!$A$2:$A$1001, customers!$C$2:$C$1001,,0))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1" t="str">
        <f>INDEX(products!$A$1:$G$49,MATCH(orders!$D432,products!$A$1:$A$49,0), MATCH(orders!K$1,products!$A$1:$G$1,0)) &amp; " kg"</f>
        <v>0,2 kg</v>
      </c>
      <c r="L432" s="4">
        <f>INDEX(products!$A$1:$G$49,MATCH(orders!$D432,products!$A$1:$A$49,0), MATCH(orders!L$1,products!$A$1:$G$1,0))</f>
        <v>2.6849999999999996</v>
      </c>
      <c r="M432" s="4">
        <f>L432*E432</f>
        <v>5.3699999999999992</v>
      </c>
      <c r="N432" t="str">
        <f>IF(I432="Rob","Robusta", IF(I432="Exc","Excelsa", IF(I432="Ara","Arabika",IF(I432="Lib","Liberika"))))</f>
        <v>Robusta</v>
      </c>
      <c r="O432" t="str">
        <f>IF(J432="M","Medium",IF(J432="L","Light",IF(J432="D","Dark","")))</f>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 customers!$C$2:$C$1001,,0)=0,"",_xlfn.XLOOKUP(C433,customers!$A$2:$A$1001, customers!$C$2:$C$1001,,0))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1" t="str">
        <f>INDEX(products!$A$1:$G$49,MATCH(orders!$D433,products!$A$1:$A$49,0), MATCH(orders!K$1,products!$A$1:$G$1,0)) &amp; " kg"</f>
        <v>2,5 kg</v>
      </c>
      <c r="L433" s="4">
        <f>INDEX(products!$A$1:$G$49,MATCH(orders!$D433,products!$A$1:$A$49,0), MATCH(orders!L$1,products!$A$1:$G$1,0))</f>
        <v>27.945</v>
      </c>
      <c r="M433" s="4">
        <f>L433*E433</f>
        <v>83.835000000000008</v>
      </c>
      <c r="N433" t="str">
        <f>IF(I433="Rob","Robusta", IF(I433="Exc","Excelsa", IF(I433="Ara","Arabika",IF(I433="Lib","Liberika"))))</f>
        <v>Excelsa</v>
      </c>
      <c r="O433" t="str">
        <f>IF(J433="M","Medium",IF(J433="L","Light",IF(J433="D","Dark","")))</f>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 customers!$C$2:$C$1001,,0)=0,"",_xlfn.XLOOKUP(C434,customers!$A$2:$A$1001, customers!$C$2:$C$1001,,0))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1" t="str">
        <f>INDEX(products!$A$1:$G$49,MATCH(orders!$D434,products!$A$1:$A$49,0), MATCH(orders!K$1,products!$A$1:$G$1,0)) &amp; " kg"</f>
        <v>1 kg</v>
      </c>
      <c r="L434" s="4">
        <f>INDEX(products!$A$1:$G$49,MATCH(orders!$D434,products!$A$1:$A$49,0), MATCH(orders!L$1,products!$A$1:$G$1,0))</f>
        <v>11.25</v>
      </c>
      <c r="M434" s="4">
        <f>L434*E434</f>
        <v>22.5</v>
      </c>
      <c r="N434" t="str">
        <f>IF(I434="Rob","Robusta", IF(I434="Exc","Excelsa", IF(I434="Ara","Arabika",IF(I434="Lib","Liberika"))))</f>
        <v>Arabika</v>
      </c>
      <c r="O434" t="str">
        <f>IF(J434="M","Medium",IF(J434="L","Light",IF(J434="D","Dark","")))</f>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 customers!$C$2:$C$1001,,0)=0,"",_xlfn.XLOOKUP(C435,customers!$A$2:$A$1001, customers!$C$2:$C$1001,,0))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1" t="str">
        <f>INDEX(products!$A$1:$G$49,MATCH(orders!$D435,products!$A$1:$A$49,0), MATCH(orders!K$1,products!$A$1:$G$1,0)) &amp; " kg"</f>
        <v>2,5 kg</v>
      </c>
      <c r="L435" s="4">
        <f>INDEX(products!$A$1:$G$49,MATCH(orders!$D435,products!$A$1:$A$49,0), MATCH(orders!L$1,products!$A$1:$G$1,0))</f>
        <v>33.464999999999996</v>
      </c>
      <c r="M435" s="4">
        <f>L435*E435</f>
        <v>200.78999999999996</v>
      </c>
      <c r="N435" t="str">
        <f>IF(I435="Rob","Robusta", IF(I435="Exc","Excelsa", IF(I435="Ara","Arabika",IF(I435="Lib","Liberika"))))</f>
        <v>Liberika</v>
      </c>
      <c r="O435" t="str">
        <f>IF(J435="M","Medium",IF(J435="L","Light",IF(J435="D","Dark","")))</f>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 customers!$C$2:$C$1001,,0)=0,"",_xlfn.XLOOKUP(C436,customers!$A$2:$A$1001, customers!$C$2:$C$1001,,0))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1" t="str">
        <f>INDEX(products!$A$1:$G$49,MATCH(orders!$D436,products!$A$1:$A$49,0), MATCH(orders!K$1,products!$A$1:$G$1,0)) &amp; " kg"</f>
        <v>1 kg</v>
      </c>
      <c r="L436" s="4">
        <f>INDEX(products!$A$1:$G$49,MATCH(orders!$D436,products!$A$1:$A$49,0), MATCH(orders!L$1,products!$A$1:$G$1,0))</f>
        <v>11.25</v>
      </c>
      <c r="M436" s="4">
        <f>L436*E436</f>
        <v>67.5</v>
      </c>
      <c r="N436" t="str">
        <f>IF(I436="Rob","Robusta", IF(I436="Exc","Excelsa", IF(I436="Ara","Arabika",IF(I436="Lib","Liberika"))))</f>
        <v>Arabika</v>
      </c>
      <c r="O436" t="str">
        <f>IF(J436="M","Medium",IF(J436="L","Light",IF(J436="D","Dark","")))</f>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 customers!$C$2:$C$1001,,0)=0,"",_xlfn.XLOOKUP(C437,customers!$A$2:$A$1001, customers!$C$2:$C$1001,,0))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1" t="str">
        <f>INDEX(products!$A$1:$G$49,MATCH(orders!$D437,products!$A$1:$A$49,0), MATCH(orders!K$1,products!$A$1:$G$1,0)) &amp; " kg"</f>
        <v>0,5 kg</v>
      </c>
      <c r="L437" s="4">
        <f>INDEX(products!$A$1:$G$49,MATCH(orders!$D437,products!$A$1:$A$49,0), MATCH(orders!L$1,products!$A$1:$G$1,0))</f>
        <v>8.25</v>
      </c>
      <c r="M437" s="4">
        <f>L437*E437</f>
        <v>8.25</v>
      </c>
      <c r="N437" t="str">
        <f>IF(I437="Rob","Robusta", IF(I437="Exc","Excelsa", IF(I437="Ara","Arabika",IF(I437="Lib","Liberika"))))</f>
        <v>Excelsa</v>
      </c>
      <c r="O437" t="str">
        <f>IF(J437="M","Medium",IF(J437="L","Light",IF(J437="D","Dark","")))</f>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 customers!$C$2:$C$1001,,0)=0,"",_xlfn.XLOOKUP(C438,customers!$A$2:$A$1001, customers!$C$2:$C$1001,,0))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1" t="str">
        <f>INDEX(products!$A$1:$G$49,MATCH(orders!$D438,products!$A$1:$A$49,0), MATCH(orders!K$1,products!$A$1:$G$1,0)) &amp; " kg"</f>
        <v>0,2 kg</v>
      </c>
      <c r="L438" s="4">
        <f>INDEX(products!$A$1:$G$49,MATCH(orders!$D438,products!$A$1:$A$49,0), MATCH(orders!L$1,products!$A$1:$G$1,0))</f>
        <v>4.7549999999999999</v>
      </c>
      <c r="M438" s="4">
        <f>L438*E438</f>
        <v>9.51</v>
      </c>
      <c r="N438" t="str">
        <f>IF(I438="Rob","Robusta", IF(I438="Exc","Excelsa", IF(I438="Ara","Arabika",IF(I438="Lib","Liberika"))))</f>
        <v>Liberika</v>
      </c>
      <c r="O438" t="str">
        <f>IF(J438="M","Medium",IF(J438="L","Light",IF(J438="D","Dark","")))</f>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 customers!$C$2:$C$1001,,0)=0,"",_xlfn.XLOOKUP(C439,customers!$A$2:$A$1001, customers!$C$2:$C$1001,,0))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1" t="str">
        <f>INDEX(products!$A$1:$G$49,MATCH(orders!$D439,products!$A$1:$A$49,0), MATCH(orders!K$1,products!$A$1:$G$1,0)) &amp; " kg"</f>
        <v>2,5 kg</v>
      </c>
      <c r="L439" s="4">
        <f>INDEX(products!$A$1:$G$49,MATCH(orders!$D439,products!$A$1:$A$49,0), MATCH(orders!L$1,products!$A$1:$G$1,0))</f>
        <v>29.784999999999997</v>
      </c>
      <c r="M439" s="4">
        <f>L439*E439</f>
        <v>29.784999999999997</v>
      </c>
      <c r="N439" t="str">
        <f>IF(I439="Rob","Robusta", IF(I439="Exc","Excelsa", IF(I439="Ara","Arabika",IF(I439="Lib","Liberika"))))</f>
        <v>Liberika</v>
      </c>
      <c r="O439" t="str">
        <f>IF(J439="M","Medium",IF(J439="L","Light",IF(J439="D","Dark","")))</f>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 customers!$C$2:$C$1001,,0)=0,"",_xlfn.XLOOKUP(C440,customers!$A$2:$A$1001, customers!$C$2:$C$1001,,0))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1" t="str">
        <f>INDEX(products!$A$1:$G$49,MATCH(orders!$D440,products!$A$1:$A$49,0), MATCH(orders!K$1,products!$A$1:$G$1,0)) &amp; " kg"</f>
        <v>0,5 kg</v>
      </c>
      <c r="L440" s="4">
        <f>INDEX(products!$A$1:$G$49,MATCH(orders!$D440,products!$A$1:$A$49,0), MATCH(orders!L$1,products!$A$1:$G$1,0))</f>
        <v>7.77</v>
      </c>
      <c r="M440" s="4">
        <f>L440*E440</f>
        <v>15.54</v>
      </c>
      <c r="N440" t="str">
        <f>IF(I440="Rob","Robusta", IF(I440="Exc","Excelsa", IF(I440="Ara","Arabika",IF(I440="Lib","Liberika"))))</f>
        <v>Liberika</v>
      </c>
      <c r="O440" t="str">
        <f>IF(J440="M","Medium",IF(J440="L","Light",IF(J440="D","Dark","")))</f>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 customers!$C$2:$C$1001,,0)=0,"",_xlfn.XLOOKUP(C441,customers!$A$2:$A$1001, customers!$C$2:$C$1001,,0))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1" t="str">
        <f>INDEX(products!$A$1:$G$49,MATCH(orders!$D441,products!$A$1:$A$49,0), MATCH(orders!K$1,products!$A$1:$G$1,0)) &amp; " kg"</f>
        <v>0,5 kg</v>
      </c>
      <c r="L441" s="4">
        <f>INDEX(products!$A$1:$G$49,MATCH(orders!$D441,products!$A$1:$A$49,0), MATCH(orders!L$1,products!$A$1:$G$1,0))</f>
        <v>8.91</v>
      </c>
      <c r="M441" s="4">
        <f>L441*E441</f>
        <v>35.64</v>
      </c>
      <c r="N441" t="str">
        <f>IF(I441="Rob","Robusta", IF(I441="Exc","Excelsa", IF(I441="Ara","Arabika",IF(I441="Lib","Liberika"))))</f>
        <v>Excelsa</v>
      </c>
      <c r="O441" t="str">
        <f>IF(J441="M","Medium",IF(J441="L","Light",IF(J441="D","Dark","")))</f>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 customers!$C$2:$C$1001,,0)=0,"",_xlfn.XLOOKUP(C442,customers!$A$2:$A$1001, customers!$C$2:$C$1001,,0))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1" t="str">
        <f>INDEX(products!$A$1:$G$49,MATCH(orders!$D442,products!$A$1:$A$49,0), MATCH(orders!K$1,products!$A$1:$G$1,0)) &amp; " kg"</f>
        <v>2,5 kg</v>
      </c>
      <c r="L442" s="4">
        <f>INDEX(products!$A$1:$G$49,MATCH(orders!$D442,products!$A$1:$A$49,0), MATCH(orders!L$1,products!$A$1:$G$1,0))</f>
        <v>25.874999999999996</v>
      </c>
      <c r="M442" s="4">
        <f>L442*E442</f>
        <v>103.49999999999999</v>
      </c>
      <c r="N442" t="str">
        <f>IF(I442="Rob","Robusta", IF(I442="Exc","Excelsa", IF(I442="Ara","Arabika",IF(I442="Lib","Liberika"))))</f>
        <v>Arabika</v>
      </c>
      <c r="O442" t="str">
        <f>IF(J442="M","Medium",IF(J442="L","Light",IF(J442="D","Dark","")))</f>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 customers!$C$2:$C$1001,,0)=0,"",_xlfn.XLOOKUP(C443,customers!$A$2:$A$1001, customers!$C$2:$C$1001,,0))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1" t="str">
        <f>INDEX(products!$A$1:$G$49,MATCH(orders!$D443,products!$A$1:$A$49,0), MATCH(orders!K$1,products!$A$1:$G$1,0)) &amp; " kg"</f>
        <v>1 kg</v>
      </c>
      <c r="L443" s="4">
        <f>INDEX(products!$A$1:$G$49,MATCH(orders!$D443,products!$A$1:$A$49,0), MATCH(orders!L$1,products!$A$1:$G$1,0))</f>
        <v>12.15</v>
      </c>
      <c r="M443" s="4">
        <f>L443*E443</f>
        <v>36.450000000000003</v>
      </c>
      <c r="N443" t="str">
        <f>IF(I443="Rob","Robusta", IF(I443="Exc","Excelsa", IF(I443="Ara","Arabika",IF(I443="Lib","Liberika"))))</f>
        <v>Excelsa</v>
      </c>
      <c r="O443" t="str">
        <f>IF(J443="M","Medium",IF(J443="L","Light",IF(J443="D","Dark","")))</f>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 customers!$C$2:$C$1001,,0)=0,"",_xlfn.XLOOKUP(C444,customers!$A$2:$A$1001, customers!$C$2:$C$1001,,0))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1" t="str">
        <f>INDEX(products!$A$1:$G$49,MATCH(orders!$D444,products!$A$1:$A$49,0), MATCH(orders!K$1,products!$A$1:$G$1,0)) &amp; " kg"</f>
        <v>0,5 kg</v>
      </c>
      <c r="L444" s="4">
        <f>INDEX(products!$A$1:$G$49,MATCH(orders!$D444,products!$A$1:$A$49,0), MATCH(orders!L$1,products!$A$1:$G$1,0))</f>
        <v>7.169999999999999</v>
      </c>
      <c r="M444" s="4">
        <f>L444*E444</f>
        <v>35.849999999999994</v>
      </c>
      <c r="N444" t="str">
        <f>IF(I444="Rob","Robusta", IF(I444="Exc","Excelsa", IF(I444="Ara","Arabika",IF(I444="Lib","Liberika"))))</f>
        <v>Robusta</v>
      </c>
      <c r="O444" t="str">
        <f>IF(J444="M","Medium",IF(J444="L","Light",IF(J444="D","Dark","")))</f>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 customers!$C$2:$C$1001,,0)=0,"",_xlfn.XLOOKUP(C445,customers!$A$2:$A$1001, customers!$C$2:$C$1001,,0))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1" t="str">
        <f>INDEX(products!$A$1:$G$49,MATCH(orders!$D445,products!$A$1:$A$49,0), MATCH(orders!K$1,products!$A$1:$G$1,0)) &amp; " kg"</f>
        <v>0,2 kg</v>
      </c>
      <c r="L445" s="4">
        <f>INDEX(products!$A$1:$G$49,MATCH(orders!$D445,products!$A$1:$A$49,0), MATCH(orders!L$1,products!$A$1:$G$1,0))</f>
        <v>4.4550000000000001</v>
      </c>
      <c r="M445" s="4">
        <f>L445*E445</f>
        <v>22.274999999999999</v>
      </c>
      <c r="N445" t="str">
        <f>IF(I445="Rob","Robusta", IF(I445="Exc","Excelsa", IF(I445="Ara","Arabika",IF(I445="Lib","Liberika"))))</f>
        <v>Excelsa</v>
      </c>
      <c r="O445" t="str">
        <f>IF(J445="M","Medium",IF(J445="L","Light",IF(J445="D","Dark","")))</f>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 customers!$C$2:$C$1001,,0)=0,"",_xlfn.XLOOKUP(C446,customers!$A$2:$A$1001, customers!$C$2:$C$1001,,0))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1" t="str">
        <f>INDEX(products!$A$1:$G$49,MATCH(orders!$D446,products!$A$1:$A$49,0), MATCH(orders!K$1,products!$A$1:$G$1,0)) &amp; " kg"</f>
        <v>0,2 kg</v>
      </c>
      <c r="L446" s="4">
        <f>INDEX(products!$A$1:$G$49,MATCH(orders!$D446,products!$A$1:$A$49,0), MATCH(orders!L$1,products!$A$1:$G$1,0))</f>
        <v>4.125</v>
      </c>
      <c r="M446" s="4">
        <f>L446*E446</f>
        <v>24.75</v>
      </c>
      <c r="N446" t="str">
        <f>IF(I446="Rob","Robusta", IF(I446="Exc","Excelsa", IF(I446="Ara","Arabika",IF(I446="Lib","Liberika"))))</f>
        <v>Excelsa</v>
      </c>
      <c r="O446" t="str">
        <f>IF(J446="M","Medium",IF(J446="L","Light",IF(J446="D","Dark","")))</f>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 customers!$C$2:$C$1001,,0)=0,"",_xlfn.XLOOKUP(C447,customers!$A$2:$A$1001, customers!$C$2:$C$1001,,0))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1" t="str">
        <f>INDEX(products!$A$1:$G$49,MATCH(orders!$D447,products!$A$1:$A$49,0), MATCH(orders!K$1,products!$A$1:$G$1,0)) &amp; " kg"</f>
        <v>2,5 kg</v>
      </c>
      <c r="L447" s="4">
        <f>INDEX(products!$A$1:$G$49,MATCH(orders!$D447,products!$A$1:$A$49,0), MATCH(orders!L$1,products!$A$1:$G$1,0))</f>
        <v>33.464999999999996</v>
      </c>
      <c r="M447" s="4">
        <f>L447*E447</f>
        <v>66.929999999999993</v>
      </c>
      <c r="N447" t="str">
        <f>IF(I447="Rob","Robusta", IF(I447="Exc","Excelsa", IF(I447="Ara","Arabika",IF(I447="Lib","Liberika"))))</f>
        <v>Liberika</v>
      </c>
      <c r="O447" t="str">
        <f>IF(J447="M","Medium",IF(J447="L","Light",IF(J447="D","Dark","")))</f>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 customers!$C$2:$C$1001,,0)=0,"",_xlfn.XLOOKUP(C448,customers!$A$2:$A$1001, customers!$C$2:$C$1001,,0))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1" t="str">
        <f>INDEX(products!$A$1:$G$49,MATCH(orders!$D448,products!$A$1:$A$49,0), MATCH(orders!K$1,products!$A$1:$G$1,0)) &amp; " kg"</f>
        <v>0,5 kg</v>
      </c>
      <c r="L448" s="4">
        <f>INDEX(products!$A$1:$G$49,MATCH(orders!$D448,products!$A$1:$A$49,0), MATCH(orders!L$1,products!$A$1:$G$1,0))</f>
        <v>8.73</v>
      </c>
      <c r="M448" s="4">
        <f>L448*E448</f>
        <v>8.73</v>
      </c>
      <c r="N448" t="str">
        <f>IF(I448="Rob","Robusta", IF(I448="Exc","Excelsa", IF(I448="Ara","Arabika",IF(I448="Lib","Liberika"))))</f>
        <v>Liberika</v>
      </c>
      <c r="O448" t="str">
        <f>IF(J448="M","Medium",IF(J448="L","Light",IF(J448="D","Dark","")))</f>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 customers!$C$2:$C$1001,,0)=0,"",_xlfn.XLOOKUP(C449,customers!$A$2:$A$1001, customers!$C$2:$C$1001,,0))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1" t="str">
        <f>INDEX(products!$A$1:$G$49,MATCH(orders!$D449,products!$A$1:$A$49,0), MATCH(orders!K$1,products!$A$1:$G$1,0)) &amp; " kg"</f>
        <v>0,5 kg</v>
      </c>
      <c r="L449" s="4">
        <f>INDEX(products!$A$1:$G$49,MATCH(orders!$D449,products!$A$1:$A$49,0), MATCH(orders!L$1,products!$A$1:$G$1,0))</f>
        <v>5.97</v>
      </c>
      <c r="M449" s="4">
        <f>L449*E449</f>
        <v>17.91</v>
      </c>
      <c r="N449" t="str">
        <f>IF(I449="Rob","Robusta", IF(I449="Exc","Excelsa", IF(I449="Ara","Arabika",IF(I449="Lib","Liberika"))))</f>
        <v>Robusta</v>
      </c>
      <c r="O449" t="str">
        <f>IF(J449="M","Medium",IF(J449="L","Light",IF(J449="D","Dark","")))</f>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 customers!$C$2:$C$1001,,0)=0,"",_xlfn.XLOOKUP(C450,customers!$A$2:$A$1001, customers!$C$2:$C$1001,,0))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1" t="str">
        <f>INDEX(products!$A$1:$G$49,MATCH(orders!$D450,products!$A$1:$A$49,0), MATCH(orders!K$1,products!$A$1:$G$1,0)) &amp; " kg"</f>
        <v>0,5 kg</v>
      </c>
      <c r="L450" s="4">
        <f>INDEX(products!$A$1:$G$49,MATCH(orders!$D450,products!$A$1:$A$49,0), MATCH(orders!L$1,products!$A$1:$G$1,0))</f>
        <v>7.169999999999999</v>
      </c>
      <c r="M450" s="4">
        <f>L450*E450</f>
        <v>7.169999999999999</v>
      </c>
      <c r="N450" t="str">
        <f>IF(I450="Rob","Robusta", IF(I450="Exc","Excelsa", IF(I450="Ara","Arabika",IF(I450="Lib","Liberika"))))</f>
        <v>Robusta</v>
      </c>
      <c r="O450" t="str">
        <f>IF(J450="M","Medium",IF(J450="L","Light",IF(J450="D","Dark","")))</f>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 customers!$C$2:$C$1001,,0)=0,"",_xlfn.XLOOKUP(C451,customers!$A$2:$A$1001, customers!$C$2:$C$1001,,0))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1" t="str">
        <f>INDEX(products!$A$1:$G$49,MATCH(orders!$D451,products!$A$1:$A$49,0), MATCH(orders!K$1,products!$A$1:$G$1,0)) &amp; " kg"</f>
        <v>0,2 kg</v>
      </c>
      <c r="L451" s="4">
        <f>INDEX(products!$A$1:$G$49,MATCH(orders!$D451,products!$A$1:$A$49,0), MATCH(orders!L$1,products!$A$1:$G$1,0))</f>
        <v>2.6849999999999996</v>
      </c>
      <c r="M451" s="4">
        <f>L451*E451</f>
        <v>5.3699999999999992</v>
      </c>
      <c r="N451" t="str">
        <f>IF(I451="Rob","Robusta", IF(I451="Exc","Excelsa", IF(I451="Ara","Arabika",IF(I451="Lib","Liberika"))))</f>
        <v>Robusta</v>
      </c>
      <c r="O451" t="str">
        <f>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 customers!$C$2:$C$1001,,0)=0,"",_xlfn.XLOOKUP(C452,customers!$A$2:$A$1001, customers!$C$2:$C$1001,,0))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1" t="str">
        <f>INDEX(products!$A$1:$G$49,MATCH(orders!$D452,products!$A$1:$A$49,0), MATCH(orders!K$1,products!$A$1:$G$1,0)) &amp; " kg"</f>
        <v>0,2 kg</v>
      </c>
      <c r="L452" s="4">
        <f>INDEX(products!$A$1:$G$49,MATCH(orders!$D452,products!$A$1:$A$49,0), MATCH(orders!L$1,products!$A$1:$G$1,0))</f>
        <v>4.7549999999999999</v>
      </c>
      <c r="M452" s="4">
        <f>L452*E452</f>
        <v>23.774999999999999</v>
      </c>
      <c r="N452" t="str">
        <f>IF(I452="Rob","Robusta", IF(I452="Exc","Excelsa", IF(I452="Ara","Arabika",IF(I452="Lib","Liberika"))))</f>
        <v>Liberika</v>
      </c>
      <c r="O452" t="str">
        <f>IF(J452="M","Medium",IF(J452="L","Light",IF(J452="D","Dark","")))</f>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 customers!$C$2:$C$1001,,0)=0,"",_xlfn.XLOOKUP(C453,customers!$A$2:$A$1001, customers!$C$2:$C$1001,,0))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1" t="str">
        <f>INDEX(products!$A$1:$G$49,MATCH(orders!$D453,products!$A$1:$A$49,0), MATCH(orders!K$1,products!$A$1:$G$1,0)) &amp; " kg"</f>
        <v>2,5 kg</v>
      </c>
      <c r="L453" s="4">
        <f>INDEX(products!$A$1:$G$49,MATCH(orders!$D453,products!$A$1:$A$49,0), MATCH(orders!L$1,products!$A$1:$G$1,0))</f>
        <v>20.584999999999997</v>
      </c>
      <c r="M453" s="4">
        <f>L453*E453</f>
        <v>41.169999999999995</v>
      </c>
      <c r="N453" t="str">
        <f>IF(I453="Rob","Robusta", IF(I453="Exc","Excelsa", IF(I453="Ara","Arabika",IF(I453="Lib","Liberika"))))</f>
        <v>Robusta</v>
      </c>
      <c r="O453" t="str">
        <f>IF(J453="M","Medium",IF(J453="L","Light",IF(J453="D","Dark","")))</f>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 customers!$C$2:$C$1001,,0)=0,"",_xlfn.XLOOKUP(C454,customers!$A$2:$A$1001, customers!$C$2:$C$1001,,0))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1" t="str">
        <f>INDEX(products!$A$1:$G$49,MATCH(orders!$D454,products!$A$1:$A$49,0), MATCH(orders!K$1,products!$A$1:$G$1,0)) &amp; " kg"</f>
        <v>0,2 kg</v>
      </c>
      <c r="L454" s="4">
        <f>INDEX(products!$A$1:$G$49,MATCH(orders!$D454,products!$A$1:$A$49,0), MATCH(orders!L$1,products!$A$1:$G$1,0))</f>
        <v>3.8849999999999998</v>
      </c>
      <c r="M454" s="4">
        <f>L454*E454</f>
        <v>11.654999999999999</v>
      </c>
      <c r="N454" t="str">
        <f>IF(I454="Rob","Robusta", IF(I454="Exc","Excelsa", IF(I454="Ara","Arabika",IF(I454="Lib","Liberika"))))</f>
        <v>Arabika</v>
      </c>
      <c r="O454" t="str">
        <f>IF(J454="M","Medium",IF(J454="L","Light",IF(J454="D","Dark","")))</f>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 customers!$C$2:$C$1001,,0)=0,"",_xlfn.XLOOKUP(C455,customers!$A$2:$A$1001, customers!$C$2:$C$1001,,0))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1" t="str">
        <f>INDEX(products!$A$1:$G$49,MATCH(orders!$D455,products!$A$1:$A$49,0), MATCH(orders!K$1,products!$A$1:$G$1,0)) &amp; " kg"</f>
        <v>0,5 kg</v>
      </c>
      <c r="L455" s="4">
        <f>INDEX(products!$A$1:$G$49,MATCH(orders!$D455,products!$A$1:$A$49,0), MATCH(orders!L$1,products!$A$1:$G$1,0))</f>
        <v>9.51</v>
      </c>
      <c r="M455" s="4">
        <f>L455*E455</f>
        <v>38.04</v>
      </c>
      <c r="N455" t="str">
        <f>IF(I455="Rob","Robusta", IF(I455="Exc","Excelsa", IF(I455="Ara","Arabika",IF(I455="Lib","Liberika"))))</f>
        <v>Liberika</v>
      </c>
      <c r="O455" t="str">
        <f>IF(J455="M","Medium",IF(J455="L","Light",IF(J455="D","Dark","")))</f>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 customers!$C$2:$C$1001,,0)=0,"",_xlfn.XLOOKUP(C456,customers!$A$2:$A$1001, customers!$C$2:$C$1001,,0))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1" t="str">
        <f>INDEX(products!$A$1:$G$49,MATCH(orders!$D456,products!$A$1:$A$49,0), MATCH(orders!K$1,products!$A$1:$G$1,0)) &amp; " kg"</f>
        <v>2,5 kg</v>
      </c>
      <c r="L456" s="4">
        <f>INDEX(products!$A$1:$G$49,MATCH(orders!$D456,products!$A$1:$A$49,0), MATCH(orders!L$1,products!$A$1:$G$1,0))</f>
        <v>20.584999999999997</v>
      </c>
      <c r="M456" s="4">
        <f>L456*E456</f>
        <v>82.339999999999989</v>
      </c>
      <c r="N456" t="str">
        <f>IF(I456="Rob","Robusta", IF(I456="Exc","Excelsa", IF(I456="Ara","Arabika",IF(I456="Lib","Liberika"))))</f>
        <v>Robusta</v>
      </c>
      <c r="O456" t="str">
        <f>IF(J456="M","Medium",IF(J456="L","Light",IF(J456="D","Dark","")))</f>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 customers!$C$2:$C$1001,,0)=0,"",_xlfn.XLOOKUP(C457,customers!$A$2:$A$1001, customers!$C$2:$C$1001,,0))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1" t="str">
        <f>INDEX(products!$A$1:$G$49,MATCH(orders!$D457,products!$A$1:$A$49,0), MATCH(orders!K$1,products!$A$1:$G$1,0)) &amp; " kg"</f>
        <v>0,2 kg</v>
      </c>
      <c r="L457" s="4">
        <f>INDEX(products!$A$1:$G$49,MATCH(orders!$D457,products!$A$1:$A$49,0), MATCH(orders!L$1,products!$A$1:$G$1,0))</f>
        <v>4.7549999999999999</v>
      </c>
      <c r="M457" s="4">
        <f>L457*E457</f>
        <v>9.51</v>
      </c>
      <c r="N457" t="str">
        <f>IF(I457="Rob","Robusta", IF(I457="Exc","Excelsa", IF(I457="Ara","Arabika",IF(I457="Lib","Liberika"))))</f>
        <v>Liberika</v>
      </c>
      <c r="O457" t="str">
        <f>IF(J457="M","Medium",IF(J457="L","Light",IF(J457="D","Dark","")))</f>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 customers!$C$2:$C$1001,,0)=0,"",_xlfn.XLOOKUP(C458,customers!$A$2:$A$1001, customers!$C$2:$C$1001,,0))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1" t="str">
        <f>INDEX(products!$A$1:$G$49,MATCH(orders!$D458,products!$A$1:$A$49,0), MATCH(orders!K$1,products!$A$1:$G$1,0)) &amp; " kg"</f>
        <v>2,5 kg</v>
      </c>
      <c r="L458" s="4">
        <f>INDEX(products!$A$1:$G$49,MATCH(orders!$D458,products!$A$1:$A$49,0), MATCH(orders!L$1,products!$A$1:$G$1,0))</f>
        <v>20.584999999999997</v>
      </c>
      <c r="M458" s="4">
        <f>L458*E458</f>
        <v>41.169999999999995</v>
      </c>
      <c r="N458" t="str">
        <f>IF(I458="Rob","Robusta", IF(I458="Exc","Excelsa", IF(I458="Ara","Arabika",IF(I458="Lib","Liberika"))))</f>
        <v>Robusta</v>
      </c>
      <c r="O458" t="str">
        <f>IF(J458="M","Medium",IF(J458="L","Light",IF(J458="D","Dark","")))</f>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 customers!$C$2:$C$1001,,0)=0,"",_xlfn.XLOOKUP(C459,customers!$A$2:$A$1001, customers!$C$2:$C$1001,,0))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1" t="str">
        <f>INDEX(products!$A$1:$G$49,MATCH(orders!$D459,products!$A$1:$A$49,0), MATCH(orders!K$1,products!$A$1:$G$1,0)) &amp; " kg"</f>
        <v>0,5 kg</v>
      </c>
      <c r="L459" s="4">
        <f>INDEX(products!$A$1:$G$49,MATCH(orders!$D459,products!$A$1:$A$49,0), MATCH(orders!L$1,products!$A$1:$G$1,0))</f>
        <v>9.51</v>
      </c>
      <c r="M459" s="4">
        <f>L459*E459</f>
        <v>47.55</v>
      </c>
      <c r="N459" t="str">
        <f>IF(I459="Rob","Robusta", IF(I459="Exc","Excelsa", IF(I459="Ara","Arabika",IF(I459="Lib","Liberika"))))</f>
        <v>Liberika</v>
      </c>
      <c r="O459" t="str">
        <f>IF(J459="M","Medium",IF(J459="L","Light",IF(J459="D","Dark","")))</f>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 customers!$C$2:$C$1001,,0)=0,"",_xlfn.XLOOKUP(C460,customers!$A$2:$A$1001, customers!$C$2:$C$1001,,0))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1" t="str">
        <f>INDEX(products!$A$1:$G$49,MATCH(orders!$D460,products!$A$1:$A$49,0), MATCH(orders!K$1,products!$A$1:$G$1,0)) &amp; " kg"</f>
        <v>1 kg</v>
      </c>
      <c r="L460" s="4">
        <f>INDEX(products!$A$1:$G$49,MATCH(orders!$D460,products!$A$1:$A$49,0), MATCH(orders!L$1,products!$A$1:$G$1,0))</f>
        <v>11.25</v>
      </c>
      <c r="M460" s="4">
        <f>L460*E460</f>
        <v>45</v>
      </c>
      <c r="N460" t="str">
        <f>IF(I460="Rob","Robusta", IF(I460="Exc","Excelsa", IF(I460="Ara","Arabika",IF(I460="Lib","Liberika"))))</f>
        <v>Arabika</v>
      </c>
      <c r="O460" t="str">
        <f>IF(J460="M","Medium",IF(J460="L","Light",IF(J460="D","Dark","")))</f>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 customers!$C$2:$C$1001,,0)=0,"",_xlfn.XLOOKUP(C461,customers!$A$2:$A$1001, customers!$C$2:$C$1001,,0))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1" t="str">
        <f>INDEX(products!$A$1:$G$49,MATCH(orders!$D461,products!$A$1:$A$49,0), MATCH(orders!K$1,products!$A$1:$G$1,0)) &amp; " kg"</f>
        <v>0,2 kg</v>
      </c>
      <c r="L461" s="4">
        <f>INDEX(products!$A$1:$G$49,MATCH(orders!$D461,products!$A$1:$A$49,0), MATCH(orders!L$1,products!$A$1:$G$1,0))</f>
        <v>4.7549999999999999</v>
      </c>
      <c r="M461" s="4">
        <f>L461*E461</f>
        <v>23.774999999999999</v>
      </c>
      <c r="N461" t="str">
        <f>IF(I461="Rob","Robusta", IF(I461="Exc","Excelsa", IF(I461="Ara","Arabika",IF(I461="Lib","Liberika"))))</f>
        <v>Liberika</v>
      </c>
      <c r="O461" t="str">
        <f>IF(J461="M","Medium",IF(J461="L","Light",IF(J461="D","Dark","")))</f>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 customers!$C$2:$C$1001,,0)=0,"",_xlfn.XLOOKUP(C462,customers!$A$2:$A$1001, customers!$C$2:$C$1001,,0))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1" t="str">
        <f>INDEX(products!$A$1:$G$49,MATCH(orders!$D462,products!$A$1:$A$49,0), MATCH(orders!K$1,products!$A$1:$G$1,0)) &amp; " kg"</f>
        <v>0,5 kg</v>
      </c>
      <c r="L462" s="4">
        <f>INDEX(products!$A$1:$G$49,MATCH(orders!$D462,products!$A$1:$A$49,0), MATCH(orders!L$1,products!$A$1:$G$1,0))</f>
        <v>5.3699999999999992</v>
      </c>
      <c r="M462" s="4">
        <f>L462*E462</f>
        <v>16.11</v>
      </c>
      <c r="N462" t="str">
        <f>IF(I462="Rob","Robusta", IF(I462="Exc","Excelsa", IF(I462="Ara","Arabika",IF(I462="Lib","Liberika"))))</f>
        <v>Robusta</v>
      </c>
      <c r="O462" t="str">
        <f>IF(J462="M","Medium",IF(J462="L","Light",IF(J462="D","Dark","")))</f>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 customers!$C$2:$C$1001,,0)=0,"",_xlfn.XLOOKUP(C463,customers!$A$2:$A$1001, customers!$C$2:$C$1001,,0))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1" t="str">
        <f>INDEX(products!$A$1:$G$49,MATCH(orders!$D463,products!$A$1:$A$49,0), MATCH(orders!K$1,products!$A$1:$G$1,0)) &amp; " kg"</f>
        <v>0,2 kg</v>
      </c>
      <c r="L463" s="4">
        <f>INDEX(products!$A$1:$G$49,MATCH(orders!$D463,products!$A$1:$A$49,0), MATCH(orders!L$1,products!$A$1:$G$1,0))</f>
        <v>2.6849999999999996</v>
      </c>
      <c r="M463" s="4">
        <f>L463*E463</f>
        <v>10.739999999999998</v>
      </c>
      <c r="N463" t="str">
        <f>IF(I463="Rob","Robusta", IF(I463="Exc","Excelsa", IF(I463="Ara","Arabika",IF(I463="Lib","Liberika"))))</f>
        <v>Robusta</v>
      </c>
      <c r="O463" t="str">
        <f>IF(J463="M","Medium",IF(J463="L","Light",IF(J463="D","Dark","")))</f>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 customers!$C$2:$C$1001,,0)=0,"",_xlfn.XLOOKUP(C464,customers!$A$2:$A$1001, customers!$C$2:$C$1001,,0))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1" t="str">
        <f>INDEX(products!$A$1:$G$49,MATCH(orders!$D464,products!$A$1:$A$49,0), MATCH(orders!K$1,products!$A$1:$G$1,0)) &amp; " kg"</f>
        <v>1 kg</v>
      </c>
      <c r="L464" s="4">
        <f>INDEX(products!$A$1:$G$49,MATCH(orders!$D464,products!$A$1:$A$49,0), MATCH(orders!L$1,products!$A$1:$G$1,0))</f>
        <v>9.9499999999999993</v>
      </c>
      <c r="M464" s="4">
        <f>L464*E464</f>
        <v>49.75</v>
      </c>
      <c r="N464" t="str">
        <f>IF(I464="Rob","Robusta", IF(I464="Exc","Excelsa", IF(I464="Ara","Arabika",IF(I464="Lib","Liberika"))))</f>
        <v>Arabika</v>
      </c>
      <c r="O464" t="str">
        <f>IF(J464="M","Medium",IF(J464="L","Light",IF(J464="D","Dark","")))</f>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 customers!$C$2:$C$1001,,0)=0,"",_xlfn.XLOOKUP(C465,customers!$A$2:$A$1001, customers!$C$2:$C$1001,,0))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1" t="str">
        <f>INDEX(products!$A$1:$G$49,MATCH(orders!$D465,products!$A$1:$A$49,0), MATCH(orders!K$1,products!$A$1:$G$1,0)) &amp; " kg"</f>
        <v>1 kg</v>
      </c>
      <c r="L465" s="4">
        <f>INDEX(products!$A$1:$G$49,MATCH(orders!$D465,products!$A$1:$A$49,0), MATCH(orders!L$1,products!$A$1:$G$1,0))</f>
        <v>13.75</v>
      </c>
      <c r="M465" s="4">
        <f>L465*E465</f>
        <v>27.5</v>
      </c>
      <c r="N465" t="str">
        <f>IF(I465="Rob","Robusta", IF(I465="Exc","Excelsa", IF(I465="Ara","Arabika",IF(I465="Lib","Liberika"))))</f>
        <v>Excelsa</v>
      </c>
      <c r="O465" t="str">
        <f>IF(J465="M","Medium",IF(J465="L","Light",IF(J465="D","Dark","")))</f>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 customers!$C$2:$C$1001,,0)=0,"",_xlfn.XLOOKUP(C466,customers!$A$2:$A$1001, customers!$C$2:$C$1001,,0))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1" t="str">
        <f>INDEX(products!$A$1:$G$49,MATCH(orders!$D466,products!$A$1:$A$49,0), MATCH(orders!K$1,products!$A$1:$G$1,0)) &amp; " kg"</f>
        <v>2,5 kg</v>
      </c>
      <c r="L466" s="4">
        <f>INDEX(products!$A$1:$G$49,MATCH(orders!$D466,products!$A$1:$A$49,0), MATCH(orders!L$1,products!$A$1:$G$1,0))</f>
        <v>29.784999999999997</v>
      </c>
      <c r="M466" s="4">
        <f>L466*E466</f>
        <v>119.13999999999999</v>
      </c>
      <c r="N466" t="str">
        <f>IF(I466="Rob","Robusta", IF(I466="Exc","Excelsa", IF(I466="Ara","Arabika",IF(I466="Lib","Liberika"))))</f>
        <v>Liberika</v>
      </c>
      <c r="O466" t="str">
        <f>IF(J466="M","Medium",IF(J466="L","Light",IF(J466="D","Dark","")))</f>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 customers!$C$2:$C$1001,,0)=0,"",_xlfn.XLOOKUP(C467,customers!$A$2:$A$1001, customers!$C$2:$C$1001,,0))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1" t="str">
        <f>INDEX(products!$A$1:$G$49,MATCH(orders!$D467,products!$A$1:$A$49,0), MATCH(orders!K$1,products!$A$1:$G$1,0)) &amp; " kg"</f>
        <v>2,5 kg</v>
      </c>
      <c r="L467" s="4">
        <f>INDEX(products!$A$1:$G$49,MATCH(orders!$D467,products!$A$1:$A$49,0), MATCH(orders!L$1,products!$A$1:$G$1,0))</f>
        <v>20.584999999999997</v>
      </c>
      <c r="M467" s="4">
        <f>L467*E467</f>
        <v>20.584999999999997</v>
      </c>
      <c r="N467" t="str">
        <f>IF(I467="Rob","Robusta", IF(I467="Exc","Excelsa", IF(I467="Ara","Arabika",IF(I467="Lib","Liberika"))))</f>
        <v>Robusta</v>
      </c>
      <c r="O467" t="str">
        <f>IF(J467="M","Medium",IF(J467="L","Light",IF(J467="D","Dark","")))</f>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 customers!$C$2:$C$1001,,0)=0,"",_xlfn.XLOOKUP(C468,customers!$A$2:$A$1001, customers!$C$2:$C$1001,,0))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1" t="str">
        <f>INDEX(products!$A$1:$G$49,MATCH(orders!$D468,products!$A$1:$A$49,0), MATCH(orders!K$1,products!$A$1:$G$1,0)) &amp; " kg"</f>
        <v>0,2 kg</v>
      </c>
      <c r="L468" s="4">
        <f>INDEX(products!$A$1:$G$49,MATCH(orders!$D468,products!$A$1:$A$49,0), MATCH(orders!L$1,products!$A$1:$G$1,0))</f>
        <v>2.9849999999999999</v>
      </c>
      <c r="M468" s="4">
        <f>L468*E468</f>
        <v>8.9550000000000001</v>
      </c>
      <c r="N468" t="str">
        <f>IF(I468="Rob","Robusta", IF(I468="Exc","Excelsa", IF(I468="Ara","Arabika",IF(I468="Lib","Liberika"))))</f>
        <v>Arabika</v>
      </c>
      <c r="O468" t="str">
        <f>IF(J468="M","Medium",IF(J468="L","Light",IF(J468="D","Dark","")))</f>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 customers!$C$2:$C$1001,,0)=0,"",_xlfn.XLOOKUP(C469,customers!$A$2:$A$1001, customers!$C$2:$C$1001,,0))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1" t="str">
        <f>INDEX(products!$A$1:$G$49,MATCH(orders!$D469,products!$A$1:$A$49,0), MATCH(orders!K$1,products!$A$1:$G$1,0)) &amp; " kg"</f>
        <v>0,5 kg</v>
      </c>
      <c r="L469" s="4">
        <f>INDEX(products!$A$1:$G$49,MATCH(orders!$D469,products!$A$1:$A$49,0), MATCH(orders!L$1,products!$A$1:$G$1,0))</f>
        <v>5.97</v>
      </c>
      <c r="M469" s="4">
        <f>L469*E469</f>
        <v>5.97</v>
      </c>
      <c r="N469" t="str">
        <f>IF(I469="Rob","Robusta", IF(I469="Exc","Excelsa", IF(I469="Ara","Arabika",IF(I469="Lib","Liberika"))))</f>
        <v>Arabika</v>
      </c>
      <c r="O469" t="str">
        <f>IF(J469="M","Medium",IF(J469="L","Light",IF(J469="D","Dark","")))</f>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 customers!$C$2:$C$1001,,0)=0,"",_xlfn.XLOOKUP(C470,customers!$A$2:$A$1001, customers!$C$2:$C$1001,,0))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1" t="str">
        <f>INDEX(products!$A$1:$G$49,MATCH(orders!$D470,products!$A$1:$A$49,0), MATCH(orders!K$1,products!$A$1:$G$1,0)) &amp; " kg"</f>
        <v>1 kg</v>
      </c>
      <c r="L470" s="4">
        <f>INDEX(products!$A$1:$G$49,MATCH(orders!$D470,products!$A$1:$A$49,0), MATCH(orders!L$1,products!$A$1:$G$1,0))</f>
        <v>13.75</v>
      </c>
      <c r="M470" s="4">
        <f>L470*E470</f>
        <v>41.25</v>
      </c>
      <c r="N470" t="str">
        <f>IF(I470="Rob","Robusta", IF(I470="Exc","Excelsa", IF(I470="Ara","Arabika",IF(I470="Lib","Liberika"))))</f>
        <v>Excelsa</v>
      </c>
      <c r="O470" t="str">
        <f>IF(J470="M","Medium",IF(J470="L","Light",IF(J470="D","Dark","")))</f>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 customers!$C$2:$C$1001,,0)=0,"",_xlfn.XLOOKUP(C471,customers!$A$2:$A$1001, customers!$C$2:$C$1001,,0))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1" t="str">
        <f>INDEX(products!$A$1:$G$49,MATCH(orders!$D471,products!$A$1:$A$49,0), MATCH(orders!K$1,products!$A$1:$G$1,0)) &amp; " kg"</f>
        <v>0,2 kg</v>
      </c>
      <c r="L471" s="4">
        <f>INDEX(products!$A$1:$G$49,MATCH(orders!$D471,products!$A$1:$A$49,0), MATCH(orders!L$1,products!$A$1:$G$1,0))</f>
        <v>4.4550000000000001</v>
      </c>
      <c r="M471" s="4">
        <f>L471*E471</f>
        <v>22.274999999999999</v>
      </c>
      <c r="N471" t="str">
        <f>IF(I471="Rob","Robusta", IF(I471="Exc","Excelsa", IF(I471="Ara","Arabika",IF(I471="Lib","Liberika"))))</f>
        <v>Excelsa</v>
      </c>
      <c r="O471" t="str">
        <f>IF(J471="M","Medium",IF(J471="L","Light",IF(J471="D","Dark","")))</f>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 customers!$C$2:$C$1001,,0)=0,"",_xlfn.XLOOKUP(C472,customers!$A$2:$A$1001, customers!$C$2:$C$1001,,0))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1" t="str">
        <f>INDEX(products!$A$1:$G$49,MATCH(orders!$D472,products!$A$1:$A$49,0), MATCH(orders!K$1,products!$A$1:$G$1,0)) &amp; " kg"</f>
        <v>0,5 kg</v>
      </c>
      <c r="L472" s="4">
        <f>INDEX(products!$A$1:$G$49,MATCH(orders!$D472,products!$A$1:$A$49,0), MATCH(orders!L$1,products!$A$1:$G$1,0))</f>
        <v>6.75</v>
      </c>
      <c r="M472" s="4">
        <f>L472*E472</f>
        <v>6.75</v>
      </c>
      <c r="N472" t="str">
        <f>IF(I472="Rob","Robusta", IF(I472="Exc","Excelsa", IF(I472="Ara","Arabika",IF(I472="Lib","Liberika"))))</f>
        <v>Arabika</v>
      </c>
      <c r="O472" t="str">
        <f>IF(J472="M","Medium",IF(J472="L","Light",IF(J472="D","Dark","")))</f>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 customers!$C$2:$C$1001,,0)=0,"",_xlfn.XLOOKUP(C473,customers!$A$2:$A$1001, customers!$C$2:$C$1001,,0))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1" t="str">
        <f>INDEX(products!$A$1:$G$49,MATCH(orders!$D473,products!$A$1:$A$49,0), MATCH(orders!K$1,products!$A$1:$G$1,0)) &amp; " kg"</f>
        <v>2,5 kg</v>
      </c>
      <c r="L473" s="4">
        <f>INDEX(products!$A$1:$G$49,MATCH(orders!$D473,products!$A$1:$A$49,0), MATCH(orders!L$1,products!$A$1:$G$1,0))</f>
        <v>33.464999999999996</v>
      </c>
      <c r="M473" s="4">
        <f>L473*E473</f>
        <v>133.85999999999999</v>
      </c>
      <c r="N473" t="str">
        <f>IF(I473="Rob","Robusta", IF(I473="Exc","Excelsa", IF(I473="Ara","Arabika",IF(I473="Lib","Liberika"))))</f>
        <v>Liberika</v>
      </c>
      <c r="O473" t="str">
        <f>IF(J473="M","Medium",IF(J473="L","Light",IF(J473="D","Dark","")))</f>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 customers!$C$2:$C$1001,,0)=0,"",_xlfn.XLOOKUP(C474,customers!$A$2:$A$1001, customers!$C$2:$C$1001,,0))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1" t="str">
        <f>INDEX(products!$A$1:$G$49,MATCH(orders!$D474,products!$A$1:$A$49,0), MATCH(orders!K$1,products!$A$1:$G$1,0)) &amp; " kg"</f>
        <v>0,2 kg</v>
      </c>
      <c r="L474" s="4">
        <f>INDEX(products!$A$1:$G$49,MATCH(orders!$D474,products!$A$1:$A$49,0), MATCH(orders!L$1,products!$A$1:$G$1,0))</f>
        <v>2.9849999999999999</v>
      </c>
      <c r="M474" s="4">
        <f>L474*E474</f>
        <v>5.97</v>
      </c>
      <c r="N474" t="str">
        <f>IF(I474="Rob","Robusta", IF(I474="Exc","Excelsa", IF(I474="Ara","Arabika",IF(I474="Lib","Liberika"))))</f>
        <v>Arabika</v>
      </c>
      <c r="O474" t="str">
        <f>IF(J474="M","Medium",IF(J474="L","Light",IF(J474="D","Dark","")))</f>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 customers!$C$2:$C$1001,,0)=0,"",_xlfn.XLOOKUP(C475,customers!$A$2:$A$1001, customers!$C$2:$C$1001,,0))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1" t="str">
        <f>INDEX(products!$A$1:$G$49,MATCH(orders!$D475,products!$A$1:$A$49,0), MATCH(orders!K$1,products!$A$1:$G$1,0)) &amp; " kg"</f>
        <v>1 kg</v>
      </c>
      <c r="L475" s="4">
        <f>INDEX(products!$A$1:$G$49,MATCH(orders!$D475,products!$A$1:$A$49,0), MATCH(orders!L$1,products!$A$1:$G$1,0))</f>
        <v>12.95</v>
      </c>
      <c r="M475" s="4">
        <f>L475*E475</f>
        <v>25.9</v>
      </c>
      <c r="N475" t="str">
        <f>IF(I475="Rob","Robusta", IF(I475="Exc","Excelsa", IF(I475="Ara","Arabika",IF(I475="Lib","Liberika"))))</f>
        <v>Arabika</v>
      </c>
      <c r="O475" t="str">
        <f>IF(J475="M","Medium",IF(J475="L","Light",IF(J475="D","Dark","")))</f>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 customers!$C$2:$C$1001,,0)=0,"",_xlfn.XLOOKUP(C476,customers!$A$2:$A$1001, customers!$C$2:$C$1001,,0))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1" t="str">
        <f>INDEX(products!$A$1:$G$49,MATCH(orders!$D476,products!$A$1:$A$49,0), MATCH(orders!K$1,products!$A$1:$G$1,0)) &amp; " kg"</f>
        <v>2,5 kg</v>
      </c>
      <c r="L476" s="4">
        <f>INDEX(products!$A$1:$G$49,MATCH(orders!$D476,products!$A$1:$A$49,0), MATCH(orders!L$1,products!$A$1:$G$1,0))</f>
        <v>31.624999999999996</v>
      </c>
      <c r="M476" s="4">
        <f>L476*E476</f>
        <v>31.624999999999996</v>
      </c>
      <c r="N476" t="str">
        <f>IF(I476="Rob","Robusta", IF(I476="Exc","Excelsa", IF(I476="Ara","Arabika",IF(I476="Lib","Liberika"))))</f>
        <v>Excelsa</v>
      </c>
      <c r="O476" t="str">
        <f>IF(J476="M","Medium",IF(J476="L","Light",IF(J476="D","Dark","")))</f>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 customers!$C$2:$C$1001,,0)=0,"",_xlfn.XLOOKUP(C477,customers!$A$2:$A$1001, customers!$C$2:$C$1001,,0))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1" t="str">
        <f>INDEX(products!$A$1:$G$49,MATCH(orders!$D477,products!$A$1:$A$49,0), MATCH(orders!K$1,products!$A$1:$G$1,0)) &amp; " kg"</f>
        <v>0,2 kg</v>
      </c>
      <c r="L477" s="4">
        <f>INDEX(products!$A$1:$G$49,MATCH(orders!$D477,products!$A$1:$A$49,0), MATCH(orders!L$1,products!$A$1:$G$1,0))</f>
        <v>4.3650000000000002</v>
      </c>
      <c r="M477" s="4">
        <f>L477*E477</f>
        <v>8.73</v>
      </c>
      <c r="N477" t="str">
        <f>IF(I477="Rob","Robusta", IF(I477="Exc","Excelsa", IF(I477="Ara","Arabika",IF(I477="Lib","Liberika"))))</f>
        <v>Liberika</v>
      </c>
      <c r="O477" t="str">
        <f>IF(J477="M","Medium",IF(J477="L","Light",IF(J477="D","Dark","")))</f>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 customers!$C$2:$C$1001,,0)=0,"",_xlfn.XLOOKUP(C478,customers!$A$2:$A$1001, customers!$C$2:$C$1001,,0))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1" t="str">
        <f>INDEX(products!$A$1:$G$49,MATCH(orders!$D478,products!$A$1:$A$49,0), MATCH(orders!K$1,products!$A$1:$G$1,0)) &amp; " kg"</f>
        <v>0,2 kg</v>
      </c>
      <c r="L478" s="4">
        <f>INDEX(products!$A$1:$G$49,MATCH(orders!$D478,products!$A$1:$A$49,0), MATCH(orders!L$1,products!$A$1:$G$1,0))</f>
        <v>4.4550000000000001</v>
      </c>
      <c r="M478" s="4">
        <f>L478*E478</f>
        <v>26.73</v>
      </c>
      <c r="N478" t="str">
        <f>IF(I478="Rob","Robusta", IF(I478="Exc","Excelsa", IF(I478="Ara","Arabika",IF(I478="Lib","Liberika"))))</f>
        <v>Excelsa</v>
      </c>
      <c r="O478" t="str">
        <f>IF(J478="M","Medium",IF(J478="L","Light",IF(J478="D","Dark","")))</f>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 customers!$C$2:$C$1001,,0)=0,"",_xlfn.XLOOKUP(C479,customers!$A$2:$A$1001, customers!$C$2:$C$1001,,0))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1" t="str">
        <f>INDEX(products!$A$1:$G$49,MATCH(orders!$D479,products!$A$1:$A$49,0), MATCH(orders!K$1,products!$A$1:$G$1,0)) &amp; " kg"</f>
        <v>0,2 kg</v>
      </c>
      <c r="L479" s="4">
        <f>INDEX(products!$A$1:$G$49,MATCH(orders!$D479,products!$A$1:$A$49,0), MATCH(orders!L$1,products!$A$1:$G$1,0))</f>
        <v>4.3650000000000002</v>
      </c>
      <c r="M479" s="4">
        <f>L479*E479</f>
        <v>26.19</v>
      </c>
      <c r="N479" t="str">
        <f>IF(I479="Rob","Robusta", IF(I479="Exc","Excelsa", IF(I479="Ara","Arabika",IF(I479="Lib","Liberika"))))</f>
        <v>Liberika</v>
      </c>
      <c r="O479" t="str">
        <f>IF(J479="M","Medium",IF(J479="L","Light",IF(J479="D","Dark","")))</f>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 customers!$C$2:$C$1001,,0)=0,"",_xlfn.XLOOKUP(C480,customers!$A$2:$A$1001, customers!$C$2:$C$1001,,0))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1" t="str">
        <f>INDEX(products!$A$1:$G$49,MATCH(orders!$D480,products!$A$1:$A$49,0), MATCH(orders!K$1,products!$A$1:$G$1,0)) &amp; " kg"</f>
        <v>1 kg</v>
      </c>
      <c r="L480" s="4">
        <f>INDEX(products!$A$1:$G$49,MATCH(orders!$D480,products!$A$1:$A$49,0), MATCH(orders!L$1,products!$A$1:$G$1,0))</f>
        <v>8.9499999999999993</v>
      </c>
      <c r="M480" s="4">
        <f>L480*E480</f>
        <v>53.699999999999996</v>
      </c>
      <c r="N480" t="str">
        <f>IF(I480="Rob","Robusta", IF(I480="Exc","Excelsa", IF(I480="Ara","Arabika",IF(I480="Lib","Liberika"))))</f>
        <v>Robusta</v>
      </c>
      <c r="O480" t="str">
        <f>IF(J480="M","Medium",IF(J480="L","Light",IF(J480="D","Dark","")))</f>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 customers!$C$2:$C$1001,,0)=0,"",_xlfn.XLOOKUP(C481,customers!$A$2:$A$1001, customers!$C$2:$C$1001,,0))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1" t="str">
        <f>INDEX(products!$A$1:$G$49,MATCH(orders!$D481,products!$A$1:$A$49,0), MATCH(orders!K$1,products!$A$1:$G$1,0)) &amp; " kg"</f>
        <v>2,5 kg</v>
      </c>
      <c r="L481" s="4">
        <f>INDEX(products!$A$1:$G$49,MATCH(orders!$D481,products!$A$1:$A$49,0), MATCH(orders!L$1,products!$A$1:$G$1,0))</f>
        <v>31.624999999999996</v>
      </c>
      <c r="M481" s="4">
        <f>L481*E481</f>
        <v>126.49999999999999</v>
      </c>
      <c r="N481" t="str">
        <f>IF(I481="Rob","Robusta", IF(I481="Exc","Excelsa", IF(I481="Ara","Arabika",IF(I481="Lib","Liberika"))))</f>
        <v>Excelsa</v>
      </c>
      <c r="O481" t="str">
        <f>IF(J481="M","Medium",IF(J481="L","Light",IF(J481="D","Dark","")))</f>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 customers!$C$2:$C$1001,,0)=0,"",_xlfn.XLOOKUP(C482,customers!$A$2:$A$1001, customers!$C$2:$C$1001,,0))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1" t="str">
        <f>INDEX(products!$A$1:$G$49,MATCH(orders!$D482,products!$A$1:$A$49,0), MATCH(orders!K$1,products!$A$1:$G$1,0)) &amp; " kg"</f>
        <v>0,2 kg</v>
      </c>
      <c r="L482" s="4">
        <f>INDEX(products!$A$1:$G$49,MATCH(orders!$D482,products!$A$1:$A$49,0), MATCH(orders!L$1,products!$A$1:$G$1,0))</f>
        <v>4.125</v>
      </c>
      <c r="M482" s="4">
        <f>L482*E482</f>
        <v>4.125</v>
      </c>
      <c r="N482" t="str">
        <f>IF(I482="Rob","Robusta", IF(I482="Exc","Excelsa", IF(I482="Ara","Arabika",IF(I482="Lib","Liberika"))))</f>
        <v>Excelsa</v>
      </c>
      <c r="O482" t="str">
        <f>IF(J482="M","Medium",IF(J482="L","Light",IF(J482="D","Dark","")))</f>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 customers!$C$2:$C$1001,,0)=0,"",_xlfn.XLOOKUP(C483,customers!$A$2:$A$1001, customers!$C$2:$C$1001,,0))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1" t="str">
        <f>INDEX(products!$A$1:$G$49,MATCH(orders!$D483,products!$A$1:$A$49,0), MATCH(orders!K$1,products!$A$1:$G$1,0)) &amp; " kg"</f>
        <v>1 kg</v>
      </c>
      <c r="L483" s="4">
        <f>INDEX(products!$A$1:$G$49,MATCH(orders!$D483,products!$A$1:$A$49,0), MATCH(orders!L$1,products!$A$1:$G$1,0))</f>
        <v>11.95</v>
      </c>
      <c r="M483" s="4">
        <f>L483*E483</f>
        <v>23.9</v>
      </c>
      <c r="N483" t="str">
        <f>IF(I483="Rob","Robusta", IF(I483="Exc","Excelsa", IF(I483="Ara","Arabika",IF(I483="Lib","Liberika"))))</f>
        <v>Robusta</v>
      </c>
      <c r="O483" t="str">
        <f>IF(J483="M","Medium",IF(J483="L","Light",IF(J483="D","Dark","")))</f>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 customers!$C$2:$C$1001,,0)=0,"",_xlfn.XLOOKUP(C484,customers!$A$2:$A$1001, customers!$C$2:$C$1001,,0))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1" t="str">
        <f>INDEX(products!$A$1:$G$49,MATCH(orders!$D484,products!$A$1:$A$49,0), MATCH(orders!K$1,products!$A$1:$G$1,0)) &amp; " kg"</f>
        <v>2,5 kg</v>
      </c>
      <c r="L484" s="4">
        <f>INDEX(products!$A$1:$G$49,MATCH(orders!$D484,products!$A$1:$A$49,0), MATCH(orders!L$1,products!$A$1:$G$1,0))</f>
        <v>27.945</v>
      </c>
      <c r="M484" s="4">
        <f>L484*E484</f>
        <v>139.72499999999999</v>
      </c>
      <c r="N484" t="str">
        <f>IF(I484="Rob","Robusta", IF(I484="Exc","Excelsa", IF(I484="Ara","Arabika",IF(I484="Lib","Liberika"))))</f>
        <v>Excelsa</v>
      </c>
      <c r="O484" t="str">
        <f>IF(J484="M","Medium",IF(J484="L","Light",IF(J484="D","Dark","")))</f>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 customers!$C$2:$C$1001,,0)=0,"",_xlfn.XLOOKUP(C485,customers!$A$2:$A$1001, customers!$C$2:$C$1001,,0))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1" t="str">
        <f>INDEX(products!$A$1:$G$49,MATCH(orders!$D485,products!$A$1:$A$49,0), MATCH(orders!K$1,products!$A$1:$G$1,0)) &amp; " kg"</f>
        <v>2,5 kg</v>
      </c>
      <c r="L485" s="4">
        <f>INDEX(products!$A$1:$G$49,MATCH(orders!$D485,products!$A$1:$A$49,0), MATCH(orders!L$1,products!$A$1:$G$1,0))</f>
        <v>29.784999999999997</v>
      </c>
      <c r="M485" s="4">
        <f>L485*E485</f>
        <v>59.569999999999993</v>
      </c>
      <c r="N485" t="str">
        <f>IF(I485="Rob","Robusta", IF(I485="Exc","Excelsa", IF(I485="Ara","Arabika",IF(I485="Lib","Liberika"))))</f>
        <v>Liberika</v>
      </c>
      <c r="O485" t="str">
        <f>IF(J485="M","Medium",IF(J485="L","Light",IF(J485="D","Dark","")))</f>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 customers!$C$2:$C$1001,,0)=0,"",_xlfn.XLOOKUP(C486,customers!$A$2:$A$1001, customers!$C$2:$C$1001,,0))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1" t="str">
        <f>INDEX(products!$A$1:$G$49,MATCH(orders!$D486,products!$A$1:$A$49,0), MATCH(orders!K$1,products!$A$1:$G$1,0)) &amp; " kg"</f>
        <v>0,5 kg</v>
      </c>
      <c r="L486" s="4">
        <f>INDEX(products!$A$1:$G$49,MATCH(orders!$D486,products!$A$1:$A$49,0), MATCH(orders!L$1,products!$A$1:$G$1,0))</f>
        <v>9.51</v>
      </c>
      <c r="M486" s="4">
        <f>L486*E486</f>
        <v>57.06</v>
      </c>
      <c r="N486" t="str">
        <f>IF(I486="Rob","Robusta", IF(I486="Exc","Excelsa", IF(I486="Ara","Arabika",IF(I486="Lib","Liberika"))))</f>
        <v>Liberika</v>
      </c>
      <c r="O486" t="str">
        <f>IF(J486="M","Medium",IF(J486="L","Light",IF(J486="D","Dark","")))</f>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 customers!$C$2:$C$1001,,0)=0,"",_xlfn.XLOOKUP(C487,customers!$A$2:$A$1001, customers!$C$2:$C$1001,,0))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1" t="str">
        <f>INDEX(products!$A$1:$G$49,MATCH(orders!$D487,products!$A$1:$A$49,0), MATCH(orders!K$1,products!$A$1:$G$1,0)) &amp; " kg"</f>
        <v>0,2 kg</v>
      </c>
      <c r="L487" s="4">
        <f>INDEX(products!$A$1:$G$49,MATCH(orders!$D487,products!$A$1:$A$49,0), MATCH(orders!L$1,products!$A$1:$G$1,0))</f>
        <v>3.5849999999999995</v>
      </c>
      <c r="M487" s="4">
        <f>L487*E487</f>
        <v>21.509999999999998</v>
      </c>
      <c r="N487" t="str">
        <f>IF(I487="Rob","Robusta", IF(I487="Exc","Excelsa", IF(I487="Ara","Arabika",IF(I487="Lib","Liberika"))))</f>
        <v>Robusta</v>
      </c>
      <c r="O487" t="str">
        <f>IF(J487="M","Medium",IF(J487="L","Light",IF(J487="D","Dark","")))</f>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 customers!$C$2:$C$1001,,0)=0,"",_xlfn.XLOOKUP(C488,customers!$A$2:$A$1001, customers!$C$2:$C$1001,,0))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1" t="str">
        <f>INDEX(products!$A$1:$G$49,MATCH(orders!$D488,products!$A$1:$A$49,0), MATCH(orders!K$1,products!$A$1:$G$1,0)) &amp; " kg"</f>
        <v>0,5 kg</v>
      </c>
      <c r="L488" s="4">
        <f>INDEX(products!$A$1:$G$49,MATCH(orders!$D488,products!$A$1:$A$49,0), MATCH(orders!L$1,products!$A$1:$G$1,0))</f>
        <v>8.73</v>
      </c>
      <c r="M488" s="4">
        <f>L488*E488</f>
        <v>52.38</v>
      </c>
      <c r="N488" t="str">
        <f>IF(I488="Rob","Robusta", IF(I488="Exc","Excelsa", IF(I488="Ara","Arabika",IF(I488="Lib","Liberika"))))</f>
        <v>Liberika</v>
      </c>
      <c r="O488" t="str">
        <f>IF(J488="M","Medium",IF(J488="L","Light",IF(J488="D","Dark","")))</f>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 customers!$C$2:$C$1001,,0)=0,"",_xlfn.XLOOKUP(C489,customers!$A$2:$A$1001, customers!$C$2:$C$1001,,0))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1" t="str">
        <f>INDEX(products!$A$1:$G$49,MATCH(orders!$D489,products!$A$1:$A$49,0), MATCH(orders!K$1,products!$A$1:$G$1,0)) &amp; " kg"</f>
        <v>1 kg</v>
      </c>
      <c r="L489" s="4">
        <f>INDEX(products!$A$1:$G$49,MATCH(orders!$D489,products!$A$1:$A$49,0), MATCH(orders!L$1,products!$A$1:$G$1,0))</f>
        <v>12.15</v>
      </c>
      <c r="M489" s="4">
        <f>L489*E489</f>
        <v>72.900000000000006</v>
      </c>
      <c r="N489" t="str">
        <f>IF(I489="Rob","Robusta", IF(I489="Exc","Excelsa", IF(I489="Ara","Arabika",IF(I489="Lib","Liberika"))))</f>
        <v>Excelsa</v>
      </c>
      <c r="O489" t="str">
        <f>IF(J489="M","Medium",IF(J489="L","Light",IF(J489="D","Dark","")))</f>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 customers!$C$2:$C$1001,,0)=0,"",_xlfn.XLOOKUP(C490,customers!$A$2:$A$1001, customers!$C$2:$C$1001,,0))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1" t="str">
        <f>INDEX(products!$A$1:$G$49,MATCH(orders!$D490,products!$A$1:$A$49,0), MATCH(orders!K$1,products!$A$1:$G$1,0)) &amp; " kg"</f>
        <v>0,2 kg</v>
      </c>
      <c r="L490" s="4">
        <f>INDEX(products!$A$1:$G$49,MATCH(orders!$D490,products!$A$1:$A$49,0), MATCH(orders!L$1,products!$A$1:$G$1,0))</f>
        <v>2.9849999999999999</v>
      </c>
      <c r="M490" s="4">
        <f>L490*E490</f>
        <v>14.924999999999999</v>
      </c>
      <c r="N490" t="str">
        <f>IF(I490="Rob","Robusta", IF(I490="Exc","Excelsa", IF(I490="Ara","Arabika",IF(I490="Lib","Liberika"))))</f>
        <v>Robusta</v>
      </c>
      <c r="O490" t="str">
        <f>IF(J490="M","Medium",IF(J490="L","Light",IF(J490="D","Dark","")))</f>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 customers!$C$2:$C$1001,,0)=0,"",_xlfn.XLOOKUP(C491,customers!$A$2:$A$1001, customers!$C$2:$C$1001,,0))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1" t="str">
        <f>INDEX(products!$A$1:$G$49,MATCH(orders!$D491,products!$A$1:$A$49,0), MATCH(orders!K$1,products!$A$1:$G$1,0)) &amp; " kg"</f>
        <v>1 kg</v>
      </c>
      <c r="L491" s="4">
        <f>INDEX(products!$A$1:$G$49,MATCH(orders!$D491,products!$A$1:$A$49,0), MATCH(orders!L$1,products!$A$1:$G$1,0))</f>
        <v>15.85</v>
      </c>
      <c r="M491" s="4">
        <f>L491*E491</f>
        <v>95.1</v>
      </c>
      <c r="N491" t="str">
        <f>IF(I491="Rob","Robusta", IF(I491="Exc","Excelsa", IF(I491="Ara","Arabika",IF(I491="Lib","Liberika"))))</f>
        <v>Liberika</v>
      </c>
      <c r="O491" t="str">
        <f>IF(J491="M","Medium",IF(J491="L","Light",IF(J491="D","Dark","")))</f>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 customers!$C$2:$C$1001,,0)=0,"",_xlfn.XLOOKUP(C492,customers!$A$2:$A$1001, customers!$C$2:$C$1001,,0))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1" t="str">
        <f>INDEX(products!$A$1:$G$49,MATCH(orders!$D492,products!$A$1:$A$49,0), MATCH(orders!K$1,products!$A$1:$G$1,0)) &amp; " kg"</f>
        <v>0,5 kg</v>
      </c>
      <c r="L492" s="4">
        <f>INDEX(products!$A$1:$G$49,MATCH(orders!$D492,products!$A$1:$A$49,0), MATCH(orders!L$1,products!$A$1:$G$1,0))</f>
        <v>7.77</v>
      </c>
      <c r="M492" s="4">
        <f>L492*E492</f>
        <v>15.54</v>
      </c>
      <c r="N492" t="str">
        <f>IF(I492="Rob","Robusta", IF(I492="Exc","Excelsa", IF(I492="Ara","Arabika",IF(I492="Lib","Liberika"))))</f>
        <v>Liberika</v>
      </c>
      <c r="O492" t="str">
        <f>IF(J492="M","Medium",IF(J492="L","Light",IF(J492="D","Dark","")))</f>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 customers!$C$2:$C$1001,,0)=0,"",_xlfn.XLOOKUP(C493,customers!$A$2:$A$1001, customers!$C$2:$C$1001,,0))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1" t="str">
        <f>INDEX(products!$A$1:$G$49,MATCH(orders!$D493,products!$A$1:$A$49,0), MATCH(orders!K$1,products!$A$1:$G$1,0)) &amp; " kg"</f>
        <v>0,2 kg</v>
      </c>
      <c r="L493" s="4">
        <f>INDEX(products!$A$1:$G$49,MATCH(orders!$D493,products!$A$1:$A$49,0), MATCH(orders!L$1,products!$A$1:$G$1,0))</f>
        <v>3.8849999999999998</v>
      </c>
      <c r="M493" s="4">
        <f>L493*E493</f>
        <v>23.31</v>
      </c>
      <c r="N493" t="str">
        <f>IF(I493="Rob","Robusta", IF(I493="Exc","Excelsa", IF(I493="Ara","Arabika",IF(I493="Lib","Liberika"))))</f>
        <v>Liberika</v>
      </c>
      <c r="O493" t="str">
        <f>IF(J493="M","Medium",IF(J493="L","Light",IF(J493="D","Dark","")))</f>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 customers!$C$2:$C$1001,,0)=0,"",_xlfn.XLOOKUP(C494,customers!$A$2:$A$1001, customers!$C$2:$C$1001,,0))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1" t="str">
        <f>INDEX(products!$A$1:$G$49,MATCH(orders!$D494,products!$A$1:$A$49,0), MATCH(orders!K$1,products!$A$1:$G$1,0)) &amp; " kg"</f>
        <v>0,2 kg</v>
      </c>
      <c r="L494" s="4">
        <f>INDEX(products!$A$1:$G$49,MATCH(orders!$D494,products!$A$1:$A$49,0), MATCH(orders!L$1,products!$A$1:$G$1,0))</f>
        <v>4.125</v>
      </c>
      <c r="M494" s="4">
        <f>L494*E494</f>
        <v>4.125</v>
      </c>
      <c r="N494" t="str">
        <f>IF(I494="Rob","Robusta", IF(I494="Exc","Excelsa", IF(I494="Ara","Arabika",IF(I494="Lib","Liberika"))))</f>
        <v>Excelsa</v>
      </c>
      <c r="O494" t="str">
        <f>IF(J494="M","Medium",IF(J494="L","Light",IF(J494="D","Dark","")))</f>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 customers!$C$2:$C$1001,,0)=0,"",_xlfn.XLOOKUP(C495,customers!$A$2:$A$1001, customers!$C$2:$C$1001,,0))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1" t="str">
        <f>INDEX(products!$A$1:$G$49,MATCH(orders!$D495,products!$A$1:$A$49,0), MATCH(orders!K$1,products!$A$1:$G$1,0)) &amp; " kg"</f>
        <v>0,5 kg</v>
      </c>
      <c r="L495" s="4">
        <f>INDEX(products!$A$1:$G$49,MATCH(orders!$D495,products!$A$1:$A$49,0), MATCH(orders!L$1,products!$A$1:$G$1,0))</f>
        <v>5.97</v>
      </c>
      <c r="M495" s="4">
        <f>L495*E495</f>
        <v>35.82</v>
      </c>
      <c r="N495" t="str">
        <f>IF(I495="Rob","Robusta", IF(I495="Exc","Excelsa", IF(I495="Ara","Arabika",IF(I495="Lib","Liberika"))))</f>
        <v>Robusta</v>
      </c>
      <c r="O495" t="str">
        <f>IF(J495="M","Medium",IF(J495="L","Light",IF(J495="D","Dark","")))</f>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 customers!$C$2:$C$1001,,0)=0,"",_xlfn.XLOOKUP(C496,customers!$A$2:$A$1001, customers!$C$2:$C$1001,,0))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1" t="str">
        <f>INDEX(products!$A$1:$G$49,MATCH(orders!$D496,products!$A$1:$A$49,0), MATCH(orders!K$1,products!$A$1:$G$1,0)) &amp; " kg"</f>
        <v>1 kg</v>
      </c>
      <c r="L496" s="4">
        <f>INDEX(products!$A$1:$G$49,MATCH(orders!$D496,products!$A$1:$A$49,0), MATCH(orders!L$1,products!$A$1:$G$1,0))</f>
        <v>15.85</v>
      </c>
      <c r="M496" s="4">
        <f>L496*E496</f>
        <v>31.7</v>
      </c>
      <c r="N496" t="str">
        <f>IF(I496="Rob","Robusta", IF(I496="Exc","Excelsa", IF(I496="Ara","Arabika",IF(I496="Lib","Liberika"))))</f>
        <v>Liberika</v>
      </c>
      <c r="O496" t="str">
        <f>IF(J496="M","Medium",IF(J496="L","Light",IF(J496="D","Dark","")))</f>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 customers!$C$2:$C$1001,,0)=0,"",_xlfn.XLOOKUP(C497,customers!$A$2:$A$1001, customers!$C$2:$C$1001,,0))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1" t="str">
        <f>INDEX(products!$A$1:$G$49,MATCH(orders!$D497,products!$A$1:$A$49,0), MATCH(orders!K$1,products!$A$1:$G$1,0)) &amp; " kg"</f>
        <v>1 kg</v>
      </c>
      <c r="L497" s="4">
        <f>INDEX(products!$A$1:$G$49,MATCH(orders!$D497,products!$A$1:$A$49,0), MATCH(orders!L$1,products!$A$1:$G$1,0))</f>
        <v>15.85</v>
      </c>
      <c r="M497" s="4">
        <f>L497*E497</f>
        <v>79.25</v>
      </c>
      <c r="N497" t="str">
        <f>IF(I497="Rob","Robusta", IF(I497="Exc","Excelsa", IF(I497="Ara","Arabika",IF(I497="Lib","Liberika"))))</f>
        <v>Liberika</v>
      </c>
      <c r="O497" t="str">
        <f>IF(J497="M","Medium",IF(J497="L","Light",IF(J497="D","Dark","")))</f>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 customers!$C$2:$C$1001,,0)=0,"",_xlfn.XLOOKUP(C498,customers!$A$2:$A$1001, customers!$C$2:$C$1001,,0))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1" t="str">
        <f>INDEX(products!$A$1:$G$49,MATCH(orders!$D498,products!$A$1:$A$49,0), MATCH(orders!K$1,products!$A$1:$G$1,0)) &amp; " kg"</f>
        <v>0,2 kg</v>
      </c>
      <c r="L498" s="4">
        <f>INDEX(products!$A$1:$G$49,MATCH(orders!$D498,products!$A$1:$A$49,0), MATCH(orders!L$1,products!$A$1:$G$1,0))</f>
        <v>3.645</v>
      </c>
      <c r="M498" s="4">
        <f>L498*E498</f>
        <v>10.935</v>
      </c>
      <c r="N498" t="str">
        <f>IF(I498="Rob","Robusta", IF(I498="Exc","Excelsa", IF(I498="Ara","Arabika",IF(I498="Lib","Liberika"))))</f>
        <v>Excelsa</v>
      </c>
      <c r="O498" t="str">
        <f>IF(J498="M","Medium",IF(J498="L","Light",IF(J498="D","Dark","")))</f>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 customers!$C$2:$C$1001,,0)=0,"",_xlfn.XLOOKUP(C499,customers!$A$2:$A$1001, customers!$C$2:$C$1001,,0))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1" t="str">
        <f>INDEX(products!$A$1:$G$49,MATCH(orders!$D499,products!$A$1:$A$49,0), MATCH(orders!K$1,products!$A$1:$G$1,0)) &amp; " kg"</f>
        <v>1 kg</v>
      </c>
      <c r="L499" s="4">
        <f>INDEX(products!$A$1:$G$49,MATCH(orders!$D499,products!$A$1:$A$49,0), MATCH(orders!L$1,products!$A$1:$G$1,0))</f>
        <v>9.9499999999999993</v>
      </c>
      <c r="M499" s="4">
        <f>L499*E499</f>
        <v>39.799999999999997</v>
      </c>
      <c r="N499" t="str">
        <f>IF(I499="Rob","Robusta", IF(I499="Exc","Excelsa", IF(I499="Ara","Arabika",IF(I499="Lib","Liberika"))))</f>
        <v>Arabika</v>
      </c>
      <c r="O499" t="str">
        <f>IF(J499="M","Medium",IF(J499="L","Light",IF(J499="D","Dark","")))</f>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 customers!$C$2:$C$1001,,0)=0,"",_xlfn.XLOOKUP(C500,customers!$A$2:$A$1001, customers!$C$2:$C$1001,,0))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1" t="str">
        <f>INDEX(products!$A$1:$G$49,MATCH(orders!$D500,products!$A$1:$A$49,0), MATCH(orders!K$1,products!$A$1:$G$1,0)) &amp; " kg"</f>
        <v>1 kg</v>
      </c>
      <c r="L500" s="4">
        <f>INDEX(products!$A$1:$G$49,MATCH(orders!$D500,products!$A$1:$A$49,0), MATCH(orders!L$1,products!$A$1:$G$1,0))</f>
        <v>9.9499999999999993</v>
      </c>
      <c r="M500" s="4">
        <f>L500*E500</f>
        <v>49.75</v>
      </c>
      <c r="N500" t="str">
        <f>IF(I500="Rob","Robusta", IF(I500="Exc","Excelsa", IF(I500="Ara","Arabika",IF(I500="Lib","Liberika"))))</f>
        <v>Robusta</v>
      </c>
      <c r="O500" t="str">
        <f>IF(J500="M","Medium",IF(J500="L","Light",IF(J500="D","Dark","")))</f>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 customers!$C$2:$C$1001,,0)=0,"",_xlfn.XLOOKUP(C501,customers!$A$2:$A$1001, customers!$C$2:$C$1001,,0))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1" t="str">
        <f>INDEX(products!$A$1:$G$49,MATCH(orders!$D501,products!$A$1:$A$49,0), MATCH(orders!K$1,products!$A$1:$G$1,0)) &amp; " kg"</f>
        <v>0,2 kg</v>
      </c>
      <c r="L501" s="4">
        <f>INDEX(products!$A$1:$G$49,MATCH(orders!$D501,products!$A$1:$A$49,0), MATCH(orders!L$1,products!$A$1:$G$1,0))</f>
        <v>2.6849999999999996</v>
      </c>
      <c r="M501" s="4">
        <f>L501*E501</f>
        <v>8.0549999999999997</v>
      </c>
      <c r="N501" t="str">
        <f>IF(I501="Rob","Robusta", IF(I501="Exc","Excelsa", IF(I501="Ara","Arabika",IF(I501="Lib","Liberika"))))</f>
        <v>Robusta</v>
      </c>
      <c r="O501" t="str">
        <f>IF(J501="M","Medium",IF(J501="L","Light",IF(J501="D","Dark","")))</f>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 customers!$C$2:$C$1001,,0)=0,"",_xlfn.XLOOKUP(C502,customers!$A$2:$A$1001, customers!$C$2:$C$1001,,0))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1" t="str">
        <f>INDEX(products!$A$1:$G$49,MATCH(orders!$D502,products!$A$1:$A$49,0), MATCH(orders!K$1,products!$A$1:$G$1,0)) &amp; " kg"</f>
        <v>1 kg</v>
      </c>
      <c r="L502" s="4">
        <f>INDEX(products!$A$1:$G$49,MATCH(orders!$D502,products!$A$1:$A$49,0), MATCH(orders!L$1,products!$A$1:$G$1,0))</f>
        <v>11.95</v>
      </c>
      <c r="M502" s="4">
        <f>L502*E502</f>
        <v>47.8</v>
      </c>
      <c r="N502" t="str">
        <f>IF(I502="Rob","Robusta", IF(I502="Exc","Excelsa", IF(I502="Ara","Arabika",IF(I502="Lib","Liberika"))))</f>
        <v>Robusta</v>
      </c>
      <c r="O502" t="str">
        <f>IF(J502="M","Medium",IF(J502="L","Light",IF(J502="D","Dark","")))</f>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 customers!$C$2:$C$1001,,0)=0,"",_xlfn.XLOOKUP(C503,customers!$A$2:$A$1001, customers!$C$2:$C$1001,,0))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1" t="str">
        <f>INDEX(products!$A$1:$G$49,MATCH(orders!$D503,products!$A$1:$A$49,0), MATCH(orders!K$1,products!$A$1:$G$1,0)) &amp; " kg"</f>
        <v>0,2 kg</v>
      </c>
      <c r="L503" s="4">
        <f>INDEX(products!$A$1:$G$49,MATCH(orders!$D503,products!$A$1:$A$49,0), MATCH(orders!L$1,products!$A$1:$G$1,0))</f>
        <v>2.9849999999999999</v>
      </c>
      <c r="M503" s="4">
        <f>L503*E503</f>
        <v>11.94</v>
      </c>
      <c r="N503" t="str">
        <f>IF(I503="Rob","Robusta", IF(I503="Exc","Excelsa", IF(I503="Ara","Arabika",IF(I503="Lib","Liberika"))))</f>
        <v>Robusta</v>
      </c>
      <c r="O503" t="str">
        <f>IF(J503="M","Medium",IF(J503="L","Light",IF(J503="D","Dark","")))</f>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 customers!$C$2:$C$1001,,0)=0,"",_xlfn.XLOOKUP(C504,customers!$A$2:$A$1001, customers!$C$2:$C$1001,,0))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1" t="str">
        <f>INDEX(products!$A$1:$G$49,MATCH(orders!$D504,products!$A$1:$A$49,0), MATCH(orders!K$1,products!$A$1:$G$1,0)) &amp; " kg"</f>
        <v>0,2 kg</v>
      </c>
      <c r="L504" s="4">
        <f>INDEX(products!$A$1:$G$49,MATCH(orders!$D504,products!$A$1:$A$49,0), MATCH(orders!L$1,products!$A$1:$G$1,0))</f>
        <v>4.125</v>
      </c>
      <c r="M504" s="4">
        <f>L504*E504</f>
        <v>16.5</v>
      </c>
      <c r="N504" t="str">
        <f>IF(I504="Rob","Robusta", IF(I504="Exc","Excelsa", IF(I504="Ara","Arabika",IF(I504="Lib","Liberika"))))</f>
        <v>Excelsa</v>
      </c>
      <c r="O504" t="str">
        <f>IF(J504="M","Medium",IF(J504="L","Light",IF(J504="D","Dark","")))</f>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 customers!$C$2:$C$1001,,0)=0,"",_xlfn.XLOOKUP(C505,customers!$A$2:$A$1001, customers!$C$2:$C$1001,,0))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1" t="str">
        <f>INDEX(products!$A$1:$G$49,MATCH(orders!$D505,products!$A$1:$A$49,0), MATCH(orders!K$1,products!$A$1:$G$1,0)) &amp; " kg"</f>
        <v>1 kg</v>
      </c>
      <c r="L505" s="4">
        <f>INDEX(products!$A$1:$G$49,MATCH(orders!$D505,products!$A$1:$A$49,0), MATCH(orders!L$1,products!$A$1:$G$1,0))</f>
        <v>12.95</v>
      </c>
      <c r="M505" s="4">
        <f>L505*E505</f>
        <v>51.8</v>
      </c>
      <c r="N505" t="str">
        <f>IF(I505="Rob","Robusta", IF(I505="Exc","Excelsa", IF(I505="Ara","Arabika",IF(I505="Lib","Liberika"))))</f>
        <v>Liberika</v>
      </c>
      <c r="O505" t="str">
        <f>IF(J505="M","Medium",IF(J505="L","Light",IF(J505="D","Dark","")))</f>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 customers!$C$2:$C$1001,,0)=0,"",_xlfn.XLOOKUP(C506,customers!$A$2:$A$1001, customers!$C$2:$C$1001,,0))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1" t="str">
        <f>INDEX(products!$A$1:$G$49,MATCH(orders!$D506,products!$A$1:$A$49,0), MATCH(orders!K$1,products!$A$1:$G$1,0)) &amp; " kg"</f>
        <v>0,2 kg</v>
      </c>
      <c r="L506" s="4">
        <f>INDEX(products!$A$1:$G$49,MATCH(orders!$D506,products!$A$1:$A$49,0), MATCH(orders!L$1,products!$A$1:$G$1,0))</f>
        <v>4.7549999999999999</v>
      </c>
      <c r="M506" s="4">
        <f>L506*E506</f>
        <v>14.265000000000001</v>
      </c>
      <c r="N506" t="str">
        <f>IF(I506="Rob","Robusta", IF(I506="Exc","Excelsa", IF(I506="Ara","Arabika",IF(I506="Lib","Liberika"))))</f>
        <v>Liberika</v>
      </c>
      <c r="O506" t="str">
        <f>IF(J506="M","Medium",IF(J506="L","Light",IF(J506="D","Dark","")))</f>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 customers!$C$2:$C$1001,,0)=0,"",_xlfn.XLOOKUP(C507,customers!$A$2:$A$1001, customers!$C$2:$C$1001,,0))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1" t="str">
        <f>INDEX(products!$A$1:$G$49,MATCH(orders!$D507,products!$A$1:$A$49,0), MATCH(orders!K$1,products!$A$1:$G$1,0)) &amp; " kg"</f>
        <v>0,2 kg</v>
      </c>
      <c r="L507" s="4">
        <f>INDEX(products!$A$1:$G$49,MATCH(orders!$D507,products!$A$1:$A$49,0), MATCH(orders!L$1,products!$A$1:$G$1,0))</f>
        <v>4.3650000000000002</v>
      </c>
      <c r="M507" s="4">
        <f>L507*E507</f>
        <v>26.19</v>
      </c>
      <c r="N507" t="str">
        <f>IF(I507="Rob","Robusta", IF(I507="Exc","Excelsa", IF(I507="Ara","Arabika",IF(I507="Lib","Liberika"))))</f>
        <v>Liberika</v>
      </c>
      <c r="O507" t="str">
        <f>IF(J507="M","Medium",IF(J507="L","Light",IF(J507="D","Dark","")))</f>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 customers!$C$2:$C$1001,,0)=0,"",_xlfn.XLOOKUP(C508,customers!$A$2:$A$1001, customers!$C$2:$C$1001,,0))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1" t="str">
        <f>INDEX(products!$A$1:$G$49,MATCH(orders!$D508,products!$A$1:$A$49,0), MATCH(orders!K$1,products!$A$1:$G$1,0)) &amp; " kg"</f>
        <v>1 kg</v>
      </c>
      <c r="L508" s="4">
        <f>INDEX(products!$A$1:$G$49,MATCH(orders!$D508,products!$A$1:$A$49,0), MATCH(orders!L$1,products!$A$1:$G$1,0))</f>
        <v>12.95</v>
      </c>
      <c r="M508" s="4">
        <f>L508*E508</f>
        <v>25.9</v>
      </c>
      <c r="N508" t="str">
        <f>IF(I508="Rob","Robusta", IF(I508="Exc","Excelsa", IF(I508="Ara","Arabika",IF(I508="Lib","Liberika"))))</f>
        <v>Arabika</v>
      </c>
      <c r="O508" t="str">
        <f>IF(J508="M","Medium",IF(J508="L","Light",IF(J508="D","Dark","")))</f>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 customers!$C$2:$C$1001,,0)=0,"",_xlfn.XLOOKUP(C509,customers!$A$2:$A$1001, customers!$C$2:$C$1001,,0))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1" t="str">
        <f>INDEX(products!$A$1:$G$49,MATCH(orders!$D509,products!$A$1:$A$49,0), MATCH(orders!K$1,products!$A$1:$G$1,0)) &amp; " kg"</f>
        <v>2,5 kg</v>
      </c>
      <c r="L509" s="4">
        <f>INDEX(products!$A$1:$G$49,MATCH(orders!$D509,products!$A$1:$A$49,0), MATCH(orders!L$1,products!$A$1:$G$1,0))</f>
        <v>29.784999999999997</v>
      </c>
      <c r="M509" s="4">
        <f>L509*E509</f>
        <v>89.35499999999999</v>
      </c>
      <c r="N509" t="str">
        <f>IF(I509="Rob","Robusta", IF(I509="Exc","Excelsa", IF(I509="Ara","Arabika",IF(I509="Lib","Liberika"))))</f>
        <v>Arabika</v>
      </c>
      <c r="O509" t="str">
        <f>IF(J509="M","Medium",IF(J509="L","Light",IF(J509="D","Dark","")))</f>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 customers!$C$2:$C$1001,,0)=0,"",_xlfn.XLOOKUP(C510,customers!$A$2:$A$1001, customers!$C$2:$C$1001,,0))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1" t="str">
        <f>INDEX(products!$A$1:$G$49,MATCH(orders!$D510,products!$A$1:$A$49,0), MATCH(orders!K$1,products!$A$1:$G$1,0)) &amp; " kg"</f>
        <v>0,5 kg</v>
      </c>
      <c r="L510" s="4">
        <f>INDEX(products!$A$1:$G$49,MATCH(orders!$D510,products!$A$1:$A$49,0), MATCH(orders!L$1,products!$A$1:$G$1,0))</f>
        <v>7.77</v>
      </c>
      <c r="M510" s="4">
        <f>L510*E510</f>
        <v>46.62</v>
      </c>
      <c r="N510" t="str">
        <f>IF(I510="Rob","Robusta", IF(I510="Exc","Excelsa", IF(I510="Ara","Arabika",IF(I510="Lib","Liberika"))))</f>
        <v>Liberika</v>
      </c>
      <c r="O510" t="str">
        <f>IF(J510="M","Medium",IF(J510="L","Light",IF(J510="D","Dark","")))</f>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 customers!$C$2:$C$1001,,0)=0,"",_xlfn.XLOOKUP(C511,customers!$A$2:$A$1001, customers!$C$2:$C$1001,,0))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1" t="str">
        <f>INDEX(products!$A$1:$G$49,MATCH(orders!$D511,products!$A$1:$A$49,0), MATCH(orders!K$1,products!$A$1:$G$1,0)) &amp; " kg"</f>
        <v>1 kg</v>
      </c>
      <c r="L511" s="4">
        <f>INDEX(products!$A$1:$G$49,MATCH(orders!$D511,products!$A$1:$A$49,0), MATCH(orders!L$1,products!$A$1:$G$1,0))</f>
        <v>9.9499999999999993</v>
      </c>
      <c r="M511" s="4">
        <f>L511*E511</f>
        <v>29.849999999999998</v>
      </c>
      <c r="N511" t="str">
        <f>IF(I511="Rob","Robusta", IF(I511="Exc","Excelsa", IF(I511="Ara","Arabika",IF(I511="Lib","Liberika"))))</f>
        <v>Arabika</v>
      </c>
      <c r="O511" t="str">
        <f>IF(J511="M","Medium",IF(J511="L","Light",IF(J511="D","Dark","")))</f>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 customers!$C$2:$C$1001,,0)=0,"",_xlfn.XLOOKUP(C512,customers!$A$2:$A$1001, customers!$C$2:$C$1001,,0))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1" t="str">
        <f>INDEX(products!$A$1:$G$49,MATCH(orders!$D512,products!$A$1:$A$49,0), MATCH(orders!K$1,products!$A$1:$G$1,0)) &amp; " kg"</f>
        <v>0,2 kg</v>
      </c>
      <c r="L512" s="4">
        <f>INDEX(products!$A$1:$G$49,MATCH(orders!$D512,products!$A$1:$A$49,0), MATCH(orders!L$1,products!$A$1:$G$1,0))</f>
        <v>3.5849999999999995</v>
      </c>
      <c r="M512" s="4">
        <f>L512*E512</f>
        <v>10.754999999999999</v>
      </c>
      <c r="N512" t="str">
        <f>IF(I512="Rob","Robusta", IF(I512="Exc","Excelsa", IF(I512="Ara","Arabika",IF(I512="Lib","Liberika"))))</f>
        <v>Robusta</v>
      </c>
      <c r="O512" t="str">
        <f>IF(J512="M","Medium",IF(J512="L","Light",IF(J512="D","Dark","")))</f>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 customers!$C$2:$C$1001,,0)=0,"",_xlfn.XLOOKUP(C513,customers!$A$2:$A$1001, customers!$C$2:$C$1001,,0))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1" t="str">
        <f>INDEX(products!$A$1:$G$49,MATCH(orders!$D513,products!$A$1:$A$49,0), MATCH(orders!K$1,products!$A$1:$G$1,0)) &amp; " kg"</f>
        <v>0,2 kg</v>
      </c>
      <c r="L513" s="4">
        <f>INDEX(products!$A$1:$G$49,MATCH(orders!$D513,products!$A$1:$A$49,0), MATCH(orders!L$1,products!$A$1:$G$1,0))</f>
        <v>3.375</v>
      </c>
      <c r="M513" s="4">
        <f>L513*E513</f>
        <v>13.5</v>
      </c>
      <c r="N513" t="str">
        <f>IF(I513="Rob","Robusta", IF(I513="Exc","Excelsa", IF(I513="Ara","Arabika",IF(I513="Lib","Liberika"))))</f>
        <v>Arabika</v>
      </c>
      <c r="O513" t="str">
        <f>IF(J513="M","Medium",IF(J513="L","Light",IF(J513="D","Dark","")))</f>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 customers!$C$2:$C$1001,,0)=0,"",_xlfn.XLOOKUP(C514,customers!$A$2:$A$1001, customers!$C$2:$C$1001,,0))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1" t="str">
        <f>INDEX(products!$A$1:$G$49,MATCH(orders!$D514,products!$A$1:$A$49,0), MATCH(orders!K$1,products!$A$1:$G$1,0)) &amp; " kg"</f>
        <v>1 kg</v>
      </c>
      <c r="L514" s="4">
        <f>INDEX(products!$A$1:$G$49,MATCH(orders!$D514,products!$A$1:$A$49,0), MATCH(orders!L$1,products!$A$1:$G$1,0))</f>
        <v>15.85</v>
      </c>
      <c r="M514" s="4">
        <f>L514*E514</f>
        <v>47.55</v>
      </c>
      <c r="N514" t="str">
        <f>IF(I514="Rob","Robusta", IF(I514="Exc","Excelsa", IF(I514="Ara","Arabika",IF(I514="Lib","Liberika"))))</f>
        <v>Liberika</v>
      </c>
      <c r="O514" t="str">
        <f>IF(J514="M","Medium",IF(J514="L","Light",IF(J514="D","Dark","")))</f>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 customers!$C$2:$C$1001,,0)=0,"",_xlfn.XLOOKUP(C515,customers!$A$2:$A$1001, customers!$C$2:$C$1001,,0))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1" t="str">
        <f>INDEX(products!$A$1:$G$49,MATCH(orders!$D515,products!$A$1:$A$49,0), MATCH(orders!K$1,products!$A$1:$G$1,0)) &amp; " kg"</f>
        <v>1 kg</v>
      </c>
      <c r="L515" s="4">
        <f>INDEX(products!$A$1:$G$49,MATCH(orders!$D515,products!$A$1:$A$49,0), MATCH(orders!L$1,products!$A$1:$G$1,0))</f>
        <v>15.85</v>
      </c>
      <c r="M515" s="4">
        <f>L515*E515</f>
        <v>79.25</v>
      </c>
      <c r="N515" t="str">
        <f>IF(I515="Rob","Robusta", IF(I515="Exc","Excelsa", IF(I515="Ara","Arabika",IF(I515="Lib","Liberika"))))</f>
        <v>Liberika</v>
      </c>
      <c r="O515" t="str">
        <f>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 customers!$C$2:$C$1001,,0)=0,"",_xlfn.XLOOKUP(C516,customers!$A$2:$A$1001, customers!$C$2:$C$1001,,0))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1" t="str">
        <f>INDEX(products!$A$1:$G$49,MATCH(orders!$D516,products!$A$1:$A$49,0), MATCH(orders!K$1,products!$A$1:$G$1,0)) &amp; " kg"</f>
        <v>0,2 kg</v>
      </c>
      <c r="L516" s="4">
        <f>INDEX(products!$A$1:$G$49,MATCH(orders!$D516,products!$A$1:$A$49,0), MATCH(orders!L$1,products!$A$1:$G$1,0))</f>
        <v>4.3650000000000002</v>
      </c>
      <c r="M516" s="4">
        <f>L516*E516</f>
        <v>26.19</v>
      </c>
      <c r="N516" t="str">
        <f>IF(I516="Rob","Robusta", IF(I516="Exc","Excelsa", IF(I516="Ara","Arabika",IF(I516="Lib","Liberika"))))</f>
        <v>Liberika</v>
      </c>
      <c r="O516" t="str">
        <f>IF(J516="M","Medium",IF(J516="L","Light",IF(J516="D","Dark","")))</f>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 customers!$C$2:$C$1001,,0)=0,"",_xlfn.XLOOKUP(C517,customers!$A$2:$A$1001, customers!$C$2:$C$1001,,0))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1" t="str">
        <f>INDEX(products!$A$1:$G$49,MATCH(orders!$D517,products!$A$1:$A$49,0), MATCH(orders!K$1,products!$A$1:$G$1,0)) &amp; " kg"</f>
        <v>0,5 kg</v>
      </c>
      <c r="L517" s="4">
        <f>INDEX(products!$A$1:$G$49,MATCH(orders!$D517,products!$A$1:$A$49,0), MATCH(orders!L$1,products!$A$1:$G$1,0))</f>
        <v>7.169999999999999</v>
      </c>
      <c r="M517" s="4">
        <f>L517*E517</f>
        <v>21.509999999999998</v>
      </c>
      <c r="N517" t="str">
        <f>IF(I517="Rob","Robusta", IF(I517="Exc","Excelsa", IF(I517="Ara","Arabika",IF(I517="Lib","Liberika"))))</f>
        <v>Robusta</v>
      </c>
      <c r="O517" t="str">
        <f>IF(J517="M","Medium",IF(J517="L","Light",IF(J517="D","Dark","")))</f>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 customers!$C$2:$C$1001,,0)=0,"",_xlfn.XLOOKUP(C518,customers!$A$2:$A$1001, customers!$C$2:$C$1001,,0))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1" t="str">
        <f>INDEX(products!$A$1:$G$49,MATCH(orders!$D518,products!$A$1:$A$49,0), MATCH(orders!K$1,products!$A$1:$G$1,0)) &amp; " kg"</f>
        <v>2,5 kg</v>
      </c>
      <c r="L518" s="4">
        <f>INDEX(products!$A$1:$G$49,MATCH(orders!$D518,products!$A$1:$A$49,0), MATCH(orders!L$1,products!$A$1:$G$1,0))</f>
        <v>20.584999999999997</v>
      </c>
      <c r="M518" s="4">
        <f>L518*E518</f>
        <v>102.92499999999998</v>
      </c>
      <c r="N518" t="str">
        <f>IF(I518="Rob","Robusta", IF(I518="Exc","Excelsa", IF(I518="Ara","Arabika",IF(I518="Lib","Liberika"))))</f>
        <v>Robusta</v>
      </c>
      <c r="O518" t="str">
        <f>IF(J518="M","Medium",IF(J518="L","Light",IF(J518="D","Dark","")))</f>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 customers!$C$2:$C$1001,,0)=0,"",_xlfn.XLOOKUP(C519,customers!$A$2:$A$1001, customers!$C$2:$C$1001,,0))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1" t="str">
        <f>INDEX(products!$A$1:$G$49,MATCH(orders!$D519,products!$A$1:$A$49,0), MATCH(orders!K$1,products!$A$1:$G$1,0)) &amp; " kg"</f>
        <v>0,2 kg</v>
      </c>
      <c r="L519" s="4">
        <f>INDEX(products!$A$1:$G$49,MATCH(orders!$D519,products!$A$1:$A$49,0), MATCH(orders!L$1,products!$A$1:$G$1,0))</f>
        <v>3.8849999999999998</v>
      </c>
      <c r="M519" s="4">
        <f>L519*E519</f>
        <v>7.77</v>
      </c>
      <c r="N519" t="str">
        <f>IF(I519="Rob","Robusta", IF(I519="Exc","Excelsa", IF(I519="Ara","Arabika",IF(I519="Lib","Liberika"))))</f>
        <v>Liberika</v>
      </c>
      <c r="O519" t="str">
        <f>IF(J519="M","Medium",IF(J519="L","Light",IF(J519="D","Dark","")))</f>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 customers!$C$2:$C$1001,,0)=0,"",_xlfn.XLOOKUP(C520,customers!$A$2:$A$1001, customers!$C$2:$C$1001,,0))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1" t="str">
        <f>INDEX(products!$A$1:$G$49,MATCH(orders!$D520,products!$A$1:$A$49,0), MATCH(orders!K$1,products!$A$1:$G$1,0)) &amp; " kg"</f>
        <v>2,5 kg</v>
      </c>
      <c r="L520" s="4">
        <f>INDEX(products!$A$1:$G$49,MATCH(orders!$D520,products!$A$1:$A$49,0), MATCH(orders!L$1,products!$A$1:$G$1,0))</f>
        <v>27.945</v>
      </c>
      <c r="M520" s="4">
        <f>L520*E520</f>
        <v>139.72499999999999</v>
      </c>
      <c r="N520" t="str">
        <f>IF(I520="Rob","Robusta", IF(I520="Exc","Excelsa", IF(I520="Ara","Arabika",IF(I520="Lib","Liberika"))))</f>
        <v>Excelsa</v>
      </c>
      <c r="O520" t="str">
        <f>IF(J520="M","Medium",IF(J520="L","Light",IF(J520="D","Dark","")))</f>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 customers!$C$2:$C$1001,,0)=0,"",_xlfn.XLOOKUP(C521,customers!$A$2:$A$1001, customers!$C$2:$C$1001,,0))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1" t="str">
        <f>INDEX(products!$A$1:$G$49,MATCH(orders!$D521,products!$A$1:$A$49,0), MATCH(orders!K$1,products!$A$1:$G$1,0)) &amp; " kg"</f>
        <v>0,5 kg</v>
      </c>
      <c r="L521" s="4">
        <f>INDEX(products!$A$1:$G$49,MATCH(orders!$D521,products!$A$1:$A$49,0), MATCH(orders!L$1,products!$A$1:$G$1,0))</f>
        <v>5.97</v>
      </c>
      <c r="M521" s="4">
        <f>L521*E521</f>
        <v>11.94</v>
      </c>
      <c r="N521" t="str">
        <f>IF(I521="Rob","Robusta", IF(I521="Exc","Excelsa", IF(I521="Ara","Arabika",IF(I521="Lib","Liberika"))))</f>
        <v>Arabika</v>
      </c>
      <c r="O521" t="str">
        <f>IF(J521="M","Medium",IF(J521="L","Light",IF(J521="D","Dark","")))</f>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 customers!$C$2:$C$1001,,0)=0,"",_xlfn.XLOOKUP(C522,customers!$A$2:$A$1001, customers!$C$2:$C$1001,,0))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1" t="str">
        <f>INDEX(products!$A$1:$G$49,MATCH(orders!$D522,products!$A$1:$A$49,0), MATCH(orders!K$1,products!$A$1:$G$1,0)) &amp; " kg"</f>
        <v>0,2 kg</v>
      </c>
      <c r="L522" s="4">
        <f>INDEX(products!$A$1:$G$49,MATCH(orders!$D522,products!$A$1:$A$49,0), MATCH(orders!L$1,products!$A$1:$G$1,0))</f>
        <v>3.8849999999999998</v>
      </c>
      <c r="M522" s="4">
        <f>L522*E522</f>
        <v>3.8849999999999998</v>
      </c>
      <c r="N522" t="str">
        <f>IF(I522="Rob","Robusta", IF(I522="Exc","Excelsa", IF(I522="Ara","Arabika",IF(I522="Lib","Liberika"))))</f>
        <v>Liberika</v>
      </c>
      <c r="O522" t="str">
        <f>IF(J522="M","Medium",IF(J522="L","Light",IF(J522="D","Dark","")))</f>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 customers!$C$2:$C$1001,,0)=0,"",_xlfn.XLOOKUP(C523,customers!$A$2:$A$1001, customers!$C$2:$C$1001,,0))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1" t="str">
        <f>INDEX(products!$A$1:$G$49,MATCH(orders!$D523,products!$A$1:$A$49,0), MATCH(orders!K$1,products!$A$1:$G$1,0)) &amp; " kg"</f>
        <v>1 kg</v>
      </c>
      <c r="L523" s="4">
        <f>INDEX(products!$A$1:$G$49,MATCH(orders!$D523,products!$A$1:$A$49,0), MATCH(orders!L$1,products!$A$1:$G$1,0))</f>
        <v>9.9499999999999993</v>
      </c>
      <c r="M523" s="4">
        <f>L523*E523</f>
        <v>39.799999999999997</v>
      </c>
      <c r="N523" t="str">
        <f>IF(I523="Rob","Robusta", IF(I523="Exc","Excelsa", IF(I523="Ara","Arabika",IF(I523="Lib","Liberika"))))</f>
        <v>Robusta</v>
      </c>
      <c r="O523" t="str">
        <f>IF(J523="M","Medium",IF(J523="L","Light",IF(J523="D","Dark","")))</f>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 customers!$C$2:$C$1001,,0)=0,"",_xlfn.XLOOKUP(C524,customers!$A$2:$A$1001, customers!$C$2:$C$1001,,0))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1" t="str">
        <f>INDEX(products!$A$1:$G$49,MATCH(orders!$D524,products!$A$1:$A$49,0), MATCH(orders!K$1,products!$A$1:$G$1,0)) &amp; " kg"</f>
        <v>0,5 kg</v>
      </c>
      <c r="L524" s="4">
        <f>INDEX(products!$A$1:$G$49,MATCH(orders!$D524,products!$A$1:$A$49,0), MATCH(orders!L$1,products!$A$1:$G$1,0))</f>
        <v>5.97</v>
      </c>
      <c r="M524" s="4">
        <f>L524*E524</f>
        <v>29.849999999999998</v>
      </c>
      <c r="N524" t="str">
        <f>IF(I524="Rob","Robusta", IF(I524="Exc","Excelsa", IF(I524="Ara","Arabika",IF(I524="Lib","Liberika"))))</f>
        <v>Robusta</v>
      </c>
      <c r="O524" t="str">
        <f>IF(J524="M","Medium",IF(J524="L","Light",IF(J524="D","Dark","")))</f>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 customers!$C$2:$C$1001,,0)=0,"",_xlfn.XLOOKUP(C525,customers!$A$2:$A$1001, customers!$C$2:$C$1001,,0))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1" t="str">
        <f>INDEX(products!$A$1:$G$49,MATCH(orders!$D525,products!$A$1:$A$49,0), MATCH(orders!K$1,products!$A$1:$G$1,0)) &amp; " kg"</f>
        <v>2,5 kg</v>
      </c>
      <c r="L525" s="4">
        <f>INDEX(products!$A$1:$G$49,MATCH(orders!$D525,products!$A$1:$A$49,0), MATCH(orders!L$1,products!$A$1:$G$1,0))</f>
        <v>29.784999999999997</v>
      </c>
      <c r="M525" s="4">
        <f>L525*E525</f>
        <v>29.784999999999997</v>
      </c>
      <c r="N525" t="str">
        <f>IF(I525="Rob","Robusta", IF(I525="Exc","Excelsa", IF(I525="Ara","Arabika",IF(I525="Lib","Liberika"))))</f>
        <v>Liberika</v>
      </c>
      <c r="O525" t="str">
        <f>IF(J525="M","Medium",IF(J525="L","Light",IF(J525="D","Dark","")))</f>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 customers!$C$2:$C$1001,,0)=0,"",_xlfn.XLOOKUP(C526,customers!$A$2:$A$1001, customers!$C$2:$C$1001,,0))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1" t="str">
        <f>INDEX(products!$A$1:$G$49,MATCH(orders!$D526,products!$A$1:$A$49,0), MATCH(orders!K$1,products!$A$1:$G$1,0)) &amp; " kg"</f>
        <v>2,5 kg</v>
      </c>
      <c r="L526" s="4">
        <f>INDEX(products!$A$1:$G$49,MATCH(orders!$D526,products!$A$1:$A$49,0), MATCH(orders!L$1,products!$A$1:$G$1,0))</f>
        <v>36.454999999999998</v>
      </c>
      <c r="M526" s="4">
        <f>L526*E526</f>
        <v>72.91</v>
      </c>
      <c r="N526" t="str">
        <f>IF(I526="Rob","Robusta", IF(I526="Exc","Excelsa", IF(I526="Ara","Arabika",IF(I526="Lib","Liberika"))))</f>
        <v>Liberika</v>
      </c>
      <c r="O526" t="str">
        <f>IF(J526="M","Medium",IF(J526="L","Light",IF(J526="D","Dark","")))</f>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 customers!$C$2:$C$1001,,0)=0,"",_xlfn.XLOOKUP(C527,customers!$A$2:$A$1001, customers!$C$2:$C$1001,,0))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1" t="str">
        <f>INDEX(products!$A$1:$G$49,MATCH(orders!$D527,products!$A$1:$A$49,0), MATCH(orders!K$1,products!$A$1:$G$1,0)) &amp; " kg"</f>
        <v>0,2 kg</v>
      </c>
      <c r="L527" s="4">
        <f>INDEX(products!$A$1:$G$49,MATCH(orders!$D527,products!$A$1:$A$49,0), MATCH(orders!L$1,products!$A$1:$G$1,0))</f>
        <v>2.6849999999999996</v>
      </c>
      <c r="M527" s="4">
        <f>L527*E527</f>
        <v>13.424999999999997</v>
      </c>
      <c r="N527" t="str">
        <f>IF(I527="Rob","Robusta", IF(I527="Exc","Excelsa", IF(I527="Ara","Arabika",IF(I527="Lib","Liberika"))))</f>
        <v>Robusta</v>
      </c>
      <c r="O527" t="str">
        <f>IF(J527="M","Medium",IF(J527="L","Light",IF(J527="D","Dark","")))</f>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 customers!$C$2:$C$1001,,0)=0,"",_xlfn.XLOOKUP(C528,customers!$A$2:$A$1001, customers!$C$2:$C$1001,,0))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1" t="str">
        <f>INDEX(products!$A$1:$G$49,MATCH(orders!$D528,products!$A$1:$A$49,0), MATCH(orders!K$1,products!$A$1:$G$1,0)) &amp; " kg"</f>
        <v>2,5 kg</v>
      </c>
      <c r="L528" s="4">
        <f>INDEX(products!$A$1:$G$49,MATCH(orders!$D528,products!$A$1:$A$49,0), MATCH(orders!L$1,products!$A$1:$G$1,0))</f>
        <v>31.624999999999996</v>
      </c>
      <c r="M528" s="4">
        <f>L528*E528</f>
        <v>126.49999999999999</v>
      </c>
      <c r="N528" t="str">
        <f>IF(I528="Rob","Robusta", IF(I528="Exc","Excelsa", IF(I528="Ara","Arabika",IF(I528="Lib","Liberika"))))</f>
        <v>Excelsa</v>
      </c>
      <c r="O528" t="str">
        <f>IF(J528="M","Medium",IF(J528="L","Light",IF(J528="D","Dark","")))</f>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 customers!$C$2:$C$1001,,0)=0,"",_xlfn.XLOOKUP(C529,customers!$A$2:$A$1001, customers!$C$2:$C$1001,,0))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1" t="str">
        <f>INDEX(products!$A$1:$G$49,MATCH(orders!$D529,products!$A$1:$A$49,0), MATCH(orders!K$1,products!$A$1:$G$1,0)) &amp; " kg"</f>
        <v>0,5 kg</v>
      </c>
      <c r="L529" s="4">
        <f>INDEX(products!$A$1:$G$49,MATCH(orders!$D529,products!$A$1:$A$49,0), MATCH(orders!L$1,products!$A$1:$G$1,0))</f>
        <v>8.25</v>
      </c>
      <c r="M529" s="4">
        <f>L529*E529</f>
        <v>41.25</v>
      </c>
      <c r="N529" t="str">
        <f>IF(I529="Rob","Robusta", IF(I529="Exc","Excelsa", IF(I529="Ara","Arabika",IF(I529="Lib","Liberika"))))</f>
        <v>Excelsa</v>
      </c>
      <c r="O529" t="str">
        <f>IF(J529="M","Medium",IF(J529="L","Light",IF(J529="D","Dark","")))</f>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 customers!$C$2:$C$1001,,0)=0,"",_xlfn.XLOOKUP(C530,customers!$A$2:$A$1001, customers!$C$2:$C$1001,,0))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1" t="str">
        <f>INDEX(products!$A$1:$G$49,MATCH(orders!$D530,products!$A$1:$A$49,0), MATCH(orders!K$1,products!$A$1:$G$1,0)) &amp; " kg"</f>
        <v>0,5 kg</v>
      </c>
      <c r="L530" s="4">
        <f>INDEX(products!$A$1:$G$49,MATCH(orders!$D530,products!$A$1:$A$49,0), MATCH(orders!L$1,products!$A$1:$G$1,0))</f>
        <v>8.91</v>
      </c>
      <c r="M530" s="4">
        <f>L530*E530</f>
        <v>53.46</v>
      </c>
      <c r="N530" t="str">
        <f>IF(I530="Rob","Robusta", IF(I530="Exc","Excelsa", IF(I530="Ara","Arabika",IF(I530="Lib","Liberika"))))</f>
        <v>Excelsa</v>
      </c>
      <c r="O530" t="str">
        <f>IF(J530="M","Medium",IF(J530="L","Light",IF(J530="D","Dark","")))</f>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 customers!$C$2:$C$1001,,0)=0,"",_xlfn.XLOOKUP(C531,customers!$A$2:$A$1001, customers!$C$2:$C$1001,,0))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1" t="str">
        <f>INDEX(products!$A$1:$G$49,MATCH(orders!$D531,products!$A$1:$A$49,0), MATCH(orders!K$1,products!$A$1:$G$1,0)) &amp; " kg"</f>
        <v>1 kg</v>
      </c>
      <c r="L531" s="4">
        <f>INDEX(products!$A$1:$G$49,MATCH(orders!$D531,products!$A$1:$A$49,0), MATCH(orders!L$1,products!$A$1:$G$1,0))</f>
        <v>9.9499999999999993</v>
      </c>
      <c r="M531" s="4">
        <f>L531*E531</f>
        <v>59.699999999999996</v>
      </c>
      <c r="N531" t="str">
        <f>IF(I531="Rob","Robusta", IF(I531="Exc","Excelsa", IF(I531="Ara","Arabika",IF(I531="Lib","Liberika"))))</f>
        <v>Robusta</v>
      </c>
      <c r="O531" t="str">
        <f>IF(J531="M","Medium",IF(J531="L","Light",IF(J531="D","Dark","")))</f>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 customers!$C$2:$C$1001,,0)=0,"",_xlfn.XLOOKUP(C532,customers!$A$2:$A$1001, customers!$C$2:$C$1001,,0))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1" t="str">
        <f>INDEX(products!$A$1:$G$49,MATCH(orders!$D532,products!$A$1:$A$49,0), MATCH(orders!K$1,products!$A$1:$G$1,0)) &amp; " kg"</f>
        <v>1 kg</v>
      </c>
      <c r="L532" s="4">
        <f>INDEX(products!$A$1:$G$49,MATCH(orders!$D532,products!$A$1:$A$49,0), MATCH(orders!L$1,products!$A$1:$G$1,0))</f>
        <v>9.9499999999999993</v>
      </c>
      <c r="M532" s="4">
        <f>L532*E532</f>
        <v>59.699999999999996</v>
      </c>
      <c r="N532" t="str">
        <f>IF(I532="Rob","Robusta", IF(I532="Exc","Excelsa", IF(I532="Ara","Arabika",IF(I532="Lib","Liberika"))))</f>
        <v>Robusta</v>
      </c>
      <c r="O532" t="str">
        <f>IF(J532="M","Medium",IF(J532="L","Light",IF(J532="D","Dark","")))</f>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 customers!$C$2:$C$1001,,0)=0,"",_xlfn.XLOOKUP(C533,customers!$A$2:$A$1001, customers!$C$2:$C$1001,,0))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1" t="str">
        <f>INDEX(products!$A$1:$G$49,MATCH(orders!$D533,products!$A$1:$A$49,0), MATCH(orders!K$1,products!$A$1:$G$1,0)) &amp; " kg"</f>
        <v>1 kg</v>
      </c>
      <c r="L533" s="4">
        <f>INDEX(products!$A$1:$G$49,MATCH(orders!$D533,products!$A$1:$A$49,0), MATCH(orders!L$1,products!$A$1:$G$1,0))</f>
        <v>8.9499999999999993</v>
      </c>
      <c r="M533" s="4">
        <f>L533*E533</f>
        <v>44.75</v>
      </c>
      <c r="N533" t="str">
        <f>IF(I533="Rob","Robusta", IF(I533="Exc","Excelsa", IF(I533="Ara","Arabika",IF(I533="Lib","Liberika"))))</f>
        <v>Robusta</v>
      </c>
      <c r="O533" t="str">
        <f>IF(J533="M","Medium",IF(J533="L","Light",IF(J533="D","Dark","")))</f>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 customers!$C$2:$C$1001,,0)=0,"",_xlfn.XLOOKUP(C534,customers!$A$2:$A$1001, customers!$C$2:$C$1001,,0))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1" t="str">
        <f>INDEX(products!$A$1:$G$49,MATCH(orders!$D534,products!$A$1:$A$49,0), MATCH(orders!K$1,products!$A$1:$G$1,0)) &amp; " kg"</f>
        <v>0,5 kg</v>
      </c>
      <c r="L534" s="4">
        <f>INDEX(products!$A$1:$G$49,MATCH(orders!$D534,products!$A$1:$A$49,0), MATCH(orders!L$1,products!$A$1:$G$1,0))</f>
        <v>8.25</v>
      </c>
      <c r="M534" s="4">
        <f>L534*E534</f>
        <v>16.5</v>
      </c>
      <c r="N534" t="str">
        <f>IF(I534="Rob","Robusta", IF(I534="Exc","Excelsa", IF(I534="Ara","Arabika",IF(I534="Lib","Liberika"))))</f>
        <v>Excelsa</v>
      </c>
      <c r="O534" t="str">
        <f>IF(J534="M","Medium",IF(J534="L","Light",IF(J534="D","Dark","")))</f>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 customers!$C$2:$C$1001,,0)=0,"",_xlfn.XLOOKUP(C535,customers!$A$2:$A$1001, customers!$C$2:$C$1001,,0))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1" t="str">
        <f>INDEX(products!$A$1:$G$49,MATCH(orders!$D535,products!$A$1:$A$49,0), MATCH(orders!K$1,products!$A$1:$G$1,0)) &amp; " kg"</f>
        <v>0,5 kg</v>
      </c>
      <c r="L535" s="4">
        <f>INDEX(products!$A$1:$G$49,MATCH(orders!$D535,products!$A$1:$A$49,0), MATCH(orders!L$1,products!$A$1:$G$1,0))</f>
        <v>5.3699999999999992</v>
      </c>
      <c r="M535" s="4">
        <f>L535*E535</f>
        <v>21.479999999999997</v>
      </c>
      <c r="N535" t="str">
        <f>IF(I535="Rob","Robusta", IF(I535="Exc","Excelsa", IF(I535="Ara","Arabika",IF(I535="Lib","Liberika"))))</f>
        <v>Robusta</v>
      </c>
      <c r="O535" t="str">
        <f>IF(J535="M","Medium",IF(J535="L","Light",IF(J535="D","Dark","")))</f>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 customers!$C$2:$C$1001,,0)=0,"",_xlfn.XLOOKUP(C536,customers!$A$2:$A$1001, customers!$C$2:$C$1001,,0))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1" t="str">
        <f>INDEX(products!$A$1:$G$49,MATCH(orders!$D536,products!$A$1:$A$49,0), MATCH(orders!K$1,products!$A$1:$G$1,0)) &amp; " kg"</f>
        <v>2,5 kg</v>
      </c>
      <c r="L536" s="4">
        <f>INDEX(products!$A$1:$G$49,MATCH(orders!$D536,products!$A$1:$A$49,0), MATCH(orders!L$1,products!$A$1:$G$1,0))</f>
        <v>22.884999999999998</v>
      </c>
      <c r="M536" s="4">
        <f>L536*E536</f>
        <v>45.769999999999996</v>
      </c>
      <c r="N536" t="str">
        <f>IF(I536="Rob","Robusta", IF(I536="Exc","Excelsa", IF(I536="Ara","Arabika",IF(I536="Lib","Liberika"))))</f>
        <v>Robusta</v>
      </c>
      <c r="O536" t="str">
        <f>IF(J536="M","Medium",IF(J536="L","Light",IF(J536="D","Dark","")))</f>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 customers!$C$2:$C$1001,,0)=0,"",_xlfn.XLOOKUP(C537,customers!$A$2:$A$1001, customers!$C$2:$C$1001,,0))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1" t="str">
        <f>INDEX(products!$A$1:$G$49,MATCH(orders!$D537,products!$A$1:$A$49,0), MATCH(orders!K$1,products!$A$1:$G$1,0)) &amp; " kg"</f>
        <v>0,2 kg</v>
      </c>
      <c r="L537" s="4">
        <f>INDEX(products!$A$1:$G$49,MATCH(orders!$D537,products!$A$1:$A$49,0), MATCH(orders!L$1,products!$A$1:$G$1,0))</f>
        <v>4.7549999999999999</v>
      </c>
      <c r="M537" s="4">
        <f>L537*E537</f>
        <v>9.51</v>
      </c>
      <c r="N537" t="str">
        <f>IF(I537="Rob","Robusta", IF(I537="Exc","Excelsa", IF(I537="Ara","Arabika",IF(I537="Lib","Liberika"))))</f>
        <v>Liberika</v>
      </c>
      <c r="O537" t="str">
        <f>IF(J537="M","Medium",IF(J537="L","Light",IF(J537="D","Dark","")))</f>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 customers!$C$2:$C$1001,,0)=0,"",_xlfn.XLOOKUP(C538,customers!$A$2:$A$1001, customers!$C$2:$C$1001,,0))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1" t="str">
        <f>INDEX(products!$A$1:$G$49,MATCH(orders!$D538,products!$A$1:$A$49,0), MATCH(orders!K$1,products!$A$1:$G$1,0)) &amp; " kg"</f>
        <v>0,2 kg</v>
      </c>
      <c r="L538" s="4">
        <f>INDEX(products!$A$1:$G$49,MATCH(orders!$D538,products!$A$1:$A$49,0), MATCH(orders!L$1,products!$A$1:$G$1,0))</f>
        <v>2.6849999999999996</v>
      </c>
      <c r="M538" s="4">
        <f>L538*E538</f>
        <v>8.0549999999999997</v>
      </c>
      <c r="N538" t="str">
        <f>IF(I538="Rob","Robusta", IF(I538="Exc","Excelsa", IF(I538="Ara","Arabika",IF(I538="Lib","Liberika"))))</f>
        <v>Robusta</v>
      </c>
      <c r="O538" t="str">
        <f>IF(J538="M","Medium",IF(J538="L","Light",IF(J538="D","Dark","")))</f>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 customers!$C$2:$C$1001,,0)=0,"",_xlfn.XLOOKUP(C539,customers!$A$2:$A$1001, customers!$C$2:$C$1001,,0))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1" t="str">
        <f>INDEX(products!$A$1:$G$49,MATCH(orders!$D539,products!$A$1:$A$49,0), MATCH(orders!K$1,products!$A$1:$G$1,0)) &amp; " kg"</f>
        <v>2,5 kg</v>
      </c>
      <c r="L539" s="4">
        <f>INDEX(products!$A$1:$G$49,MATCH(orders!$D539,products!$A$1:$A$49,0), MATCH(orders!L$1,products!$A$1:$G$1,0))</f>
        <v>27.945</v>
      </c>
      <c r="M539" s="4">
        <f>L539*E539</f>
        <v>111.78</v>
      </c>
      <c r="N539" t="str">
        <f>IF(I539="Rob","Robusta", IF(I539="Exc","Excelsa", IF(I539="Ara","Arabika",IF(I539="Lib","Liberika"))))</f>
        <v>Excelsa</v>
      </c>
      <c r="O539" t="str">
        <f>IF(J539="M","Medium",IF(J539="L","Light",IF(J539="D","Dark","")))</f>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 customers!$C$2:$C$1001,,0)=0,"",_xlfn.XLOOKUP(C540,customers!$A$2:$A$1001, customers!$C$2:$C$1001,,0))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1" t="str">
        <f>INDEX(products!$A$1:$G$49,MATCH(orders!$D540,products!$A$1:$A$49,0), MATCH(orders!K$1,products!$A$1:$G$1,0)) &amp; " kg"</f>
        <v>0,2 kg</v>
      </c>
      <c r="L540" s="4">
        <f>INDEX(products!$A$1:$G$49,MATCH(orders!$D540,products!$A$1:$A$49,0), MATCH(orders!L$1,products!$A$1:$G$1,0))</f>
        <v>2.6849999999999996</v>
      </c>
      <c r="M540" s="4">
        <f>L540*E540</f>
        <v>10.739999999999998</v>
      </c>
      <c r="N540" t="str">
        <f>IF(I540="Rob","Robusta", IF(I540="Exc","Excelsa", IF(I540="Ara","Arabika",IF(I540="Lib","Liberika"))))</f>
        <v>Robusta</v>
      </c>
      <c r="O540" t="str">
        <f>IF(J540="M","Medium",IF(J540="L","Light",IF(J540="D","Dark","")))</f>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 customers!$C$2:$C$1001,,0)=0,"",_xlfn.XLOOKUP(C541,customers!$A$2:$A$1001, customers!$C$2:$C$1001,,0))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1" t="str">
        <f>INDEX(products!$A$1:$G$49,MATCH(orders!$D541,products!$A$1:$A$49,0), MATCH(orders!K$1,products!$A$1:$G$1,0)) &amp; " kg"</f>
        <v>0,5 kg</v>
      </c>
      <c r="L541" s="4">
        <f>INDEX(products!$A$1:$G$49,MATCH(orders!$D541,products!$A$1:$A$49,0), MATCH(orders!L$1,products!$A$1:$G$1,0))</f>
        <v>5.3699999999999992</v>
      </c>
      <c r="M541" s="4">
        <f>L541*E541</f>
        <v>26.849999999999994</v>
      </c>
      <c r="N541" t="str">
        <f>IF(I541="Rob","Robusta", IF(I541="Exc","Excelsa", IF(I541="Ara","Arabika",IF(I541="Lib","Liberika"))))</f>
        <v>Robusta</v>
      </c>
      <c r="O541" t="str">
        <f>IF(J541="M","Medium",IF(J541="L","Light",IF(J541="D","Dark","")))</f>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 customers!$C$2:$C$1001,,0)=0,"",_xlfn.XLOOKUP(C542,customers!$A$2:$A$1001, customers!$C$2:$C$1001,,0))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1" t="str">
        <f>INDEX(products!$A$1:$G$49,MATCH(orders!$D542,products!$A$1:$A$49,0), MATCH(orders!K$1,products!$A$1:$G$1,0)) &amp; " kg"</f>
        <v>1 kg</v>
      </c>
      <c r="L542" s="4">
        <f>INDEX(products!$A$1:$G$49,MATCH(orders!$D542,products!$A$1:$A$49,0), MATCH(orders!L$1,products!$A$1:$G$1,0))</f>
        <v>15.85</v>
      </c>
      <c r="M542" s="4">
        <f>L542*E542</f>
        <v>63.4</v>
      </c>
      <c r="N542" t="str">
        <f>IF(I542="Rob","Robusta", IF(I542="Exc","Excelsa", IF(I542="Ara","Arabika",IF(I542="Lib","Liberika"))))</f>
        <v>Liberika</v>
      </c>
      <c r="O542" t="str">
        <f>IF(J542="M","Medium",IF(J542="L","Light",IF(J542="D","Dark","")))</f>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 customers!$C$2:$C$1001,,0)=0,"",_xlfn.XLOOKUP(C543,customers!$A$2:$A$1001, customers!$C$2:$C$1001,,0))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1" t="str">
        <f>INDEX(products!$A$1:$G$49,MATCH(orders!$D543,products!$A$1:$A$49,0), MATCH(orders!K$1,products!$A$1:$G$1,0)) &amp; " kg"</f>
        <v>2,5 kg</v>
      </c>
      <c r="L543" s="4">
        <f>INDEX(products!$A$1:$G$49,MATCH(orders!$D543,products!$A$1:$A$49,0), MATCH(orders!L$1,products!$A$1:$G$1,0))</f>
        <v>22.884999999999998</v>
      </c>
      <c r="M543" s="4">
        <f>L543*E543</f>
        <v>22.884999999999998</v>
      </c>
      <c r="N543" t="str">
        <f>IF(I543="Rob","Robusta", IF(I543="Exc","Excelsa", IF(I543="Ara","Arabika",IF(I543="Lib","Liberika"))))</f>
        <v>Arabika</v>
      </c>
      <c r="O543" t="str">
        <f>IF(J543="M","Medium",IF(J543="L","Light",IF(J543="D","Dark","")))</f>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 customers!$C$2:$C$1001,,0)=0,"",_xlfn.XLOOKUP(C544,customers!$A$2:$A$1001, customers!$C$2:$C$1001,,0))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1" t="str">
        <f>INDEX(products!$A$1:$G$49,MATCH(orders!$D544,products!$A$1:$A$49,0), MATCH(orders!K$1,products!$A$1:$G$1,0)) &amp; " kg"</f>
        <v>2,5 kg</v>
      </c>
      <c r="L544" s="4">
        <f>INDEX(products!$A$1:$G$49,MATCH(orders!$D544,products!$A$1:$A$49,0), MATCH(orders!L$1,products!$A$1:$G$1,0))</f>
        <v>25.874999999999996</v>
      </c>
      <c r="M544" s="4">
        <f>L544*E544</f>
        <v>103.49999999999999</v>
      </c>
      <c r="N544" t="str">
        <f>IF(I544="Rob","Robusta", IF(I544="Exc","Excelsa", IF(I544="Ara","Arabika",IF(I544="Lib","Liberika"))))</f>
        <v>Arabika</v>
      </c>
      <c r="O544" t="str">
        <f>IF(J544="M","Medium",IF(J544="L","Light",IF(J544="D","Dark","")))</f>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 customers!$C$2:$C$1001,,0)=0,"",_xlfn.XLOOKUP(C545,customers!$A$2:$A$1001, customers!$C$2:$C$1001,,0))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1" t="str">
        <f>INDEX(products!$A$1:$G$49,MATCH(orders!$D545,products!$A$1:$A$49,0), MATCH(orders!K$1,products!$A$1:$G$1,0)) &amp; " kg"</f>
        <v>2,5 kg</v>
      </c>
      <c r="L545" s="4">
        <f>INDEX(products!$A$1:$G$49,MATCH(orders!$D545,products!$A$1:$A$49,0), MATCH(orders!L$1,products!$A$1:$G$1,0))</f>
        <v>27.484999999999996</v>
      </c>
      <c r="M545" s="4">
        <f>L545*E545</f>
        <v>54.969999999999992</v>
      </c>
      <c r="N545" t="str">
        <f>IF(I545="Rob","Robusta", IF(I545="Exc","Excelsa", IF(I545="Ara","Arabika",IF(I545="Lib","Liberika"))))</f>
        <v>Robusta</v>
      </c>
      <c r="O545" t="str">
        <f>IF(J545="M","Medium",IF(J545="L","Light",IF(J545="D","Dark","")))</f>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 customers!$C$2:$C$1001,,0)=0,"",_xlfn.XLOOKUP(C546,customers!$A$2:$A$1001, customers!$C$2:$C$1001,,0))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1" t="str">
        <f>INDEX(products!$A$1:$G$49,MATCH(orders!$D546,products!$A$1:$A$49,0), MATCH(orders!K$1,products!$A$1:$G$1,0)) &amp; " kg"</f>
        <v>0,5 kg</v>
      </c>
      <c r="L546" s="4">
        <f>INDEX(products!$A$1:$G$49,MATCH(orders!$D546,products!$A$1:$A$49,0), MATCH(orders!L$1,products!$A$1:$G$1,0))</f>
        <v>7.77</v>
      </c>
      <c r="M546" s="4">
        <f>L546*E546</f>
        <v>15.54</v>
      </c>
      <c r="N546" t="str">
        <f>IF(I546="Rob","Robusta", IF(I546="Exc","Excelsa", IF(I546="Ara","Arabika",IF(I546="Lib","Liberika"))))</f>
        <v>Arabika</v>
      </c>
      <c r="O546" t="str">
        <f>IF(J546="M","Medium",IF(J546="L","Light",IF(J546="D","Dark","")))</f>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 customers!$C$2:$C$1001,,0)=0,"",_xlfn.XLOOKUP(C547,customers!$A$2:$A$1001, customers!$C$2:$C$1001,,0))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1" t="str">
        <f>INDEX(products!$A$1:$G$49,MATCH(orders!$D547,products!$A$1:$A$49,0), MATCH(orders!K$1,products!$A$1:$G$1,0)) &amp; " kg"</f>
        <v>0,2 kg</v>
      </c>
      <c r="L547" s="4">
        <f>INDEX(products!$A$1:$G$49,MATCH(orders!$D547,products!$A$1:$A$49,0), MATCH(orders!L$1,products!$A$1:$G$1,0))</f>
        <v>3.8849999999999998</v>
      </c>
      <c r="M547" s="4">
        <f>L547*E547</f>
        <v>15.54</v>
      </c>
      <c r="N547" t="str">
        <f>IF(I547="Rob","Robusta", IF(I547="Exc","Excelsa", IF(I547="Ara","Arabika",IF(I547="Lib","Liberika"))))</f>
        <v>Liberika</v>
      </c>
      <c r="O547" t="str">
        <f>IF(J547="M","Medium",IF(J547="L","Light",IF(J547="D","Dark","")))</f>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 customers!$C$2:$C$1001,,0)=0,"",_xlfn.XLOOKUP(C548,customers!$A$2:$A$1001, customers!$C$2:$C$1001,,0))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1" t="str">
        <f>INDEX(products!$A$1:$G$49,MATCH(orders!$D548,products!$A$1:$A$49,0), MATCH(orders!K$1,products!$A$1:$G$1,0)) &amp; " kg"</f>
        <v>2,5 kg</v>
      </c>
      <c r="L548" s="4">
        <f>INDEX(products!$A$1:$G$49,MATCH(orders!$D548,products!$A$1:$A$49,0), MATCH(orders!L$1,products!$A$1:$G$1,0))</f>
        <v>27.945</v>
      </c>
      <c r="M548" s="4">
        <f>L548*E548</f>
        <v>83.835000000000008</v>
      </c>
      <c r="N548" t="str">
        <f>IF(I548="Rob","Robusta", IF(I548="Exc","Excelsa", IF(I548="Ara","Arabika",IF(I548="Lib","Liberika"))))</f>
        <v>Excelsa</v>
      </c>
      <c r="O548" t="str">
        <f>IF(J548="M","Medium",IF(J548="L","Light",IF(J548="D","Dark","")))</f>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 customers!$C$2:$C$1001,,0)=0,"",_xlfn.XLOOKUP(C549,customers!$A$2:$A$1001, customers!$C$2:$C$1001,,0))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1" t="str">
        <f>INDEX(products!$A$1:$G$49,MATCH(orders!$D549,products!$A$1:$A$49,0), MATCH(orders!K$1,products!$A$1:$G$1,0)) &amp; " kg"</f>
        <v>0,2 kg</v>
      </c>
      <c r="L549" s="4">
        <f>INDEX(products!$A$1:$G$49,MATCH(orders!$D549,products!$A$1:$A$49,0), MATCH(orders!L$1,products!$A$1:$G$1,0))</f>
        <v>3.5849999999999995</v>
      </c>
      <c r="M549" s="4">
        <f>L549*E549</f>
        <v>10.754999999999999</v>
      </c>
      <c r="N549" t="str">
        <f>IF(I549="Rob","Robusta", IF(I549="Exc","Excelsa", IF(I549="Ara","Arabika",IF(I549="Lib","Liberika"))))</f>
        <v>Robusta</v>
      </c>
      <c r="O549" t="str">
        <f>IF(J549="M","Medium",IF(J549="L","Light",IF(J549="D","Dark","")))</f>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 customers!$C$2:$C$1001,,0)=0,"",_xlfn.XLOOKUP(C550,customers!$A$2:$A$1001, customers!$C$2:$C$1001,,0))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1" t="str">
        <f>INDEX(products!$A$1:$G$49,MATCH(orders!$D550,products!$A$1:$A$49,0), MATCH(orders!K$1,products!$A$1:$G$1,0)) &amp; " kg"</f>
        <v>0,2 kg</v>
      </c>
      <c r="L550" s="4">
        <f>INDEX(products!$A$1:$G$49,MATCH(orders!$D550,products!$A$1:$A$49,0), MATCH(orders!L$1,products!$A$1:$G$1,0))</f>
        <v>4.4550000000000001</v>
      </c>
      <c r="M550" s="4">
        <f>L550*E550</f>
        <v>13.365</v>
      </c>
      <c r="N550" t="str">
        <f>IF(I550="Rob","Robusta", IF(I550="Exc","Excelsa", IF(I550="Ara","Arabika",IF(I550="Lib","Liberika"))))</f>
        <v>Excelsa</v>
      </c>
      <c r="O550" t="str">
        <f>IF(J550="M","Medium",IF(J550="L","Light",IF(J550="D","Dark","")))</f>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 customers!$C$2:$C$1001,,0)=0,"",_xlfn.XLOOKUP(C551,customers!$A$2:$A$1001, customers!$C$2:$C$1001,,0))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1" t="str">
        <f>INDEX(products!$A$1:$G$49,MATCH(orders!$D551,products!$A$1:$A$49,0), MATCH(orders!K$1,products!$A$1:$G$1,0)) &amp; " kg"</f>
        <v>0,2 kg</v>
      </c>
      <c r="L551" s="4">
        <f>INDEX(products!$A$1:$G$49,MATCH(orders!$D551,products!$A$1:$A$49,0), MATCH(orders!L$1,products!$A$1:$G$1,0))</f>
        <v>4.4550000000000001</v>
      </c>
      <c r="M551" s="4">
        <f>L551*E551</f>
        <v>17.82</v>
      </c>
      <c r="N551" t="str">
        <f>IF(I551="Rob","Robusta", IF(I551="Exc","Excelsa", IF(I551="Ara","Arabika",IF(I551="Lib","Liberika"))))</f>
        <v>Excelsa</v>
      </c>
      <c r="O551" t="str">
        <f>IF(J551="M","Medium",IF(J551="L","Light",IF(J551="D","Dark","")))</f>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 customers!$C$2:$C$1001,,0)=0,"",_xlfn.XLOOKUP(C552,customers!$A$2:$A$1001, customers!$C$2:$C$1001,,0))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1" t="str">
        <f>INDEX(products!$A$1:$G$49,MATCH(orders!$D552,products!$A$1:$A$49,0), MATCH(orders!K$1,products!$A$1:$G$1,0)) &amp; " kg"</f>
        <v>0,2 kg</v>
      </c>
      <c r="L552" s="4">
        <f>INDEX(products!$A$1:$G$49,MATCH(orders!$D552,products!$A$1:$A$49,0), MATCH(orders!L$1,products!$A$1:$G$1,0))</f>
        <v>3.8849999999999998</v>
      </c>
      <c r="M552" s="4">
        <f>L552*E552</f>
        <v>23.31</v>
      </c>
      <c r="N552" t="str">
        <f>IF(I552="Rob","Robusta", IF(I552="Exc","Excelsa", IF(I552="Ara","Arabika",IF(I552="Lib","Liberika"))))</f>
        <v>Liberika</v>
      </c>
      <c r="O552" t="str">
        <f>IF(J552="M","Medium",IF(J552="L","Light",IF(J552="D","Dark","")))</f>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 customers!$C$2:$C$1001,,0)=0,"",_xlfn.XLOOKUP(C553,customers!$A$2:$A$1001, customers!$C$2:$C$1001,,0))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1" t="str">
        <f>INDEX(products!$A$1:$G$49,MATCH(orders!$D553,products!$A$1:$A$49,0), MATCH(orders!K$1,products!$A$1:$G$1,0)) &amp; " kg"</f>
        <v>0,2 kg</v>
      </c>
      <c r="L553" s="4">
        <f>INDEX(products!$A$1:$G$49,MATCH(orders!$D553,products!$A$1:$A$49,0), MATCH(orders!L$1,products!$A$1:$G$1,0))</f>
        <v>3.645</v>
      </c>
      <c r="M553" s="4">
        <f>L553*E553</f>
        <v>7.29</v>
      </c>
      <c r="N553" t="str">
        <f>IF(I553="Rob","Robusta", IF(I553="Exc","Excelsa", IF(I553="Ara","Arabika",IF(I553="Lib","Liberika"))))</f>
        <v>Excelsa</v>
      </c>
      <c r="O553" t="str">
        <f>IF(J553="M","Medium",IF(J553="L","Light",IF(J553="D","Dark","")))</f>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 customers!$C$2:$C$1001,,0)=0,"",_xlfn.XLOOKUP(C554,customers!$A$2:$A$1001, customers!$C$2:$C$1001,,0))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1" t="str">
        <f>INDEX(products!$A$1:$G$49,MATCH(orders!$D554,products!$A$1:$A$49,0), MATCH(orders!K$1,products!$A$1:$G$1,0)) &amp; " kg"</f>
        <v>0,2 kg</v>
      </c>
      <c r="L554" s="4">
        <f>INDEX(products!$A$1:$G$49,MATCH(orders!$D554,products!$A$1:$A$49,0), MATCH(orders!L$1,products!$A$1:$G$1,0))</f>
        <v>4.4550000000000001</v>
      </c>
      <c r="M554" s="4">
        <f>L554*E554</f>
        <v>17.82</v>
      </c>
      <c r="N554" t="str">
        <f>IF(I554="Rob","Robusta", IF(I554="Exc","Excelsa", IF(I554="Ara","Arabika",IF(I554="Lib","Liberika"))))</f>
        <v>Excelsa</v>
      </c>
      <c r="O554" t="str">
        <f>IF(J554="M","Medium",IF(J554="L","Light",IF(J554="D","Dark","")))</f>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 customers!$C$2:$C$1001,,0)=0,"",_xlfn.XLOOKUP(C555,customers!$A$2:$A$1001, customers!$C$2:$C$1001,,0))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1" t="str">
        <f>INDEX(products!$A$1:$G$49,MATCH(orders!$D555,products!$A$1:$A$49,0), MATCH(orders!K$1,products!$A$1:$G$1,0)) &amp; " kg"</f>
        <v>1 kg</v>
      </c>
      <c r="L555" s="4">
        <f>INDEX(products!$A$1:$G$49,MATCH(orders!$D555,products!$A$1:$A$49,0), MATCH(orders!L$1,products!$A$1:$G$1,0))</f>
        <v>13.75</v>
      </c>
      <c r="M555" s="4">
        <f>L555*E555</f>
        <v>68.75</v>
      </c>
      <c r="N555" t="str">
        <f>IF(I555="Rob","Robusta", IF(I555="Exc","Excelsa", IF(I555="Ara","Arabika",IF(I555="Lib","Liberika"))))</f>
        <v>Excelsa</v>
      </c>
      <c r="O555" t="str">
        <f>IF(J555="M","Medium",IF(J555="L","Light",IF(J555="D","Dark","")))</f>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 customers!$C$2:$C$1001,,0)=0,"",_xlfn.XLOOKUP(C556,customers!$A$2:$A$1001, customers!$C$2:$C$1001,,0))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1" t="str">
        <f>INDEX(products!$A$1:$G$49,MATCH(orders!$D556,products!$A$1:$A$49,0), MATCH(orders!K$1,products!$A$1:$G$1,0)) &amp; " kg"</f>
        <v>2,5 kg</v>
      </c>
      <c r="L556" s="4">
        <f>INDEX(products!$A$1:$G$49,MATCH(orders!$D556,products!$A$1:$A$49,0), MATCH(orders!L$1,products!$A$1:$G$1,0))</f>
        <v>27.484999999999996</v>
      </c>
      <c r="M556" s="4">
        <f>L556*E556</f>
        <v>54.969999999999992</v>
      </c>
      <c r="N556" t="str">
        <f>IF(I556="Rob","Robusta", IF(I556="Exc","Excelsa", IF(I556="Ara","Arabika",IF(I556="Lib","Liberika"))))</f>
        <v>Robusta</v>
      </c>
      <c r="O556" t="str">
        <f>IF(J556="M","Medium",IF(J556="L","Light",IF(J556="D","Dark","")))</f>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 customers!$C$2:$C$1001,,0)=0,"",_xlfn.XLOOKUP(C557,customers!$A$2:$A$1001, customers!$C$2:$C$1001,,0))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1" t="str">
        <f>INDEX(products!$A$1:$G$49,MATCH(orders!$D557,products!$A$1:$A$49,0), MATCH(orders!K$1,products!$A$1:$G$1,0)) &amp; " kg"</f>
        <v>1 kg</v>
      </c>
      <c r="L557" s="4">
        <f>INDEX(products!$A$1:$G$49,MATCH(orders!$D557,products!$A$1:$A$49,0), MATCH(orders!L$1,products!$A$1:$G$1,0))</f>
        <v>13.75</v>
      </c>
      <c r="M557" s="4">
        <f>L557*E557</f>
        <v>82.5</v>
      </c>
      <c r="N557" t="str">
        <f>IF(I557="Rob","Robusta", IF(I557="Exc","Excelsa", IF(I557="Ara","Arabika",IF(I557="Lib","Liberika"))))</f>
        <v>Excelsa</v>
      </c>
      <c r="O557" t="str">
        <f>IF(J557="M","Medium",IF(J557="L","Light",IF(J557="D","Dark","")))</f>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 customers!$C$2:$C$1001,,0)=0,"",_xlfn.XLOOKUP(C558,customers!$A$2:$A$1001, customers!$C$2:$C$1001,,0))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1" t="str">
        <f>INDEX(products!$A$1:$G$49,MATCH(orders!$D558,products!$A$1:$A$49,0), MATCH(orders!K$1,products!$A$1:$G$1,0)) &amp; " kg"</f>
        <v>0,2 kg</v>
      </c>
      <c r="L558" s="4">
        <f>INDEX(products!$A$1:$G$49,MATCH(orders!$D558,products!$A$1:$A$49,0), MATCH(orders!L$1,products!$A$1:$G$1,0))</f>
        <v>4.3650000000000002</v>
      </c>
      <c r="M558" s="4">
        <f>L558*E558</f>
        <v>8.73</v>
      </c>
      <c r="N558" t="str">
        <f>IF(I558="Rob","Robusta", IF(I558="Exc","Excelsa", IF(I558="Ara","Arabika",IF(I558="Lib","Liberika"))))</f>
        <v>Liberika</v>
      </c>
      <c r="O558" t="str">
        <f>IF(J558="M","Medium",IF(J558="L","Light",IF(J558="D","Dark","")))</f>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 customers!$C$2:$C$1001,,0)=0,"",_xlfn.XLOOKUP(C559,customers!$A$2:$A$1001, customers!$C$2:$C$1001,,0))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1" t="str">
        <f>INDEX(products!$A$1:$G$49,MATCH(orders!$D559,products!$A$1:$A$49,0), MATCH(orders!K$1,products!$A$1:$G$1,0)) &amp; " kg"</f>
        <v>1 kg</v>
      </c>
      <c r="L559" s="4">
        <f>INDEX(products!$A$1:$G$49,MATCH(orders!$D559,products!$A$1:$A$49,0), MATCH(orders!L$1,products!$A$1:$G$1,0))</f>
        <v>14.85</v>
      </c>
      <c r="M559" s="4">
        <f>L559*E559</f>
        <v>59.4</v>
      </c>
      <c r="N559" t="str">
        <f>IF(I559="Rob","Robusta", IF(I559="Exc","Excelsa", IF(I559="Ara","Arabika",IF(I559="Lib","Liberika"))))</f>
        <v>Excelsa</v>
      </c>
      <c r="O559" t="str">
        <f>IF(J559="M","Medium",IF(J559="L","Light",IF(J559="D","Dark","")))</f>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 customers!$C$2:$C$1001,,0)=0,"",_xlfn.XLOOKUP(C560,customers!$A$2:$A$1001, customers!$C$2:$C$1001,,0))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1" t="str">
        <f>INDEX(products!$A$1:$G$49,MATCH(orders!$D560,products!$A$1:$A$49,0), MATCH(orders!K$1,products!$A$1:$G$1,0)) &amp; " kg"</f>
        <v>0,2 kg</v>
      </c>
      <c r="L560" s="4">
        <f>INDEX(products!$A$1:$G$49,MATCH(orders!$D560,products!$A$1:$A$49,0), MATCH(orders!L$1,products!$A$1:$G$1,0))</f>
        <v>3.8849999999999998</v>
      </c>
      <c r="M560" s="4">
        <f>L560*E560</f>
        <v>15.54</v>
      </c>
      <c r="N560" t="str">
        <f>IF(I560="Rob","Robusta", IF(I560="Exc","Excelsa", IF(I560="Ara","Arabika",IF(I560="Lib","Liberika"))))</f>
        <v>Liberika</v>
      </c>
      <c r="O560" t="str">
        <f>IF(J560="M","Medium",IF(J560="L","Light",IF(J560="D","Dark","")))</f>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 customers!$C$2:$C$1001,,0)=0,"",_xlfn.XLOOKUP(C561,customers!$A$2:$A$1001, customers!$C$2:$C$1001,,0))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1" t="str">
        <f>INDEX(products!$A$1:$G$49,MATCH(orders!$D561,products!$A$1:$A$49,0), MATCH(orders!K$1,products!$A$1:$G$1,0)) &amp; " kg"</f>
        <v>1 kg</v>
      </c>
      <c r="L561" s="4">
        <f>INDEX(products!$A$1:$G$49,MATCH(orders!$D561,products!$A$1:$A$49,0), MATCH(orders!L$1,products!$A$1:$G$1,0))</f>
        <v>12.95</v>
      </c>
      <c r="M561" s="4">
        <f>L561*E561</f>
        <v>38.849999999999994</v>
      </c>
      <c r="N561" t="str">
        <f>IF(I561="Rob","Robusta", IF(I561="Exc","Excelsa", IF(I561="Ara","Arabika",IF(I561="Lib","Liberika"))))</f>
        <v>Arabika</v>
      </c>
      <c r="O561" t="str">
        <f>IF(J561="M","Medium",IF(J561="L","Light",IF(J561="D","Dark","")))</f>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 customers!$C$2:$C$1001,,0)=0,"",_xlfn.XLOOKUP(C562,customers!$A$2:$A$1001, customers!$C$2:$C$1001,,0))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1" t="str">
        <f>INDEX(products!$A$1:$G$49,MATCH(orders!$D562,products!$A$1:$A$49,0), MATCH(orders!K$1,products!$A$1:$G$1,0)) &amp; " kg"</f>
        <v>2,5 kg</v>
      </c>
      <c r="L562" s="4">
        <f>INDEX(products!$A$1:$G$49,MATCH(orders!$D562,products!$A$1:$A$49,0), MATCH(orders!L$1,products!$A$1:$G$1,0))</f>
        <v>31.624999999999996</v>
      </c>
      <c r="M562" s="4">
        <f>L562*E562</f>
        <v>189.74999999999997</v>
      </c>
      <c r="N562" t="str">
        <f>IF(I562="Rob","Robusta", IF(I562="Exc","Excelsa", IF(I562="Ara","Arabika",IF(I562="Lib","Liberika"))))</f>
        <v>Excelsa</v>
      </c>
      <c r="O562" t="str">
        <f>IF(J562="M","Medium",IF(J562="L","Light",IF(J562="D","Dark","")))</f>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 customers!$C$2:$C$1001,,0)=0,"",_xlfn.XLOOKUP(C563,customers!$A$2:$A$1001, customers!$C$2:$C$1001,,0))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1" t="str">
        <f>INDEX(products!$A$1:$G$49,MATCH(orders!$D563,products!$A$1:$A$49,0), MATCH(orders!K$1,products!$A$1:$G$1,0)) &amp; " kg"</f>
        <v>0,2 kg</v>
      </c>
      <c r="L563" s="4">
        <f>INDEX(products!$A$1:$G$49,MATCH(orders!$D563,products!$A$1:$A$49,0), MATCH(orders!L$1,products!$A$1:$G$1,0))</f>
        <v>2.9849999999999999</v>
      </c>
      <c r="M563" s="4">
        <f>L563*E563</f>
        <v>17.91</v>
      </c>
      <c r="N563" t="str">
        <f>IF(I563="Rob","Robusta", IF(I563="Exc","Excelsa", IF(I563="Ara","Arabika",IF(I563="Lib","Liberika"))))</f>
        <v>Arabika</v>
      </c>
      <c r="O563" t="str">
        <f>IF(J563="M","Medium",IF(J563="L","Light",IF(J563="D","Dark","")))</f>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 customers!$C$2:$C$1001,,0)=0,"",_xlfn.XLOOKUP(C564,customers!$A$2:$A$1001, customers!$C$2:$C$1001,,0))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1" t="str">
        <f>INDEX(products!$A$1:$G$49,MATCH(orders!$D564,products!$A$1:$A$49,0), MATCH(orders!K$1,products!$A$1:$G$1,0)) &amp; " kg"</f>
        <v>0,2 kg</v>
      </c>
      <c r="L564" s="4">
        <f>INDEX(products!$A$1:$G$49,MATCH(orders!$D564,products!$A$1:$A$49,0), MATCH(orders!L$1,products!$A$1:$G$1,0))</f>
        <v>4.7549999999999999</v>
      </c>
      <c r="M564" s="4">
        <f>L564*E564</f>
        <v>28.53</v>
      </c>
      <c r="N564" t="str">
        <f>IF(I564="Rob","Robusta", IF(I564="Exc","Excelsa", IF(I564="Ara","Arabika",IF(I564="Lib","Liberika"))))</f>
        <v>Liberika</v>
      </c>
      <c r="O564" t="str">
        <f>IF(J564="M","Medium",IF(J564="L","Light",IF(J564="D","Dark","")))</f>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 customers!$C$2:$C$1001,,0)=0,"",_xlfn.XLOOKUP(C565,customers!$A$2:$A$1001, customers!$C$2:$C$1001,,0))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1" t="str">
        <f>INDEX(products!$A$1:$G$49,MATCH(orders!$D565,products!$A$1:$A$49,0), MATCH(orders!K$1,products!$A$1:$G$1,0)) &amp; " kg"</f>
        <v>1 kg</v>
      </c>
      <c r="L565" s="4">
        <f>INDEX(products!$A$1:$G$49,MATCH(orders!$D565,products!$A$1:$A$49,0), MATCH(orders!L$1,products!$A$1:$G$1,0))</f>
        <v>13.75</v>
      </c>
      <c r="M565" s="4">
        <f>L565*E565</f>
        <v>82.5</v>
      </c>
      <c r="N565" t="str">
        <f>IF(I565="Rob","Robusta", IF(I565="Exc","Excelsa", IF(I565="Ara","Arabika",IF(I565="Lib","Liberika"))))</f>
        <v>Excelsa</v>
      </c>
      <c r="O565" t="str">
        <f>IF(J565="M","Medium",IF(J565="L","Light",IF(J565="D","Dark","")))</f>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 customers!$C$2:$C$1001,,0)=0,"",_xlfn.XLOOKUP(C566,customers!$A$2:$A$1001, customers!$C$2:$C$1001,,0))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1" t="str">
        <f>INDEX(products!$A$1:$G$49,MATCH(orders!$D566,products!$A$1:$A$49,0), MATCH(orders!K$1,products!$A$1:$G$1,0)) &amp; " kg"</f>
        <v>0,5 kg</v>
      </c>
      <c r="L566" s="4">
        <f>INDEX(products!$A$1:$G$49,MATCH(orders!$D566,products!$A$1:$A$49,0), MATCH(orders!L$1,products!$A$1:$G$1,0))</f>
        <v>7.169999999999999</v>
      </c>
      <c r="M566" s="4">
        <f>L566*E566</f>
        <v>14.339999999999998</v>
      </c>
      <c r="N566" t="str">
        <f>IF(I566="Rob","Robusta", IF(I566="Exc","Excelsa", IF(I566="Ara","Arabika",IF(I566="Lib","Liberika"))))</f>
        <v>Robusta</v>
      </c>
      <c r="O566" t="str">
        <f>IF(J566="M","Medium",IF(J566="L","Light",IF(J566="D","Dark","")))</f>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 customers!$C$2:$C$1001,,0)=0,"",_xlfn.XLOOKUP(C567,customers!$A$2:$A$1001, customers!$C$2:$C$1001,,0))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1" t="str">
        <f>INDEX(products!$A$1:$G$49,MATCH(orders!$D567,products!$A$1:$A$49,0), MATCH(orders!K$1,products!$A$1:$G$1,0)) &amp; " kg"</f>
        <v>2,5 kg</v>
      </c>
      <c r="L567" s="4">
        <f>INDEX(products!$A$1:$G$49,MATCH(orders!$D567,products!$A$1:$A$49,0), MATCH(orders!L$1,products!$A$1:$G$1,0))</f>
        <v>20.584999999999997</v>
      </c>
      <c r="M567" s="4">
        <f>L567*E567</f>
        <v>82.339999999999989</v>
      </c>
      <c r="N567" t="str">
        <f>IF(I567="Rob","Robusta", IF(I567="Exc","Excelsa", IF(I567="Ara","Arabika",IF(I567="Lib","Liberika"))))</f>
        <v>Robusta</v>
      </c>
      <c r="O567" t="str">
        <f>IF(J567="M","Medium",IF(J567="L","Light",IF(J567="D","Dark","")))</f>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 customers!$C$2:$C$1001,,0)=0,"",_xlfn.XLOOKUP(C568,customers!$A$2:$A$1001, customers!$C$2:$C$1001,,0))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1" t="str">
        <f>INDEX(products!$A$1:$G$49,MATCH(orders!$D568,products!$A$1:$A$49,0), MATCH(orders!K$1,products!$A$1:$G$1,0)) &amp; " kg"</f>
        <v>0,2 kg</v>
      </c>
      <c r="L568" s="4">
        <f>INDEX(products!$A$1:$G$49,MATCH(orders!$D568,products!$A$1:$A$49,0), MATCH(orders!L$1,products!$A$1:$G$1,0))</f>
        <v>3.375</v>
      </c>
      <c r="M568" s="4">
        <f>L568*E568</f>
        <v>20.25</v>
      </c>
      <c r="N568" t="str">
        <f>IF(I568="Rob","Robusta", IF(I568="Exc","Excelsa", IF(I568="Ara","Arabika",IF(I568="Lib","Liberika"))))</f>
        <v>Arabika</v>
      </c>
      <c r="O568" t="str">
        <f>IF(J568="M","Medium",IF(J568="L","Light",IF(J568="D","Dark","")))</f>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 customers!$C$2:$C$1001,,0)=0,"",_xlfn.XLOOKUP(C569,customers!$A$2:$A$1001, customers!$C$2:$C$1001,,0))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1" t="str">
        <f>INDEX(products!$A$1:$G$49,MATCH(orders!$D569,products!$A$1:$A$49,0), MATCH(orders!K$1,products!$A$1:$G$1,0)) &amp; " kg"</f>
        <v>2,5 kg</v>
      </c>
      <c r="L569" s="4">
        <f>INDEX(products!$A$1:$G$49,MATCH(orders!$D569,products!$A$1:$A$49,0), MATCH(orders!L$1,products!$A$1:$G$1,0))</f>
        <v>27.484999999999996</v>
      </c>
      <c r="M569" s="4">
        <f>L569*E569</f>
        <v>164.90999999999997</v>
      </c>
      <c r="N569" t="str">
        <f>IF(I569="Rob","Robusta", IF(I569="Exc","Excelsa", IF(I569="Ara","Arabika",IF(I569="Lib","Liberika"))))</f>
        <v>Robusta</v>
      </c>
      <c r="O569" t="str">
        <f>IF(J569="M","Medium",IF(J569="L","Light",IF(J569="D","Dark","")))</f>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 customers!$C$2:$C$1001,,0)=0,"",_xlfn.XLOOKUP(C570,customers!$A$2:$A$1001, customers!$C$2:$C$1001,,0))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1" t="str">
        <f>INDEX(products!$A$1:$G$49,MATCH(orders!$D570,products!$A$1:$A$49,0), MATCH(orders!K$1,products!$A$1:$G$1,0)) &amp; " kg"</f>
        <v>0,2 kg</v>
      </c>
      <c r="L570" s="4">
        <f>INDEX(products!$A$1:$G$49,MATCH(orders!$D570,products!$A$1:$A$49,0), MATCH(orders!L$1,products!$A$1:$G$1,0))</f>
        <v>4.7549999999999999</v>
      </c>
      <c r="M570" s="4">
        <f>L570*E570</f>
        <v>19.02</v>
      </c>
      <c r="N570" t="str">
        <f>IF(I570="Rob","Robusta", IF(I570="Exc","Excelsa", IF(I570="Ara","Arabika",IF(I570="Lib","Liberika"))))</f>
        <v>Liberika</v>
      </c>
      <c r="O570" t="str">
        <f>IF(J570="M","Medium",IF(J570="L","Light",IF(J570="D","Dark","")))</f>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 customers!$C$2:$C$1001,,0)=0,"",_xlfn.XLOOKUP(C571,customers!$A$2:$A$1001, customers!$C$2:$C$1001,,0))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1" t="str">
        <f>INDEX(products!$A$1:$G$49,MATCH(orders!$D571,products!$A$1:$A$49,0), MATCH(orders!K$1,products!$A$1:$G$1,0)) &amp; " kg"</f>
        <v>2,5 kg</v>
      </c>
      <c r="L571" s="4">
        <f>INDEX(products!$A$1:$G$49,MATCH(orders!$D571,products!$A$1:$A$49,0), MATCH(orders!L$1,products!$A$1:$G$1,0))</f>
        <v>22.884999999999998</v>
      </c>
      <c r="M571" s="4">
        <f>L571*E571</f>
        <v>137.31</v>
      </c>
      <c r="N571" t="str">
        <f>IF(I571="Rob","Robusta", IF(I571="Exc","Excelsa", IF(I571="Ara","Arabika",IF(I571="Lib","Liberika"))))</f>
        <v>Arabika</v>
      </c>
      <c r="O571" t="str">
        <f>IF(J571="M","Medium",IF(J571="L","Light",IF(J571="D","Dark","")))</f>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 customers!$C$2:$C$1001,,0)=0,"",_xlfn.XLOOKUP(C572,customers!$A$2:$A$1001, customers!$C$2:$C$1001,,0))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1" t="str">
        <f>INDEX(products!$A$1:$G$49,MATCH(orders!$D572,products!$A$1:$A$49,0), MATCH(orders!K$1,products!$A$1:$G$1,0)) &amp; " kg"</f>
        <v>0,5 kg</v>
      </c>
      <c r="L572" s="4">
        <f>INDEX(products!$A$1:$G$49,MATCH(orders!$D572,products!$A$1:$A$49,0), MATCH(orders!L$1,products!$A$1:$G$1,0))</f>
        <v>6.75</v>
      </c>
      <c r="M572" s="4">
        <f>L572*E572</f>
        <v>27</v>
      </c>
      <c r="N572" t="str">
        <f>IF(I572="Rob","Robusta", IF(I572="Exc","Excelsa", IF(I572="Ara","Arabika",IF(I572="Lib","Liberika"))))</f>
        <v>Arabika</v>
      </c>
      <c r="O572" t="str">
        <f>IF(J572="M","Medium",IF(J572="L","Light",IF(J572="D","Dark","")))</f>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 customers!$C$2:$C$1001,,0)=0,"",_xlfn.XLOOKUP(C573,customers!$A$2:$A$1001, customers!$C$2:$C$1001,,0))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1" t="str">
        <f>INDEX(products!$A$1:$G$49,MATCH(orders!$D573,products!$A$1:$A$49,0), MATCH(orders!K$1,products!$A$1:$G$1,0)) &amp; " kg"</f>
        <v>0,5 kg</v>
      </c>
      <c r="L573" s="4">
        <f>INDEX(products!$A$1:$G$49,MATCH(orders!$D573,products!$A$1:$A$49,0), MATCH(orders!L$1,products!$A$1:$G$1,0))</f>
        <v>8.91</v>
      </c>
      <c r="M573" s="4">
        <f>L573*E573</f>
        <v>35.64</v>
      </c>
      <c r="N573" t="str">
        <f>IF(I573="Rob","Robusta", IF(I573="Exc","Excelsa", IF(I573="Ara","Arabika",IF(I573="Lib","Liberika"))))</f>
        <v>Excelsa</v>
      </c>
      <c r="O573" t="str">
        <f>IF(J573="M","Medium",IF(J573="L","Light",IF(J573="D","Dark","")))</f>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 customers!$C$2:$C$1001,,0)=0,"",_xlfn.XLOOKUP(C574,customers!$A$2:$A$1001, customers!$C$2:$C$1001,,0))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1" t="str">
        <f>INDEX(products!$A$1:$G$49,MATCH(orders!$D574,products!$A$1:$A$49,0), MATCH(orders!K$1,products!$A$1:$G$1,0)) &amp; " kg"</f>
        <v>0,2 kg</v>
      </c>
      <c r="L574" s="4">
        <f>INDEX(products!$A$1:$G$49,MATCH(orders!$D574,products!$A$1:$A$49,0), MATCH(orders!L$1,products!$A$1:$G$1,0))</f>
        <v>2.9849999999999999</v>
      </c>
      <c r="M574" s="4">
        <f>L574*E574</f>
        <v>5.97</v>
      </c>
      <c r="N574" t="str">
        <f>IF(I574="Rob","Robusta", IF(I574="Exc","Excelsa", IF(I574="Ara","Arabika",IF(I574="Lib","Liberika"))))</f>
        <v>Arabika</v>
      </c>
      <c r="O574" t="str">
        <f>IF(J574="M","Medium",IF(J574="L","Light",IF(J574="D","Dark","")))</f>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 customers!$C$2:$C$1001,,0)=0,"",_xlfn.XLOOKUP(C575,customers!$A$2:$A$1001, customers!$C$2:$C$1001,,0))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1" t="str">
        <f>INDEX(products!$A$1:$G$49,MATCH(orders!$D575,products!$A$1:$A$49,0), MATCH(orders!K$1,products!$A$1:$G$1,0)) &amp; " kg"</f>
        <v>1 kg</v>
      </c>
      <c r="L575" s="4">
        <f>INDEX(products!$A$1:$G$49,MATCH(orders!$D575,products!$A$1:$A$49,0), MATCH(orders!L$1,products!$A$1:$G$1,0))</f>
        <v>11.25</v>
      </c>
      <c r="M575" s="4">
        <f>L575*E575</f>
        <v>67.5</v>
      </c>
      <c r="N575" t="str">
        <f>IF(I575="Rob","Robusta", IF(I575="Exc","Excelsa", IF(I575="Ara","Arabika",IF(I575="Lib","Liberika"))))</f>
        <v>Arabika</v>
      </c>
      <c r="O575" t="str">
        <f>IF(J575="M","Medium",IF(J575="L","Light",IF(J575="D","Dark","")))</f>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 customers!$C$2:$C$1001,,0)=0,"",_xlfn.XLOOKUP(C576,customers!$A$2:$A$1001, customers!$C$2:$C$1001,,0))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1" t="str">
        <f>INDEX(products!$A$1:$G$49,MATCH(orders!$D576,products!$A$1:$A$49,0), MATCH(orders!K$1,products!$A$1:$G$1,0)) &amp; " kg"</f>
        <v>0,2 kg</v>
      </c>
      <c r="L576" s="4">
        <f>INDEX(products!$A$1:$G$49,MATCH(orders!$D576,products!$A$1:$A$49,0), MATCH(orders!L$1,products!$A$1:$G$1,0))</f>
        <v>3.5849999999999995</v>
      </c>
      <c r="M576" s="4">
        <f>L576*E576</f>
        <v>21.509999999999998</v>
      </c>
      <c r="N576" t="str">
        <f>IF(I576="Rob","Robusta", IF(I576="Exc","Excelsa", IF(I576="Ara","Arabika",IF(I576="Lib","Liberika"))))</f>
        <v>Robusta</v>
      </c>
      <c r="O576" t="str">
        <f>IF(J576="M","Medium",IF(J576="L","Light",IF(J576="D","Dark","")))</f>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 customers!$C$2:$C$1001,,0)=0,"",_xlfn.XLOOKUP(C577,customers!$A$2:$A$1001, customers!$C$2:$C$1001,,0))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1" t="str">
        <f>INDEX(products!$A$1:$G$49,MATCH(orders!$D577,products!$A$1:$A$49,0), MATCH(orders!K$1,products!$A$1:$G$1,0)) &amp; " kg"</f>
        <v>2,5 kg</v>
      </c>
      <c r="L577" s="4">
        <f>INDEX(products!$A$1:$G$49,MATCH(orders!$D577,products!$A$1:$A$49,0), MATCH(orders!L$1,products!$A$1:$G$1,0))</f>
        <v>33.464999999999996</v>
      </c>
      <c r="M577" s="4">
        <f>L577*E577</f>
        <v>66.929999999999993</v>
      </c>
      <c r="N577" t="str">
        <f>IF(I577="Rob","Robusta", IF(I577="Exc","Excelsa", IF(I577="Ara","Arabika",IF(I577="Lib","Liberika"))))</f>
        <v>Liberika</v>
      </c>
      <c r="O577" t="str">
        <f>IF(J577="M","Medium",IF(J577="L","Light",IF(J577="D","Dark","")))</f>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 customers!$C$2:$C$1001,,0)=0,"",_xlfn.XLOOKUP(C578,customers!$A$2:$A$1001, customers!$C$2:$C$1001,,0))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1" t="str">
        <f>INDEX(products!$A$1:$G$49,MATCH(orders!$D578,products!$A$1:$A$49,0), MATCH(orders!K$1,products!$A$1:$G$1,0)) &amp; " kg"</f>
        <v>0,2 kg</v>
      </c>
      <c r="L578" s="4">
        <f>INDEX(products!$A$1:$G$49,MATCH(orders!$D578,products!$A$1:$A$49,0), MATCH(orders!L$1,products!$A$1:$G$1,0))</f>
        <v>2.9849999999999999</v>
      </c>
      <c r="M578" s="4">
        <f>L578*E578</f>
        <v>17.91</v>
      </c>
      <c r="N578" t="str">
        <f>IF(I578="Rob","Robusta", IF(I578="Exc","Excelsa", IF(I578="Ara","Arabika",IF(I578="Lib","Liberika"))))</f>
        <v>Arabika</v>
      </c>
      <c r="O578" t="str">
        <f>IF(J578="M","Medium",IF(J578="L","Light",IF(J578="D","Dark","")))</f>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 customers!$C$2:$C$1001,,0)=0,"",_xlfn.XLOOKUP(C579,customers!$A$2:$A$1001, customers!$C$2:$C$1001,,0))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1" t="str">
        <f>INDEX(products!$A$1:$G$49,MATCH(orders!$D579,products!$A$1:$A$49,0), MATCH(orders!K$1,products!$A$1:$G$1,0)) &amp; " kg"</f>
        <v>1 kg</v>
      </c>
      <c r="L579" s="4">
        <f>INDEX(products!$A$1:$G$49,MATCH(orders!$D579,products!$A$1:$A$49,0), MATCH(orders!L$1,products!$A$1:$G$1,0))</f>
        <v>14.55</v>
      </c>
      <c r="M579" s="4">
        <f>L579*E579</f>
        <v>58.2</v>
      </c>
      <c r="N579" t="str">
        <f>IF(I579="Rob","Robusta", IF(I579="Exc","Excelsa", IF(I579="Ara","Arabika",IF(I579="Lib","Liberika"))))</f>
        <v>Liberika</v>
      </c>
      <c r="O579" t="str">
        <f>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 customers!$C$2:$C$1001,,0)=0,"",_xlfn.XLOOKUP(C580,customers!$A$2:$A$1001, customers!$C$2:$C$1001,,0))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1" t="str">
        <f>INDEX(products!$A$1:$G$49,MATCH(orders!$D580,products!$A$1:$A$49,0), MATCH(orders!K$1,products!$A$1:$G$1,0)) &amp; " kg"</f>
        <v>0,2 kg</v>
      </c>
      <c r="L580" s="4">
        <f>INDEX(products!$A$1:$G$49,MATCH(orders!$D580,products!$A$1:$A$49,0), MATCH(orders!L$1,products!$A$1:$G$1,0))</f>
        <v>4.4550000000000001</v>
      </c>
      <c r="M580" s="4">
        <f>L580*E580</f>
        <v>13.365</v>
      </c>
      <c r="N580" t="str">
        <f>IF(I580="Rob","Robusta", IF(I580="Exc","Excelsa", IF(I580="Ara","Arabika",IF(I580="Lib","Liberika"))))</f>
        <v>Excelsa</v>
      </c>
      <c r="O580" t="str">
        <f>IF(J580="M","Medium",IF(J580="L","Light",IF(J580="D","Dark","")))</f>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 customers!$C$2:$C$1001,,0)=0,"",_xlfn.XLOOKUP(C581,customers!$A$2:$A$1001, customers!$C$2:$C$1001,,0))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1" t="str">
        <f>INDEX(products!$A$1:$G$49,MATCH(orders!$D581,products!$A$1:$A$49,0), MATCH(orders!K$1,products!$A$1:$G$1,0)) &amp; " kg"</f>
        <v>0,5 kg</v>
      </c>
      <c r="L581" s="4">
        <f>INDEX(products!$A$1:$G$49,MATCH(orders!$D581,products!$A$1:$A$49,0), MATCH(orders!L$1,products!$A$1:$G$1,0))</f>
        <v>6.75</v>
      </c>
      <c r="M581" s="4">
        <f>L581*E581</f>
        <v>33.75</v>
      </c>
      <c r="N581" t="str">
        <f>IF(I581="Rob","Robusta", IF(I581="Exc","Excelsa", IF(I581="Ara","Arabika",IF(I581="Lib","Liberika"))))</f>
        <v>Arabika</v>
      </c>
      <c r="O581" t="str">
        <f>IF(J581="M","Medium",IF(J581="L","Light",IF(J581="D","Dark","")))</f>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 customers!$C$2:$C$1001,,0)=0,"",_xlfn.XLOOKUP(C582,customers!$A$2:$A$1001, customers!$C$2:$C$1001,,0))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1" t="str">
        <f>INDEX(products!$A$1:$G$49,MATCH(orders!$D582,products!$A$1:$A$49,0), MATCH(orders!K$1,products!$A$1:$G$1,0)) &amp; " kg"</f>
        <v>1 kg</v>
      </c>
      <c r="L582" s="4">
        <f>INDEX(products!$A$1:$G$49,MATCH(orders!$D582,products!$A$1:$A$49,0), MATCH(orders!L$1,products!$A$1:$G$1,0))</f>
        <v>14.85</v>
      </c>
      <c r="M582" s="4">
        <f>L582*E582</f>
        <v>44.55</v>
      </c>
      <c r="N582" t="str">
        <f>IF(I582="Rob","Robusta", IF(I582="Exc","Excelsa", IF(I582="Ara","Arabika",IF(I582="Lib","Liberika"))))</f>
        <v>Excelsa</v>
      </c>
      <c r="O582" t="str">
        <f>IF(J582="M","Medium",IF(J582="L","Light",IF(J582="D","Dark","")))</f>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 customers!$C$2:$C$1001,,0)=0,"",_xlfn.XLOOKUP(C583,customers!$A$2:$A$1001, customers!$C$2:$C$1001,,0))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1" t="str">
        <f>INDEX(products!$A$1:$G$49,MATCH(orders!$D583,products!$A$1:$A$49,0), MATCH(orders!K$1,products!$A$1:$G$1,0)) &amp; " kg"</f>
        <v>0,5 kg</v>
      </c>
      <c r="L583" s="4">
        <f>INDEX(products!$A$1:$G$49,MATCH(orders!$D583,products!$A$1:$A$49,0), MATCH(orders!L$1,products!$A$1:$G$1,0))</f>
        <v>8.91</v>
      </c>
      <c r="M583" s="4">
        <f>L583*E583</f>
        <v>44.55</v>
      </c>
      <c r="N583" t="str">
        <f>IF(I583="Rob","Robusta", IF(I583="Exc","Excelsa", IF(I583="Ara","Arabika",IF(I583="Lib","Liberika"))))</f>
        <v>Excelsa</v>
      </c>
      <c r="O583" t="str">
        <f>IF(J583="M","Medium",IF(J583="L","Light",IF(J583="D","Dark","")))</f>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 customers!$C$2:$C$1001,,0)=0,"",_xlfn.XLOOKUP(C584,customers!$A$2:$A$1001, customers!$C$2:$C$1001,,0))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1" t="str">
        <f>INDEX(products!$A$1:$G$49,MATCH(orders!$D584,products!$A$1:$A$49,0), MATCH(orders!K$1,products!$A$1:$G$1,0)) &amp; " kg"</f>
        <v>1 kg</v>
      </c>
      <c r="L584" s="4">
        <f>INDEX(products!$A$1:$G$49,MATCH(orders!$D584,products!$A$1:$A$49,0), MATCH(orders!L$1,products!$A$1:$G$1,0))</f>
        <v>12.15</v>
      </c>
      <c r="M584" s="4">
        <f>L584*E584</f>
        <v>60.75</v>
      </c>
      <c r="N584" t="str">
        <f>IF(I584="Rob","Robusta", IF(I584="Exc","Excelsa", IF(I584="Ara","Arabika",IF(I584="Lib","Liberika"))))</f>
        <v>Excelsa</v>
      </c>
      <c r="O584" t="str">
        <f>IF(J584="M","Medium",IF(J584="L","Light",IF(J584="D","Dark","")))</f>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 customers!$C$2:$C$1001,,0)=0,"",_xlfn.XLOOKUP(C585,customers!$A$2:$A$1001, customers!$C$2:$C$1001,,0))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1" t="str">
        <f>INDEX(products!$A$1:$G$49,MATCH(orders!$D585,products!$A$1:$A$49,0), MATCH(orders!K$1,products!$A$1:$G$1,0)) &amp; " kg"</f>
        <v>0,2 kg</v>
      </c>
      <c r="L585" s="4">
        <f>INDEX(products!$A$1:$G$49,MATCH(orders!$D585,products!$A$1:$A$49,0), MATCH(orders!L$1,products!$A$1:$G$1,0))</f>
        <v>3.5849999999999995</v>
      </c>
      <c r="M585" s="4">
        <f>L585*E585</f>
        <v>3.5849999999999995</v>
      </c>
      <c r="N585" t="str">
        <f>IF(I585="Rob","Robusta", IF(I585="Exc","Excelsa", IF(I585="Ara","Arabika",IF(I585="Lib","Liberika"))))</f>
        <v>Robusta</v>
      </c>
      <c r="O585" t="str">
        <f>IF(J585="M","Medium",IF(J585="L","Light",IF(J585="D","Dark","")))</f>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 customers!$C$2:$C$1001,,0)=0,"",_xlfn.XLOOKUP(C586,customers!$A$2:$A$1001, customers!$C$2:$C$1001,,0))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1" t="str">
        <f>INDEX(products!$A$1:$G$49,MATCH(orders!$D586,products!$A$1:$A$49,0), MATCH(orders!K$1,products!$A$1:$G$1,0)) &amp; " kg"</f>
        <v>0,2 kg</v>
      </c>
      <c r="L586" s="4">
        <f>INDEX(products!$A$1:$G$49,MATCH(orders!$D586,products!$A$1:$A$49,0), MATCH(orders!L$1,products!$A$1:$G$1,0))</f>
        <v>3.5849999999999995</v>
      </c>
      <c r="M586" s="4">
        <f>L586*E586</f>
        <v>21.509999999999998</v>
      </c>
      <c r="N586" t="str">
        <f>IF(I586="Rob","Robusta", IF(I586="Exc","Excelsa", IF(I586="Ara","Arabika",IF(I586="Lib","Liberika"))))</f>
        <v>Robusta</v>
      </c>
      <c r="O586" t="str">
        <f>IF(J586="M","Medium",IF(J586="L","Light",IF(J586="D","Dark","")))</f>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 customers!$C$2:$C$1001,,0)=0,"",_xlfn.XLOOKUP(C587,customers!$A$2:$A$1001, customers!$C$2:$C$1001,,0))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1" t="str">
        <f>INDEX(products!$A$1:$G$49,MATCH(orders!$D587,products!$A$1:$A$49,0), MATCH(orders!K$1,products!$A$1:$G$1,0)) &amp; " kg"</f>
        <v>0,5 kg</v>
      </c>
      <c r="L587" s="4">
        <f>INDEX(products!$A$1:$G$49,MATCH(orders!$D587,products!$A$1:$A$49,0), MATCH(orders!L$1,products!$A$1:$G$1,0))</f>
        <v>8.25</v>
      </c>
      <c r="M587" s="4">
        <f>L587*E587</f>
        <v>16.5</v>
      </c>
      <c r="N587" t="str">
        <f>IF(I587="Rob","Robusta", IF(I587="Exc","Excelsa", IF(I587="Ara","Arabika",IF(I587="Lib","Liberika"))))</f>
        <v>Excelsa</v>
      </c>
      <c r="O587" t="str">
        <f>IF(J587="M","Medium",IF(J587="L","Light",IF(J587="D","Dark","")))</f>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 customers!$C$2:$C$1001,,0)=0,"",_xlfn.XLOOKUP(C588,customers!$A$2:$A$1001, customers!$C$2:$C$1001,,0))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1" t="str">
        <f>INDEX(products!$A$1:$G$49,MATCH(orders!$D588,products!$A$1:$A$49,0), MATCH(orders!K$1,products!$A$1:$G$1,0)) &amp; " kg"</f>
        <v>2,5 kg</v>
      </c>
      <c r="L588" s="4">
        <f>INDEX(products!$A$1:$G$49,MATCH(orders!$D588,products!$A$1:$A$49,0), MATCH(orders!L$1,products!$A$1:$G$1,0))</f>
        <v>27.484999999999996</v>
      </c>
      <c r="M588" s="4">
        <f>L588*E588</f>
        <v>82.454999999999984</v>
      </c>
      <c r="N588" t="str">
        <f>IF(I588="Rob","Robusta", IF(I588="Exc","Excelsa", IF(I588="Ara","Arabika",IF(I588="Lib","Liberika"))))</f>
        <v>Robusta</v>
      </c>
      <c r="O588" t="str">
        <f>IF(J588="M","Medium",IF(J588="L","Light",IF(J588="D","Dark","")))</f>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 customers!$C$2:$C$1001,,0)=0,"",_xlfn.XLOOKUP(C589,customers!$A$2:$A$1001, customers!$C$2:$C$1001,,0))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1" t="str">
        <f>INDEX(products!$A$1:$G$49,MATCH(orders!$D589,products!$A$1:$A$49,0), MATCH(orders!K$1,products!$A$1:$G$1,0)) &amp; " kg"</f>
        <v>0,5 kg</v>
      </c>
      <c r="L589" s="4">
        <f>INDEX(products!$A$1:$G$49,MATCH(orders!$D589,products!$A$1:$A$49,0), MATCH(orders!L$1,products!$A$1:$G$1,0))</f>
        <v>7.77</v>
      </c>
      <c r="M589" s="4">
        <f>L589*E589</f>
        <v>7.77</v>
      </c>
      <c r="N589" t="str">
        <f>IF(I589="Rob","Robusta", IF(I589="Exc","Excelsa", IF(I589="Ara","Arabika",IF(I589="Lib","Liberika"))))</f>
        <v>Liberika</v>
      </c>
      <c r="O589" t="str">
        <f>IF(J589="M","Medium",IF(J589="L","Light",IF(J589="D","Dark","")))</f>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 customers!$C$2:$C$1001,,0)=0,"",_xlfn.XLOOKUP(C590,customers!$A$2:$A$1001, customers!$C$2:$C$1001,,0))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1" t="str">
        <f>INDEX(products!$A$1:$G$49,MATCH(orders!$D590,products!$A$1:$A$49,0), MATCH(orders!K$1,products!$A$1:$G$1,0)) &amp; " kg"</f>
        <v>0,5 kg</v>
      </c>
      <c r="L590" s="4">
        <f>INDEX(products!$A$1:$G$49,MATCH(orders!$D590,products!$A$1:$A$49,0), MATCH(orders!L$1,products!$A$1:$G$1,0))</f>
        <v>5.97</v>
      </c>
      <c r="M590" s="4">
        <f>L590*E590</f>
        <v>11.94</v>
      </c>
      <c r="N590" t="str">
        <f>IF(I590="Rob","Robusta", IF(I590="Exc","Excelsa", IF(I590="Ara","Arabika",IF(I590="Lib","Liberika"))))</f>
        <v>Robusta</v>
      </c>
      <c r="O590" t="str">
        <f>IF(J590="M","Medium",IF(J590="L","Light",IF(J590="D","Dark","")))</f>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 customers!$C$2:$C$1001,,0)=0,"",_xlfn.XLOOKUP(C591,customers!$A$2:$A$1001, customers!$C$2:$C$1001,,0))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1" t="str">
        <f>INDEX(products!$A$1:$G$49,MATCH(orders!$D591,products!$A$1:$A$49,0), MATCH(orders!K$1,products!$A$1:$G$1,0)) &amp; " kg"</f>
        <v>2,5 kg</v>
      </c>
      <c r="L591" s="4">
        <f>INDEX(products!$A$1:$G$49,MATCH(orders!$D591,products!$A$1:$A$49,0), MATCH(orders!L$1,products!$A$1:$G$1,0))</f>
        <v>34.154999999999994</v>
      </c>
      <c r="M591" s="4">
        <f>L591*E591</f>
        <v>204.92999999999995</v>
      </c>
      <c r="N591" t="str">
        <f>IF(I591="Rob","Robusta", IF(I591="Exc","Excelsa", IF(I591="Ara","Arabika",IF(I591="Lib","Liberika"))))</f>
        <v>Excelsa</v>
      </c>
      <c r="O591" t="str">
        <f>IF(J591="M","Medium",IF(J591="L","Light",IF(J591="D","Dark","")))</f>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 customers!$C$2:$C$1001,,0)=0,"",_xlfn.XLOOKUP(C592,customers!$A$2:$A$1001, customers!$C$2:$C$1001,,0))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1" t="str">
        <f>INDEX(products!$A$1:$G$49,MATCH(orders!$D592,products!$A$1:$A$49,0), MATCH(orders!K$1,products!$A$1:$G$1,0)) &amp; " kg"</f>
        <v>2,5 kg</v>
      </c>
      <c r="L592" s="4">
        <f>INDEX(products!$A$1:$G$49,MATCH(orders!$D592,products!$A$1:$A$49,0), MATCH(orders!L$1,products!$A$1:$G$1,0))</f>
        <v>31.624999999999996</v>
      </c>
      <c r="M592" s="4">
        <f>L592*E592</f>
        <v>63.249999999999993</v>
      </c>
      <c r="N592" t="str">
        <f>IF(I592="Rob","Robusta", IF(I592="Exc","Excelsa", IF(I592="Ara","Arabika",IF(I592="Lib","Liberika"))))</f>
        <v>Excelsa</v>
      </c>
      <c r="O592" t="str">
        <f>IF(J592="M","Medium",IF(J592="L","Light",IF(J592="D","Dark","")))</f>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 customers!$C$2:$C$1001,,0)=0,"",_xlfn.XLOOKUP(C593,customers!$A$2:$A$1001, customers!$C$2:$C$1001,,0))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1" t="str">
        <f>INDEX(products!$A$1:$G$49,MATCH(orders!$D593,products!$A$1:$A$49,0), MATCH(orders!K$1,products!$A$1:$G$1,0)) &amp; " kg"</f>
        <v>0,2 kg</v>
      </c>
      <c r="L593" s="4">
        <f>INDEX(products!$A$1:$G$49,MATCH(orders!$D593,products!$A$1:$A$49,0), MATCH(orders!L$1,products!$A$1:$G$1,0))</f>
        <v>2.6849999999999996</v>
      </c>
      <c r="M593" s="4">
        <f>L593*E593</f>
        <v>8.0549999999999997</v>
      </c>
      <c r="N593" t="str">
        <f>IF(I593="Rob","Robusta", IF(I593="Exc","Excelsa", IF(I593="Ara","Arabika",IF(I593="Lib","Liberika"))))</f>
        <v>Robusta</v>
      </c>
      <c r="O593" t="str">
        <f>IF(J593="M","Medium",IF(J593="L","Light",IF(J593="D","Dark","")))</f>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 customers!$C$2:$C$1001,,0)=0,"",_xlfn.XLOOKUP(C594,customers!$A$2:$A$1001, customers!$C$2:$C$1001,,0))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1" t="str">
        <f>INDEX(products!$A$1:$G$49,MATCH(orders!$D594,products!$A$1:$A$49,0), MATCH(orders!K$1,products!$A$1:$G$1,0)) &amp; " kg"</f>
        <v>2,5 kg</v>
      </c>
      <c r="L594" s="4">
        <f>INDEX(products!$A$1:$G$49,MATCH(orders!$D594,products!$A$1:$A$49,0), MATCH(orders!L$1,products!$A$1:$G$1,0))</f>
        <v>25.874999999999996</v>
      </c>
      <c r="M594" s="4">
        <f>L594*E594</f>
        <v>51.749999999999993</v>
      </c>
      <c r="N594" t="str">
        <f>IF(I594="Rob","Robusta", IF(I594="Exc","Excelsa", IF(I594="Ara","Arabika",IF(I594="Lib","Liberika"))))</f>
        <v>Arabika</v>
      </c>
      <c r="O594" t="str">
        <f>IF(J594="M","Medium",IF(J594="L","Light",IF(J594="D","Dark","")))</f>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 customers!$C$2:$C$1001,,0)=0,"",_xlfn.XLOOKUP(C595,customers!$A$2:$A$1001, customers!$C$2:$C$1001,,0))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1" t="str">
        <f>INDEX(products!$A$1:$G$49,MATCH(orders!$D595,products!$A$1:$A$49,0), MATCH(orders!K$1,products!$A$1:$G$1,0)) &amp; " kg"</f>
        <v>2,5 kg</v>
      </c>
      <c r="L595" s="4">
        <f>INDEX(products!$A$1:$G$49,MATCH(orders!$D595,products!$A$1:$A$49,0), MATCH(orders!L$1,products!$A$1:$G$1,0))</f>
        <v>27.945</v>
      </c>
      <c r="M595" s="4">
        <f>L595*E595</f>
        <v>27.945</v>
      </c>
      <c r="N595" t="str">
        <f>IF(I595="Rob","Robusta", IF(I595="Exc","Excelsa", IF(I595="Ara","Arabika",IF(I595="Lib","Liberika"))))</f>
        <v>Excelsa</v>
      </c>
      <c r="O595" t="str">
        <f>IF(J595="M","Medium",IF(J595="L","Light",IF(J595="D","Dark","")))</f>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 customers!$C$2:$C$1001,,0)=0,"",_xlfn.XLOOKUP(C596,customers!$A$2:$A$1001, customers!$C$2:$C$1001,,0))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1" t="str">
        <f>INDEX(products!$A$1:$G$49,MATCH(orders!$D596,products!$A$1:$A$49,0), MATCH(orders!K$1,products!$A$1:$G$1,0)) &amp; " kg"</f>
        <v>2,5 kg</v>
      </c>
      <c r="L596" s="4">
        <f>INDEX(products!$A$1:$G$49,MATCH(orders!$D596,products!$A$1:$A$49,0), MATCH(orders!L$1,products!$A$1:$G$1,0))</f>
        <v>29.784999999999997</v>
      </c>
      <c r="M596" s="4">
        <f>L596*E596</f>
        <v>59.569999999999993</v>
      </c>
      <c r="N596" t="str">
        <f>IF(I596="Rob","Robusta", IF(I596="Exc","Excelsa", IF(I596="Ara","Arabika",IF(I596="Lib","Liberika"))))</f>
        <v>Arabika</v>
      </c>
      <c r="O596" t="str">
        <f>IF(J596="M","Medium",IF(J596="L","Light",IF(J596="D","Dark","")))</f>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 customers!$C$2:$C$1001,,0)=0,"",_xlfn.XLOOKUP(C597,customers!$A$2:$A$1001, customers!$C$2:$C$1001,,0))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1" t="str">
        <f>INDEX(products!$A$1:$G$49,MATCH(orders!$D597,products!$A$1:$A$49,0), MATCH(orders!K$1,products!$A$1:$G$1,0)) &amp; " kg"</f>
        <v>1 kg</v>
      </c>
      <c r="L597" s="4">
        <f>INDEX(products!$A$1:$G$49,MATCH(orders!$D597,products!$A$1:$A$49,0), MATCH(orders!L$1,products!$A$1:$G$1,0))</f>
        <v>14.85</v>
      </c>
      <c r="M597" s="4">
        <f>L597*E597</f>
        <v>14.85</v>
      </c>
      <c r="N597" t="str">
        <f>IF(I597="Rob","Robusta", IF(I597="Exc","Excelsa", IF(I597="Ara","Arabika",IF(I597="Lib","Liberika"))))</f>
        <v>Excelsa</v>
      </c>
      <c r="O597" t="str">
        <f>IF(J597="M","Medium",IF(J597="L","Light",IF(J597="D","Dark","")))</f>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 customers!$C$2:$C$1001,,0)=0,"",_xlfn.XLOOKUP(C598,customers!$A$2:$A$1001, customers!$C$2:$C$1001,,0))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1" t="str">
        <f>INDEX(products!$A$1:$G$49,MATCH(orders!$D598,products!$A$1:$A$49,0), MATCH(orders!K$1,products!$A$1:$G$1,0)) &amp; " kg"</f>
        <v>0,5 kg</v>
      </c>
      <c r="L598" s="4">
        <f>INDEX(products!$A$1:$G$49,MATCH(orders!$D598,products!$A$1:$A$49,0), MATCH(orders!L$1,products!$A$1:$G$1,0))</f>
        <v>6.75</v>
      </c>
      <c r="M598" s="4">
        <f>L598*E598</f>
        <v>33.75</v>
      </c>
      <c r="N598" t="str">
        <f>IF(I598="Rob","Robusta", IF(I598="Exc","Excelsa", IF(I598="Ara","Arabika",IF(I598="Lib","Liberika"))))</f>
        <v>Arabika</v>
      </c>
      <c r="O598" t="str">
        <f>IF(J598="M","Medium",IF(J598="L","Light",IF(J598="D","Dark","")))</f>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 customers!$C$2:$C$1001,,0)=0,"",_xlfn.XLOOKUP(C599,customers!$A$2:$A$1001, customers!$C$2:$C$1001,,0))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1" t="str">
        <f>INDEX(products!$A$1:$G$49,MATCH(orders!$D599,products!$A$1:$A$49,0), MATCH(orders!K$1,products!$A$1:$G$1,0)) &amp; " kg"</f>
        <v>2,5 kg</v>
      </c>
      <c r="L599" s="4">
        <f>INDEX(products!$A$1:$G$49,MATCH(orders!$D599,products!$A$1:$A$49,0), MATCH(orders!L$1,products!$A$1:$G$1,0))</f>
        <v>36.454999999999998</v>
      </c>
      <c r="M599" s="4">
        <f>L599*E599</f>
        <v>145.82</v>
      </c>
      <c r="N599" t="str">
        <f>IF(I599="Rob","Robusta", IF(I599="Exc","Excelsa", IF(I599="Ara","Arabika",IF(I599="Lib","Liberika"))))</f>
        <v>Liberika</v>
      </c>
      <c r="O599" t="str">
        <f>IF(J599="M","Medium",IF(J599="L","Light",IF(J599="D","Dark","")))</f>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 customers!$C$2:$C$1001,,0)=0,"",_xlfn.XLOOKUP(C600,customers!$A$2:$A$1001, customers!$C$2:$C$1001,,0))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1" t="str">
        <f>INDEX(products!$A$1:$G$49,MATCH(orders!$D600,products!$A$1:$A$49,0), MATCH(orders!K$1,products!$A$1:$G$1,0)) &amp; " kg"</f>
        <v>0,2 kg</v>
      </c>
      <c r="L600" s="4">
        <f>INDEX(products!$A$1:$G$49,MATCH(orders!$D600,products!$A$1:$A$49,0), MATCH(orders!L$1,products!$A$1:$G$1,0))</f>
        <v>2.9849999999999999</v>
      </c>
      <c r="M600" s="4">
        <f>L600*E600</f>
        <v>11.94</v>
      </c>
      <c r="N600" t="str">
        <f>IF(I600="Rob","Robusta", IF(I600="Exc","Excelsa", IF(I600="Ara","Arabika",IF(I600="Lib","Liberika"))))</f>
        <v>Robusta</v>
      </c>
      <c r="O600" t="str">
        <f>IF(J600="M","Medium",IF(J600="L","Light",IF(J600="D","Dark","")))</f>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 customers!$C$2:$C$1001,,0)=0,"",_xlfn.XLOOKUP(C601,customers!$A$2:$A$1001, customers!$C$2:$C$1001,,0))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1" t="str">
        <f>INDEX(products!$A$1:$G$49,MATCH(orders!$D601,products!$A$1:$A$49,0), MATCH(orders!K$1,products!$A$1:$G$1,0)) &amp; " kg"</f>
        <v>0,2 kg</v>
      </c>
      <c r="L601" s="4">
        <f>INDEX(products!$A$1:$G$49,MATCH(orders!$D601,products!$A$1:$A$49,0), MATCH(orders!L$1,products!$A$1:$G$1,0))</f>
        <v>2.9849999999999999</v>
      </c>
      <c r="M601" s="4">
        <f>L601*E601</f>
        <v>11.94</v>
      </c>
      <c r="N601" t="str">
        <f>IF(I601="Rob","Robusta", IF(I601="Exc","Excelsa", IF(I601="Ara","Arabika",IF(I601="Lib","Liberika"))))</f>
        <v>Arabika</v>
      </c>
      <c r="O601" t="str">
        <f>IF(J601="M","Medium",IF(J601="L","Light",IF(J601="D","Dark","")))</f>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 customers!$C$2:$C$1001,,0)=0,"",_xlfn.XLOOKUP(C602,customers!$A$2:$A$1001, customers!$C$2:$C$1001,,0))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1" t="str">
        <f>INDEX(products!$A$1:$G$49,MATCH(orders!$D602,products!$A$1:$A$49,0), MATCH(orders!K$1,products!$A$1:$G$1,0)) &amp; " kg"</f>
        <v>0,5 kg</v>
      </c>
      <c r="L602" s="4">
        <f>INDEX(products!$A$1:$G$49,MATCH(orders!$D602,products!$A$1:$A$49,0), MATCH(orders!L$1,products!$A$1:$G$1,0))</f>
        <v>7.77</v>
      </c>
      <c r="M602" s="4">
        <f>L602*E602</f>
        <v>7.77</v>
      </c>
      <c r="N602" t="str">
        <f>IF(I602="Rob","Robusta", IF(I602="Exc","Excelsa", IF(I602="Ara","Arabika",IF(I602="Lib","Liberika"))))</f>
        <v>Liberika</v>
      </c>
      <c r="O602" t="str">
        <f>IF(J602="M","Medium",IF(J602="L","Light",IF(J602="D","Dark","")))</f>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 customers!$C$2:$C$1001,,0)=0,"",_xlfn.XLOOKUP(C603,customers!$A$2:$A$1001, customers!$C$2:$C$1001,,0))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1" t="str">
        <f>INDEX(products!$A$1:$G$49,MATCH(orders!$D603,products!$A$1:$A$49,0), MATCH(orders!K$1,products!$A$1:$G$1,0)) &amp; " kg"</f>
        <v>2,5 kg</v>
      </c>
      <c r="L603" s="4">
        <f>INDEX(products!$A$1:$G$49,MATCH(orders!$D603,products!$A$1:$A$49,0), MATCH(orders!L$1,products!$A$1:$G$1,0))</f>
        <v>27.484999999999996</v>
      </c>
      <c r="M603" s="4">
        <f>L603*E603</f>
        <v>109.93999999999998</v>
      </c>
      <c r="N603" t="str">
        <f>IF(I603="Rob","Robusta", IF(I603="Exc","Excelsa", IF(I603="Ara","Arabika",IF(I603="Lib","Liberika"))))</f>
        <v>Robusta</v>
      </c>
      <c r="O603" t="str">
        <f>IF(J603="M","Medium",IF(J603="L","Light",IF(J603="D","Dark","")))</f>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 customers!$C$2:$C$1001,,0)=0,"",_xlfn.XLOOKUP(C604,customers!$A$2:$A$1001, customers!$C$2:$C$1001,,0))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1" t="str">
        <f>INDEX(products!$A$1:$G$49,MATCH(orders!$D604,products!$A$1:$A$49,0), MATCH(orders!K$1,products!$A$1:$G$1,0)) &amp; " kg"</f>
        <v>0,2 kg</v>
      </c>
      <c r="L604" s="4">
        <f>INDEX(products!$A$1:$G$49,MATCH(orders!$D604,products!$A$1:$A$49,0), MATCH(orders!L$1,products!$A$1:$G$1,0))</f>
        <v>4.4550000000000001</v>
      </c>
      <c r="M604" s="4">
        <f>L604*E604</f>
        <v>22.274999999999999</v>
      </c>
      <c r="N604" t="str">
        <f>IF(I604="Rob","Robusta", IF(I604="Exc","Excelsa", IF(I604="Ara","Arabika",IF(I604="Lib","Liberika"))))</f>
        <v>Excelsa</v>
      </c>
      <c r="O604" t="str">
        <f>IF(J604="M","Medium",IF(J604="L","Light",IF(J604="D","Dark","")))</f>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 customers!$C$2:$C$1001,,0)=0,"",_xlfn.XLOOKUP(C605,customers!$A$2:$A$1001, customers!$C$2:$C$1001,,0))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1" t="str">
        <f>INDEX(products!$A$1:$G$49,MATCH(orders!$D605,products!$A$1:$A$49,0), MATCH(orders!K$1,products!$A$1:$G$1,0)) &amp; " kg"</f>
        <v>0,2 kg</v>
      </c>
      <c r="L605" s="4">
        <f>INDEX(products!$A$1:$G$49,MATCH(orders!$D605,products!$A$1:$A$49,0), MATCH(orders!L$1,products!$A$1:$G$1,0))</f>
        <v>2.9849999999999999</v>
      </c>
      <c r="M605" s="4">
        <f>L605*E605</f>
        <v>8.9550000000000001</v>
      </c>
      <c r="N605" t="str">
        <f>IF(I605="Rob","Robusta", IF(I605="Exc","Excelsa", IF(I605="Ara","Arabika",IF(I605="Lib","Liberika"))))</f>
        <v>Robusta</v>
      </c>
      <c r="O605" t="str">
        <f>IF(J605="M","Medium",IF(J605="L","Light",IF(J605="D","Dark","")))</f>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 customers!$C$2:$C$1001,,0)=0,"",_xlfn.XLOOKUP(C606,customers!$A$2:$A$1001, customers!$C$2:$C$1001,,0))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1" t="str">
        <f>INDEX(products!$A$1:$G$49,MATCH(orders!$D606,products!$A$1:$A$49,0), MATCH(orders!K$1,products!$A$1:$G$1,0)) &amp; " kg"</f>
        <v>2,5 kg</v>
      </c>
      <c r="L606" s="4">
        <f>INDEX(products!$A$1:$G$49,MATCH(orders!$D606,products!$A$1:$A$49,0), MATCH(orders!L$1,products!$A$1:$G$1,0))</f>
        <v>29.784999999999997</v>
      </c>
      <c r="M606" s="4">
        <f>L606*E606</f>
        <v>119.13999999999999</v>
      </c>
      <c r="N606" t="str">
        <f>IF(I606="Rob","Robusta", IF(I606="Exc","Excelsa", IF(I606="Ara","Arabika",IF(I606="Lib","Liberika"))))</f>
        <v>Liberika</v>
      </c>
      <c r="O606" t="str">
        <f>IF(J606="M","Medium",IF(J606="L","Light",IF(J606="D","Dark","")))</f>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 customers!$C$2:$C$1001,,0)=0,"",_xlfn.XLOOKUP(C607,customers!$A$2:$A$1001, customers!$C$2:$C$1001,,0))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1" t="str">
        <f>INDEX(products!$A$1:$G$49,MATCH(orders!$D607,products!$A$1:$A$49,0), MATCH(orders!K$1,products!$A$1:$G$1,0)) &amp; " kg"</f>
        <v>2,5 kg</v>
      </c>
      <c r="L607" s="4">
        <f>INDEX(products!$A$1:$G$49,MATCH(orders!$D607,products!$A$1:$A$49,0), MATCH(orders!L$1,products!$A$1:$G$1,0))</f>
        <v>29.784999999999997</v>
      </c>
      <c r="M607" s="4">
        <f>L607*E607</f>
        <v>148.92499999999998</v>
      </c>
      <c r="N607" t="str">
        <f>IF(I607="Rob","Robusta", IF(I607="Exc","Excelsa", IF(I607="Ara","Arabika",IF(I607="Lib","Liberika"))))</f>
        <v>Arabika</v>
      </c>
      <c r="O607" t="str">
        <f>IF(J607="M","Medium",IF(J607="L","Light",IF(J607="D","Dark","")))</f>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 customers!$C$2:$C$1001,,0)=0,"",_xlfn.XLOOKUP(C608,customers!$A$2:$A$1001, customers!$C$2:$C$1001,,0))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1" t="str">
        <f>INDEX(products!$A$1:$G$49,MATCH(orders!$D608,products!$A$1:$A$49,0), MATCH(orders!K$1,products!$A$1:$G$1,0)) &amp; " kg"</f>
        <v>2,5 kg</v>
      </c>
      <c r="L608" s="4">
        <f>INDEX(products!$A$1:$G$49,MATCH(orders!$D608,products!$A$1:$A$49,0), MATCH(orders!L$1,products!$A$1:$G$1,0))</f>
        <v>36.454999999999998</v>
      </c>
      <c r="M608" s="4">
        <f>L608*E608</f>
        <v>109.36499999999999</v>
      </c>
      <c r="N608" t="str">
        <f>IF(I608="Rob","Robusta", IF(I608="Exc","Excelsa", IF(I608="Ara","Arabika",IF(I608="Lib","Liberika"))))</f>
        <v>Liberika</v>
      </c>
      <c r="O608" t="str">
        <f>IF(J608="M","Medium",IF(J608="L","Light",IF(J608="D","Dark","")))</f>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 customers!$C$2:$C$1001,,0)=0,"",_xlfn.XLOOKUP(C609,customers!$A$2:$A$1001, customers!$C$2:$C$1001,,0))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1" t="str">
        <f>INDEX(products!$A$1:$G$49,MATCH(orders!$D609,products!$A$1:$A$49,0), MATCH(orders!K$1,products!$A$1:$G$1,0)) &amp; " kg"</f>
        <v>0,2 kg</v>
      </c>
      <c r="L609" s="4">
        <f>INDEX(products!$A$1:$G$49,MATCH(orders!$D609,products!$A$1:$A$49,0), MATCH(orders!L$1,products!$A$1:$G$1,0))</f>
        <v>3.645</v>
      </c>
      <c r="M609" s="4">
        <f>L609*E609</f>
        <v>3.645</v>
      </c>
      <c r="N609" t="str">
        <f>IF(I609="Rob","Robusta", IF(I609="Exc","Excelsa", IF(I609="Ara","Arabika",IF(I609="Lib","Liberika"))))</f>
        <v>Excelsa</v>
      </c>
      <c r="O609" t="str">
        <f>IF(J609="M","Medium",IF(J609="L","Light",IF(J609="D","Dark","")))</f>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 customers!$C$2:$C$1001,,0)=0,"",_xlfn.XLOOKUP(C610,customers!$A$2:$A$1001, customers!$C$2:$C$1001,,0))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1" t="str">
        <f>INDEX(products!$A$1:$G$49,MATCH(orders!$D610,products!$A$1:$A$49,0), MATCH(orders!K$1,products!$A$1:$G$1,0)) &amp; " kg"</f>
        <v>2,5 kg</v>
      </c>
      <c r="L610" s="4">
        <f>INDEX(products!$A$1:$G$49,MATCH(orders!$D610,products!$A$1:$A$49,0), MATCH(orders!L$1,products!$A$1:$G$1,0))</f>
        <v>27.945</v>
      </c>
      <c r="M610" s="4">
        <f>L610*E610</f>
        <v>55.89</v>
      </c>
      <c r="N610" t="str">
        <f>IF(I610="Rob","Robusta", IF(I610="Exc","Excelsa", IF(I610="Ara","Arabika",IF(I610="Lib","Liberika"))))</f>
        <v>Excelsa</v>
      </c>
      <c r="O610" t="str">
        <f>IF(J610="M","Medium",IF(J610="L","Light",IF(J610="D","Dark","")))</f>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 customers!$C$2:$C$1001,,0)=0,"",_xlfn.XLOOKUP(C611,customers!$A$2:$A$1001, customers!$C$2:$C$1001,,0))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1" t="str">
        <f>INDEX(products!$A$1:$G$49,MATCH(orders!$D611,products!$A$1:$A$49,0), MATCH(orders!K$1,products!$A$1:$G$1,0)) &amp; " kg"</f>
        <v>0,2 kg</v>
      </c>
      <c r="L611" s="4">
        <f>INDEX(products!$A$1:$G$49,MATCH(orders!$D611,products!$A$1:$A$49,0), MATCH(orders!L$1,products!$A$1:$G$1,0))</f>
        <v>4.3650000000000002</v>
      </c>
      <c r="M611" s="4">
        <f>L611*E611</f>
        <v>26.19</v>
      </c>
      <c r="N611" t="str">
        <f>IF(I611="Rob","Robusta", IF(I611="Exc","Excelsa", IF(I611="Ara","Arabika",IF(I611="Lib","Liberika"))))</f>
        <v>Liberika</v>
      </c>
      <c r="O611" t="str">
        <f>IF(J611="M","Medium",IF(J611="L","Light",IF(J611="D","Dark","")))</f>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 customers!$C$2:$C$1001,,0)=0,"",_xlfn.XLOOKUP(C612,customers!$A$2:$A$1001, customers!$C$2:$C$1001,,0))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1" t="str">
        <f>INDEX(products!$A$1:$G$49,MATCH(orders!$D612,products!$A$1:$A$49,0), MATCH(orders!K$1,products!$A$1:$G$1,0)) &amp; " kg"</f>
        <v>1 kg</v>
      </c>
      <c r="L612" s="4">
        <f>INDEX(products!$A$1:$G$49,MATCH(orders!$D612,products!$A$1:$A$49,0), MATCH(orders!L$1,products!$A$1:$G$1,0))</f>
        <v>9.9499999999999993</v>
      </c>
      <c r="M612" s="4">
        <f>L612*E612</f>
        <v>39.799999999999997</v>
      </c>
      <c r="N612" t="str">
        <f>IF(I612="Rob","Robusta", IF(I612="Exc","Excelsa", IF(I612="Ara","Arabika",IF(I612="Lib","Liberika"))))</f>
        <v>Robusta</v>
      </c>
      <c r="O612" t="str">
        <f>IF(J612="M","Medium",IF(J612="L","Light",IF(J612="D","Dark","")))</f>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 customers!$C$2:$C$1001,,0)=0,"",_xlfn.XLOOKUP(C613,customers!$A$2:$A$1001, customers!$C$2:$C$1001,,0))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1" t="str">
        <f>INDEX(products!$A$1:$G$49,MATCH(orders!$D613,products!$A$1:$A$49,0), MATCH(orders!K$1,products!$A$1:$G$1,0)) &amp; " kg"</f>
        <v>2,5 kg</v>
      </c>
      <c r="L613" s="4">
        <f>INDEX(products!$A$1:$G$49,MATCH(orders!$D613,products!$A$1:$A$49,0), MATCH(orders!L$1,products!$A$1:$G$1,0))</f>
        <v>34.154999999999994</v>
      </c>
      <c r="M613" s="4">
        <f>L613*E613</f>
        <v>68.309999999999988</v>
      </c>
      <c r="N613" t="str">
        <f>IF(I613="Rob","Robusta", IF(I613="Exc","Excelsa", IF(I613="Ara","Arabika",IF(I613="Lib","Liberika"))))</f>
        <v>Excelsa</v>
      </c>
      <c r="O613" t="str">
        <f>IF(J613="M","Medium",IF(J613="L","Light",IF(J613="D","Dark","")))</f>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 customers!$C$2:$C$1001,,0)=0,"",_xlfn.XLOOKUP(C614,customers!$A$2:$A$1001, customers!$C$2:$C$1001,,0))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1" t="str">
        <f>INDEX(products!$A$1:$G$49,MATCH(orders!$D614,products!$A$1:$A$49,0), MATCH(orders!K$1,products!$A$1:$G$1,0)) &amp; " kg"</f>
        <v>0,2 kg</v>
      </c>
      <c r="L614" s="4">
        <f>INDEX(products!$A$1:$G$49,MATCH(orders!$D614,products!$A$1:$A$49,0), MATCH(orders!L$1,products!$A$1:$G$1,0))</f>
        <v>3.375</v>
      </c>
      <c r="M614" s="4">
        <f>L614*E614</f>
        <v>13.5</v>
      </c>
      <c r="N614" t="str">
        <f>IF(I614="Rob","Robusta", IF(I614="Exc","Excelsa", IF(I614="Ara","Arabika",IF(I614="Lib","Liberika"))))</f>
        <v>Arabika</v>
      </c>
      <c r="O614" t="str">
        <f>IF(J614="M","Medium",IF(J614="L","Light",IF(J614="D","Dark","")))</f>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 customers!$C$2:$C$1001,,0)=0,"",_xlfn.XLOOKUP(C615,customers!$A$2:$A$1001, customers!$C$2:$C$1001,,0))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1" t="str">
        <f>INDEX(products!$A$1:$G$49,MATCH(orders!$D615,products!$A$1:$A$49,0), MATCH(orders!K$1,products!$A$1:$G$1,0)) &amp; " kg"</f>
        <v>0,5 kg</v>
      </c>
      <c r="L615" s="4">
        <f>INDEX(products!$A$1:$G$49,MATCH(orders!$D615,products!$A$1:$A$49,0), MATCH(orders!L$1,products!$A$1:$G$1,0))</f>
        <v>5.97</v>
      </c>
      <c r="M615" s="4">
        <f>L615*E615</f>
        <v>5.97</v>
      </c>
      <c r="N615" t="str">
        <f>IF(I615="Rob","Robusta", IF(I615="Exc","Excelsa", IF(I615="Ara","Arabika",IF(I615="Lib","Liberika"))))</f>
        <v>Robusta</v>
      </c>
      <c r="O615" t="str">
        <f>IF(J615="M","Medium",IF(J615="L","Light",IF(J615="D","Dark","")))</f>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 customers!$C$2:$C$1001,,0)=0,"",_xlfn.XLOOKUP(C616,customers!$A$2:$A$1001, customers!$C$2:$C$1001,,0))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1" t="str">
        <f>INDEX(products!$A$1:$G$49,MATCH(orders!$D616,products!$A$1:$A$49,0), MATCH(orders!K$1,products!$A$1:$G$1,0)) &amp; " kg"</f>
        <v>0,5 kg</v>
      </c>
      <c r="L616" s="4">
        <f>INDEX(products!$A$1:$G$49,MATCH(orders!$D616,products!$A$1:$A$49,0), MATCH(orders!L$1,products!$A$1:$G$1,0))</f>
        <v>5.97</v>
      </c>
      <c r="M616" s="4">
        <f>L616*E616</f>
        <v>29.849999999999998</v>
      </c>
      <c r="N616" t="str">
        <f>IF(I616="Rob","Robusta", IF(I616="Exc","Excelsa", IF(I616="Ara","Arabika",IF(I616="Lib","Liberika"))))</f>
        <v>Robusta</v>
      </c>
      <c r="O616" t="str">
        <f>IF(J616="M","Medium",IF(J616="L","Light",IF(J616="D","Dark","")))</f>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 customers!$C$2:$C$1001,,0)=0,"",_xlfn.XLOOKUP(C617,customers!$A$2:$A$1001, customers!$C$2:$C$1001,,0))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1" t="str">
        <f>INDEX(products!$A$1:$G$49,MATCH(orders!$D617,products!$A$1:$A$49,0), MATCH(orders!K$1,products!$A$1:$G$1,0)) &amp; " kg"</f>
        <v>2,5 kg</v>
      </c>
      <c r="L617" s="4">
        <f>INDEX(products!$A$1:$G$49,MATCH(orders!$D617,products!$A$1:$A$49,0), MATCH(orders!L$1,products!$A$1:$G$1,0))</f>
        <v>36.454999999999998</v>
      </c>
      <c r="M617" s="4">
        <f>L617*E617</f>
        <v>72.91</v>
      </c>
      <c r="N617" t="str">
        <f>IF(I617="Rob","Robusta", IF(I617="Exc","Excelsa", IF(I617="Ara","Arabika",IF(I617="Lib","Liberika"))))</f>
        <v>Liberika</v>
      </c>
      <c r="O617" t="str">
        <f>IF(J617="M","Medium",IF(J617="L","Light",IF(J617="D","Dark","")))</f>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 customers!$C$2:$C$1001,,0)=0,"",_xlfn.XLOOKUP(C618,customers!$A$2:$A$1001, customers!$C$2:$C$1001,,0))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1" t="str">
        <f>INDEX(products!$A$1:$G$49,MATCH(orders!$D618,products!$A$1:$A$49,0), MATCH(orders!K$1,products!$A$1:$G$1,0)) &amp; " kg"</f>
        <v>2,5 kg</v>
      </c>
      <c r="L618" s="4">
        <f>INDEX(products!$A$1:$G$49,MATCH(orders!$D618,products!$A$1:$A$49,0), MATCH(orders!L$1,products!$A$1:$G$1,0))</f>
        <v>31.624999999999996</v>
      </c>
      <c r="M618" s="4">
        <f>L618*E618</f>
        <v>126.49999999999999</v>
      </c>
      <c r="N618" t="str">
        <f>IF(I618="Rob","Robusta", IF(I618="Exc","Excelsa", IF(I618="Ara","Arabika",IF(I618="Lib","Liberika"))))</f>
        <v>Excelsa</v>
      </c>
      <c r="O618" t="str">
        <f>IF(J618="M","Medium",IF(J618="L","Light",IF(J618="D","Dark","")))</f>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 customers!$C$2:$C$1001,,0)=0,"",_xlfn.XLOOKUP(C619,customers!$A$2:$A$1001, customers!$C$2:$C$1001,,0))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1" t="str">
        <f>INDEX(products!$A$1:$G$49,MATCH(orders!$D619,products!$A$1:$A$49,0), MATCH(orders!K$1,products!$A$1:$G$1,0)) &amp; " kg"</f>
        <v>2,5 kg</v>
      </c>
      <c r="L619" s="4">
        <f>INDEX(products!$A$1:$G$49,MATCH(orders!$D619,products!$A$1:$A$49,0), MATCH(orders!L$1,products!$A$1:$G$1,0))</f>
        <v>33.464999999999996</v>
      </c>
      <c r="M619" s="4">
        <f>L619*E619</f>
        <v>33.464999999999996</v>
      </c>
      <c r="N619" t="str">
        <f>IF(I619="Rob","Robusta", IF(I619="Exc","Excelsa", IF(I619="Ara","Arabika",IF(I619="Lib","Liberika"))))</f>
        <v>Liberika</v>
      </c>
      <c r="O619" t="str">
        <f>IF(J619="M","Medium",IF(J619="L","Light",IF(J619="D","Dark","")))</f>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 customers!$C$2:$C$1001,,0)=0,"",_xlfn.XLOOKUP(C620,customers!$A$2:$A$1001, customers!$C$2:$C$1001,,0))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1" t="str">
        <f>INDEX(products!$A$1:$G$49,MATCH(orders!$D620,products!$A$1:$A$49,0), MATCH(orders!K$1,products!$A$1:$G$1,0)) &amp; " kg"</f>
        <v>1 kg</v>
      </c>
      <c r="L620" s="4">
        <f>INDEX(products!$A$1:$G$49,MATCH(orders!$D620,products!$A$1:$A$49,0), MATCH(orders!L$1,products!$A$1:$G$1,0))</f>
        <v>12.15</v>
      </c>
      <c r="M620" s="4">
        <f>L620*E620</f>
        <v>72.900000000000006</v>
      </c>
      <c r="N620" t="str">
        <f>IF(I620="Rob","Robusta", IF(I620="Exc","Excelsa", IF(I620="Ara","Arabika",IF(I620="Lib","Liberika"))))</f>
        <v>Excelsa</v>
      </c>
      <c r="O620" t="str">
        <f>IF(J620="M","Medium",IF(J620="L","Light",IF(J620="D","Dark","")))</f>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 customers!$C$2:$C$1001,,0)=0,"",_xlfn.XLOOKUP(C621,customers!$A$2:$A$1001, customers!$C$2:$C$1001,,0))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1" t="str">
        <f>INDEX(products!$A$1:$G$49,MATCH(orders!$D621,products!$A$1:$A$49,0), MATCH(orders!K$1,products!$A$1:$G$1,0)) &amp; " kg"</f>
        <v>0,5 kg</v>
      </c>
      <c r="L621" s="4">
        <f>INDEX(products!$A$1:$G$49,MATCH(orders!$D621,products!$A$1:$A$49,0), MATCH(orders!L$1,products!$A$1:$G$1,0))</f>
        <v>7.77</v>
      </c>
      <c r="M621" s="4">
        <f>L621*E621</f>
        <v>15.54</v>
      </c>
      <c r="N621" t="str">
        <f>IF(I621="Rob","Robusta", IF(I621="Exc","Excelsa", IF(I621="Ara","Arabika",IF(I621="Lib","Liberika"))))</f>
        <v>Liberika</v>
      </c>
      <c r="O621" t="str">
        <f>IF(J621="M","Medium",IF(J621="L","Light",IF(J621="D","Dark","")))</f>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 customers!$C$2:$C$1001,,0)=0,"",_xlfn.XLOOKUP(C622,customers!$A$2:$A$1001, customers!$C$2:$C$1001,,0))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1" t="str">
        <f>INDEX(products!$A$1:$G$49,MATCH(orders!$D622,products!$A$1:$A$49,0), MATCH(orders!K$1,products!$A$1:$G$1,0)) &amp; " kg"</f>
        <v>0,2 kg</v>
      </c>
      <c r="L622" s="4">
        <f>INDEX(products!$A$1:$G$49,MATCH(orders!$D622,products!$A$1:$A$49,0), MATCH(orders!L$1,products!$A$1:$G$1,0))</f>
        <v>3.375</v>
      </c>
      <c r="M622" s="4">
        <f>L622*E622</f>
        <v>20.25</v>
      </c>
      <c r="N622" t="str">
        <f>IF(I622="Rob","Robusta", IF(I622="Exc","Excelsa", IF(I622="Ara","Arabika",IF(I622="Lib","Liberika"))))</f>
        <v>Arabika</v>
      </c>
      <c r="O622" t="str">
        <f>IF(J622="M","Medium",IF(J622="L","Light",IF(J622="D","Dark","")))</f>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 customers!$C$2:$C$1001,,0)=0,"",_xlfn.XLOOKUP(C623,customers!$A$2:$A$1001, customers!$C$2:$C$1001,,0))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1" t="str">
        <f>INDEX(products!$A$1:$G$49,MATCH(orders!$D623,products!$A$1:$A$49,0), MATCH(orders!K$1,products!$A$1:$G$1,0)) &amp; " kg"</f>
        <v>1 kg</v>
      </c>
      <c r="L623" s="4">
        <f>INDEX(products!$A$1:$G$49,MATCH(orders!$D623,products!$A$1:$A$49,0), MATCH(orders!L$1,products!$A$1:$G$1,0))</f>
        <v>12.95</v>
      </c>
      <c r="M623" s="4">
        <f>L623*E623</f>
        <v>77.699999999999989</v>
      </c>
      <c r="N623" t="str">
        <f>IF(I623="Rob","Robusta", IF(I623="Exc","Excelsa", IF(I623="Ara","Arabika",IF(I623="Lib","Liberika"))))</f>
        <v>Arabika</v>
      </c>
      <c r="O623" t="str">
        <f>IF(J623="M","Medium",IF(J623="L","Light",IF(J623="D","Dark","")))</f>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 customers!$C$2:$C$1001,,0)=0,"",_xlfn.XLOOKUP(C624,customers!$A$2:$A$1001, customers!$C$2:$C$1001,,0))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1" t="str">
        <f>INDEX(products!$A$1:$G$49,MATCH(orders!$D624,products!$A$1:$A$49,0), MATCH(orders!K$1,products!$A$1:$G$1,0)) &amp; " kg"</f>
        <v>2,5 kg</v>
      </c>
      <c r="L624" s="4">
        <f>INDEX(products!$A$1:$G$49,MATCH(orders!$D624,products!$A$1:$A$49,0), MATCH(orders!L$1,products!$A$1:$G$1,0))</f>
        <v>33.464999999999996</v>
      </c>
      <c r="M624" s="4">
        <f>L624*E624</f>
        <v>133.85999999999999</v>
      </c>
      <c r="N624" t="str">
        <f>IF(I624="Rob","Robusta", IF(I624="Exc","Excelsa", IF(I624="Ara","Arabika",IF(I624="Lib","Liberika"))))</f>
        <v>Liberika</v>
      </c>
      <c r="O624" t="str">
        <f>IF(J624="M","Medium",IF(J624="L","Light",IF(J624="D","Dark","")))</f>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 customers!$C$2:$C$1001,,0)=0,"",_xlfn.XLOOKUP(C625,customers!$A$2:$A$1001, customers!$C$2:$C$1001,,0))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1" t="str">
        <f>INDEX(products!$A$1:$G$49,MATCH(orders!$D625,products!$A$1:$A$49,0), MATCH(orders!K$1,products!$A$1:$G$1,0)) &amp; " kg"</f>
        <v>1 kg</v>
      </c>
      <c r="L625" s="4">
        <f>INDEX(products!$A$1:$G$49,MATCH(orders!$D625,products!$A$1:$A$49,0), MATCH(orders!L$1,products!$A$1:$G$1,0))</f>
        <v>12.15</v>
      </c>
      <c r="M625" s="4">
        <f>L625*E625</f>
        <v>12.15</v>
      </c>
      <c r="N625" t="str">
        <f>IF(I625="Rob","Robusta", IF(I625="Exc","Excelsa", IF(I625="Ara","Arabika",IF(I625="Lib","Liberika"))))</f>
        <v>Excelsa</v>
      </c>
      <c r="O625" t="str">
        <f>IF(J625="M","Medium",IF(J625="L","Light",IF(J625="D","Dark","")))</f>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 customers!$C$2:$C$1001,,0)=0,"",_xlfn.XLOOKUP(C626,customers!$A$2:$A$1001, customers!$C$2:$C$1001,,0))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1" t="str">
        <f>INDEX(products!$A$1:$G$49,MATCH(orders!$D626,products!$A$1:$A$49,0), MATCH(orders!K$1,products!$A$1:$G$1,0)) &amp; " kg"</f>
        <v>2,5 kg</v>
      </c>
      <c r="L626" s="4">
        <f>INDEX(products!$A$1:$G$49,MATCH(orders!$D626,products!$A$1:$A$49,0), MATCH(orders!L$1,products!$A$1:$G$1,0))</f>
        <v>31.624999999999996</v>
      </c>
      <c r="M626" s="4">
        <f>L626*E626</f>
        <v>63.249999999999993</v>
      </c>
      <c r="N626" t="str">
        <f>IF(I626="Rob","Robusta", IF(I626="Exc","Excelsa", IF(I626="Ara","Arabika",IF(I626="Lib","Liberika"))))</f>
        <v>Excelsa</v>
      </c>
      <c r="O626" t="str">
        <f>IF(J626="M","Medium",IF(J626="L","Light",IF(J626="D","Dark","")))</f>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 customers!$C$2:$C$1001,,0)=0,"",_xlfn.XLOOKUP(C627,customers!$A$2:$A$1001, customers!$C$2:$C$1001,,0))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1" t="str">
        <f>INDEX(products!$A$1:$G$49,MATCH(orders!$D627,products!$A$1:$A$49,0), MATCH(orders!K$1,products!$A$1:$G$1,0)) &amp; " kg"</f>
        <v>0,5 kg</v>
      </c>
      <c r="L627" s="4">
        <f>INDEX(products!$A$1:$G$49,MATCH(orders!$D627,products!$A$1:$A$49,0), MATCH(orders!L$1,products!$A$1:$G$1,0))</f>
        <v>7.169999999999999</v>
      </c>
      <c r="M627" s="4">
        <f>L627*E627</f>
        <v>35.849999999999994</v>
      </c>
      <c r="N627" t="str">
        <f>IF(I627="Rob","Robusta", IF(I627="Exc","Excelsa", IF(I627="Ara","Arabika",IF(I627="Lib","Liberika"))))</f>
        <v>Robusta</v>
      </c>
      <c r="O627" t="str">
        <f>IF(J627="M","Medium",IF(J627="L","Light",IF(J627="D","Dark","")))</f>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 customers!$C$2:$C$1001,,0)=0,"",_xlfn.XLOOKUP(C628,customers!$A$2:$A$1001, customers!$C$2:$C$1001,,0))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1" t="str">
        <f>INDEX(products!$A$1:$G$49,MATCH(orders!$D628,products!$A$1:$A$49,0), MATCH(orders!K$1,products!$A$1:$G$1,0)) &amp; " kg"</f>
        <v>2,5 kg</v>
      </c>
      <c r="L628" s="4">
        <f>INDEX(products!$A$1:$G$49,MATCH(orders!$D628,products!$A$1:$A$49,0), MATCH(orders!L$1,products!$A$1:$G$1,0))</f>
        <v>25.874999999999996</v>
      </c>
      <c r="M628" s="4">
        <f>L628*E628</f>
        <v>77.624999999999986</v>
      </c>
      <c r="N628" t="str">
        <f>IF(I628="Rob","Robusta", IF(I628="Exc","Excelsa", IF(I628="Ara","Arabika",IF(I628="Lib","Liberika"))))</f>
        <v>Arabika</v>
      </c>
      <c r="O628" t="str">
        <f>IF(J628="M","Medium",IF(J628="L","Light",IF(J628="D","Dark","")))</f>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 customers!$C$2:$C$1001,,0)=0,"",_xlfn.XLOOKUP(C629,customers!$A$2:$A$1001, customers!$C$2:$C$1001,,0))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1" t="str">
        <f>INDEX(products!$A$1:$G$49,MATCH(orders!$D629,products!$A$1:$A$49,0), MATCH(orders!K$1,products!$A$1:$G$1,0)) &amp; " kg"</f>
        <v>2,5 kg</v>
      </c>
      <c r="L629" s="4">
        <f>INDEX(products!$A$1:$G$49,MATCH(orders!$D629,products!$A$1:$A$49,0), MATCH(orders!L$1,products!$A$1:$G$1,0))</f>
        <v>31.624999999999996</v>
      </c>
      <c r="M629" s="4">
        <f>L629*E629</f>
        <v>63.249999999999993</v>
      </c>
      <c r="N629" t="str">
        <f>IF(I629="Rob","Robusta", IF(I629="Exc","Excelsa", IF(I629="Ara","Arabika",IF(I629="Lib","Liberika"))))</f>
        <v>Excelsa</v>
      </c>
      <c r="O629" t="str">
        <f>IF(J629="M","Medium",IF(J629="L","Light",IF(J629="D","Dark","")))</f>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 customers!$C$2:$C$1001,,0)=0,"",_xlfn.XLOOKUP(C630,customers!$A$2:$A$1001, customers!$C$2:$C$1001,,0))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1" t="str">
        <f>INDEX(products!$A$1:$G$49,MATCH(orders!$D630,products!$A$1:$A$49,0), MATCH(orders!K$1,products!$A$1:$G$1,0)) &amp; " kg"</f>
        <v>0,2 kg</v>
      </c>
      <c r="L630" s="4">
        <f>INDEX(products!$A$1:$G$49,MATCH(orders!$D630,products!$A$1:$A$49,0), MATCH(orders!L$1,products!$A$1:$G$1,0))</f>
        <v>4.4550000000000001</v>
      </c>
      <c r="M630" s="4">
        <f>L630*E630</f>
        <v>26.73</v>
      </c>
      <c r="N630" t="str">
        <f>IF(I630="Rob","Robusta", IF(I630="Exc","Excelsa", IF(I630="Ara","Arabika",IF(I630="Lib","Liberika"))))</f>
        <v>Excelsa</v>
      </c>
      <c r="O630" t="str">
        <f>IF(J630="M","Medium",IF(J630="L","Light",IF(J630="D","Dark","")))</f>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 customers!$C$2:$C$1001,,0)=0,"",_xlfn.XLOOKUP(C631,customers!$A$2:$A$1001, customers!$C$2:$C$1001,,0))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1" t="str">
        <f>INDEX(products!$A$1:$G$49,MATCH(orders!$D631,products!$A$1:$A$49,0), MATCH(orders!K$1,products!$A$1:$G$1,0)) &amp; " kg"</f>
        <v>0,5 kg</v>
      </c>
      <c r="L631" s="4">
        <f>INDEX(products!$A$1:$G$49,MATCH(orders!$D631,products!$A$1:$A$49,0), MATCH(orders!L$1,products!$A$1:$G$1,0))</f>
        <v>7.77</v>
      </c>
      <c r="M631" s="4">
        <f>L631*E631</f>
        <v>31.08</v>
      </c>
      <c r="N631" t="str">
        <f>IF(I631="Rob","Robusta", IF(I631="Exc","Excelsa", IF(I631="Ara","Arabika",IF(I631="Lib","Liberika"))))</f>
        <v>Liberika</v>
      </c>
      <c r="O631" t="str">
        <f>IF(J631="M","Medium",IF(J631="L","Light",IF(J631="D","Dark","")))</f>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 customers!$C$2:$C$1001,,0)=0,"",_xlfn.XLOOKUP(C632,customers!$A$2:$A$1001, customers!$C$2:$C$1001,,0))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1" t="str">
        <f>INDEX(products!$A$1:$G$49,MATCH(orders!$D632,products!$A$1:$A$49,0), MATCH(orders!K$1,products!$A$1:$G$1,0)) &amp; " kg"</f>
        <v>0,2 kg</v>
      </c>
      <c r="L632" s="4">
        <f>INDEX(products!$A$1:$G$49,MATCH(orders!$D632,products!$A$1:$A$49,0), MATCH(orders!L$1,products!$A$1:$G$1,0))</f>
        <v>2.9849999999999999</v>
      </c>
      <c r="M632" s="4">
        <f>L632*E632</f>
        <v>2.9849999999999999</v>
      </c>
      <c r="N632" t="str">
        <f>IF(I632="Rob","Robusta", IF(I632="Exc","Excelsa", IF(I632="Ara","Arabika",IF(I632="Lib","Liberika"))))</f>
        <v>Arabika</v>
      </c>
      <c r="O632" t="str">
        <f>IF(J632="M","Medium",IF(J632="L","Light",IF(J632="D","Dark","")))</f>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 customers!$C$2:$C$1001,,0)=0,"",_xlfn.XLOOKUP(C633,customers!$A$2:$A$1001, customers!$C$2:$C$1001,,0))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1" t="str">
        <f>INDEX(products!$A$1:$G$49,MATCH(orders!$D633,products!$A$1:$A$49,0), MATCH(orders!K$1,products!$A$1:$G$1,0)) &amp; " kg"</f>
        <v>2,5 kg</v>
      </c>
      <c r="L633" s="4">
        <f>INDEX(products!$A$1:$G$49,MATCH(orders!$D633,products!$A$1:$A$49,0), MATCH(orders!L$1,products!$A$1:$G$1,0))</f>
        <v>20.584999999999997</v>
      </c>
      <c r="M633" s="4">
        <f>L633*E633</f>
        <v>102.92499999999998</v>
      </c>
      <c r="N633" t="str">
        <f>IF(I633="Rob","Robusta", IF(I633="Exc","Excelsa", IF(I633="Ara","Arabika",IF(I633="Lib","Liberika"))))</f>
        <v>Robusta</v>
      </c>
      <c r="O633" t="str">
        <f>IF(J633="M","Medium",IF(J633="L","Light",IF(J633="D","Dark","")))</f>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 customers!$C$2:$C$1001,,0)=0,"",_xlfn.XLOOKUP(C634,customers!$A$2:$A$1001, customers!$C$2:$C$1001,,0))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1" t="str">
        <f>INDEX(products!$A$1:$G$49,MATCH(orders!$D634,products!$A$1:$A$49,0), MATCH(orders!K$1,products!$A$1:$G$1,0)) &amp; " kg"</f>
        <v>0,5 kg</v>
      </c>
      <c r="L634" s="4">
        <f>INDEX(products!$A$1:$G$49,MATCH(orders!$D634,products!$A$1:$A$49,0), MATCH(orders!L$1,products!$A$1:$G$1,0))</f>
        <v>8.91</v>
      </c>
      <c r="M634" s="4">
        <f>L634*E634</f>
        <v>35.64</v>
      </c>
      <c r="N634" t="str">
        <f>IF(I634="Rob","Robusta", IF(I634="Exc","Excelsa", IF(I634="Ara","Arabika",IF(I634="Lib","Liberika"))))</f>
        <v>Excelsa</v>
      </c>
      <c r="O634" t="str">
        <f>IF(J634="M","Medium",IF(J634="L","Light",IF(J634="D","Dark","")))</f>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 customers!$C$2:$C$1001,,0)=0,"",_xlfn.XLOOKUP(C635,customers!$A$2:$A$1001, customers!$C$2:$C$1001,,0))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1" t="str">
        <f>INDEX(products!$A$1:$G$49,MATCH(orders!$D635,products!$A$1:$A$49,0), MATCH(orders!K$1,products!$A$1:$G$1,0)) &amp; " kg"</f>
        <v>1 kg</v>
      </c>
      <c r="L635" s="4">
        <f>INDEX(products!$A$1:$G$49,MATCH(orders!$D635,products!$A$1:$A$49,0), MATCH(orders!L$1,products!$A$1:$G$1,0))</f>
        <v>11.95</v>
      </c>
      <c r="M635" s="4">
        <f>L635*E635</f>
        <v>47.8</v>
      </c>
      <c r="N635" t="str">
        <f>IF(I635="Rob","Robusta", IF(I635="Exc","Excelsa", IF(I635="Ara","Arabika",IF(I635="Lib","Liberika"))))</f>
        <v>Robusta</v>
      </c>
      <c r="O635" t="str">
        <f>IF(J635="M","Medium",IF(J635="L","Light",IF(J635="D","Dark","")))</f>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 customers!$C$2:$C$1001,,0)=0,"",_xlfn.XLOOKUP(C636,customers!$A$2:$A$1001, customers!$C$2:$C$1001,,0))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1" t="str">
        <f>INDEX(products!$A$1:$G$49,MATCH(orders!$D636,products!$A$1:$A$49,0), MATCH(orders!K$1,products!$A$1:$G$1,0)) &amp; " kg"</f>
        <v>1 kg</v>
      </c>
      <c r="L636" s="4">
        <f>INDEX(products!$A$1:$G$49,MATCH(orders!$D636,products!$A$1:$A$49,0), MATCH(orders!L$1,products!$A$1:$G$1,0))</f>
        <v>14.55</v>
      </c>
      <c r="M636" s="4">
        <f>L636*E636</f>
        <v>43.650000000000006</v>
      </c>
      <c r="N636" t="str">
        <f>IF(I636="Rob","Robusta", IF(I636="Exc","Excelsa", IF(I636="Ara","Arabika",IF(I636="Lib","Liberika"))))</f>
        <v>Liberika</v>
      </c>
      <c r="O636" t="str">
        <f>IF(J636="M","Medium",IF(J636="L","Light",IF(J636="D","Dark","")))</f>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 customers!$C$2:$C$1001,,0)=0,"",_xlfn.XLOOKUP(C637,customers!$A$2:$A$1001, customers!$C$2:$C$1001,,0))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1" t="str">
        <f>INDEX(products!$A$1:$G$49,MATCH(orders!$D637,products!$A$1:$A$49,0), MATCH(orders!K$1,products!$A$1:$G$1,0)) &amp; " kg"</f>
        <v>0,5 kg</v>
      </c>
      <c r="L637" s="4">
        <f>INDEX(products!$A$1:$G$49,MATCH(orders!$D637,products!$A$1:$A$49,0), MATCH(orders!L$1,products!$A$1:$G$1,0))</f>
        <v>8.91</v>
      </c>
      <c r="M637" s="4">
        <f>L637*E637</f>
        <v>35.64</v>
      </c>
      <c r="N637" t="str">
        <f>IF(I637="Rob","Robusta", IF(I637="Exc","Excelsa", IF(I637="Ara","Arabika",IF(I637="Lib","Liberika"))))</f>
        <v>Excelsa</v>
      </c>
      <c r="O637" t="str">
        <f>IF(J637="M","Medium",IF(J637="L","Light",IF(J637="D","Dark","")))</f>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 customers!$C$2:$C$1001,,0)=0,"",_xlfn.XLOOKUP(C638,customers!$A$2:$A$1001, customers!$C$2:$C$1001,,0))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1" t="str">
        <f>INDEX(products!$A$1:$G$49,MATCH(orders!$D638,products!$A$1:$A$49,0), MATCH(orders!K$1,products!$A$1:$G$1,0)) &amp; " kg"</f>
        <v>1 kg</v>
      </c>
      <c r="L638" s="4">
        <f>INDEX(products!$A$1:$G$49,MATCH(orders!$D638,products!$A$1:$A$49,0), MATCH(orders!L$1,products!$A$1:$G$1,0))</f>
        <v>15.85</v>
      </c>
      <c r="M638" s="4">
        <f>L638*E638</f>
        <v>95.1</v>
      </c>
      <c r="N638" t="str">
        <f>IF(I638="Rob","Robusta", IF(I638="Exc","Excelsa", IF(I638="Ara","Arabika",IF(I638="Lib","Liberika"))))</f>
        <v>Liberika</v>
      </c>
      <c r="O638" t="str">
        <f>IF(J638="M","Medium",IF(J638="L","Light",IF(J638="D","Dark","")))</f>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 customers!$C$2:$C$1001,,0)=0,"",_xlfn.XLOOKUP(C639,customers!$A$2:$A$1001, customers!$C$2:$C$1001,,0))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1" t="str">
        <f>INDEX(products!$A$1:$G$49,MATCH(orders!$D639,products!$A$1:$A$49,0), MATCH(orders!K$1,products!$A$1:$G$1,0)) &amp; " kg"</f>
        <v>2,5 kg</v>
      </c>
      <c r="L639" s="4">
        <f>INDEX(products!$A$1:$G$49,MATCH(orders!$D639,products!$A$1:$A$49,0), MATCH(orders!L$1,products!$A$1:$G$1,0))</f>
        <v>31.624999999999996</v>
      </c>
      <c r="M639" s="4">
        <f>L639*E639</f>
        <v>31.624999999999996</v>
      </c>
      <c r="N639" t="str">
        <f>IF(I639="Rob","Robusta", IF(I639="Exc","Excelsa", IF(I639="Ara","Arabika",IF(I639="Lib","Liberika"))))</f>
        <v>Excelsa</v>
      </c>
      <c r="O639" t="str">
        <f>IF(J639="M","Medium",IF(J639="L","Light",IF(J639="D","Dark","")))</f>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 customers!$C$2:$C$1001,,0)=0,"",_xlfn.XLOOKUP(C640,customers!$A$2:$A$1001, customers!$C$2:$C$1001,,0))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1" t="str">
        <f>INDEX(products!$A$1:$G$49,MATCH(orders!$D640,products!$A$1:$A$49,0), MATCH(orders!K$1,products!$A$1:$G$1,0)) &amp; " kg"</f>
        <v>2,5 kg</v>
      </c>
      <c r="L640" s="4">
        <f>INDEX(products!$A$1:$G$49,MATCH(orders!$D640,products!$A$1:$A$49,0), MATCH(orders!L$1,products!$A$1:$G$1,0))</f>
        <v>25.874999999999996</v>
      </c>
      <c r="M640" s="4">
        <f>L640*E640</f>
        <v>77.624999999999986</v>
      </c>
      <c r="N640" t="str">
        <f>IF(I640="Rob","Robusta", IF(I640="Exc","Excelsa", IF(I640="Ara","Arabika",IF(I640="Lib","Liberika"))))</f>
        <v>Arabika</v>
      </c>
      <c r="O640" t="str">
        <f>IF(J640="M","Medium",IF(J640="L","Light",IF(J640="D","Dark","")))</f>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 customers!$C$2:$C$1001,,0)=0,"",_xlfn.XLOOKUP(C641,customers!$A$2:$A$1001, customers!$C$2:$C$1001,,0))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1" t="str">
        <f>INDEX(products!$A$1:$G$49,MATCH(orders!$D641,products!$A$1:$A$49,0), MATCH(orders!K$1,products!$A$1:$G$1,0)) &amp; " kg"</f>
        <v>0,2 kg</v>
      </c>
      <c r="L641" s="4">
        <f>INDEX(products!$A$1:$G$49,MATCH(orders!$D641,products!$A$1:$A$49,0), MATCH(orders!L$1,products!$A$1:$G$1,0))</f>
        <v>3.8849999999999998</v>
      </c>
      <c r="M641" s="4">
        <f>L641*E641</f>
        <v>3.8849999999999998</v>
      </c>
      <c r="N641" t="str">
        <f>IF(I641="Rob","Robusta", IF(I641="Exc","Excelsa", IF(I641="Ara","Arabika",IF(I641="Lib","Liberika"))))</f>
        <v>Liberika</v>
      </c>
      <c r="O641" t="str">
        <f>IF(J641="M","Medium",IF(J641="L","Light",IF(J641="D","Dark","")))</f>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 customers!$C$2:$C$1001,,0)=0,"",_xlfn.XLOOKUP(C642,customers!$A$2:$A$1001, customers!$C$2:$C$1001,,0))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1" t="str">
        <f>INDEX(products!$A$1:$G$49,MATCH(orders!$D642,products!$A$1:$A$49,0), MATCH(orders!K$1,products!$A$1:$G$1,0)) &amp; " kg"</f>
        <v>2,5 kg</v>
      </c>
      <c r="L642" s="4">
        <f>INDEX(products!$A$1:$G$49,MATCH(orders!$D642,products!$A$1:$A$49,0), MATCH(orders!L$1,products!$A$1:$G$1,0))</f>
        <v>27.484999999999996</v>
      </c>
      <c r="M642" s="4">
        <f>L642*E642</f>
        <v>137.42499999999998</v>
      </c>
      <c r="N642" t="str">
        <f>IF(I642="Rob","Robusta", IF(I642="Exc","Excelsa", IF(I642="Ara","Arabika",IF(I642="Lib","Liberika"))))</f>
        <v>Robusta</v>
      </c>
      <c r="O642" t="str">
        <f>IF(J642="M","Medium",IF(J642="L","Light",IF(J642="D","Dark","")))</f>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 customers!$C$2:$C$1001,,0)=0,"",_xlfn.XLOOKUP(C643,customers!$A$2:$A$1001, customers!$C$2:$C$1001,,0))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1" t="str">
        <f>INDEX(products!$A$1:$G$49,MATCH(orders!$D643,products!$A$1:$A$49,0), MATCH(orders!K$1,products!$A$1:$G$1,0)) &amp; " kg"</f>
        <v>1 kg</v>
      </c>
      <c r="L643" s="4">
        <f>INDEX(products!$A$1:$G$49,MATCH(orders!$D643,products!$A$1:$A$49,0), MATCH(orders!L$1,products!$A$1:$G$1,0))</f>
        <v>11.95</v>
      </c>
      <c r="M643" s="4">
        <f>L643*E643</f>
        <v>35.849999999999994</v>
      </c>
      <c r="N643" t="str">
        <f>IF(I643="Rob","Robusta", IF(I643="Exc","Excelsa", IF(I643="Ara","Arabika",IF(I643="Lib","Liberika"))))</f>
        <v>Robusta</v>
      </c>
      <c r="O643" t="str">
        <f>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 customers!$C$2:$C$1001,,0)=0,"",_xlfn.XLOOKUP(C644,customers!$A$2:$A$1001, customers!$C$2:$C$1001,,0))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1" t="str">
        <f>INDEX(products!$A$1:$G$49,MATCH(orders!$D644,products!$A$1:$A$49,0), MATCH(orders!K$1,products!$A$1:$G$1,0)) &amp; " kg"</f>
        <v>0,2 kg</v>
      </c>
      <c r="L644" s="4">
        <f>INDEX(products!$A$1:$G$49,MATCH(orders!$D644,products!$A$1:$A$49,0), MATCH(orders!L$1,products!$A$1:$G$1,0))</f>
        <v>4.125</v>
      </c>
      <c r="M644" s="4">
        <f>L644*E644</f>
        <v>8.25</v>
      </c>
      <c r="N644" t="str">
        <f>IF(I644="Rob","Robusta", IF(I644="Exc","Excelsa", IF(I644="Ara","Arabika",IF(I644="Lib","Liberika"))))</f>
        <v>Excelsa</v>
      </c>
      <c r="O644" t="str">
        <f>IF(J644="M","Medium",IF(J644="L","Light",IF(J644="D","Dark","")))</f>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 customers!$C$2:$C$1001,,0)=0,"",_xlfn.XLOOKUP(C645,customers!$A$2:$A$1001, customers!$C$2:$C$1001,,0))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1" t="str">
        <f>INDEX(products!$A$1:$G$49,MATCH(orders!$D645,products!$A$1:$A$49,0), MATCH(orders!K$1,products!$A$1:$G$1,0)) &amp; " kg"</f>
        <v>2,5 kg</v>
      </c>
      <c r="L645" s="4">
        <f>INDEX(products!$A$1:$G$49,MATCH(orders!$D645,products!$A$1:$A$49,0), MATCH(orders!L$1,products!$A$1:$G$1,0))</f>
        <v>34.154999999999994</v>
      </c>
      <c r="M645" s="4">
        <f>L645*E645</f>
        <v>102.46499999999997</v>
      </c>
      <c r="N645" t="str">
        <f>IF(I645="Rob","Robusta", IF(I645="Exc","Excelsa", IF(I645="Ara","Arabika",IF(I645="Lib","Liberika"))))</f>
        <v>Excelsa</v>
      </c>
      <c r="O645" t="str">
        <f>IF(J645="M","Medium",IF(J645="L","Light",IF(J645="D","Dark","")))</f>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 customers!$C$2:$C$1001,,0)=0,"",_xlfn.XLOOKUP(C646,customers!$A$2:$A$1001, customers!$C$2:$C$1001,,0))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1" t="str">
        <f>INDEX(products!$A$1:$G$49,MATCH(orders!$D646,products!$A$1:$A$49,0), MATCH(orders!K$1,products!$A$1:$G$1,0)) &amp; " kg"</f>
        <v>2,5 kg</v>
      </c>
      <c r="L646" s="4">
        <f>INDEX(products!$A$1:$G$49,MATCH(orders!$D646,products!$A$1:$A$49,0), MATCH(orders!L$1,products!$A$1:$G$1,0))</f>
        <v>20.584999999999997</v>
      </c>
      <c r="M646" s="4">
        <f>L646*E646</f>
        <v>41.169999999999995</v>
      </c>
      <c r="N646" t="str">
        <f>IF(I646="Rob","Robusta", IF(I646="Exc","Excelsa", IF(I646="Ara","Arabika",IF(I646="Lib","Liberika"))))</f>
        <v>Robusta</v>
      </c>
      <c r="O646" t="str">
        <f>IF(J646="M","Medium",IF(J646="L","Light",IF(J646="D","Dark","")))</f>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 customers!$C$2:$C$1001,,0)=0,"",_xlfn.XLOOKUP(C647,customers!$A$2:$A$1001, customers!$C$2:$C$1001,,0))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1" t="str">
        <f>INDEX(products!$A$1:$G$49,MATCH(orders!$D647,products!$A$1:$A$49,0), MATCH(orders!K$1,products!$A$1:$G$1,0)) &amp; " kg"</f>
        <v>2,5 kg</v>
      </c>
      <c r="L647" s="4">
        <f>INDEX(products!$A$1:$G$49,MATCH(orders!$D647,products!$A$1:$A$49,0), MATCH(orders!L$1,products!$A$1:$G$1,0))</f>
        <v>22.884999999999998</v>
      </c>
      <c r="M647" s="4">
        <f>L647*E647</f>
        <v>68.655000000000001</v>
      </c>
      <c r="N647" t="str">
        <f>IF(I647="Rob","Robusta", IF(I647="Exc","Excelsa", IF(I647="Ara","Arabika",IF(I647="Lib","Liberika"))))</f>
        <v>Arabika</v>
      </c>
      <c r="O647" t="str">
        <f>IF(J647="M","Medium",IF(J647="L","Light",IF(J647="D","Dark","")))</f>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 customers!$C$2:$C$1001,,0)=0,"",_xlfn.XLOOKUP(C648,customers!$A$2:$A$1001, customers!$C$2:$C$1001,,0))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1" t="str">
        <f>INDEX(products!$A$1:$G$49,MATCH(orders!$D648,products!$A$1:$A$49,0), MATCH(orders!K$1,products!$A$1:$G$1,0)) &amp; " kg"</f>
        <v>1 kg</v>
      </c>
      <c r="L648" s="4">
        <f>INDEX(products!$A$1:$G$49,MATCH(orders!$D648,products!$A$1:$A$49,0), MATCH(orders!L$1,products!$A$1:$G$1,0))</f>
        <v>9.9499999999999993</v>
      </c>
      <c r="M648" s="4">
        <f>L648*E648</f>
        <v>9.9499999999999993</v>
      </c>
      <c r="N648" t="str">
        <f>IF(I648="Rob","Robusta", IF(I648="Exc","Excelsa", IF(I648="Ara","Arabika",IF(I648="Lib","Liberika"))))</f>
        <v>Arabika</v>
      </c>
      <c r="O648" t="str">
        <f>IF(J648="M","Medium",IF(J648="L","Light",IF(J648="D","Dark","")))</f>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 customers!$C$2:$C$1001,,0)=0,"",_xlfn.XLOOKUP(C649,customers!$A$2:$A$1001, customers!$C$2:$C$1001,,0))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1" t="str">
        <f>INDEX(products!$A$1:$G$49,MATCH(orders!$D649,products!$A$1:$A$49,0), MATCH(orders!K$1,products!$A$1:$G$1,0)) &amp; " kg"</f>
        <v>0,5 kg</v>
      </c>
      <c r="L649" s="4">
        <f>INDEX(products!$A$1:$G$49,MATCH(orders!$D649,products!$A$1:$A$49,0), MATCH(orders!L$1,products!$A$1:$G$1,0))</f>
        <v>9.51</v>
      </c>
      <c r="M649" s="4">
        <f>L649*E649</f>
        <v>28.53</v>
      </c>
      <c r="N649" t="str">
        <f>IF(I649="Rob","Robusta", IF(I649="Exc","Excelsa", IF(I649="Ara","Arabika",IF(I649="Lib","Liberika"))))</f>
        <v>Liberika</v>
      </c>
      <c r="O649" t="str">
        <f>IF(J649="M","Medium",IF(J649="L","Light",IF(J649="D","Dark","")))</f>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 customers!$C$2:$C$1001,,0)=0,"",_xlfn.XLOOKUP(C650,customers!$A$2:$A$1001, customers!$C$2:$C$1001,,0))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1" t="str">
        <f>INDEX(products!$A$1:$G$49,MATCH(orders!$D650,products!$A$1:$A$49,0), MATCH(orders!K$1,products!$A$1:$G$1,0)) &amp; " kg"</f>
        <v>0,2 kg</v>
      </c>
      <c r="L650" s="4">
        <f>INDEX(products!$A$1:$G$49,MATCH(orders!$D650,products!$A$1:$A$49,0), MATCH(orders!L$1,products!$A$1:$G$1,0))</f>
        <v>2.6849999999999996</v>
      </c>
      <c r="M650" s="4">
        <f>L650*E650</f>
        <v>16.11</v>
      </c>
      <c r="N650" t="str">
        <f>IF(I650="Rob","Robusta", IF(I650="Exc","Excelsa", IF(I650="Ara","Arabika",IF(I650="Lib","Liberika"))))</f>
        <v>Robusta</v>
      </c>
      <c r="O650" t="str">
        <f>IF(J650="M","Medium",IF(J650="L","Light",IF(J650="D","Dark","")))</f>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 customers!$C$2:$C$1001,,0)=0,"",_xlfn.XLOOKUP(C651,customers!$A$2:$A$1001, customers!$C$2:$C$1001,,0))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1" t="str">
        <f>INDEX(products!$A$1:$G$49,MATCH(orders!$D651,products!$A$1:$A$49,0), MATCH(orders!K$1,products!$A$1:$G$1,0)) &amp; " kg"</f>
        <v>1 kg</v>
      </c>
      <c r="L651" s="4">
        <f>INDEX(products!$A$1:$G$49,MATCH(orders!$D651,products!$A$1:$A$49,0), MATCH(orders!L$1,products!$A$1:$G$1,0))</f>
        <v>15.85</v>
      </c>
      <c r="M651" s="4">
        <f>L651*E651</f>
        <v>95.1</v>
      </c>
      <c r="N651" t="str">
        <f>IF(I651="Rob","Robusta", IF(I651="Exc","Excelsa", IF(I651="Ara","Arabika",IF(I651="Lib","Liberika"))))</f>
        <v>Liberika</v>
      </c>
      <c r="O651" t="str">
        <f>IF(J651="M","Medium",IF(J651="L","Light",IF(J651="D","Dark","")))</f>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 customers!$C$2:$C$1001,,0)=0,"",_xlfn.XLOOKUP(C652,customers!$A$2:$A$1001, customers!$C$2:$C$1001,,0))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1" t="str">
        <f>INDEX(products!$A$1:$G$49,MATCH(orders!$D652,products!$A$1:$A$49,0), MATCH(orders!K$1,products!$A$1:$G$1,0)) &amp; " kg"</f>
        <v>0,5 kg</v>
      </c>
      <c r="L652" s="4">
        <f>INDEX(products!$A$1:$G$49,MATCH(orders!$D652,products!$A$1:$A$49,0), MATCH(orders!L$1,products!$A$1:$G$1,0))</f>
        <v>5.3699999999999992</v>
      </c>
      <c r="M652" s="4">
        <f>L652*E652</f>
        <v>5.3699999999999992</v>
      </c>
      <c r="N652" t="str">
        <f>IF(I652="Rob","Robusta", IF(I652="Exc","Excelsa", IF(I652="Ara","Arabika",IF(I652="Lib","Liberika"))))</f>
        <v>Robusta</v>
      </c>
      <c r="O652" t="str">
        <f>IF(J652="M","Medium",IF(J652="L","Light",IF(J652="D","Dark","")))</f>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 customers!$C$2:$C$1001,,0)=0,"",_xlfn.XLOOKUP(C653,customers!$A$2:$A$1001, customers!$C$2:$C$1001,,0))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1" t="str">
        <f>INDEX(products!$A$1:$G$49,MATCH(orders!$D653,products!$A$1:$A$49,0), MATCH(orders!K$1,products!$A$1:$G$1,0)) &amp; " kg"</f>
        <v>1 kg</v>
      </c>
      <c r="L653" s="4">
        <f>INDEX(products!$A$1:$G$49,MATCH(orders!$D653,products!$A$1:$A$49,0), MATCH(orders!L$1,products!$A$1:$G$1,0))</f>
        <v>11.95</v>
      </c>
      <c r="M653" s="4">
        <f>L653*E653</f>
        <v>47.8</v>
      </c>
      <c r="N653" t="str">
        <f>IF(I653="Rob","Robusta", IF(I653="Exc","Excelsa", IF(I653="Ara","Arabika",IF(I653="Lib","Liberika"))))</f>
        <v>Robusta</v>
      </c>
      <c r="O653" t="str">
        <f>IF(J653="M","Medium",IF(J653="L","Light",IF(J653="D","Dark","")))</f>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 customers!$C$2:$C$1001,,0)=0,"",_xlfn.XLOOKUP(C654,customers!$A$2:$A$1001, customers!$C$2:$C$1001,,0))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1" t="str">
        <f>INDEX(products!$A$1:$G$49,MATCH(orders!$D654,products!$A$1:$A$49,0), MATCH(orders!K$1,products!$A$1:$G$1,0)) &amp; " kg"</f>
        <v>1 kg</v>
      </c>
      <c r="L654" s="4">
        <f>INDEX(products!$A$1:$G$49,MATCH(orders!$D654,products!$A$1:$A$49,0), MATCH(orders!L$1,products!$A$1:$G$1,0))</f>
        <v>15.85</v>
      </c>
      <c r="M654" s="4">
        <f>L654*E654</f>
        <v>63.4</v>
      </c>
      <c r="N654" t="str">
        <f>IF(I654="Rob","Robusta", IF(I654="Exc","Excelsa", IF(I654="Ara","Arabika",IF(I654="Lib","Liberika"))))</f>
        <v>Liberika</v>
      </c>
      <c r="O654" t="str">
        <f>IF(J654="M","Medium",IF(J654="L","Light",IF(J654="D","Dark","")))</f>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 customers!$C$2:$C$1001,,0)=0,"",_xlfn.XLOOKUP(C655,customers!$A$2:$A$1001, customers!$C$2:$C$1001,,0))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1" t="str">
        <f>INDEX(products!$A$1:$G$49,MATCH(orders!$D655,products!$A$1:$A$49,0), MATCH(orders!K$1,products!$A$1:$G$1,0)) &amp; " kg"</f>
        <v>2,5 kg</v>
      </c>
      <c r="L655" s="4">
        <f>INDEX(products!$A$1:$G$49,MATCH(orders!$D655,products!$A$1:$A$49,0), MATCH(orders!L$1,products!$A$1:$G$1,0))</f>
        <v>25.874999999999996</v>
      </c>
      <c r="M655" s="4">
        <f>L655*E655</f>
        <v>103.49999999999999</v>
      </c>
      <c r="N655" t="str">
        <f>IF(I655="Rob","Robusta", IF(I655="Exc","Excelsa", IF(I655="Ara","Arabika",IF(I655="Lib","Liberika"))))</f>
        <v>Arabika</v>
      </c>
      <c r="O655" t="str">
        <f>IF(J655="M","Medium",IF(J655="L","Light",IF(J655="D","Dark","")))</f>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 customers!$C$2:$C$1001,,0)=0,"",_xlfn.XLOOKUP(C656,customers!$A$2:$A$1001, customers!$C$2:$C$1001,,0))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1" t="str">
        <f>INDEX(products!$A$1:$G$49,MATCH(orders!$D656,products!$A$1:$A$49,0), MATCH(orders!K$1,products!$A$1:$G$1,0)) &amp; " kg"</f>
        <v>2,5 kg</v>
      </c>
      <c r="L656" s="4">
        <f>INDEX(products!$A$1:$G$49,MATCH(orders!$D656,products!$A$1:$A$49,0), MATCH(orders!L$1,products!$A$1:$G$1,0))</f>
        <v>22.884999999999998</v>
      </c>
      <c r="M656" s="4">
        <f>L656*E656</f>
        <v>68.655000000000001</v>
      </c>
      <c r="N656" t="str">
        <f>IF(I656="Rob","Robusta", IF(I656="Exc","Excelsa", IF(I656="Ara","Arabika",IF(I656="Lib","Liberika"))))</f>
        <v>Arabika</v>
      </c>
      <c r="O656" t="str">
        <f>IF(J656="M","Medium",IF(J656="L","Light",IF(J656="D","Dark","")))</f>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 customers!$C$2:$C$1001,,0)=0,"",_xlfn.XLOOKUP(C657,customers!$A$2:$A$1001, customers!$C$2:$C$1001,,0))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1" t="str">
        <f>INDEX(products!$A$1:$G$49,MATCH(orders!$D657,products!$A$1:$A$49,0), MATCH(orders!K$1,products!$A$1:$G$1,0)) &amp; " kg"</f>
        <v>2,5 kg</v>
      </c>
      <c r="L657" s="4">
        <f>INDEX(products!$A$1:$G$49,MATCH(orders!$D657,products!$A$1:$A$49,0), MATCH(orders!L$1,products!$A$1:$G$1,0))</f>
        <v>22.884999999999998</v>
      </c>
      <c r="M657" s="4">
        <f>L657*E657</f>
        <v>45.769999999999996</v>
      </c>
      <c r="N657" t="str">
        <f>IF(I657="Rob","Robusta", IF(I657="Exc","Excelsa", IF(I657="Ara","Arabika",IF(I657="Lib","Liberika"))))</f>
        <v>Robusta</v>
      </c>
      <c r="O657" t="str">
        <f>IF(J657="M","Medium",IF(J657="L","Light",IF(J657="D","Dark","")))</f>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 customers!$C$2:$C$1001,,0)=0,"",_xlfn.XLOOKUP(C658,customers!$A$2:$A$1001, customers!$C$2:$C$1001,,0))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1" t="str">
        <f>INDEX(products!$A$1:$G$49,MATCH(orders!$D658,products!$A$1:$A$49,0), MATCH(orders!K$1,products!$A$1:$G$1,0)) &amp; " kg"</f>
        <v>1 kg</v>
      </c>
      <c r="L658" s="4">
        <f>INDEX(products!$A$1:$G$49,MATCH(orders!$D658,products!$A$1:$A$49,0), MATCH(orders!L$1,products!$A$1:$G$1,0))</f>
        <v>12.95</v>
      </c>
      <c r="M658" s="4">
        <f>L658*E658</f>
        <v>51.8</v>
      </c>
      <c r="N658" t="str">
        <f>IF(I658="Rob","Robusta", IF(I658="Exc","Excelsa", IF(I658="Ara","Arabika",IF(I658="Lib","Liberika"))))</f>
        <v>Liberika</v>
      </c>
      <c r="O658" t="str">
        <f>IF(J658="M","Medium",IF(J658="L","Light",IF(J658="D","Dark","")))</f>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 customers!$C$2:$C$1001,,0)=0,"",_xlfn.XLOOKUP(C659,customers!$A$2:$A$1001, customers!$C$2:$C$1001,,0))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1" t="str">
        <f>INDEX(products!$A$1:$G$49,MATCH(orders!$D659,products!$A$1:$A$49,0), MATCH(orders!K$1,products!$A$1:$G$1,0)) &amp; " kg"</f>
        <v>0,5 kg</v>
      </c>
      <c r="L659" s="4">
        <f>INDEX(products!$A$1:$G$49,MATCH(orders!$D659,products!$A$1:$A$49,0), MATCH(orders!L$1,products!$A$1:$G$1,0))</f>
        <v>6.75</v>
      </c>
      <c r="M659" s="4">
        <f>L659*E659</f>
        <v>13.5</v>
      </c>
      <c r="N659" t="str">
        <f>IF(I659="Rob","Robusta", IF(I659="Exc","Excelsa", IF(I659="Ara","Arabika",IF(I659="Lib","Liberika"))))</f>
        <v>Arabika</v>
      </c>
      <c r="O659" t="str">
        <f>IF(J659="M","Medium",IF(J659="L","Light",IF(J659="D","Dark","")))</f>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 customers!$C$2:$C$1001,,0)=0,"",_xlfn.XLOOKUP(C660,customers!$A$2:$A$1001, customers!$C$2:$C$1001,,0))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1" t="str">
        <f>INDEX(products!$A$1:$G$49,MATCH(orders!$D660,products!$A$1:$A$49,0), MATCH(orders!K$1,products!$A$1:$G$1,0)) &amp; " kg"</f>
        <v>0,5 kg</v>
      </c>
      <c r="L660" s="4">
        <f>INDEX(products!$A$1:$G$49,MATCH(orders!$D660,products!$A$1:$A$49,0), MATCH(orders!L$1,products!$A$1:$G$1,0))</f>
        <v>8.25</v>
      </c>
      <c r="M660" s="4">
        <f>L660*E660</f>
        <v>24.75</v>
      </c>
      <c r="N660" t="str">
        <f>IF(I660="Rob","Robusta", IF(I660="Exc","Excelsa", IF(I660="Ara","Arabika",IF(I660="Lib","Liberika"))))</f>
        <v>Excelsa</v>
      </c>
      <c r="O660" t="str">
        <f>IF(J660="M","Medium",IF(J660="L","Light",IF(J660="D","Dark","")))</f>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 customers!$C$2:$C$1001,,0)=0,"",_xlfn.XLOOKUP(C661,customers!$A$2:$A$1001, customers!$C$2:$C$1001,,0))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1" t="str">
        <f>INDEX(products!$A$1:$G$49,MATCH(orders!$D661,products!$A$1:$A$49,0), MATCH(orders!K$1,products!$A$1:$G$1,0)) &amp; " kg"</f>
        <v>2,5 kg</v>
      </c>
      <c r="L661" s="4">
        <f>INDEX(products!$A$1:$G$49,MATCH(orders!$D661,products!$A$1:$A$49,0), MATCH(orders!L$1,products!$A$1:$G$1,0))</f>
        <v>22.884999999999998</v>
      </c>
      <c r="M661" s="4">
        <f>L661*E661</f>
        <v>45.769999999999996</v>
      </c>
      <c r="N661" t="str">
        <f>IF(I661="Rob","Robusta", IF(I661="Exc","Excelsa", IF(I661="Ara","Arabika",IF(I661="Lib","Liberika"))))</f>
        <v>Arabika</v>
      </c>
      <c r="O661" t="str">
        <f>IF(J661="M","Medium",IF(J661="L","Light",IF(J661="D","Dark","")))</f>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 customers!$C$2:$C$1001,,0)=0,"",_xlfn.XLOOKUP(C662,customers!$A$2:$A$1001, customers!$C$2:$C$1001,,0))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1" t="str">
        <f>INDEX(products!$A$1:$G$49,MATCH(orders!$D662,products!$A$1:$A$49,0), MATCH(orders!K$1,products!$A$1:$G$1,0)) &amp; " kg"</f>
        <v>0,5 kg</v>
      </c>
      <c r="L662" s="4">
        <f>INDEX(products!$A$1:$G$49,MATCH(orders!$D662,products!$A$1:$A$49,0), MATCH(orders!L$1,products!$A$1:$G$1,0))</f>
        <v>8.91</v>
      </c>
      <c r="M662" s="4">
        <f>L662*E662</f>
        <v>53.46</v>
      </c>
      <c r="N662" t="str">
        <f>IF(I662="Rob","Robusta", IF(I662="Exc","Excelsa", IF(I662="Ara","Arabika",IF(I662="Lib","Liberika"))))</f>
        <v>Excelsa</v>
      </c>
      <c r="O662" t="str">
        <f>IF(J662="M","Medium",IF(J662="L","Light",IF(J662="D","Dark","")))</f>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 customers!$C$2:$C$1001,,0)=0,"",_xlfn.XLOOKUP(C663,customers!$A$2:$A$1001, customers!$C$2:$C$1001,,0))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1" t="str">
        <f>INDEX(products!$A$1:$G$49,MATCH(orders!$D663,products!$A$1:$A$49,0), MATCH(orders!K$1,products!$A$1:$G$1,0)) &amp; " kg"</f>
        <v>0,2 kg</v>
      </c>
      <c r="L663" s="4">
        <f>INDEX(products!$A$1:$G$49,MATCH(orders!$D663,products!$A$1:$A$49,0), MATCH(orders!L$1,products!$A$1:$G$1,0))</f>
        <v>3.375</v>
      </c>
      <c r="M663" s="4">
        <f>L663*E663</f>
        <v>20.25</v>
      </c>
      <c r="N663" t="str">
        <f>IF(I663="Rob","Robusta", IF(I663="Exc","Excelsa", IF(I663="Ara","Arabika",IF(I663="Lib","Liberika"))))</f>
        <v>Arabika</v>
      </c>
      <c r="O663" t="str">
        <f>IF(J663="M","Medium",IF(J663="L","Light",IF(J663="D","Dark","")))</f>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 customers!$C$2:$C$1001,,0)=0,"",_xlfn.XLOOKUP(C664,customers!$A$2:$A$1001, customers!$C$2:$C$1001,,0))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1" t="str">
        <f>INDEX(products!$A$1:$G$49,MATCH(orders!$D664,products!$A$1:$A$49,0), MATCH(orders!K$1,products!$A$1:$G$1,0)) &amp; " kg"</f>
        <v>2,5 kg</v>
      </c>
      <c r="L664" s="4">
        <f>INDEX(products!$A$1:$G$49,MATCH(orders!$D664,products!$A$1:$A$49,0), MATCH(orders!L$1,products!$A$1:$G$1,0))</f>
        <v>29.784999999999997</v>
      </c>
      <c r="M664" s="4">
        <f>L664*E664</f>
        <v>148.92499999999998</v>
      </c>
      <c r="N664" t="str">
        <f>IF(I664="Rob","Robusta", IF(I664="Exc","Excelsa", IF(I664="Ara","Arabika",IF(I664="Lib","Liberika"))))</f>
        <v>Liberika</v>
      </c>
      <c r="O664" t="str">
        <f>IF(J664="M","Medium",IF(J664="L","Light",IF(J664="D","Dark","")))</f>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 customers!$C$2:$C$1001,,0)=0,"",_xlfn.XLOOKUP(C665,customers!$A$2:$A$1001, customers!$C$2:$C$1001,,0))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1" t="str">
        <f>INDEX(products!$A$1:$G$49,MATCH(orders!$D665,products!$A$1:$A$49,0), MATCH(orders!K$1,products!$A$1:$G$1,0)) &amp; " kg"</f>
        <v>1 kg</v>
      </c>
      <c r="L665" s="4">
        <f>INDEX(products!$A$1:$G$49,MATCH(orders!$D665,products!$A$1:$A$49,0), MATCH(orders!L$1,products!$A$1:$G$1,0))</f>
        <v>11.25</v>
      </c>
      <c r="M665" s="4">
        <f>L665*E665</f>
        <v>67.5</v>
      </c>
      <c r="N665" t="str">
        <f>IF(I665="Rob","Robusta", IF(I665="Exc","Excelsa", IF(I665="Ara","Arabika",IF(I665="Lib","Liberika"))))</f>
        <v>Arabika</v>
      </c>
      <c r="O665" t="str">
        <f>IF(J665="M","Medium",IF(J665="L","Light",IF(J665="D","Dark","")))</f>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 customers!$C$2:$C$1001,,0)=0,"",_xlfn.XLOOKUP(C666,customers!$A$2:$A$1001, customers!$C$2:$C$1001,,0))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1" t="str">
        <f>INDEX(products!$A$1:$G$49,MATCH(orders!$D666,products!$A$1:$A$49,0), MATCH(orders!K$1,products!$A$1:$G$1,0)) &amp; " kg"</f>
        <v>1 kg</v>
      </c>
      <c r="L666" s="4">
        <f>INDEX(products!$A$1:$G$49,MATCH(orders!$D666,products!$A$1:$A$49,0), MATCH(orders!L$1,products!$A$1:$G$1,0))</f>
        <v>12.15</v>
      </c>
      <c r="M666" s="4">
        <f>L666*E666</f>
        <v>72.900000000000006</v>
      </c>
      <c r="N666" t="str">
        <f>IF(I666="Rob","Robusta", IF(I666="Exc","Excelsa", IF(I666="Ara","Arabika",IF(I666="Lib","Liberika"))))</f>
        <v>Excelsa</v>
      </c>
      <c r="O666" t="str">
        <f>IF(J666="M","Medium",IF(J666="L","Light",IF(J666="D","Dark","")))</f>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 customers!$C$2:$C$1001,,0)=0,"",_xlfn.XLOOKUP(C667,customers!$A$2:$A$1001, customers!$C$2:$C$1001,,0))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1" t="str">
        <f>INDEX(products!$A$1:$G$49,MATCH(orders!$D667,products!$A$1:$A$49,0), MATCH(orders!K$1,products!$A$1:$G$1,0)) &amp; " kg"</f>
        <v>0,2 kg</v>
      </c>
      <c r="L667" s="4">
        <f>INDEX(products!$A$1:$G$49,MATCH(orders!$D667,products!$A$1:$A$49,0), MATCH(orders!L$1,products!$A$1:$G$1,0))</f>
        <v>3.8849999999999998</v>
      </c>
      <c r="M667" s="4">
        <f>L667*E667</f>
        <v>7.77</v>
      </c>
      <c r="N667" t="str">
        <f>IF(I667="Rob","Robusta", IF(I667="Exc","Excelsa", IF(I667="Ara","Arabika",IF(I667="Lib","Liberika"))))</f>
        <v>Liberika</v>
      </c>
      <c r="O667" t="str">
        <f>IF(J667="M","Medium",IF(J667="L","Light",IF(J667="D","Dark","")))</f>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 customers!$C$2:$C$1001,,0)=0,"",_xlfn.XLOOKUP(C668,customers!$A$2:$A$1001, customers!$C$2:$C$1001,,0))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1" t="str">
        <f>INDEX(products!$A$1:$G$49,MATCH(orders!$D668,products!$A$1:$A$49,0), MATCH(orders!K$1,products!$A$1:$G$1,0)) &amp; " kg"</f>
        <v>2,5 kg</v>
      </c>
      <c r="L668" s="4">
        <f>INDEX(products!$A$1:$G$49,MATCH(orders!$D668,products!$A$1:$A$49,0), MATCH(orders!L$1,products!$A$1:$G$1,0))</f>
        <v>22.884999999999998</v>
      </c>
      <c r="M668" s="4">
        <f>L668*E668</f>
        <v>91.539999999999992</v>
      </c>
      <c r="N668" t="str">
        <f>IF(I668="Rob","Robusta", IF(I668="Exc","Excelsa", IF(I668="Ara","Arabika",IF(I668="Lib","Liberika"))))</f>
        <v>Arabika</v>
      </c>
      <c r="O668" t="str">
        <f>IF(J668="M","Medium",IF(J668="L","Light",IF(J668="D","Dark","")))</f>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 customers!$C$2:$C$1001,,0)=0,"",_xlfn.XLOOKUP(C669,customers!$A$2:$A$1001, customers!$C$2:$C$1001,,0))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1" t="str">
        <f>INDEX(products!$A$1:$G$49,MATCH(orders!$D669,products!$A$1:$A$49,0), MATCH(orders!K$1,products!$A$1:$G$1,0)) &amp; " kg"</f>
        <v>1 kg</v>
      </c>
      <c r="L669" s="4">
        <f>INDEX(products!$A$1:$G$49,MATCH(orders!$D669,products!$A$1:$A$49,0), MATCH(orders!L$1,products!$A$1:$G$1,0))</f>
        <v>9.9499999999999993</v>
      </c>
      <c r="M669" s="4">
        <f>L669*E669</f>
        <v>59.699999999999996</v>
      </c>
      <c r="N669" t="str">
        <f>IF(I669="Rob","Robusta", IF(I669="Exc","Excelsa", IF(I669="Ara","Arabika",IF(I669="Lib","Liberika"))))</f>
        <v>Arabika</v>
      </c>
      <c r="O669" t="str">
        <f>IF(J669="M","Medium",IF(J669="L","Light",IF(J669="D","Dark","")))</f>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 customers!$C$2:$C$1001,,0)=0,"",_xlfn.XLOOKUP(C670,customers!$A$2:$A$1001, customers!$C$2:$C$1001,,0))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1" t="str">
        <f>INDEX(products!$A$1:$G$49,MATCH(orders!$D670,products!$A$1:$A$49,0), MATCH(orders!K$1,products!$A$1:$G$1,0)) &amp; " kg"</f>
        <v>2,5 kg</v>
      </c>
      <c r="L670" s="4">
        <f>INDEX(products!$A$1:$G$49,MATCH(orders!$D670,products!$A$1:$A$49,0), MATCH(orders!L$1,products!$A$1:$G$1,0))</f>
        <v>27.484999999999996</v>
      </c>
      <c r="M670" s="4">
        <f>L670*E670</f>
        <v>137.42499999999998</v>
      </c>
      <c r="N670" t="str">
        <f>IF(I670="Rob","Robusta", IF(I670="Exc","Excelsa", IF(I670="Ara","Arabika",IF(I670="Lib","Liberika"))))</f>
        <v>Robusta</v>
      </c>
      <c r="O670" t="str">
        <f>IF(J670="M","Medium",IF(J670="L","Light",IF(J670="D","Dark","")))</f>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 customers!$C$2:$C$1001,,0)=0,"",_xlfn.XLOOKUP(C671,customers!$A$2:$A$1001, customers!$C$2:$C$1001,,0))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1" t="str">
        <f>INDEX(products!$A$1:$G$49,MATCH(orders!$D671,products!$A$1:$A$49,0), MATCH(orders!K$1,products!$A$1:$G$1,0)) &amp; " kg"</f>
        <v>2,5 kg</v>
      </c>
      <c r="L671" s="4">
        <f>INDEX(products!$A$1:$G$49,MATCH(orders!$D671,products!$A$1:$A$49,0), MATCH(orders!L$1,products!$A$1:$G$1,0))</f>
        <v>33.464999999999996</v>
      </c>
      <c r="M671" s="4">
        <f>L671*E671</f>
        <v>66.929999999999993</v>
      </c>
      <c r="N671" t="str">
        <f>IF(I671="Rob","Robusta", IF(I671="Exc","Excelsa", IF(I671="Ara","Arabika",IF(I671="Lib","Liberika"))))</f>
        <v>Liberika</v>
      </c>
      <c r="O671" t="str">
        <f>IF(J671="M","Medium",IF(J671="L","Light",IF(J671="D","Dark","")))</f>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 customers!$C$2:$C$1001,,0)=0,"",_xlfn.XLOOKUP(C672,customers!$A$2:$A$1001, customers!$C$2:$C$1001,,0))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1" t="str">
        <f>INDEX(products!$A$1:$G$49,MATCH(orders!$D672,products!$A$1:$A$49,0), MATCH(orders!K$1,products!$A$1:$G$1,0)) &amp; " kg"</f>
        <v>0,2 kg</v>
      </c>
      <c r="L672" s="4">
        <f>INDEX(products!$A$1:$G$49,MATCH(orders!$D672,products!$A$1:$A$49,0), MATCH(orders!L$1,products!$A$1:$G$1,0))</f>
        <v>4.3650000000000002</v>
      </c>
      <c r="M672" s="4">
        <f>L672*E672</f>
        <v>13.095000000000001</v>
      </c>
      <c r="N672" t="str">
        <f>IF(I672="Rob","Robusta", IF(I672="Exc","Excelsa", IF(I672="Ara","Arabika",IF(I672="Lib","Liberika"))))</f>
        <v>Liberika</v>
      </c>
      <c r="O672" t="str">
        <f>IF(J672="M","Medium",IF(J672="L","Light",IF(J672="D","Dark","")))</f>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 customers!$C$2:$C$1001,,0)=0,"",_xlfn.XLOOKUP(C673,customers!$A$2:$A$1001, customers!$C$2:$C$1001,,0))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1" t="str">
        <f>INDEX(products!$A$1:$G$49,MATCH(orders!$D673,products!$A$1:$A$49,0), MATCH(orders!K$1,products!$A$1:$G$1,0)) &amp; " kg"</f>
        <v>1 kg</v>
      </c>
      <c r="L673" s="4">
        <f>INDEX(products!$A$1:$G$49,MATCH(orders!$D673,products!$A$1:$A$49,0), MATCH(orders!L$1,products!$A$1:$G$1,0))</f>
        <v>11.95</v>
      </c>
      <c r="M673" s="4">
        <f>L673*E673</f>
        <v>59.75</v>
      </c>
      <c r="N673" t="str">
        <f>IF(I673="Rob","Robusta", IF(I673="Exc","Excelsa", IF(I673="Ara","Arabika",IF(I673="Lib","Liberika"))))</f>
        <v>Robusta</v>
      </c>
      <c r="O673" t="str">
        <f>IF(J673="M","Medium",IF(J673="L","Light",IF(J673="D","Dark","")))</f>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 customers!$C$2:$C$1001,,0)=0,"",_xlfn.XLOOKUP(C674,customers!$A$2:$A$1001, customers!$C$2:$C$1001,,0))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1" t="str">
        <f>INDEX(products!$A$1:$G$49,MATCH(orders!$D674,products!$A$1:$A$49,0), MATCH(orders!K$1,products!$A$1:$G$1,0)) &amp; " kg"</f>
        <v>0,5 kg</v>
      </c>
      <c r="L674" s="4">
        <f>INDEX(products!$A$1:$G$49,MATCH(orders!$D674,products!$A$1:$A$49,0), MATCH(orders!L$1,products!$A$1:$G$1,0))</f>
        <v>8.73</v>
      </c>
      <c r="M674" s="4">
        <f>L674*E674</f>
        <v>43.650000000000006</v>
      </c>
      <c r="N674" t="str">
        <f>IF(I674="Rob","Robusta", IF(I674="Exc","Excelsa", IF(I674="Ara","Arabika",IF(I674="Lib","Liberika"))))</f>
        <v>Liberika</v>
      </c>
      <c r="O674" t="str">
        <f>IF(J674="M","Medium",IF(J674="L","Light",IF(J674="D","Dark","")))</f>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 customers!$C$2:$C$1001,,0)=0,"",_xlfn.XLOOKUP(C675,customers!$A$2:$A$1001, customers!$C$2:$C$1001,,0))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1" t="str">
        <f>INDEX(products!$A$1:$G$49,MATCH(orders!$D675,products!$A$1:$A$49,0), MATCH(orders!K$1,products!$A$1:$G$1,0)) &amp; " kg"</f>
        <v>1 kg</v>
      </c>
      <c r="L675" s="4">
        <f>INDEX(products!$A$1:$G$49,MATCH(orders!$D675,products!$A$1:$A$49,0), MATCH(orders!L$1,products!$A$1:$G$1,0))</f>
        <v>13.75</v>
      </c>
      <c r="M675" s="4">
        <f>L675*E675</f>
        <v>82.5</v>
      </c>
      <c r="N675" t="str">
        <f>IF(I675="Rob","Robusta", IF(I675="Exc","Excelsa", IF(I675="Ara","Arabika",IF(I675="Lib","Liberika"))))</f>
        <v>Excelsa</v>
      </c>
      <c r="O675" t="str">
        <f>IF(J675="M","Medium",IF(J675="L","Light",IF(J675="D","Dark","")))</f>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 customers!$C$2:$C$1001,,0)=0,"",_xlfn.XLOOKUP(C676,customers!$A$2:$A$1001, customers!$C$2:$C$1001,,0))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1" t="str">
        <f>INDEX(products!$A$1:$G$49,MATCH(orders!$D676,products!$A$1:$A$49,0), MATCH(orders!K$1,products!$A$1:$G$1,0)) &amp; " kg"</f>
        <v>2,5 kg</v>
      </c>
      <c r="L676" s="4">
        <f>INDEX(products!$A$1:$G$49,MATCH(orders!$D676,products!$A$1:$A$49,0), MATCH(orders!L$1,products!$A$1:$G$1,0))</f>
        <v>29.784999999999997</v>
      </c>
      <c r="M676" s="4">
        <f>L676*E676</f>
        <v>178.70999999999998</v>
      </c>
      <c r="N676" t="str">
        <f>IF(I676="Rob","Robusta", IF(I676="Exc","Excelsa", IF(I676="Ara","Arabika",IF(I676="Lib","Liberika"))))</f>
        <v>Arabika</v>
      </c>
      <c r="O676" t="str">
        <f>IF(J676="M","Medium",IF(J676="L","Light",IF(J676="D","Dark","")))</f>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 customers!$C$2:$C$1001,,0)=0,"",_xlfn.XLOOKUP(C677,customers!$A$2:$A$1001, customers!$C$2:$C$1001,,0))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1" t="str">
        <f>INDEX(products!$A$1:$G$49,MATCH(orders!$D677,products!$A$1:$A$49,0), MATCH(orders!K$1,products!$A$1:$G$1,0)) &amp; " kg"</f>
        <v>2,5 kg</v>
      </c>
      <c r="L677" s="4">
        <f>INDEX(products!$A$1:$G$49,MATCH(orders!$D677,products!$A$1:$A$49,0), MATCH(orders!L$1,products!$A$1:$G$1,0))</f>
        <v>29.784999999999997</v>
      </c>
      <c r="M677" s="4">
        <f>L677*E677</f>
        <v>119.13999999999999</v>
      </c>
      <c r="N677" t="str">
        <f>IF(I677="Rob","Robusta", IF(I677="Exc","Excelsa", IF(I677="Ara","Arabika",IF(I677="Lib","Liberika"))))</f>
        <v>Liberika</v>
      </c>
      <c r="O677" t="str">
        <f>IF(J677="M","Medium",IF(J677="L","Light",IF(J677="D","Dark","")))</f>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 customers!$C$2:$C$1001,,0)=0,"",_xlfn.XLOOKUP(C678,customers!$A$2:$A$1001, customers!$C$2:$C$1001,,0))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1" t="str">
        <f>INDEX(products!$A$1:$G$49,MATCH(orders!$D678,products!$A$1:$A$49,0), MATCH(orders!K$1,products!$A$1:$G$1,0)) &amp; " kg"</f>
        <v>0,5 kg</v>
      </c>
      <c r="L678" s="4">
        <f>INDEX(products!$A$1:$G$49,MATCH(orders!$D678,products!$A$1:$A$49,0), MATCH(orders!L$1,products!$A$1:$G$1,0))</f>
        <v>9.51</v>
      </c>
      <c r="M678" s="4">
        <f>L678*E678</f>
        <v>47.55</v>
      </c>
      <c r="N678" t="str">
        <f>IF(I678="Rob","Robusta", IF(I678="Exc","Excelsa", IF(I678="Ara","Arabika",IF(I678="Lib","Liberika"))))</f>
        <v>Liberika</v>
      </c>
      <c r="O678" t="str">
        <f>IF(J678="M","Medium",IF(J678="L","Light",IF(J678="D","Dark","")))</f>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 customers!$C$2:$C$1001,,0)=0,"",_xlfn.XLOOKUP(C679,customers!$A$2:$A$1001, customers!$C$2:$C$1001,,0))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1" t="str">
        <f>INDEX(products!$A$1:$G$49,MATCH(orders!$D679,products!$A$1:$A$49,0), MATCH(orders!K$1,products!$A$1:$G$1,0)) &amp; " kg"</f>
        <v>0,5 kg</v>
      </c>
      <c r="L679" s="4">
        <f>INDEX(products!$A$1:$G$49,MATCH(orders!$D679,products!$A$1:$A$49,0), MATCH(orders!L$1,products!$A$1:$G$1,0))</f>
        <v>8.73</v>
      </c>
      <c r="M679" s="4">
        <f>L679*E679</f>
        <v>43.650000000000006</v>
      </c>
      <c r="N679" t="str">
        <f>IF(I679="Rob","Robusta", IF(I679="Exc","Excelsa", IF(I679="Ara","Arabika",IF(I679="Lib","Liberika"))))</f>
        <v>Liberika</v>
      </c>
      <c r="O679" t="str">
        <f>IF(J679="M","Medium",IF(J679="L","Light",IF(J679="D","Dark","")))</f>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 customers!$C$2:$C$1001,,0)=0,"",_xlfn.XLOOKUP(C680,customers!$A$2:$A$1001, customers!$C$2:$C$1001,,0))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1" t="str">
        <f>INDEX(products!$A$1:$G$49,MATCH(orders!$D680,products!$A$1:$A$49,0), MATCH(orders!K$1,products!$A$1:$G$1,0)) &amp; " kg"</f>
        <v>2,5 kg</v>
      </c>
      <c r="L680" s="4">
        <f>INDEX(products!$A$1:$G$49,MATCH(orders!$D680,products!$A$1:$A$49,0), MATCH(orders!L$1,products!$A$1:$G$1,0))</f>
        <v>29.784999999999997</v>
      </c>
      <c r="M680" s="4">
        <f>L680*E680</f>
        <v>178.70999999999998</v>
      </c>
      <c r="N680" t="str">
        <f>IF(I680="Rob","Robusta", IF(I680="Exc","Excelsa", IF(I680="Ara","Arabika",IF(I680="Lib","Liberika"))))</f>
        <v>Arabika</v>
      </c>
      <c r="O680" t="str">
        <f>IF(J680="M","Medium",IF(J680="L","Light",IF(J680="D","Dark","")))</f>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 customers!$C$2:$C$1001,,0)=0,"",_xlfn.XLOOKUP(C681,customers!$A$2:$A$1001, customers!$C$2:$C$1001,,0))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1" t="str">
        <f>INDEX(products!$A$1:$G$49,MATCH(orders!$D681,products!$A$1:$A$49,0), MATCH(orders!K$1,products!$A$1:$G$1,0)) &amp; " kg"</f>
        <v>2,5 kg</v>
      </c>
      <c r="L681" s="4">
        <f>INDEX(products!$A$1:$G$49,MATCH(orders!$D681,products!$A$1:$A$49,0), MATCH(orders!L$1,products!$A$1:$G$1,0))</f>
        <v>27.484999999999996</v>
      </c>
      <c r="M681" s="4">
        <f>L681*E681</f>
        <v>27.484999999999996</v>
      </c>
      <c r="N681" t="str">
        <f>IF(I681="Rob","Robusta", IF(I681="Exc","Excelsa", IF(I681="Ara","Arabika",IF(I681="Lib","Liberika"))))</f>
        <v>Robusta</v>
      </c>
      <c r="O681" t="str">
        <f>IF(J681="M","Medium",IF(J681="L","Light",IF(J681="D","Dark","")))</f>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 customers!$C$2:$C$1001,,0)=0,"",_xlfn.XLOOKUP(C682,customers!$A$2:$A$1001, customers!$C$2:$C$1001,,0))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1" t="str">
        <f>INDEX(products!$A$1:$G$49,MATCH(orders!$D682,products!$A$1:$A$49,0), MATCH(orders!K$1,products!$A$1:$G$1,0)) &amp; " kg"</f>
        <v>1 kg</v>
      </c>
      <c r="L682" s="4">
        <f>INDEX(products!$A$1:$G$49,MATCH(orders!$D682,products!$A$1:$A$49,0), MATCH(orders!L$1,products!$A$1:$G$1,0))</f>
        <v>11.25</v>
      </c>
      <c r="M682" s="4">
        <f>L682*E682</f>
        <v>56.25</v>
      </c>
      <c r="N682" t="str">
        <f>IF(I682="Rob","Robusta", IF(I682="Exc","Excelsa", IF(I682="Ara","Arabika",IF(I682="Lib","Liberika"))))</f>
        <v>Arabika</v>
      </c>
      <c r="O682" t="str">
        <f>IF(J682="M","Medium",IF(J682="L","Light",IF(J682="D","Dark","")))</f>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 customers!$C$2:$C$1001,,0)=0,"",_xlfn.XLOOKUP(C683,customers!$A$2:$A$1001, customers!$C$2:$C$1001,,0))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1" t="str">
        <f>INDEX(products!$A$1:$G$49,MATCH(orders!$D683,products!$A$1:$A$49,0), MATCH(orders!K$1,products!$A$1:$G$1,0)) &amp; " kg"</f>
        <v>0,2 kg</v>
      </c>
      <c r="L683" s="4">
        <f>INDEX(products!$A$1:$G$49,MATCH(orders!$D683,products!$A$1:$A$49,0), MATCH(orders!L$1,products!$A$1:$G$1,0))</f>
        <v>4.7549999999999999</v>
      </c>
      <c r="M683" s="4">
        <f>L683*E683</f>
        <v>9.51</v>
      </c>
      <c r="N683" t="str">
        <f>IF(I683="Rob","Robusta", IF(I683="Exc","Excelsa", IF(I683="Ara","Arabika",IF(I683="Lib","Liberika"))))</f>
        <v>Liberika</v>
      </c>
      <c r="O683" t="str">
        <f>IF(J683="M","Medium",IF(J683="L","Light",IF(J683="D","Dark","")))</f>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 customers!$C$2:$C$1001,,0)=0,"",_xlfn.XLOOKUP(C684,customers!$A$2:$A$1001, customers!$C$2:$C$1001,,0))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1" t="str">
        <f>INDEX(products!$A$1:$G$49,MATCH(orders!$D684,products!$A$1:$A$49,0), MATCH(orders!K$1,products!$A$1:$G$1,0)) &amp; " kg"</f>
        <v>0,2 kg</v>
      </c>
      <c r="L684" s="4">
        <f>INDEX(products!$A$1:$G$49,MATCH(orders!$D684,products!$A$1:$A$49,0), MATCH(orders!L$1,products!$A$1:$G$1,0))</f>
        <v>4.125</v>
      </c>
      <c r="M684" s="4">
        <f>L684*E684</f>
        <v>8.25</v>
      </c>
      <c r="N684" t="str">
        <f>IF(I684="Rob","Robusta", IF(I684="Exc","Excelsa", IF(I684="Ara","Arabika",IF(I684="Lib","Liberika"))))</f>
        <v>Excelsa</v>
      </c>
      <c r="O684" t="str">
        <f>IF(J684="M","Medium",IF(J684="L","Light",IF(J684="D","Dark","")))</f>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 customers!$C$2:$C$1001,,0)=0,"",_xlfn.XLOOKUP(C685,customers!$A$2:$A$1001, customers!$C$2:$C$1001,,0))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1" t="str">
        <f>INDEX(products!$A$1:$G$49,MATCH(orders!$D685,products!$A$1:$A$49,0), MATCH(orders!K$1,products!$A$1:$G$1,0)) &amp; " kg"</f>
        <v>0,5 kg</v>
      </c>
      <c r="L685" s="4">
        <f>INDEX(products!$A$1:$G$49,MATCH(orders!$D685,products!$A$1:$A$49,0), MATCH(orders!L$1,products!$A$1:$G$1,0))</f>
        <v>7.77</v>
      </c>
      <c r="M685" s="4">
        <f>L685*E685</f>
        <v>46.62</v>
      </c>
      <c r="N685" t="str">
        <f>IF(I685="Rob","Robusta", IF(I685="Exc","Excelsa", IF(I685="Ara","Arabika",IF(I685="Lib","Liberika"))))</f>
        <v>Liberika</v>
      </c>
      <c r="O685" t="str">
        <f>IF(J685="M","Medium",IF(J685="L","Light",IF(J685="D","Dark","")))</f>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 customers!$C$2:$C$1001,,0)=0,"",_xlfn.XLOOKUP(C686,customers!$A$2:$A$1001, customers!$C$2:$C$1001,,0))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1" t="str">
        <f>INDEX(products!$A$1:$G$49,MATCH(orders!$D686,products!$A$1:$A$49,0), MATCH(orders!K$1,products!$A$1:$G$1,0)) &amp; " kg"</f>
        <v>1 kg</v>
      </c>
      <c r="L686" s="4">
        <f>INDEX(products!$A$1:$G$49,MATCH(orders!$D686,products!$A$1:$A$49,0), MATCH(orders!L$1,products!$A$1:$G$1,0))</f>
        <v>11.95</v>
      </c>
      <c r="M686" s="4">
        <f>L686*E686</f>
        <v>71.699999999999989</v>
      </c>
      <c r="N686" t="str">
        <f>IF(I686="Rob","Robusta", IF(I686="Exc","Excelsa", IF(I686="Ara","Arabika",IF(I686="Lib","Liberika"))))</f>
        <v>Robusta</v>
      </c>
      <c r="O686" t="str">
        <f>IF(J686="M","Medium",IF(J686="L","Light",IF(J686="D","Dark","")))</f>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 customers!$C$2:$C$1001,,0)=0,"",_xlfn.XLOOKUP(C687,customers!$A$2:$A$1001, customers!$C$2:$C$1001,,0))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1" t="str">
        <f>INDEX(products!$A$1:$G$49,MATCH(orders!$D687,products!$A$1:$A$49,0), MATCH(orders!K$1,products!$A$1:$G$1,0)) &amp; " kg"</f>
        <v>2,5 kg</v>
      </c>
      <c r="L687" s="4">
        <f>INDEX(products!$A$1:$G$49,MATCH(orders!$D687,products!$A$1:$A$49,0), MATCH(orders!L$1,products!$A$1:$G$1,0))</f>
        <v>36.454999999999998</v>
      </c>
      <c r="M687" s="4">
        <f>L687*E687</f>
        <v>72.91</v>
      </c>
      <c r="N687" t="str">
        <f>IF(I687="Rob","Robusta", IF(I687="Exc","Excelsa", IF(I687="Ara","Arabika",IF(I687="Lib","Liberika"))))</f>
        <v>Liberika</v>
      </c>
      <c r="O687" t="str">
        <f>IF(J687="M","Medium",IF(J687="L","Light",IF(J687="D","Dark","")))</f>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 customers!$C$2:$C$1001,,0)=0,"",_xlfn.XLOOKUP(C688,customers!$A$2:$A$1001, customers!$C$2:$C$1001,,0))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1" t="str">
        <f>INDEX(products!$A$1:$G$49,MATCH(orders!$D688,products!$A$1:$A$49,0), MATCH(orders!K$1,products!$A$1:$G$1,0)) &amp; " kg"</f>
        <v>0,2 kg</v>
      </c>
      <c r="L688" s="4">
        <f>INDEX(products!$A$1:$G$49,MATCH(orders!$D688,products!$A$1:$A$49,0), MATCH(orders!L$1,products!$A$1:$G$1,0))</f>
        <v>2.6849999999999996</v>
      </c>
      <c r="M688" s="4">
        <f>L688*E688</f>
        <v>8.0549999999999997</v>
      </c>
      <c r="N688" t="str">
        <f>IF(I688="Rob","Robusta", IF(I688="Exc","Excelsa", IF(I688="Ara","Arabika",IF(I688="Lib","Liberika"))))</f>
        <v>Robusta</v>
      </c>
      <c r="O688" t="str">
        <f>IF(J688="M","Medium",IF(J688="L","Light",IF(J688="D","Dark","")))</f>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 customers!$C$2:$C$1001,,0)=0,"",_xlfn.XLOOKUP(C689,customers!$A$2:$A$1001, customers!$C$2:$C$1001,,0))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1" t="str">
        <f>INDEX(products!$A$1:$G$49,MATCH(orders!$D689,products!$A$1:$A$49,0), MATCH(orders!K$1,products!$A$1:$G$1,0)) &amp; " kg"</f>
        <v>0,5 kg</v>
      </c>
      <c r="L689" s="4">
        <f>INDEX(products!$A$1:$G$49,MATCH(orders!$D689,products!$A$1:$A$49,0), MATCH(orders!L$1,products!$A$1:$G$1,0))</f>
        <v>8.25</v>
      </c>
      <c r="M689" s="4">
        <f>L689*E689</f>
        <v>16.5</v>
      </c>
      <c r="N689" t="str">
        <f>IF(I689="Rob","Robusta", IF(I689="Exc","Excelsa", IF(I689="Ara","Arabika",IF(I689="Lib","Liberika"))))</f>
        <v>Excelsa</v>
      </c>
      <c r="O689" t="str">
        <f>IF(J689="M","Medium",IF(J689="L","Light",IF(J689="D","Dark","")))</f>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 customers!$C$2:$C$1001,,0)=0,"",_xlfn.XLOOKUP(C690,customers!$A$2:$A$1001, customers!$C$2:$C$1001,,0))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1" t="str">
        <f>INDEX(products!$A$1:$G$49,MATCH(orders!$D690,products!$A$1:$A$49,0), MATCH(orders!K$1,products!$A$1:$G$1,0)) &amp; " kg"</f>
        <v>1 kg</v>
      </c>
      <c r="L690" s="4">
        <f>INDEX(products!$A$1:$G$49,MATCH(orders!$D690,products!$A$1:$A$49,0), MATCH(orders!L$1,products!$A$1:$G$1,0))</f>
        <v>12.95</v>
      </c>
      <c r="M690" s="4">
        <f>L690*E690</f>
        <v>64.75</v>
      </c>
      <c r="N690" t="str">
        <f>IF(I690="Rob","Robusta", IF(I690="Exc","Excelsa", IF(I690="Ara","Arabika",IF(I690="Lib","Liberika"))))</f>
        <v>Arabika</v>
      </c>
      <c r="O690" t="str">
        <f>IF(J690="M","Medium",IF(J690="L","Light",IF(J690="D","Dark","")))</f>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 customers!$C$2:$C$1001,,0)=0,"",_xlfn.XLOOKUP(C691,customers!$A$2:$A$1001, customers!$C$2:$C$1001,,0))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1" t="str">
        <f>INDEX(products!$A$1:$G$49,MATCH(orders!$D691,products!$A$1:$A$49,0), MATCH(orders!K$1,products!$A$1:$G$1,0)) &amp; " kg"</f>
        <v>0,5 kg</v>
      </c>
      <c r="L691" s="4">
        <f>INDEX(products!$A$1:$G$49,MATCH(orders!$D691,products!$A$1:$A$49,0), MATCH(orders!L$1,products!$A$1:$G$1,0))</f>
        <v>6.75</v>
      </c>
      <c r="M691" s="4">
        <f>L691*E691</f>
        <v>33.75</v>
      </c>
      <c r="N691" t="str">
        <f>IF(I691="Rob","Robusta", IF(I691="Exc","Excelsa", IF(I691="Ara","Arabika",IF(I691="Lib","Liberika"))))</f>
        <v>Arabika</v>
      </c>
      <c r="O691" t="str">
        <f>IF(J691="M","Medium",IF(J691="L","Light",IF(J691="D","Dark","")))</f>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 customers!$C$2:$C$1001,,0)=0,"",_xlfn.XLOOKUP(C692,customers!$A$2:$A$1001, customers!$C$2:$C$1001,,0))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1" t="str">
        <f>INDEX(products!$A$1:$G$49,MATCH(orders!$D692,products!$A$1:$A$49,0), MATCH(orders!K$1,products!$A$1:$G$1,0)) &amp; " kg"</f>
        <v>2,5 kg</v>
      </c>
      <c r="L692" s="4">
        <f>INDEX(products!$A$1:$G$49,MATCH(orders!$D692,products!$A$1:$A$49,0), MATCH(orders!L$1,products!$A$1:$G$1,0))</f>
        <v>29.784999999999997</v>
      </c>
      <c r="M692" s="4">
        <f>L692*E692</f>
        <v>178.70999999999998</v>
      </c>
      <c r="N692" t="str">
        <f>IF(I692="Rob","Robusta", IF(I692="Exc","Excelsa", IF(I692="Ara","Arabika",IF(I692="Lib","Liberika"))))</f>
        <v>Liberika</v>
      </c>
      <c r="O692" t="str">
        <f>IF(J692="M","Medium",IF(J692="L","Light",IF(J692="D","Dark","")))</f>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 customers!$C$2:$C$1001,,0)=0,"",_xlfn.XLOOKUP(C693,customers!$A$2:$A$1001, customers!$C$2:$C$1001,,0))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1" t="str">
        <f>INDEX(products!$A$1:$G$49,MATCH(orders!$D693,products!$A$1:$A$49,0), MATCH(orders!K$1,products!$A$1:$G$1,0)) &amp; " kg"</f>
        <v>1 kg</v>
      </c>
      <c r="L693" s="4">
        <f>INDEX(products!$A$1:$G$49,MATCH(orders!$D693,products!$A$1:$A$49,0), MATCH(orders!L$1,products!$A$1:$G$1,0))</f>
        <v>11.25</v>
      </c>
      <c r="M693" s="4">
        <f>L693*E693</f>
        <v>22.5</v>
      </c>
      <c r="N693" t="str">
        <f>IF(I693="Rob","Robusta", IF(I693="Exc","Excelsa", IF(I693="Ara","Arabika",IF(I693="Lib","Liberika"))))</f>
        <v>Arabika</v>
      </c>
      <c r="O693" t="str">
        <f>IF(J693="M","Medium",IF(J693="L","Light",IF(J693="D","Dark","")))</f>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 customers!$C$2:$C$1001,,0)=0,"",_xlfn.XLOOKUP(C694,customers!$A$2:$A$1001, customers!$C$2:$C$1001,,0))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1" t="str">
        <f>INDEX(products!$A$1:$G$49,MATCH(orders!$D694,products!$A$1:$A$49,0), MATCH(orders!K$1,products!$A$1:$G$1,0)) &amp; " kg"</f>
        <v>1 kg</v>
      </c>
      <c r="L694" s="4">
        <f>INDEX(products!$A$1:$G$49,MATCH(orders!$D694,products!$A$1:$A$49,0), MATCH(orders!L$1,products!$A$1:$G$1,0))</f>
        <v>12.95</v>
      </c>
      <c r="M694" s="4">
        <f>L694*E694</f>
        <v>12.95</v>
      </c>
      <c r="N694" t="str">
        <f>IF(I694="Rob","Robusta", IF(I694="Exc","Excelsa", IF(I694="Ara","Arabika",IF(I694="Lib","Liberika"))))</f>
        <v>Liberika</v>
      </c>
      <c r="O694" t="str">
        <f>IF(J694="M","Medium",IF(J694="L","Light",IF(J694="D","Dark","")))</f>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 customers!$C$2:$C$1001,,0)=0,"",_xlfn.XLOOKUP(C695,customers!$A$2:$A$1001, customers!$C$2:$C$1001,,0))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1" t="str">
        <f>INDEX(products!$A$1:$G$49,MATCH(orders!$D695,products!$A$1:$A$49,0), MATCH(orders!K$1,products!$A$1:$G$1,0)) &amp; " kg"</f>
        <v>2,5 kg</v>
      </c>
      <c r="L695" s="4">
        <f>INDEX(products!$A$1:$G$49,MATCH(orders!$D695,products!$A$1:$A$49,0), MATCH(orders!L$1,products!$A$1:$G$1,0))</f>
        <v>25.874999999999996</v>
      </c>
      <c r="M695" s="4">
        <f>L695*E695</f>
        <v>51.749999999999993</v>
      </c>
      <c r="N695" t="str">
        <f>IF(I695="Rob","Robusta", IF(I695="Exc","Excelsa", IF(I695="Ara","Arabika",IF(I695="Lib","Liberika"))))</f>
        <v>Arabika</v>
      </c>
      <c r="O695" t="str">
        <f>IF(J695="M","Medium",IF(J695="L","Light",IF(J695="D","Dark","")))</f>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 customers!$C$2:$C$1001,,0)=0,"",_xlfn.XLOOKUP(C696,customers!$A$2:$A$1001, customers!$C$2:$C$1001,,0))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1" t="str">
        <f>INDEX(products!$A$1:$G$49,MATCH(orders!$D696,products!$A$1:$A$49,0), MATCH(orders!K$1,products!$A$1:$G$1,0)) &amp; " kg"</f>
        <v>0,5 kg</v>
      </c>
      <c r="L696" s="4">
        <f>INDEX(products!$A$1:$G$49,MATCH(orders!$D696,products!$A$1:$A$49,0), MATCH(orders!L$1,products!$A$1:$G$1,0))</f>
        <v>7.29</v>
      </c>
      <c r="M696" s="4">
        <f>L696*E696</f>
        <v>36.450000000000003</v>
      </c>
      <c r="N696" t="str">
        <f>IF(I696="Rob","Robusta", IF(I696="Exc","Excelsa", IF(I696="Ara","Arabika",IF(I696="Lib","Liberika"))))</f>
        <v>Excelsa</v>
      </c>
      <c r="O696" t="str">
        <f>IF(J696="M","Medium",IF(J696="L","Light",IF(J696="D","Dark","")))</f>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 customers!$C$2:$C$1001,,0)=0,"",_xlfn.XLOOKUP(C697,customers!$A$2:$A$1001, customers!$C$2:$C$1001,,0))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1" t="str">
        <f>INDEX(products!$A$1:$G$49,MATCH(orders!$D697,products!$A$1:$A$49,0), MATCH(orders!K$1,products!$A$1:$G$1,0)) &amp; " kg"</f>
        <v>2,5 kg</v>
      </c>
      <c r="L697" s="4">
        <f>INDEX(products!$A$1:$G$49,MATCH(orders!$D697,products!$A$1:$A$49,0), MATCH(orders!L$1,products!$A$1:$G$1,0))</f>
        <v>36.454999999999998</v>
      </c>
      <c r="M697" s="4">
        <f>L697*E697</f>
        <v>182.27499999999998</v>
      </c>
      <c r="N697" t="str">
        <f>IF(I697="Rob","Robusta", IF(I697="Exc","Excelsa", IF(I697="Ara","Arabika",IF(I697="Lib","Liberika"))))</f>
        <v>Liberika</v>
      </c>
      <c r="O697" t="str">
        <f>IF(J697="M","Medium",IF(J697="L","Light",IF(J697="D","Dark","")))</f>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 customers!$C$2:$C$1001,,0)=0,"",_xlfn.XLOOKUP(C698,customers!$A$2:$A$1001, customers!$C$2:$C$1001,,0))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1" t="str">
        <f>INDEX(products!$A$1:$G$49,MATCH(orders!$D698,products!$A$1:$A$49,0), MATCH(orders!K$1,products!$A$1:$G$1,0)) &amp; " kg"</f>
        <v>0,5 kg</v>
      </c>
      <c r="L698" s="4">
        <f>INDEX(products!$A$1:$G$49,MATCH(orders!$D698,products!$A$1:$A$49,0), MATCH(orders!L$1,products!$A$1:$G$1,0))</f>
        <v>7.77</v>
      </c>
      <c r="M698" s="4">
        <f>L698*E698</f>
        <v>31.08</v>
      </c>
      <c r="N698" t="str">
        <f>IF(I698="Rob","Robusta", IF(I698="Exc","Excelsa", IF(I698="Ara","Arabika",IF(I698="Lib","Liberika"))))</f>
        <v>Liberika</v>
      </c>
      <c r="O698" t="str">
        <f>IF(J698="M","Medium",IF(J698="L","Light",IF(J698="D","Dark","")))</f>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 customers!$C$2:$C$1001,,0)=0,"",_xlfn.XLOOKUP(C699,customers!$A$2:$A$1001, customers!$C$2:$C$1001,,0))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1" t="str">
        <f>INDEX(products!$A$1:$G$49,MATCH(orders!$D699,products!$A$1:$A$49,0), MATCH(orders!K$1,products!$A$1:$G$1,0)) &amp; " kg"</f>
        <v>0,5 kg</v>
      </c>
      <c r="L699" s="4">
        <f>INDEX(products!$A$1:$G$49,MATCH(orders!$D699,products!$A$1:$A$49,0), MATCH(orders!L$1,products!$A$1:$G$1,0))</f>
        <v>6.75</v>
      </c>
      <c r="M699" s="4">
        <f>L699*E699</f>
        <v>20.25</v>
      </c>
      <c r="N699" t="str">
        <f>IF(I699="Rob","Robusta", IF(I699="Exc","Excelsa", IF(I699="Ara","Arabika",IF(I699="Lib","Liberika"))))</f>
        <v>Arabika</v>
      </c>
      <c r="O699" t="str">
        <f>IF(J699="M","Medium",IF(J699="L","Light",IF(J699="D","Dark","")))</f>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 customers!$C$2:$C$1001,,0)=0,"",_xlfn.XLOOKUP(C700,customers!$A$2:$A$1001, customers!$C$2:$C$1001,,0))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1" t="str">
        <f>INDEX(products!$A$1:$G$49,MATCH(orders!$D700,products!$A$1:$A$49,0), MATCH(orders!K$1,products!$A$1:$G$1,0)) &amp; " kg"</f>
        <v>1 kg</v>
      </c>
      <c r="L700" s="4">
        <f>INDEX(products!$A$1:$G$49,MATCH(orders!$D700,products!$A$1:$A$49,0), MATCH(orders!L$1,products!$A$1:$G$1,0))</f>
        <v>12.95</v>
      </c>
      <c r="M700" s="4">
        <f>L700*E700</f>
        <v>25.9</v>
      </c>
      <c r="N700" t="str">
        <f>IF(I700="Rob","Robusta", IF(I700="Exc","Excelsa", IF(I700="Ara","Arabika",IF(I700="Lib","Liberika"))))</f>
        <v>Liberika</v>
      </c>
      <c r="O700" t="str">
        <f>IF(J700="M","Medium",IF(J700="L","Light",IF(J700="D","Dark","")))</f>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 customers!$C$2:$C$1001,,0)=0,"",_xlfn.XLOOKUP(C701,customers!$A$2:$A$1001, customers!$C$2:$C$1001,,0))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1" t="str">
        <f>INDEX(products!$A$1:$G$49,MATCH(orders!$D701,products!$A$1:$A$49,0), MATCH(orders!K$1,products!$A$1:$G$1,0)) &amp; " kg"</f>
        <v>0,5 kg</v>
      </c>
      <c r="L701" s="4">
        <f>INDEX(products!$A$1:$G$49,MATCH(orders!$D701,products!$A$1:$A$49,0), MATCH(orders!L$1,products!$A$1:$G$1,0))</f>
        <v>5.97</v>
      </c>
      <c r="M701" s="4">
        <f>L701*E701</f>
        <v>23.88</v>
      </c>
      <c r="N701" t="str">
        <f>IF(I701="Rob","Robusta", IF(I701="Exc","Excelsa", IF(I701="Ara","Arabika",IF(I701="Lib","Liberika"))))</f>
        <v>Arabika</v>
      </c>
      <c r="O701" t="str">
        <f>IF(J701="M","Medium",IF(J701="L","Light",IF(J701="D","Dark","")))</f>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 customers!$C$2:$C$1001,,0)=0,"",_xlfn.XLOOKUP(C702,customers!$A$2:$A$1001, customers!$C$2:$C$1001,,0))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1" t="str">
        <f>INDEX(products!$A$1:$G$49,MATCH(orders!$D702,products!$A$1:$A$49,0), MATCH(orders!K$1,products!$A$1:$G$1,0)) &amp; " kg"</f>
        <v>0,5 kg</v>
      </c>
      <c r="L702" s="4">
        <f>INDEX(products!$A$1:$G$49,MATCH(orders!$D702,products!$A$1:$A$49,0), MATCH(orders!L$1,products!$A$1:$G$1,0))</f>
        <v>9.51</v>
      </c>
      <c r="M702" s="4">
        <f>L702*E702</f>
        <v>19.02</v>
      </c>
      <c r="N702" t="str">
        <f>IF(I702="Rob","Robusta", IF(I702="Exc","Excelsa", IF(I702="Ara","Arabika",IF(I702="Lib","Liberika"))))</f>
        <v>Liberika</v>
      </c>
      <c r="O702" t="str">
        <f>IF(J702="M","Medium",IF(J702="L","Light",IF(J702="D","Dark","")))</f>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 customers!$C$2:$C$1001,,0)=0,"",_xlfn.XLOOKUP(C703,customers!$A$2:$A$1001, customers!$C$2:$C$1001,,0))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1" t="str">
        <f>INDEX(products!$A$1:$G$49,MATCH(orders!$D703,products!$A$1:$A$49,0), MATCH(orders!K$1,products!$A$1:$G$1,0)) &amp; " kg"</f>
        <v>0,5 kg</v>
      </c>
      <c r="L703" s="4">
        <f>INDEX(products!$A$1:$G$49,MATCH(orders!$D703,products!$A$1:$A$49,0), MATCH(orders!L$1,products!$A$1:$G$1,0))</f>
        <v>5.97</v>
      </c>
      <c r="M703" s="4">
        <f>L703*E703</f>
        <v>29.849999999999998</v>
      </c>
      <c r="N703" t="str">
        <f>IF(I703="Rob","Robusta", IF(I703="Exc","Excelsa", IF(I703="Ara","Arabika",IF(I703="Lib","Liberika"))))</f>
        <v>Arabika</v>
      </c>
      <c r="O703" t="str">
        <f>IF(J703="M","Medium",IF(J703="L","Light",IF(J703="D","Dark","")))</f>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 customers!$C$2:$C$1001,,0)=0,"",_xlfn.XLOOKUP(C704,customers!$A$2:$A$1001, customers!$C$2:$C$1001,,0))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1" t="str">
        <f>INDEX(products!$A$1:$G$49,MATCH(orders!$D704,products!$A$1:$A$49,0), MATCH(orders!K$1,products!$A$1:$G$1,0)) &amp; " kg"</f>
        <v>0,5 kg</v>
      </c>
      <c r="L704" s="4">
        <f>INDEX(products!$A$1:$G$49,MATCH(orders!$D704,products!$A$1:$A$49,0), MATCH(orders!L$1,products!$A$1:$G$1,0))</f>
        <v>7.77</v>
      </c>
      <c r="M704" s="4">
        <f>L704*E704</f>
        <v>7.77</v>
      </c>
      <c r="N704" t="str">
        <f>IF(I704="Rob","Robusta", IF(I704="Exc","Excelsa", IF(I704="Ara","Arabika",IF(I704="Lib","Liberika"))))</f>
        <v>Arabika</v>
      </c>
      <c r="O704" t="str">
        <f>IF(J704="M","Medium",IF(J704="L","Light",IF(J704="D","Dark","")))</f>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 customers!$C$2:$C$1001,,0)=0,"",_xlfn.XLOOKUP(C705,customers!$A$2:$A$1001, customers!$C$2:$C$1001,,0))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1" t="str">
        <f>INDEX(products!$A$1:$G$49,MATCH(orders!$D705,products!$A$1:$A$49,0), MATCH(orders!K$1,products!$A$1:$G$1,0)) &amp; " kg"</f>
        <v>2,5 kg</v>
      </c>
      <c r="L705" s="4">
        <f>INDEX(products!$A$1:$G$49,MATCH(orders!$D705,products!$A$1:$A$49,0), MATCH(orders!L$1,products!$A$1:$G$1,0))</f>
        <v>29.784999999999997</v>
      </c>
      <c r="M705" s="4">
        <f>L705*E705</f>
        <v>119.13999999999999</v>
      </c>
      <c r="N705" t="str">
        <f>IF(I705="Rob","Robusta", IF(I705="Exc","Excelsa", IF(I705="Ara","Arabika",IF(I705="Lib","Liberika"))))</f>
        <v>Liberika</v>
      </c>
      <c r="O705" t="str">
        <f>IF(J705="M","Medium",IF(J705="L","Light",IF(J705="D","Dark","")))</f>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 customers!$C$2:$C$1001,,0)=0,"",_xlfn.XLOOKUP(C706,customers!$A$2:$A$1001, customers!$C$2:$C$1001,,0))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1" t="str">
        <f>INDEX(products!$A$1:$G$49,MATCH(orders!$D706,products!$A$1:$A$49,0), MATCH(orders!K$1,products!$A$1:$G$1,0)) &amp; " kg"</f>
        <v>0,2 kg</v>
      </c>
      <c r="L706" s="4">
        <f>INDEX(products!$A$1:$G$49,MATCH(orders!$D706,products!$A$1:$A$49,0), MATCH(orders!L$1,products!$A$1:$G$1,0))</f>
        <v>3.645</v>
      </c>
      <c r="M706" s="4">
        <f>L706*E706</f>
        <v>21.87</v>
      </c>
      <c r="N706" t="str">
        <f>IF(I706="Rob","Robusta", IF(I706="Exc","Excelsa", IF(I706="Ara","Arabika",IF(I706="Lib","Liberika"))))</f>
        <v>Excelsa</v>
      </c>
      <c r="O706" t="str">
        <f>IF(J706="M","Medium",IF(J706="L","Light",IF(J706="D","Dark","")))</f>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 customers!$C$2:$C$1001,,0)=0,"",_xlfn.XLOOKUP(C707,customers!$A$2:$A$1001, customers!$C$2:$C$1001,,0))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1" t="str">
        <f>INDEX(products!$A$1:$G$49,MATCH(orders!$D707,products!$A$1:$A$49,0), MATCH(orders!K$1,products!$A$1:$G$1,0)) &amp; " kg"</f>
        <v>0,5 kg</v>
      </c>
      <c r="L707" s="4">
        <f>INDEX(products!$A$1:$G$49,MATCH(orders!$D707,products!$A$1:$A$49,0), MATCH(orders!L$1,products!$A$1:$G$1,0))</f>
        <v>8.91</v>
      </c>
      <c r="M707" s="4">
        <f>L707*E707</f>
        <v>17.82</v>
      </c>
      <c r="N707" t="str">
        <f>IF(I707="Rob","Robusta", IF(I707="Exc","Excelsa", IF(I707="Ara","Arabika",IF(I707="Lib","Liberika"))))</f>
        <v>Excelsa</v>
      </c>
      <c r="O707" t="str">
        <f>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 customers!$C$2:$C$1001,,0)=0,"",_xlfn.XLOOKUP(C708,customers!$A$2:$A$1001, customers!$C$2:$C$1001,,0))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1" t="str">
        <f>INDEX(products!$A$1:$G$49,MATCH(orders!$D708,products!$A$1:$A$49,0), MATCH(orders!K$1,products!$A$1:$G$1,0)) &amp; " kg"</f>
        <v>0,2 kg</v>
      </c>
      <c r="L708" s="4">
        <f>INDEX(products!$A$1:$G$49,MATCH(orders!$D708,products!$A$1:$A$49,0), MATCH(orders!L$1,products!$A$1:$G$1,0))</f>
        <v>4.125</v>
      </c>
      <c r="M708" s="4">
        <f>L708*E708</f>
        <v>12.375</v>
      </c>
      <c r="N708" t="str">
        <f>IF(I708="Rob","Robusta", IF(I708="Exc","Excelsa", IF(I708="Ara","Arabika",IF(I708="Lib","Liberika"))))</f>
        <v>Excelsa</v>
      </c>
      <c r="O708" t="str">
        <f>IF(J708="M","Medium",IF(J708="L","Light",IF(J708="D","Dark","")))</f>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 customers!$C$2:$C$1001,,0)=0,"",_xlfn.XLOOKUP(C709,customers!$A$2:$A$1001, customers!$C$2:$C$1001,,0))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1" t="str">
        <f>INDEX(products!$A$1:$G$49,MATCH(orders!$D709,products!$A$1:$A$49,0), MATCH(orders!K$1,products!$A$1:$G$1,0)) &amp; " kg"</f>
        <v>1 kg</v>
      </c>
      <c r="L709" s="4">
        <f>INDEX(products!$A$1:$G$49,MATCH(orders!$D709,products!$A$1:$A$49,0), MATCH(orders!L$1,products!$A$1:$G$1,0))</f>
        <v>12.95</v>
      </c>
      <c r="M709" s="4">
        <f>L709*E709</f>
        <v>25.9</v>
      </c>
      <c r="N709" t="str">
        <f>IF(I709="Rob","Robusta", IF(I709="Exc","Excelsa", IF(I709="Ara","Arabika",IF(I709="Lib","Liberika"))))</f>
        <v>Liberika</v>
      </c>
      <c r="O709" t="str">
        <f>IF(J709="M","Medium",IF(J709="L","Light",IF(J709="D","Dark","")))</f>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 customers!$C$2:$C$1001,,0)=0,"",_xlfn.XLOOKUP(C710,customers!$A$2:$A$1001, customers!$C$2:$C$1001,,0))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1" t="str">
        <f>INDEX(products!$A$1:$G$49,MATCH(orders!$D710,products!$A$1:$A$49,0), MATCH(orders!K$1,products!$A$1:$G$1,0)) &amp; " kg"</f>
        <v>0,5 kg</v>
      </c>
      <c r="L710" s="4">
        <f>INDEX(products!$A$1:$G$49,MATCH(orders!$D710,products!$A$1:$A$49,0), MATCH(orders!L$1,products!$A$1:$G$1,0))</f>
        <v>6.75</v>
      </c>
      <c r="M710" s="4">
        <f>L710*E710</f>
        <v>13.5</v>
      </c>
      <c r="N710" t="str">
        <f>IF(I710="Rob","Robusta", IF(I710="Exc","Excelsa", IF(I710="Ara","Arabika",IF(I710="Lib","Liberika"))))</f>
        <v>Arabika</v>
      </c>
      <c r="O710" t="str">
        <f>IF(J710="M","Medium",IF(J710="L","Light",IF(J710="D","Dark","")))</f>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 customers!$C$2:$C$1001,,0)=0,"",_xlfn.XLOOKUP(C711,customers!$A$2:$A$1001, customers!$C$2:$C$1001,,0))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1" t="str">
        <f>INDEX(products!$A$1:$G$49,MATCH(orders!$D711,products!$A$1:$A$49,0), MATCH(orders!K$1,products!$A$1:$G$1,0)) &amp; " kg"</f>
        <v>0,5 kg</v>
      </c>
      <c r="L711" s="4">
        <f>INDEX(products!$A$1:$G$49,MATCH(orders!$D711,products!$A$1:$A$49,0), MATCH(orders!L$1,products!$A$1:$G$1,0))</f>
        <v>8.91</v>
      </c>
      <c r="M711" s="4">
        <f>L711*E711</f>
        <v>17.82</v>
      </c>
      <c r="N711" t="str">
        <f>IF(I711="Rob","Robusta", IF(I711="Exc","Excelsa", IF(I711="Ara","Arabika",IF(I711="Lib","Liberika"))))</f>
        <v>Excelsa</v>
      </c>
      <c r="O711" t="str">
        <f>IF(J711="M","Medium",IF(J711="L","Light",IF(J711="D","Dark","")))</f>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 customers!$C$2:$C$1001,,0)=0,"",_xlfn.XLOOKUP(C712,customers!$A$2:$A$1001, customers!$C$2:$C$1001,,0))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1" t="str">
        <f>INDEX(products!$A$1:$G$49,MATCH(orders!$D712,products!$A$1:$A$49,0), MATCH(orders!K$1,products!$A$1:$G$1,0)) &amp; " kg"</f>
        <v>0,5 kg</v>
      </c>
      <c r="L712" s="4">
        <f>INDEX(products!$A$1:$G$49,MATCH(orders!$D712,products!$A$1:$A$49,0), MATCH(orders!L$1,products!$A$1:$G$1,0))</f>
        <v>8.25</v>
      </c>
      <c r="M712" s="4">
        <f>L712*E712</f>
        <v>24.75</v>
      </c>
      <c r="N712" t="str">
        <f>IF(I712="Rob","Robusta", IF(I712="Exc","Excelsa", IF(I712="Ara","Arabika",IF(I712="Lib","Liberika"))))</f>
        <v>Excelsa</v>
      </c>
      <c r="O712" t="str">
        <f>IF(J712="M","Medium",IF(J712="L","Light",IF(J712="D","Dark","")))</f>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 customers!$C$2:$C$1001,,0)=0,"",_xlfn.XLOOKUP(C713,customers!$A$2:$A$1001, customers!$C$2:$C$1001,,0))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1" t="str">
        <f>INDEX(products!$A$1:$G$49,MATCH(orders!$D713,products!$A$1:$A$49,0), MATCH(orders!K$1,products!$A$1:$G$1,0)) &amp; " kg"</f>
        <v>0,2 kg</v>
      </c>
      <c r="L713" s="4">
        <f>INDEX(products!$A$1:$G$49,MATCH(orders!$D713,products!$A$1:$A$49,0), MATCH(orders!L$1,products!$A$1:$G$1,0))</f>
        <v>2.9849999999999999</v>
      </c>
      <c r="M713" s="4">
        <f>L713*E713</f>
        <v>17.91</v>
      </c>
      <c r="N713" t="str">
        <f>IF(I713="Rob","Robusta", IF(I713="Exc","Excelsa", IF(I713="Ara","Arabika",IF(I713="Lib","Liberika"))))</f>
        <v>Robusta</v>
      </c>
      <c r="O713" t="str">
        <f>IF(J713="M","Medium",IF(J713="L","Light",IF(J713="D","Dark","")))</f>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 customers!$C$2:$C$1001,,0)=0,"",_xlfn.XLOOKUP(C714,customers!$A$2:$A$1001, customers!$C$2:$C$1001,,0))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1" t="str">
        <f>INDEX(products!$A$1:$G$49,MATCH(orders!$D714,products!$A$1:$A$49,0), MATCH(orders!K$1,products!$A$1:$G$1,0)) &amp; " kg"</f>
        <v>0,5 kg</v>
      </c>
      <c r="L714" s="4">
        <f>INDEX(products!$A$1:$G$49,MATCH(orders!$D714,products!$A$1:$A$49,0), MATCH(orders!L$1,products!$A$1:$G$1,0))</f>
        <v>8.25</v>
      </c>
      <c r="M714" s="4">
        <f>L714*E714</f>
        <v>16.5</v>
      </c>
      <c r="N714" t="str">
        <f>IF(I714="Rob","Robusta", IF(I714="Exc","Excelsa", IF(I714="Ara","Arabika",IF(I714="Lib","Liberika"))))</f>
        <v>Excelsa</v>
      </c>
      <c r="O714" t="str">
        <f>IF(J714="M","Medium",IF(J714="L","Light",IF(J714="D","Dark","")))</f>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 customers!$C$2:$C$1001,,0)=0,"",_xlfn.XLOOKUP(C715,customers!$A$2:$A$1001, customers!$C$2:$C$1001,,0))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1" t="str">
        <f>INDEX(products!$A$1:$G$49,MATCH(orders!$D715,products!$A$1:$A$49,0), MATCH(orders!K$1,products!$A$1:$G$1,0)) &amp; " kg"</f>
        <v>0,2 kg</v>
      </c>
      <c r="L715" s="4">
        <f>INDEX(products!$A$1:$G$49,MATCH(orders!$D715,products!$A$1:$A$49,0), MATCH(orders!L$1,products!$A$1:$G$1,0))</f>
        <v>2.9849999999999999</v>
      </c>
      <c r="M715" s="4">
        <f>L715*E715</f>
        <v>2.9849999999999999</v>
      </c>
      <c r="N715" t="str">
        <f>IF(I715="Rob","Robusta", IF(I715="Exc","Excelsa", IF(I715="Ara","Arabika",IF(I715="Lib","Liberika"))))</f>
        <v>Robusta</v>
      </c>
      <c r="O715" t="str">
        <f>IF(J715="M","Medium",IF(J715="L","Light",IF(J715="D","Dark","")))</f>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 customers!$C$2:$C$1001,,0)=0,"",_xlfn.XLOOKUP(C716,customers!$A$2:$A$1001, customers!$C$2:$C$1001,,0))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1" t="str">
        <f>INDEX(products!$A$1:$G$49,MATCH(orders!$D716,products!$A$1:$A$49,0), MATCH(orders!K$1,products!$A$1:$G$1,0)) &amp; " kg"</f>
        <v>0,2 kg</v>
      </c>
      <c r="L716" s="4">
        <f>INDEX(products!$A$1:$G$49,MATCH(orders!$D716,products!$A$1:$A$49,0), MATCH(orders!L$1,products!$A$1:$G$1,0))</f>
        <v>3.645</v>
      </c>
      <c r="M716" s="4">
        <f>L716*E716</f>
        <v>14.58</v>
      </c>
      <c r="N716" t="str">
        <f>IF(I716="Rob","Robusta", IF(I716="Exc","Excelsa", IF(I716="Ara","Arabika",IF(I716="Lib","Liberika"))))</f>
        <v>Excelsa</v>
      </c>
      <c r="O716" t="str">
        <f>IF(J716="M","Medium",IF(J716="L","Light",IF(J716="D","Dark","")))</f>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 customers!$C$2:$C$1001,,0)=0,"",_xlfn.XLOOKUP(C717,customers!$A$2:$A$1001, customers!$C$2:$C$1001,,0))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1" t="str">
        <f>INDEX(products!$A$1:$G$49,MATCH(orders!$D717,products!$A$1:$A$49,0), MATCH(orders!K$1,products!$A$1:$G$1,0)) &amp; " kg"</f>
        <v>1 kg</v>
      </c>
      <c r="L717" s="4">
        <f>INDEX(products!$A$1:$G$49,MATCH(orders!$D717,products!$A$1:$A$49,0), MATCH(orders!L$1,products!$A$1:$G$1,0))</f>
        <v>14.85</v>
      </c>
      <c r="M717" s="4">
        <f>L717*E717</f>
        <v>89.1</v>
      </c>
      <c r="N717" t="str">
        <f>IF(I717="Rob","Robusta", IF(I717="Exc","Excelsa", IF(I717="Ara","Arabika",IF(I717="Lib","Liberika"))))</f>
        <v>Excelsa</v>
      </c>
      <c r="O717" t="str">
        <f>IF(J717="M","Medium",IF(J717="L","Light",IF(J717="D","Dark","")))</f>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 customers!$C$2:$C$1001,,0)=0,"",_xlfn.XLOOKUP(C718,customers!$A$2:$A$1001, customers!$C$2:$C$1001,,0))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1" t="str">
        <f>INDEX(products!$A$1:$G$49,MATCH(orders!$D718,products!$A$1:$A$49,0), MATCH(orders!K$1,products!$A$1:$G$1,0)) &amp; " kg"</f>
        <v>1 kg</v>
      </c>
      <c r="L718" s="4">
        <f>INDEX(products!$A$1:$G$49,MATCH(orders!$D718,products!$A$1:$A$49,0), MATCH(orders!L$1,products!$A$1:$G$1,0))</f>
        <v>11.95</v>
      </c>
      <c r="M718" s="4">
        <f>L718*E718</f>
        <v>35.849999999999994</v>
      </c>
      <c r="N718" t="str">
        <f>IF(I718="Rob","Robusta", IF(I718="Exc","Excelsa", IF(I718="Ara","Arabika",IF(I718="Lib","Liberika"))))</f>
        <v>Robusta</v>
      </c>
      <c r="O718" t="str">
        <f>IF(J718="M","Medium",IF(J718="L","Light",IF(J718="D","Dark","")))</f>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 customers!$C$2:$C$1001,,0)=0,"",_xlfn.XLOOKUP(C719,customers!$A$2:$A$1001, customers!$C$2:$C$1001,,0))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1" t="str">
        <f>INDEX(products!$A$1:$G$49,MATCH(orders!$D719,products!$A$1:$A$49,0), MATCH(orders!K$1,products!$A$1:$G$1,0)) &amp; " kg"</f>
        <v>2,5 kg</v>
      </c>
      <c r="L719" s="4">
        <f>INDEX(products!$A$1:$G$49,MATCH(orders!$D719,products!$A$1:$A$49,0), MATCH(orders!L$1,products!$A$1:$G$1,0))</f>
        <v>22.884999999999998</v>
      </c>
      <c r="M719" s="4">
        <f>L719*E719</f>
        <v>68.655000000000001</v>
      </c>
      <c r="N719" t="str">
        <f>IF(I719="Rob","Robusta", IF(I719="Exc","Excelsa", IF(I719="Ara","Arabika",IF(I719="Lib","Liberika"))))</f>
        <v>Arabika</v>
      </c>
      <c r="O719" t="str">
        <f>IF(J719="M","Medium",IF(J719="L","Light",IF(J719="D","Dark","")))</f>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 customers!$C$2:$C$1001,,0)=0,"",_xlfn.XLOOKUP(C720,customers!$A$2:$A$1001, customers!$C$2:$C$1001,,0))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1" t="str">
        <f>INDEX(products!$A$1:$G$49,MATCH(orders!$D720,products!$A$1:$A$49,0), MATCH(orders!K$1,products!$A$1:$G$1,0)) &amp; " kg"</f>
        <v>1 kg</v>
      </c>
      <c r="L720" s="4">
        <f>INDEX(products!$A$1:$G$49,MATCH(orders!$D720,products!$A$1:$A$49,0), MATCH(orders!L$1,products!$A$1:$G$1,0))</f>
        <v>12.95</v>
      </c>
      <c r="M720" s="4">
        <f>L720*E720</f>
        <v>38.849999999999994</v>
      </c>
      <c r="N720" t="str">
        <f>IF(I720="Rob","Robusta", IF(I720="Exc","Excelsa", IF(I720="Ara","Arabika",IF(I720="Lib","Liberika"))))</f>
        <v>Liberika</v>
      </c>
      <c r="O720" t="str">
        <f>IF(J720="M","Medium",IF(J720="L","Light",IF(J720="D","Dark","")))</f>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 customers!$C$2:$C$1001,,0)=0,"",_xlfn.XLOOKUP(C721,customers!$A$2:$A$1001, customers!$C$2:$C$1001,,0))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1" t="str">
        <f>INDEX(products!$A$1:$G$49,MATCH(orders!$D721,products!$A$1:$A$49,0), MATCH(orders!K$1,products!$A$1:$G$1,0)) &amp; " kg"</f>
        <v>1 kg</v>
      </c>
      <c r="L721" s="4">
        <f>INDEX(products!$A$1:$G$49,MATCH(orders!$D721,products!$A$1:$A$49,0), MATCH(orders!L$1,products!$A$1:$G$1,0))</f>
        <v>15.85</v>
      </c>
      <c r="M721" s="4">
        <f>L721*E721</f>
        <v>79.25</v>
      </c>
      <c r="N721" t="str">
        <f>IF(I721="Rob","Robusta", IF(I721="Exc","Excelsa", IF(I721="Ara","Arabika",IF(I721="Lib","Liberika"))))</f>
        <v>Liberika</v>
      </c>
      <c r="O721" t="str">
        <f>IF(J721="M","Medium",IF(J721="L","Light",IF(J721="D","Dark","")))</f>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 customers!$C$2:$C$1001,,0)=0,"",_xlfn.XLOOKUP(C722,customers!$A$2:$A$1001, customers!$C$2:$C$1001,,0))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1" t="str">
        <f>INDEX(products!$A$1:$G$49,MATCH(orders!$D722,products!$A$1:$A$49,0), MATCH(orders!K$1,products!$A$1:$G$1,0)) &amp; " kg"</f>
        <v>0,5 kg</v>
      </c>
      <c r="L722" s="4">
        <f>INDEX(products!$A$1:$G$49,MATCH(orders!$D722,products!$A$1:$A$49,0), MATCH(orders!L$1,products!$A$1:$G$1,0))</f>
        <v>7.29</v>
      </c>
      <c r="M722" s="4">
        <f>L722*E722</f>
        <v>36.450000000000003</v>
      </c>
      <c r="N722" t="str">
        <f>IF(I722="Rob","Robusta", IF(I722="Exc","Excelsa", IF(I722="Ara","Arabika",IF(I722="Lib","Liberika"))))</f>
        <v>Excelsa</v>
      </c>
      <c r="O722" t="str">
        <f>IF(J722="M","Medium",IF(J722="L","Light",IF(J722="D","Dark","")))</f>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 customers!$C$2:$C$1001,,0)=0,"",_xlfn.XLOOKUP(C723,customers!$A$2:$A$1001, customers!$C$2:$C$1001,,0))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1" t="str">
        <f>INDEX(products!$A$1:$G$49,MATCH(orders!$D723,products!$A$1:$A$49,0), MATCH(orders!K$1,products!$A$1:$G$1,0)) &amp; " kg"</f>
        <v>0,2 kg</v>
      </c>
      <c r="L723" s="4">
        <f>INDEX(products!$A$1:$G$49,MATCH(orders!$D723,products!$A$1:$A$49,0), MATCH(orders!L$1,products!$A$1:$G$1,0))</f>
        <v>2.9849999999999999</v>
      </c>
      <c r="M723" s="4">
        <f>L723*E723</f>
        <v>8.9550000000000001</v>
      </c>
      <c r="N723" t="str">
        <f>IF(I723="Rob","Robusta", IF(I723="Exc","Excelsa", IF(I723="Ara","Arabika",IF(I723="Lib","Liberika"))))</f>
        <v>Robusta</v>
      </c>
      <c r="O723" t="str">
        <f>IF(J723="M","Medium",IF(J723="L","Light",IF(J723="D","Dark","")))</f>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 customers!$C$2:$C$1001,,0)=0,"",_xlfn.XLOOKUP(C724,customers!$A$2:$A$1001, customers!$C$2:$C$1001,,0))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1" t="str">
        <f>INDEX(products!$A$1:$G$49,MATCH(orders!$D724,products!$A$1:$A$49,0), MATCH(orders!K$1,products!$A$1:$G$1,0)) &amp; " kg"</f>
        <v>1 kg</v>
      </c>
      <c r="L724" s="4">
        <f>INDEX(products!$A$1:$G$49,MATCH(orders!$D724,products!$A$1:$A$49,0), MATCH(orders!L$1,products!$A$1:$G$1,0))</f>
        <v>12.15</v>
      </c>
      <c r="M724" s="4">
        <f>L724*E724</f>
        <v>24.3</v>
      </c>
      <c r="N724" t="str">
        <f>IF(I724="Rob","Robusta", IF(I724="Exc","Excelsa", IF(I724="Ara","Arabika",IF(I724="Lib","Liberika"))))</f>
        <v>Excelsa</v>
      </c>
      <c r="O724" t="str">
        <f>IF(J724="M","Medium",IF(J724="L","Light",IF(J724="D","Dark","")))</f>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 customers!$C$2:$C$1001,,0)=0,"",_xlfn.XLOOKUP(C725,customers!$A$2:$A$1001, customers!$C$2:$C$1001,,0))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1" t="str">
        <f>INDEX(products!$A$1:$G$49,MATCH(orders!$D725,products!$A$1:$A$49,0), MATCH(orders!K$1,products!$A$1:$G$1,0)) &amp; " kg"</f>
        <v>2,5 kg</v>
      </c>
      <c r="L725" s="4">
        <f>INDEX(products!$A$1:$G$49,MATCH(orders!$D725,products!$A$1:$A$49,0), MATCH(orders!L$1,products!$A$1:$G$1,0))</f>
        <v>31.624999999999996</v>
      </c>
      <c r="M725" s="4">
        <f>L725*E725</f>
        <v>63.249999999999993</v>
      </c>
      <c r="N725" t="str">
        <f>IF(I725="Rob","Robusta", IF(I725="Exc","Excelsa", IF(I725="Ara","Arabika",IF(I725="Lib","Liberika"))))</f>
        <v>Excelsa</v>
      </c>
      <c r="O725" t="str">
        <f>IF(J725="M","Medium",IF(J725="L","Light",IF(J725="D","Dark","")))</f>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 customers!$C$2:$C$1001,,0)=0,"",_xlfn.XLOOKUP(C726,customers!$A$2:$A$1001, customers!$C$2:$C$1001,,0))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1" t="str">
        <f>INDEX(products!$A$1:$G$49,MATCH(orders!$D726,products!$A$1:$A$49,0), MATCH(orders!K$1,products!$A$1:$G$1,0)) &amp; " kg"</f>
        <v>0,2 kg</v>
      </c>
      <c r="L726" s="4">
        <f>INDEX(products!$A$1:$G$49,MATCH(orders!$D726,products!$A$1:$A$49,0), MATCH(orders!L$1,products!$A$1:$G$1,0))</f>
        <v>3.375</v>
      </c>
      <c r="M726" s="4">
        <f>L726*E726</f>
        <v>6.75</v>
      </c>
      <c r="N726" t="str">
        <f>IF(I726="Rob","Robusta", IF(I726="Exc","Excelsa", IF(I726="Ara","Arabika",IF(I726="Lib","Liberika"))))</f>
        <v>Arabika</v>
      </c>
      <c r="O726" t="str">
        <f>IF(J726="M","Medium",IF(J726="L","Light",IF(J726="D","Dark","")))</f>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 customers!$C$2:$C$1001,,0)=0,"",_xlfn.XLOOKUP(C727,customers!$A$2:$A$1001, customers!$C$2:$C$1001,,0))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1" t="str">
        <f>INDEX(products!$A$1:$G$49,MATCH(orders!$D727,products!$A$1:$A$49,0), MATCH(orders!K$1,products!$A$1:$G$1,0)) &amp; " kg"</f>
        <v>0,2 kg</v>
      </c>
      <c r="L727" s="4">
        <f>INDEX(products!$A$1:$G$49,MATCH(orders!$D727,products!$A$1:$A$49,0), MATCH(orders!L$1,products!$A$1:$G$1,0))</f>
        <v>3.8849999999999998</v>
      </c>
      <c r="M727" s="4">
        <f>L727*E727</f>
        <v>23.31</v>
      </c>
      <c r="N727" t="str">
        <f>IF(I727="Rob","Robusta", IF(I727="Exc","Excelsa", IF(I727="Ara","Arabika",IF(I727="Lib","Liberika"))))</f>
        <v>Arabika</v>
      </c>
      <c r="O727" t="str">
        <f>IF(J727="M","Medium",IF(J727="L","Light",IF(J727="D","Dark","")))</f>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 customers!$C$2:$C$1001,,0)=0,"",_xlfn.XLOOKUP(C728,customers!$A$2:$A$1001, customers!$C$2:$C$1001,,0))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1" t="str">
        <f>INDEX(products!$A$1:$G$49,MATCH(orders!$D728,products!$A$1:$A$49,0), MATCH(orders!K$1,products!$A$1:$G$1,0)) &amp; " kg"</f>
        <v>2,5 kg</v>
      </c>
      <c r="L728" s="4">
        <f>INDEX(products!$A$1:$G$49,MATCH(orders!$D728,products!$A$1:$A$49,0), MATCH(orders!L$1,products!$A$1:$G$1,0))</f>
        <v>36.454999999999998</v>
      </c>
      <c r="M728" s="4">
        <f>L728*E728</f>
        <v>145.82</v>
      </c>
      <c r="N728" t="str">
        <f>IF(I728="Rob","Robusta", IF(I728="Exc","Excelsa", IF(I728="Ara","Arabika",IF(I728="Lib","Liberika"))))</f>
        <v>Liberika</v>
      </c>
      <c r="O728" t="str">
        <f>IF(J728="M","Medium",IF(J728="L","Light",IF(J728="D","Dark","")))</f>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 customers!$C$2:$C$1001,,0)=0,"",_xlfn.XLOOKUP(C729,customers!$A$2:$A$1001, customers!$C$2:$C$1001,,0))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1" t="str">
        <f>INDEX(products!$A$1:$G$49,MATCH(orders!$D729,products!$A$1:$A$49,0), MATCH(orders!K$1,products!$A$1:$G$1,0)) &amp; " kg"</f>
        <v>0,5 kg</v>
      </c>
      <c r="L729" s="4">
        <f>INDEX(products!$A$1:$G$49,MATCH(orders!$D729,products!$A$1:$A$49,0), MATCH(orders!L$1,products!$A$1:$G$1,0))</f>
        <v>5.97</v>
      </c>
      <c r="M729" s="4">
        <f>L729*E729</f>
        <v>29.849999999999998</v>
      </c>
      <c r="N729" t="str">
        <f>IF(I729="Rob","Robusta", IF(I729="Exc","Excelsa", IF(I729="Ara","Arabika",IF(I729="Lib","Liberika"))))</f>
        <v>Robusta</v>
      </c>
      <c r="O729" t="str">
        <f>IF(J729="M","Medium",IF(J729="L","Light",IF(J729="D","Dark","")))</f>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 customers!$C$2:$C$1001,,0)=0,"",_xlfn.XLOOKUP(C730,customers!$A$2:$A$1001, customers!$C$2:$C$1001,,0))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1" t="str">
        <f>INDEX(products!$A$1:$G$49,MATCH(orders!$D730,products!$A$1:$A$49,0), MATCH(orders!K$1,products!$A$1:$G$1,0)) &amp; " kg"</f>
        <v>0,5 kg</v>
      </c>
      <c r="L730" s="4">
        <f>INDEX(products!$A$1:$G$49,MATCH(orders!$D730,products!$A$1:$A$49,0), MATCH(orders!L$1,products!$A$1:$G$1,0))</f>
        <v>7.29</v>
      </c>
      <c r="M730" s="4">
        <f>L730*E730</f>
        <v>21.87</v>
      </c>
      <c r="N730" t="str">
        <f>IF(I730="Rob","Robusta", IF(I730="Exc","Excelsa", IF(I730="Ara","Arabika",IF(I730="Lib","Liberika"))))</f>
        <v>Excelsa</v>
      </c>
      <c r="O730" t="str">
        <f>IF(J730="M","Medium",IF(J730="L","Light",IF(J730="D","Dark","")))</f>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 customers!$C$2:$C$1001,,0)=0,"",_xlfn.XLOOKUP(C731,customers!$A$2:$A$1001, customers!$C$2:$C$1001,,0))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1" t="str">
        <f>INDEX(products!$A$1:$G$49,MATCH(orders!$D731,products!$A$1:$A$49,0), MATCH(orders!K$1,products!$A$1:$G$1,0)) &amp; " kg"</f>
        <v>0,2 kg</v>
      </c>
      <c r="L731" s="4">
        <f>INDEX(products!$A$1:$G$49,MATCH(orders!$D731,products!$A$1:$A$49,0), MATCH(orders!L$1,products!$A$1:$G$1,0))</f>
        <v>4.3650000000000002</v>
      </c>
      <c r="M731" s="4">
        <f>L731*E731</f>
        <v>4.3650000000000002</v>
      </c>
      <c r="N731" t="str">
        <f>IF(I731="Rob","Robusta", IF(I731="Exc","Excelsa", IF(I731="Ara","Arabika",IF(I731="Lib","Liberika"))))</f>
        <v>Liberika</v>
      </c>
      <c r="O731" t="str">
        <f>IF(J731="M","Medium",IF(J731="L","Light",IF(J731="D","Dark","")))</f>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 customers!$C$2:$C$1001,,0)=0,"",_xlfn.XLOOKUP(C732,customers!$A$2:$A$1001, customers!$C$2:$C$1001,,0))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1" t="str">
        <f>INDEX(products!$A$1:$G$49,MATCH(orders!$D732,products!$A$1:$A$49,0), MATCH(orders!K$1,products!$A$1:$G$1,0)) &amp; " kg"</f>
        <v>2,5 kg</v>
      </c>
      <c r="L732" s="4">
        <f>INDEX(products!$A$1:$G$49,MATCH(orders!$D732,products!$A$1:$A$49,0), MATCH(orders!L$1,products!$A$1:$G$1,0))</f>
        <v>36.454999999999998</v>
      </c>
      <c r="M732" s="4">
        <f>L732*E732</f>
        <v>36.454999999999998</v>
      </c>
      <c r="N732" t="str">
        <f>IF(I732="Rob","Robusta", IF(I732="Exc","Excelsa", IF(I732="Ara","Arabika",IF(I732="Lib","Liberika"))))</f>
        <v>Liberika</v>
      </c>
      <c r="O732" t="str">
        <f>IF(J732="M","Medium",IF(J732="L","Light",IF(J732="D","Dark","")))</f>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 customers!$C$2:$C$1001,,0)=0,"",_xlfn.XLOOKUP(C733,customers!$A$2:$A$1001, customers!$C$2:$C$1001,,0))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1" t="str">
        <f>INDEX(products!$A$1:$G$49,MATCH(orders!$D733,products!$A$1:$A$49,0), MATCH(orders!K$1,products!$A$1:$G$1,0)) &amp; " kg"</f>
        <v>0,2 kg</v>
      </c>
      <c r="L733" s="4">
        <f>INDEX(products!$A$1:$G$49,MATCH(orders!$D733,products!$A$1:$A$49,0), MATCH(orders!L$1,products!$A$1:$G$1,0))</f>
        <v>3.8849999999999998</v>
      </c>
      <c r="M733" s="4">
        <f>L733*E733</f>
        <v>15.54</v>
      </c>
      <c r="N733" t="str">
        <f>IF(I733="Rob","Robusta", IF(I733="Exc","Excelsa", IF(I733="Ara","Arabika",IF(I733="Lib","Liberika"))))</f>
        <v>Liberika</v>
      </c>
      <c r="O733" t="str">
        <f>IF(J733="M","Medium",IF(J733="L","Light",IF(J733="D","Dark","")))</f>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 customers!$C$2:$C$1001,,0)=0,"",_xlfn.XLOOKUP(C734,customers!$A$2:$A$1001, customers!$C$2:$C$1001,,0))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1" t="str">
        <f>INDEX(products!$A$1:$G$49,MATCH(orders!$D734,products!$A$1:$A$49,0), MATCH(orders!K$1,products!$A$1:$G$1,0)) &amp; " kg"</f>
        <v>0,2 kg</v>
      </c>
      <c r="L734" s="4">
        <f>INDEX(products!$A$1:$G$49,MATCH(orders!$D734,products!$A$1:$A$49,0), MATCH(orders!L$1,products!$A$1:$G$1,0))</f>
        <v>4.4550000000000001</v>
      </c>
      <c r="M734" s="4">
        <f>L734*E734</f>
        <v>8.91</v>
      </c>
      <c r="N734" t="str">
        <f>IF(I734="Rob","Robusta", IF(I734="Exc","Excelsa", IF(I734="Ara","Arabika",IF(I734="Lib","Liberika"))))</f>
        <v>Excelsa</v>
      </c>
      <c r="O734" t="str">
        <f>IF(J734="M","Medium",IF(J734="L","Light",IF(J734="D","Dark","")))</f>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 customers!$C$2:$C$1001,,0)=0,"",_xlfn.XLOOKUP(C735,customers!$A$2:$A$1001, customers!$C$2:$C$1001,,0))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1" t="str">
        <f>INDEX(products!$A$1:$G$49,MATCH(orders!$D735,products!$A$1:$A$49,0), MATCH(orders!K$1,products!$A$1:$G$1,0)) &amp; " kg"</f>
        <v>2,5 kg</v>
      </c>
      <c r="L735" s="4">
        <f>INDEX(products!$A$1:$G$49,MATCH(orders!$D735,products!$A$1:$A$49,0), MATCH(orders!L$1,products!$A$1:$G$1,0))</f>
        <v>33.464999999999996</v>
      </c>
      <c r="M735" s="4">
        <f>L735*E735</f>
        <v>100.39499999999998</v>
      </c>
      <c r="N735" t="str">
        <f>IF(I735="Rob","Robusta", IF(I735="Exc","Excelsa", IF(I735="Ara","Arabika",IF(I735="Lib","Liberika"))))</f>
        <v>Liberika</v>
      </c>
      <c r="O735" t="str">
        <f>IF(J735="M","Medium",IF(J735="L","Light",IF(J735="D","Dark","")))</f>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 customers!$C$2:$C$1001,,0)=0,"",_xlfn.XLOOKUP(C736,customers!$A$2:$A$1001, customers!$C$2:$C$1001,,0))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1" t="str">
        <f>INDEX(products!$A$1:$G$49,MATCH(orders!$D736,products!$A$1:$A$49,0), MATCH(orders!K$1,products!$A$1:$G$1,0)) &amp; " kg"</f>
        <v>0,2 kg</v>
      </c>
      <c r="L736" s="4">
        <f>INDEX(products!$A$1:$G$49,MATCH(orders!$D736,products!$A$1:$A$49,0), MATCH(orders!L$1,products!$A$1:$G$1,0))</f>
        <v>2.6849999999999996</v>
      </c>
      <c r="M736" s="4">
        <f>L736*E736</f>
        <v>13.424999999999997</v>
      </c>
      <c r="N736" t="str">
        <f>IF(I736="Rob","Robusta", IF(I736="Exc","Excelsa", IF(I736="Ara","Arabika",IF(I736="Lib","Liberika"))))</f>
        <v>Robusta</v>
      </c>
      <c r="O736" t="str">
        <f>IF(J736="M","Medium",IF(J736="L","Light",IF(J736="D","Dark","")))</f>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 customers!$C$2:$C$1001,,0)=0,"",_xlfn.XLOOKUP(C737,customers!$A$2:$A$1001, customers!$C$2:$C$1001,,0))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1" t="str">
        <f>INDEX(products!$A$1:$G$49,MATCH(orders!$D737,products!$A$1:$A$49,0), MATCH(orders!K$1,products!$A$1:$G$1,0)) &amp; " kg"</f>
        <v>0,2 kg</v>
      </c>
      <c r="L737" s="4">
        <f>INDEX(products!$A$1:$G$49,MATCH(orders!$D737,products!$A$1:$A$49,0), MATCH(orders!L$1,products!$A$1:$G$1,0))</f>
        <v>3.645</v>
      </c>
      <c r="M737" s="4">
        <f>L737*E737</f>
        <v>21.87</v>
      </c>
      <c r="N737" t="str">
        <f>IF(I737="Rob","Robusta", IF(I737="Exc","Excelsa", IF(I737="Ara","Arabika",IF(I737="Lib","Liberika"))))</f>
        <v>Excelsa</v>
      </c>
      <c r="O737" t="str">
        <f>IF(J737="M","Medium",IF(J737="L","Light",IF(J737="D","Dark","")))</f>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 customers!$C$2:$C$1001,,0)=0,"",_xlfn.XLOOKUP(C738,customers!$A$2:$A$1001, customers!$C$2:$C$1001,,0))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1" t="str">
        <f>INDEX(products!$A$1:$G$49,MATCH(orders!$D738,products!$A$1:$A$49,0), MATCH(orders!K$1,products!$A$1:$G$1,0)) &amp; " kg"</f>
        <v>1 kg</v>
      </c>
      <c r="L738" s="4">
        <f>INDEX(products!$A$1:$G$49,MATCH(orders!$D738,products!$A$1:$A$49,0), MATCH(orders!L$1,products!$A$1:$G$1,0))</f>
        <v>12.95</v>
      </c>
      <c r="M738" s="4">
        <f>L738*E738</f>
        <v>25.9</v>
      </c>
      <c r="N738" t="str">
        <f>IF(I738="Rob","Robusta", IF(I738="Exc","Excelsa", IF(I738="Ara","Arabika",IF(I738="Lib","Liberika"))))</f>
        <v>Liberika</v>
      </c>
      <c r="O738" t="str">
        <f>IF(J738="M","Medium",IF(J738="L","Light",IF(J738="D","Dark","")))</f>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 customers!$C$2:$C$1001,,0)=0,"",_xlfn.XLOOKUP(C739,customers!$A$2:$A$1001, customers!$C$2:$C$1001,,0))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1" t="str">
        <f>INDEX(products!$A$1:$G$49,MATCH(orders!$D739,products!$A$1:$A$49,0), MATCH(orders!K$1,products!$A$1:$G$1,0)) &amp; " kg"</f>
        <v>1 kg</v>
      </c>
      <c r="L739" s="4">
        <f>INDEX(products!$A$1:$G$49,MATCH(orders!$D739,products!$A$1:$A$49,0), MATCH(orders!L$1,products!$A$1:$G$1,0))</f>
        <v>11.25</v>
      </c>
      <c r="M739" s="4">
        <f>L739*E739</f>
        <v>56.25</v>
      </c>
      <c r="N739" t="str">
        <f>IF(I739="Rob","Robusta", IF(I739="Exc","Excelsa", IF(I739="Ara","Arabika",IF(I739="Lib","Liberika"))))</f>
        <v>Arabika</v>
      </c>
      <c r="O739" t="str">
        <f>IF(J739="M","Medium",IF(J739="L","Light",IF(J739="D","Dark","")))</f>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 customers!$C$2:$C$1001,,0)=0,"",_xlfn.XLOOKUP(C740,customers!$A$2:$A$1001, customers!$C$2:$C$1001,,0))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1" t="str">
        <f>INDEX(products!$A$1:$G$49,MATCH(orders!$D740,products!$A$1:$A$49,0), MATCH(orders!K$1,products!$A$1:$G$1,0)) &amp; " kg"</f>
        <v>0,2 kg</v>
      </c>
      <c r="L740" s="4">
        <f>INDEX(products!$A$1:$G$49,MATCH(orders!$D740,products!$A$1:$A$49,0), MATCH(orders!L$1,products!$A$1:$G$1,0))</f>
        <v>3.5849999999999995</v>
      </c>
      <c r="M740" s="4">
        <f>L740*E740</f>
        <v>10.754999999999999</v>
      </c>
      <c r="N740" t="str">
        <f>IF(I740="Rob","Robusta", IF(I740="Exc","Excelsa", IF(I740="Ara","Arabika",IF(I740="Lib","Liberika"))))</f>
        <v>Robusta</v>
      </c>
      <c r="O740" t="str">
        <f>IF(J740="M","Medium",IF(J740="L","Light",IF(J740="D","Dark","")))</f>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 customers!$C$2:$C$1001,,0)=0,"",_xlfn.XLOOKUP(C741,customers!$A$2:$A$1001, customers!$C$2:$C$1001,,0))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1" t="str">
        <f>INDEX(products!$A$1:$G$49,MATCH(orders!$D741,products!$A$1:$A$49,0), MATCH(orders!K$1,products!$A$1:$G$1,0)) &amp; " kg"</f>
        <v>0,2 kg</v>
      </c>
      <c r="L741" s="4">
        <f>INDEX(products!$A$1:$G$49,MATCH(orders!$D741,products!$A$1:$A$49,0), MATCH(orders!L$1,products!$A$1:$G$1,0))</f>
        <v>3.645</v>
      </c>
      <c r="M741" s="4">
        <f>L741*E741</f>
        <v>18.225000000000001</v>
      </c>
      <c r="N741" t="str">
        <f>IF(I741="Rob","Robusta", IF(I741="Exc","Excelsa", IF(I741="Ara","Arabika",IF(I741="Lib","Liberika"))))</f>
        <v>Excelsa</v>
      </c>
      <c r="O741" t="str">
        <f>IF(J741="M","Medium",IF(J741="L","Light",IF(J741="D","Dark","")))</f>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 customers!$C$2:$C$1001,,0)=0,"",_xlfn.XLOOKUP(C742,customers!$A$2:$A$1001, customers!$C$2:$C$1001,,0))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1" t="str">
        <f>INDEX(products!$A$1:$G$49,MATCH(orders!$D742,products!$A$1:$A$49,0), MATCH(orders!K$1,products!$A$1:$G$1,0)) &amp; " kg"</f>
        <v>0,5 kg</v>
      </c>
      <c r="L742" s="4">
        <f>INDEX(products!$A$1:$G$49,MATCH(orders!$D742,products!$A$1:$A$49,0), MATCH(orders!L$1,products!$A$1:$G$1,0))</f>
        <v>7.169999999999999</v>
      </c>
      <c r="M742" s="4">
        <f>L742*E742</f>
        <v>28.679999999999996</v>
      </c>
      <c r="N742" t="str">
        <f>IF(I742="Rob","Robusta", IF(I742="Exc","Excelsa", IF(I742="Ara","Arabika",IF(I742="Lib","Liberika"))))</f>
        <v>Robusta</v>
      </c>
      <c r="O742" t="str">
        <f>IF(J742="M","Medium",IF(J742="L","Light",IF(J742="D","Dark","")))</f>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 customers!$C$2:$C$1001,,0)=0,"",_xlfn.XLOOKUP(C743,customers!$A$2:$A$1001, customers!$C$2:$C$1001,,0))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1" t="str">
        <f>INDEX(products!$A$1:$G$49,MATCH(orders!$D743,products!$A$1:$A$49,0), MATCH(orders!K$1,products!$A$1:$G$1,0)) &amp; " kg"</f>
        <v>0,2 kg</v>
      </c>
      <c r="L743" s="4">
        <f>INDEX(products!$A$1:$G$49,MATCH(orders!$D743,products!$A$1:$A$49,0), MATCH(orders!L$1,products!$A$1:$G$1,0))</f>
        <v>4.3650000000000002</v>
      </c>
      <c r="M743" s="4">
        <f>L743*E743</f>
        <v>8.73</v>
      </c>
      <c r="N743" t="str">
        <f>IF(I743="Rob","Robusta", IF(I743="Exc","Excelsa", IF(I743="Ara","Arabika",IF(I743="Lib","Liberika"))))</f>
        <v>Liberika</v>
      </c>
      <c r="O743" t="str">
        <f>IF(J743="M","Medium",IF(J743="L","Light",IF(J743="D","Dark","")))</f>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 customers!$C$2:$C$1001,,0)=0,"",_xlfn.XLOOKUP(C744,customers!$A$2:$A$1001, customers!$C$2:$C$1001,,0))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1" t="str">
        <f>INDEX(products!$A$1:$G$49,MATCH(orders!$D744,products!$A$1:$A$49,0), MATCH(orders!K$1,products!$A$1:$G$1,0)) &amp; " kg"</f>
        <v>1 kg</v>
      </c>
      <c r="L744" s="4">
        <f>INDEX(products!$A$1:$G$49,MATCH(orders!$D744,products!$A$1:$A$49,0), MATCH(orders!L$1,products!$A$1:$G$1,0))</f>
        <v>14.55</v>
      </c>
      <c r="M744" s="4">
        <f>L744*E744</f>
        <v>58.2</v>
      </c>
      <c r="N744" t="str">
        <f>IF(I744="Rob","Robusta", IF(I744="Exc","Excelsa", IF(I744="Ara","Arabika",IF(I744="Lib","Liberika"))))</f>
        <v>Liberika</v>
      </c>
      <c r="O744" t="str">
        <f>IF(J744="M","Medium",IF(J744="L","Light",IF(J744="D","Dark","")))</f>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 customers!$C$2:$C$1001,,0)=0,"",_xlfn.XLOOKUP(C745,customers!$A$2:$A$1001, customers!$C$2:$C$1001,,0))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1" t="str">
        <f>INDEX(products!$A$1:$G$49,MATCH(orders!$D745,products!$A$1:$A$49,0), MATCH(orders!K$1,products!$A$1:$G$1,0)) &amp; " kg"</f>
        <v>0,5 kg</v>
      </c>
      <c r="L745" s="4">
        <f>INDEX(products!$A$1:$G$49,MATCH(orders!$D745,products!$A$1:$A$49,0), MATCH(orders!L$1,products!$A$1:$G$1,0))</f>
        <v>5.97</v>
      </c>
      <c r="M745" s="4">
        <f>L745*E745</f>
        <v>17.91</v>
      </c>
      <c r="N745" t="str">
        <f>IF(I745="Rob","Robusta", IF(I745="Exc","Excelsa", IF(I745="Ara","Arabika",IF(I745="Lib","Liberika"))))</f>
        <v>Arabika</v>
      </c>
      <c r="O745" t="str">
        <f>IF(J745="M","Medium",IF(J745="L","Light",IF(J745="D","Dark","")))</f>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 customers!$C$2:$C$1001,,0)=0,"",_xlfn.XLOOKUP(C746,customers!$A$2:$A$1001, customers!$C$2:$C$1001,,0))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1" t="str">
        <f>INDEX(products!$A$1:$G$49,MATCH(orders!$D746,products!$A$1:$A$49,0), MATCH(orders!K$1,products!$A$1:$G$1,0)) &amp; " kg"</f>
        <v>0,2 kg</v>
      </c>
      <c r="L746" s="4">
        <f>INDEX(products!$A$1:$G$49,MATCH(orders!$D746,products!$A$1:$A$49,0), MATCH(orders!L$1,products!$A$1:$G$1,0))</f>
        <v>2.9849999999999999</v>
      </c>
      <c r="M746" s="4">
        <f>L746*E746</f>
        <v>17.91</v>
      </c>
      <c r="N746" t="str">
        <f>IF(I746="Rob","Robusta", IF(I746="Exc","Excelsa", IF(I746="Ara","Arabika",IF(I746="Lib","Liberika"))))</f>
        <v>Robusta</v>
      </c>
      <c r="O746" t="str">
        <f>IF(J746="M","Medium",IF(J746="L","Light",IF(J746="D","Dark","")))</f>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 customers!$C$2:$C$1001,,0)=0,"",_xlfn.XLOOKUP(C747,customers!$A$2:$A$1001, customers!$C$2:$C$1001,,0))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1" t="str">
        <f>INDEX(products!$A$1:$G$49,MATCH(orders!$D747,products!$A$1:$A$49,0), MATCH(orders!K$1,products!$A$1:$G$1,0)) &amp; " kg"</f>
        <v>0,5 kg</v>
      </c>
      <c r="L747" s="4">
        <f>INDEX(products!$A$1:$G$49,MATCH(orders!$D747,products!$A$1:$A$49,0), MATCH(orders!L$1,products!$A$1:$G$1,0))</f>
        <v>7.29</v>
      </c>
      <c r="M747" s="4">
        <f>L747*E747</f>
        <v>14.58</v>
      </c>
      <c r="N747" t="str">
        <f>IF(I747="Rob","Robusta", IF(I747="Exc","Excelsa", IF(I747="Ara","Arabika",IF(I747="Lib","Liberika"))))</f>
        <v>Excelsa</v>
      </c>
      <c r="O747" t="str">
        <f>IF(J747="M","Medium",IF(J747="L","Light",IF(J747="D","Dark","")))</f>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 customers!$C$2:$C$1001,,0)=0,"",_xlfn.XLOOKUP(C748,customers!$A$2:$A$1001, customers!$C$2:$C$1001,,0))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1" t="str">
        <f>INDEX(products!$A$1:$G$49,MATCH(orders!$D748,products!$A$1:$A$49,0), MATCH(orders!K$1,products!$A$1:$G$1,0)) &amp; " kg"</f>
        <v>1 kg</v>
      </c>
      <c r="L748" s="4">
        <f>INDEX(products!$A$1:$G$49,MATCH(orders!$D748,products!$A$1:$A$49,0), MATCH(orders!L$1,products!$A$1:$G$1,0))</f>
        <v>11.25</v>
      </c>
      <c r="M748" s="4">
        <f>L748*E748</f>
        <v>33.75</v>
      </c>
      <c r="N748" t="str">
        <f>IF(I748="Rob","Robusta", IF(I748="Exc","Excelsa", IF(I748="Ara","Arabika",IF(I748="Lib","Liberika"))))</f>
        <v>Arabika</v>
      </c>
      <c r="O748" t="str">
        <f>IF(J748="M","Medium",IF(J748="L","Light",IF(J748="D","Dark","")))</f>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 customers!$C$2:$C$1001,,0)=0,"",_xlfn.XLOOKUP(C749,customers!$A$2:$A$1001, customers!$C$2:$C$1001,,0))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1" t="str">
        <f>INDEX(products!$A$1:$G$49,MATCH(orders!$D749,products!$A$1:$A$49,0), MATCH(orders!K$1,products!$A$1:$G$1,0)) &amp; " kg"</f>
        <v>0,5 kg</v>
      </c>
      <c r="L749" s="4">
        <f>INDEX(products!$A$1:$G$49,MATCH(orders!$D749,products!$A$1:$A$49,0), MATCH(orders!L$1,products!$A$1:$G$1,0))</f>
        <v>8.73</v>
      </c>
      <c r="M749" s="4">
        <f>L749*E749</f>
        <v>34.92</v>
      </c>
      <c r="N749" t="str">
        <f>IF(I749="Rob","Robusta", IF(I749="Exc","Excelsa", IF(I749="Ara","Arabika",IF(I749="Lib","Liberika"))))</f>
        <v>Liberika</v>
      </c>
      <c r="O749" t="str">
        <f>IF(J749="M","Medium",IF(J749="L","Light",IF(J749="D","Dark","")))</f>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 customers!$C$2:$C$1001,,0)=0,"",_xlfn.XLOOKUP(C750,customers!$A$2:$A$1001, customers!$C$2:$C$1001,,0))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1" t="str">
        <f>INDEX(products!$A$1:$G$49,MATCH(orders!$D750,products!$A$1:$A$49,0), MATCH(orders!K$1,products!$A$1:$G$1,0)) &amp; " kg"</f>
        <v>0,5 kg</v>
      </c>
      <c r="L750" s="4">
        <f>INDEX(products!$A$1:$G$49,MATCH(orders!$D750,products!$A$1:$A$49,0), MATCH(orders!L$1,products!$A$1:$G$1,0))</f>
        <v>7.29</v>
      </c>
      <c r="M750" s="4">
        <f>L750*E750</f>
        <v>14.58</v>
      </c>
      <c r="N750" t="str">
        <f>IF(I750="Rob","Robusta", IF(I750="Exc","Excelsa", IF(I750="Ara","Arabika",IF(I750="Lib","Liberika"))))</f>
        <v>Excelsa</v>
      </c>
      <c r="O750" t="str">
        <f>IF(J750="M","Medium",IF(J750="L","Light",IF(J750="D","Dark","")))</f>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 customers!$C$2:$C$1001,,0)=0,"",_xlfn.XLOOKUP(C751,customers!$A$2:$A$1001, customers!$C$2:$C$1001,,0))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1" t="str">
        <f>INDEX(products!$A$1:$G$49,MATCH(orders!$D751,products!$A$1:$A$49,0), MATCH(orders!K$1,products!$A$1:$G$1,0)) &amp; " kg"</f>
        <v>0,2 kg</v>
      </c>
      <c r="L751" s="4">
        <f>INDEX(products!$A$1:$G$49,MATCH(orders!$D751,products!$A$1:$A$49,0), MATCH(orders!L$1,products!$A$1:$G$1,0))</f>
        <v>2.6849999999999996</v>
      </c>
      <c r="M751" s="4">
        <f>L751*E751</f>
        <v>5.3699999999999992</v>
      </c>
      <c r="N751" t="str">
        <f>IF(I751="Rob","Robusta", IF(I751="Exc","Excelsa", IF(I751="Ara","Arabika",IF(I751="Lib","Liberika"))))</f>
        <v>Robusta</v>
      </c>
      <c r="O751" t="str">
        <f>IF(J751="M","Medium",IF(J751="L","Light",IF(J751="D","Dark","")))</f>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 customers!$C$2:$C$1001,,0)=0,"",_xlfn.XLOOKUP(C752,customers!$A$2:$A$1001, customers!$C$2:$C$1001,,0))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1" t="str">
        <f>INDEX(products!$A$1:$G$49,MATCH(orders!$D752,products!$A$1:$A$49,0), MATCH(orders!K$1,products!$A$1:$G$1,0)) &amp; " kg"</f>
        <v>0,5 kg</v>
      </c>
      <c r="L752" s="4">
        <f>INDEX(products!$A$1:$G$49,MATCH(orders!$D752,products!$A$1:$A$49,0), MATCH(orders!L$1,products!$A$1:$G$1,0))</f>
        <v>5.97</v>
      </c>
      <c r="M752" s="4">
        <f>L752*E752</f>
        <v>5.97</v>
      </c>
      <c r="N752" t="str">
        <f>IF(I752="Rob","Robusta", IF(I752="Exc","Excelsa", IF(I752="Ara","Arabika",IF(I752="Lib","Liberika"))))</f>
        <v>Robusta</v>
      </c>
      <c r="O752" t="str">
        <f>IF(J752="M","Medium",IF(J752="L","Light",IF(J752="D","Dark","")))</f>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 customers!$C$2:$C$1001,,0)=0,"",_xlfn.XLOOKUP(C753,customers!$A$2:$A$1001, customers!$C$2:$C$1001,,0))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1" t="str">
        <f>INDEX(products!$A$1:$G$49,MATCH(orders!$D753,products!$A$1:$A$49,0), MATCH(orders!K$1,products!$A$1:$G$1,0)) &amp; " kg"</f>
        <v>0,5 kg</v>
      </c>
      <c r="L753" s="4">
        <f>INDEX(products!$A$1:$G$49,MATCH(orders!$D753,products!$A$1:$A$49,0), MATCH(orders!L$1,products!$A$1:$G$1,0))</f>
        <v>9.51</v>
      </c>
      <c r="M753" s="4">
        <f>L753*E753</f>
        <v>19.02</v>
      </c>
      <c r="N753" t="str">
        <f>IF(I753="Rob","Robusta", IF(I753="Exc","Excelsa", IF(I753="Ara","Arabika",IF(I753="Lib","Liberika"))))</f>
        <v>Liberika</v>
      </c>
      <c r="O753" t="str">
        <f>IF(J753="M","Medium",IF(J753="L","Light",IF(J753="D","Dark","")))</f>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 customers!$C$2:$C$1001,,0)=0,"",_xlfn.XLOOKUP(C754,customers!$A$2:$A$1001, customers!$C$2:$C$1001,,0))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1" t="str">
        <f>INDEX(products!$A$1:$G$49,MATCH(orders!$D754,products!$A$1:$A$49,0), MATCH(orders!K$1,products!$A$1:$G$1,0)) &amp; " kg"</f>
        <v>1 kg</v>
      </c>
      <c r="L754" s="4">
        <f>INDEX(products!$A$1:$G$49,MATCH(orders!$D754,products!$A$1:$A$49,0), MATCH(orders!L$1,products!$A$1:$G$1,0))</f>
        <v>13.75</v>
      </c>
      <c r="M754" s="4">
        <f>L754*E754</f>
        <v>27.5</v>
      </c>
      <c r="N754" t="str">
        <f>IF(I754="Rob","Robusta", IF(I754="Exc","Excelsa", IF(I754="Ara","Arabika",IF(I754="Lib","Liberika"))))</f>
        <v>Excelsa</v>
      </c>
      <c r="O754" t="str">
        <f>IF(J754="M","Medium",IF(J754="L","Light",IF(J754="D","Dark","")))</f>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 customers!$C$2:$C$1001,,0)=0,"",_xlfn.XLOOKUP(C755,customers!$A$2:$A$1001, customers!$C$2:$C$1001,,0))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1" t="str">
        <f>INDEX(products!$A$1:$G$49,MATCH(orders!$D755,products!$A$1:$A$49,0), MATCH(orders!K$1,products!$A$1:$G$1,0)) &amp; " kg"</f>
        <v>0,5 kg</v>
      </c>
      <c r="L755" s="4">
        <f>INDEX(products!$A$1:$G$49,MATCH(orders!$D755,products!$A$1:$A$49,0), MATCH(orders!L$1,products!$A$1:$G$1,0))</f>
        <v>5.97</v>
      </c>
      <c r="M755" s="4">
        <f>L755*E755</f>
        <v>29.849999999999998</v>
      </c>
      <c r="N755" t="str">
        <f>IF(I755="Rob","Robusta", IF(I755="Exc","Excelsa", IF(I755="Ara","Arabika",IF(I755="Lib","Liberika"))))</f>
        <v>Arabika</v>
      </c>
      <c r="O755" t="str">
        <f>IF(J755="M","Medium",IF(J755="L","Light",IF(J755="D","Dark","")))</f>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 customers!$C$2:$C$1001,,0)=0,"",_xlfn.XLOOKUP(C756,customers!$A$2:$A$1001, customers!$C$2:$C$1001,,0))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1" t="str">
        <f>INDEX(products!$A$1:$G$49,MATCH(orders!$D756,products!$A$1:$A$49,0), MATCH(orders!K$1,products!$A$1:$G$1,0)) &amp; " kg"</f>
        <v>0,2 kg</v>
      </c>
      <c r="L756" s="4">
        <f>INDEX(products!$A$1:$G$49,MATCH(orders!$D756,products!$A$1:$A$49,0), MATCH(orders!L$1,products!$A$1:$G$1,0))</f>
        <v>2.9849999999999999</v>
      </c>
      <c r="M756" s="4">
        <f>L756*E756</f>
        <v>17.91</v>
      </c>
      <c r="N756" t="str">
        <f>IF(I756="Rob","Robusta", IF(I756="Exc","Excelsa", IF(I756="Ara","Arabika",IF(I756="Lib","Liberika"))))</f>
        <v>Arabika</v>
      </c>
      <c r="O756" t="str">
        <f>IF(J756="M","Medium",IF(J756="L","Light",IF(J756="D","Dark","")))</f>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 customers!$C$2:$C$1001,,0)=0,"",_xlfn.XLOOKUP(C757,customers!$A$2:$A$1001, customers!$C$2:$C$1001,,0))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1" t="str">
        <f>INDEX(products!$A$1:$G$49,MATCH(orders!$D757,products!$A$1:$A$49,0), MATCH(orders!K$1,products!$A$1:$G$1,0)) &amp; " kg"</f>
        <v>0,2 kg</v>
      </c>
      <c r="L757" s="4">
        <f>INDEX(products!$A$1:$G$49,MATCH(orders!$D757,products!$A$1:$A$49,0), MATCH(orders!L$1,products!$A$1:$G$1,0))</f>
        <v>4.7549999999999999</v>
      </c>
      <c r="M757" s="4">
        <f>L757*E757</f>
        <v>28.53</v>
      </c>
      <c r="N757" t="str">
        <f>IF(I757="Rob","Robusta", IF(I757="Exc","Excelsa", IF(I757="Ara","Arabika",IF(I757="Lib","Liberika"))))</f>
        <v>Liberika</v>
      </c>
      <c r="O757" t="str">
        <f>IF(J757="M","Medium",IF(J757="L","Light",IF(J757="D","Dark","")))</f>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 customers!$C$2:$C$1001,,0)=0,"",_xlfn.XLOOKUP(C758,customers!$A$2:$A$1001, customers!$C$2:$C$1001,,0))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1" t="str">
        <f>INDEX(products!$A$1:$G$49,MATCH(orders!$D758,products!$A$1:$A$49,0), MATCH(orders!K$1,products!$A$1:$G$1,0)) &amp; " kg"</f>
        <v>1 kg</v>
      </c>
      <c r="L758" s="4">
        <f>INDEX(products!$A$1:$G$49,MATCH(orders!$D758,products!$A$1:$A$49,0), MATCH(orders!L$1,products!$A$1:$G$1,0))</f>
        <v>8.9499999999999993</v>
      </c>
      <c r="M758" s="4">
        <f>L758*E758</f>
        <v>35.799999999999997</v>
      </c>
      <c r="N758" t="str">
        <f>IF(I758="Rob","Robusta", IF(I758="Exc","Excelsa", IF(I758="Ara","Arabika",IF(I758="Lib","Liberika"))))</f>
        <v>Robusta</v>
      </c>
      <c r="O758" t="str">
        <f>IF(J758="M","Medium",IF(J758="L","Light",IF(J758="D","Dark","")))</f>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 customers!$C$2:$C$1001,,0)=0,"",_xlfn.XLOOKUP(C759,customers!$A$2:$A$1001, customers!$C$2:$C$1001,,0))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1" t="str">
        <f>INDEX(products!$A$1:$G$49,MATCH(orders!$D759,products!$A$1:$A$49,0), MATCH(orders!K$1,products!$A$1:$G$1,0)) &amp; " kg"</f>
        <v>0,5 kg</v>
      </c>
      <c r="L759" s="4">
        <f>INDEX(products!$A$1:$G$49,MATCH(orders!$D759,products!$A$1:$A$49,0), MATCH(orders!L$1,products!$A$1:$G$1,0))</f>
        <v>5.97</v>
      </c>
      <c r="M759" s="4">
        <f>L759*E759</f>
        <v>17.91</v>
      </c>
      <c r="N759" t="str">
        <f>IF(I759="Rob","Robusta", IF(I759="Exc","Excelsa", IF(I759="Ara","Arabika",IF(I759="Lib","Liberika"))))</f>
        <v>Arabika</v>
      </c>
      <c r="O759" t="str">
        <f>IF(J759="M","Medium",IF(J759="L","Light",IF(J759="D","Dark","")))</f>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 customers!$C$2:$C$1001,,0)=0,"",_xlfn.XLOOKUP(C760,customers!$A$2:$A$1001, customers!$C$2:$C$1001,,0))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1" t="str">
        <f>INDEX(products!$A$1:$G$49,MATCH(orders!$D760,products!$A$1:$A$49,0), MATCH(orders!K$1,products!$A$1:$G$1,0)) &amp; " kg"</f>
        <v>1 kg</v>
      </c>
      <c r="L760" s="4">
        <f>INDEX(products!$A$1:$G$49,MATCH(orders!$D760,products!$A$1:$A$49,0), MATCH(orders!L$1,products!$A$1:$G$1,0))</f>
        <v>8.9499999999999993</v>
      </c>
      <c r="M760" s="4">
        <f>L760*E760</f>
        <v>8.9499999999999993</v>
      </c>
      <c r="N760" t="str">
        <f>IF(I760="Rob","Robusta", IF(I760="Exc","Excelsa", IF(I760="Ara","Arabika",IF(I760="Lib","Liberika"))))</f>
        <v>Robusta</v>
      </c>
      <c r="O760" t="str">
        <f>IF(J760="M","Medium",IF(J760="L","Light",IF(J760="D","Dark","")))</f>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 customers!$C$2:$C$1001,,0)=0,"",_xlfn.XLOOKUP(C761,customers!$A$2:$A$1001, customers!$C$2:$C$1001,,0))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1" t="str">
        <f>INDEX(products!$A$1:$G$49,MATCH(orders!$D761,products!$A$1:$A$49,0), MATCH(orders!K$1,products!$A$1:$G$1,0)) &amp; " kg"</f>
        <v>2,5 kg</v>
      </c>
      <c r="L761" s="4">
        <f>INDEX(products!$A$1:$G$49,MATCH(orders!$D761,products!$A$1:$A$49,0), MATCH(orders!L$1,products!$A$1:$G$1,0))</f>
        <v>29.784999999999997</v>
      </c>
      <c r="M761" s="4">
        <f>L761*E761</f>
        <v>29.784999999999997</v>
      </c>
      <c r="N761" t="str">
        <f>IF(I761="Rob","Robusta", IF(I761="Exc","Excelsa", IF(I761="Ara","Arabika",IF(I761="Lib","Liberika"))))</f>
        <v>Liberika</v>
      </c>
      <c r="O761" t="str">
        <f>IF(J761="M","Medium",IF(J761="L","Light",IF(J761="D","Dark","")))</f>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 customers!$C$2:$C$1001,,0)=0,"",_xlfn.XLOOKUP(C762,customers!$A$2:$A$1001, customers!$C$2:$C$1001,,0))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1" t="str">
        <f>INDEX(products!$A$1:$G$49,MATCH(orders!$D762,products!$A$1:$A$49,0), MATCH(orders!K$1,products!$A$1:$G$1,0)) &amp; " kg"</f>
        <v>0,5 kg</v>
      </c>
      <c r="L762" s="4">
        <f>INDEX(products!$A$1:$G$49,MATCH(orders!$D762,products!$A$1:$A$49,0), MATCH(orders!L$1,products!$A$1:$G$1,0))</f>
        <v>8.91</v>
      </c>
      <c r="M762" s="4">
        <f>L762*E762</f>
        <v>44.55</v>
      </c>
      <c r="N762" t="str">
        <f>IF(I762="Rob","Robusta", IF(I762="Exc","Excelsa", IF(I762="Ara","Arabika",IF(I762="Lib","Liberika"))))</f>
        <v>Excelsa</v>
      </c>
      <c r="O762" t="str">
        <f>IF(J762="M","Medium",IF(J762="L","Light",IF(J762="D","Dark","")))</f>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 customers!$C$2:$C$1001,,0)=0,"",_xlfn.XLOOKUP(C763,customers!$A$2:$A$1001, customers!$C$2:$C$1001,,0))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1" t="str">
        <f>INDEX(products!$A$1:$G$49,MATCH(orders!$D763,products!$A$1:$A$49,0), MATCH(orders!K$1,products!$A$1:$G$1,0)) &amp; " kg"</f>
        <v>1 kg</v>
      </c>
      <c r="L763" s="4">
        <f>INDEX(products!$A$1:$G$49,MATCH(orders!$D763,products!$A$1:$A$49,0), MATCH(orders!L$1,products!$A$1:$G$1,0))</f>
        <v>14.85</v>
      </c>
      <c r="M763" s="4">
        <f>L763*E763</f>
        <v>89.1</v>
      </c>
      <c r="N763" t="str">
        <f>IF(I763="Rob","Robusta", IF(I763="Exc","Excelsa", IF(I763="Ara","Arabika",IF(I763="Lib","Liberika"))))</f>
        <v>Excelsa</v>
      </c>
      <c r="O763" t="str">
        <f>IF(J763="M","Medium",IF(J763="L","Light",IF(J763="D","Dark","")))</f>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 customers!$C$2:$C$1001,,0)=0,"",_xlfn.XLOOKUP(C764,customers!$A$2:$A$1001, customers!$C$2:$C$1001,,0))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1" t="str">
        <f>INDEX(products!$A$1:$G$49,MATCH(orders!$D764,products!$A$1:$A$49,0), MATCH(orders!K$1,products!$A$1:$G$1,0)) &amp; " kg"</f>
        <v>0,5 kg</v>
      </c>
      <c r="L764" s="4">
        <f>INDEX(products!$A$1:$G$49,MATCH(orders!$D764,products!$A$1:$A$49,0), MATCH(orders!L$1,products!$A$1:$G$1,0))</f>
        <v>8.73</v>
      </c>
      <c r="M764" s="4">
        <f>L764*E764</f>
        <v>43.650000000000006</v>
      </c>
      <c r="N764" t="str">
        <f>IF(I764="Rob","Robusta", IF(I764="Exc","Excelsa", IF(I764="Ara","Arabika",IF(I764="Lib","Liberika"))))</f>
        <v>Liberika</v>
      </c>
      <c r="O764" t="str">
        <f>IF(J764="M","Medium",IF(J764="L","Light",IF(J764="D","Dark","")))</f>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 customers!$C$2:$C$1001,,0)=0,"",_xlfn.XLOOKUP(C765,customers!$A$2:$A$1001, customers!$C$2:$C$1001,,0))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1" t="str">
        <f>INDEX(products!$A$1:$G$49,MATCH(orders!$D765,products!$A$1:$A$49,0), MATCH(orders!K$1,products!$A$1:$G$1,0)) &amp; " kg"</f>
        <v>0,5 kg</v>
      </c>
      <c r="L765" s="4">
        <f>INDEX(products!$A$1:$G$49,MATCH(orders!$D765,products!$A$1:$A$49,0), MATCH(orders!L$1,products!$A$1:$G$1,0))</f>
        <v>7.77</v>
      </c>
      <c r="M765" s="4">
        <f>L765*E765</f>
        <v>23.31</v>
      </c>
      <c r="N765" t="str">
        <f>IF(I765="Rob","Robusta", IF(I765="Exc","Excelsa", IF(I765="Ara","Arabika",IF(I765="Lib","Liberika"))))</f>
        <v>Arabika</v>
      </c>
      <c r="O765" t="str">
        <f>IF(J765="M","Medium",IF(J765="L","Light",IF(J765="D","Dark","")))</f>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 customers!$C$2:$C$1001,,0)=0,"",_xlfn.XLOOKUP(C766,customers!$A$2:$A$1001, customers!$C$2:$C$1001,,0))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1" t="str">
        <f>INDEX(products!$A$1:$G$49,MATCH(orders!$D766,products!$A$1:$A$49,0), MATCH(orders!K$1,products!$A$1:$G$1,0)) &amp; " kg"</f>
        <v>2,5 kg</v>
      </c>
      <c r="L766" s="4">
        <f>INDEX(products!$A$1:$G$49,MATCH(orders!$D766,products!$A$1:$A$49,0), MATCH(orders!L$1,products!$A$1:$G$1,0))</f>
        <v>29.784999999999997</v>
      </c>
      <c r="M766" s="4">
        <f>L766*E766</f>
        <v>178.70999999999998</v>
      </c>
      <c r="N766" t="str">
        <f>IF(I766="Rob","Robusta", IF(I766="Exc","Excelsa", IF(I766="Ara","Arabika",IF(I766="Lib","Liberika"))))</f>
        <v>Arabika</v>
      </c>
      <c r="O766" t="str">
        <f>IF(J766="M","Medium",IF(J766="L","Light",IF(J766="D","Dark","")))</f>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 customers!$C$2:$C$1001,,0)=0,"",_xlfn.XLOOKUP(C767,customers!$A$2:$A$1001, customers!$C$2:$C$1001,,0))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1" t="str">
        <f>INDEX(products!$A$1:$G$49,MATCH(orders!$D767,products!$A$1:$A$49,0), MATCH(orders!K$1,products!$A$1:$G$1,0)) &amp; " kg"</f>
        <v>1 kg</v>
      </c>
      <c r="L767" s="4">
        <f>INDEX(products!$A$1:$G$49,MATCH(orders!$D767,products!$A$1:$A$49,0), MATCH(orders!L$1,products!$A$1:$G$1,0))</f>
        <v>9.9499999999999993</v>
      </c>
      <c r="M767" s="4">
        <f>L767*E767</f>
        <v>59.699999999999996</v>
      </c>
      <c r="N767" t="str">
        <f>IF(I767="Rob","Robusta", IF(I767="Exc","Excelsa", IF(I767="Ara","Arabika",IF(I767="Lib","Liberika"))))</f>
        <v>Robusta</v>
      </c>
      <c r="O767" t="str">
        <f>IF(J767="M","Medium",IF(J767="L","Light",IF(J767="D","Dark","")))</f>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 customers!$C$2:$C$1001,,0)=0,"",_xlfn.XLOOKUP(C768,customers!$A$2:$A$1001, customers!$C$2:$C$1001,,0))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1" t="str">
        <f>INDEX(products!$A$1:$G$49,MATCH(orders!$D768,products!$A$1:$A$49,0), MATCH(orders!K$1,products!$A$1:$G$1,0)) &amp; " kg"</f>
        <v>0,5 kg</v>
      </c>
      <c r="L768" s="4">
        <f>INDEX(products!$A$1:$G$49,MATCH(orders!$D768,products!$A$1:$A$49,0), MATCH(orders!L$1,products!$A$1:$G$1,0))</f>
        <v>7.77</v>
      </c>
      <c r="M768" s="4">
        <f>L768*E768</f>
        <v>15.54</v>
      </c>
      <c r="N768" t="str">
        <f>IF(I768="Rob","Robusta", IF(I768="Exc","Excelsa", IF(I768="Ara","Arabika",IF(I768="Lib","Liberika"))))</f>
        <v>Arabika</v>
      </c>
      <c r="O768" t="str">
        <f>IF(J768="M","Medium",IF(J768="L","Light",IF(J768="D","Dark","")))</f>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 customers!$C$2:$C$1001,,0)=0,"",_xlfn.XLOOKUP(C769,customers!$A$2:$A$1001, customers!$C$2:$C$1001,,0))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1" t="str">
        <f>INDEX(products!$A$1:$G$49,MATCH(orders!$D769,products!$A$1:$A$49,0), MATCH(orders!K$1,products!$A$1:$G$1,0)) &amp; " kg"</f>
        <v>2,5 kg</v>
      </c>
      <c r="L769" s="4">
        <f>INDEX(products!$A$1:$G$49,MATCH(orders!$D769,products!$A$1:$A$49,0), MATCH(orders!L$1,products!$A$1:$G$1,0))</f>
        <v>29.784999999999997</v>
      </c>
      <c r="M769" s="4">
        <f>L769*E769</f>
        <v>89.35499999999999</v>
      </c>
      <c r="N769" t="str">
        <f>IF(I769="Rob","Robusta", IF(I769="Exc","Excelsa", IF(I769="Ara","Arabika",IF(I769="Lib","Liberika"))))</f>
        <v>Arabika</v>
      </c>
      <c r="O769" t="str">
        <f>IF(J769="M","Medium",IF(J769="L","Light",IF(J769="D","Dark","")))</f>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 customers!$C$2:$C$1001,,0)=0,"",_xlfn.XLOOKUP(C770,customers!$A$2:$A$1001, customers!$C$2:$C$1001,,0))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1" t="str">
        <f>INDEX(products!$A$1:$G$49,MATCH(orders!$D770,products!$A$1:$A$49,0), MATCH(orders!K$1,products!$A$1:$G$1,0)) &amp; " kg"</f>
        <v>1 kg</v>
      </c>
      <c r="L770" s="4">
        <f>INDEX(products!$A$1:$G$49,MATCH(orders!$D770,products!$A$1:$A$49,0), MATCH(orders!L$1,products!$A$1:$G$1,0))</f>
        <v>11.95</v>
      </c>
      <c r="M770" s="4">
        <f>L770*E770</f>
        <v>23.9</v>
      </c>
      <c r="N770" t="str">
        <f>IF(I770="Rob","Robusta", IF(I770="Exc","Excelsa", IF(I770="Ara","Arabika",IF(I770="Lib","Liberika"))))</f>
        <v>Robusta</v>
      </c>
      <c r="O770" t="str">
        <f>IF(J770="M","Medium",IF(J770="L","Light",IF(J770="D","Dark","")))</f>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 customers!$C$2:$C$1001,,0)=0,"",_xlfn.XLOOKUP(C771,customers!$A$2:$A$1001, customers!$C$2:$C$1001,,0))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1" t="str">
        <f>INDEX(products!$A$1:$G$49,MATCH(orders!$D771,products!$A$1:$A$49,0), MATCH(orders!K$1,products!$A$1:$G$1,0)) &amp; " kg"</f>
        <v>2,5 kg</v>
      </c>
      <c r="L771" s="4">
        <f>INDEX(products!$A$1:$G$49,MATCH(orders!$D771,products!$A$1:$A$49,0), MATCH(orders!L$1,products!$A$1:$G$1,0))</f>
        <v>22.884999999999998</v>
      </c>
      <c r="M771" s="4">
        <f>L771*E771</f>
        <v>137.31</v>
      </c>
      <c r="N771" t="str">
        <f>IF(I771="Rob","Robusta", IF(I771="Exc","Excelsa", IF(I771="Ara","Arabika",IF(I771="Lib","Liberika"))))</f>
        <v>Robusta</v>
      </c>
      <c r="O771" t="str">
        <f>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 customers!$C$2:$C$1001,,0)=0,"",_xlfn.XLOOKUP(C772,customers!$A$2:$A$1001, customers!$C$2:$C$1001,,0))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1" t="str">
        <f>INDEX(products!$A$1:$G$49,MATCH(orders!$D772,products!$A$1:$A$49,0), MATCH(orders!K$1,products!$A$1:$G$1,0)) &amp; " kg"</f>
        <v>1 kg</v>
      </c>
      <c r="L772" s="4">
        <f>INDEX(products!$A$1:$G$49,MATCH(orders!$D772,products!$A$1:$A$49,0), MATCH(orders!L$1,products!$A$1:$G$1,0))</f>
        <v>9.9499999999999993</v>
      </c>
      <c r="M772" s="4">
        <f>L772*E772</f>
        <v>9.9499999999999993</v>
      </c>
      <c r="N772" t="str">
        <f>IF(I772="Rob","Robusta", IF(I772="Exc","Excelsa", IF(I772="Ara","Arabika",IF(I772="Lib","Liberika"))))</f>
        <v>Arabika</v>
      </c>
      <c r="O772" t="str">
        <f>IF(J772="M","Medium",IF(J772="L","Light",IF(J772="D","Dark","")))</f>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 customers!$C$2:$C$1001,,0)=0,"",_xlfn.XLOOKUP(C773,customers!$A$2:$A$1001, customers!$C$2:$C$1001,,0))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1" t="str">
        <f>INDEX(products!$A$1:$G$49,MATCH(orders!$D773,products!$A$1:$A$49,0), MATCH(orders!K$1,products!$A$1:$G$1,0)) &amp; " kg"</f>
        <v>0,5 kg</v>
      </c>
      <c r="L773" s="4">
        <f>INDEX(products!$A$1:$G$49,MATCH(orders!$D773,products!$A$1:$A$49,0), MATCH(orders!L$1,products!$A$1:$G$1,0))</f>
        <v>7.169999999999999</v>
      </c>
      <c r="M773" s="4">
        <f>L773*E773</f>
        <v>21.509999999999998</v>
      </c>
      <c r="N773" t="str">
        <f>IF(I773="Rob","Robusta", IF(I773="Exc","Excelsa", IF(I773="Ara","Arabika",IF(I773="Lib","Liberika"))))</f>
        <v>Robusta</v>
      </c>
      <c r="O773" t="str">
        <f>IF(J773="M","Medium",IF(J773="L","Light",IF(J773="D","Dark","")))</f>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 customers!$C$2:$C$1001,,0)=0,"",_xlfn.XLOOKUP(C774,customers!$A$2:$A$1001, customers!$C$2:$C$1001,,0))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1" t="str">
        <f>INDEX(products!$A$1:$G$49,MATCH(orders!$D774,products!$A$1:$A$49,0), MATCH(orders!K$1,products!$A$1:$G$1,0)) &amp; " kg"</f>
        <v>1 kg</v>
      </c>
      <c r="L774" s="4">
        <f>INDEX(products!$A$1:$G$49,MATCH(orders!$D774,products!$A$1:$A$49,0), MATCH(orders!L$1,products!$A$1:$G$1,0))</f>
        <v>13.75</v>
      </c>
      <c r="M774" s="4">
        <f>L774*E774</f>
        <v>82.5</v>
      </c>
      <c r="N774" t="str">
        <f>IF(I774="Rob","Robusta", IF(I774="Exc","Excelsa", IF(I774="Ara","Arabika",IF(I774="Lib","Liberika"))))</f>
        <v>Excelsa</v>
      </c>
      <c r="O774" t="str">
        <f>IF(J774="M","Medium",IF(J774="L","Light",IF(J774="D","Dark","")))</f>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 customers!$C$2:$C$1001,,0)=0,"",_xlfn.XLOOKUP(C775,customers!$A$2:$A$1001, customers!$C$2:$C$1001,,0))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1" t="str">
        <f>INDEX(products!$A$1:$G$49,MATCH(orders!$D775,products!$A$1:$A$49,0), MATCH(orders!K$1,products!$A$1:$G$1,0)) &amp; " kg"</f>
        <v>0,2 kg</v>
      </c>
      <c r="L775" s="4">
        <f>INDEX(products!$A$1:$G$49,MATCH(orders!$D775,products!$A$1:$A$49,0), MATCH(orders!L$1,products!$A$1:$G$1,0))</f>
        <v>4.3650000000000002</v>
      </c>
      <c r="M775" s="4">
        <f>L775*E775</f>
        <v>8.73</v>
      </c>
      <c r="N775" t="str">
        <f>IF(I775="Rob","Robusta", IF(I775="Exc","Excelsa", IF(I775="Ara","Arabika",IF(I775="Lib","Liberika"))))</f>
        <v>Liberika</v>
      </c>
      <c r="O775" t="str">
        <f>IF(J775="M","Medium",IF(J775="L","Light",IF(J775="D","Dark","")))</f>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 customers!$C$2:$C$1001,,0)=0,"",_xlfn.XLOOKUP(C776,customers!$A$2:$A$1001, customers!$C$2:$C$1001,,0))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1" t="str">
        <f>INDEX(products!$A$1:$G$49,MATCH(orders!$D776,products!$A$1:$A$49,0), MATCH(orders!K$1,products!$A$1:$G$1,0)) &amp; " kg"</f>
        <v>1 kg</v>
      </c>
      <c r="L776" s="4">
        <f>INDEX(products!$A$1:$G$49,MATCH(orders!$D776,products!$A$1:$A$49,0), MATCH(orders!L$1,products!$A$1:$G$1,0))</f>
        <v>9.9499999999999993</v>
      </c>
      <c r="M776" s="4">
        <f>L776*E776</f>
        <v>19.899999999999999</v>
      </c>
      <c r="N776" t="str">
        <f>IF(I776="Rob","Robusta", IF(I776="Exc","Excelsa", IF(I776="Ara","Arabika",IF(I776="Lib","Liberika"))))</f>
        <v>Robusta</v>
      </c>
      <c r="O776" t="str">
        <f>IF(J776="M","Medium",IF(J776="L","Light",IF(J776="D","Dark","")))</f>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 customers!$C$2:$C$1001,,0)=0,"",_xlfn.XLOOKUP(C777,customers!$A$2:$A$1001, customers!$C$2:$C$1001,,0))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1" t="str">
        <f>INDEX(products!$A$1:$G$49,MATCH(orders!$D777,products!$A$1:$A$49,0), MATCH(orders!K$1,products!$A$1:$G$1,0)) &amp; " kg"</f>
        <v>0,5 kg</v>
      </c>
      <c r="L777" s="4">
        <f>INDEX(products!$A$1:$G$49,MATCH(orders!$D777,products!$A$1:$A$49,0), MATCH(orders!L$1,products!$A$1:$G$1,0))</f>
        <v>8.91</v>
      </c>
      <c r="M777" s="4">
        <f>L777*E777</f>
        <v>17.82</v>
      </c>
      <c r="N777" t="str">
        <f>IF(I777="Rob","Robusta", IF(I777="Exc","Excelsa", IF(I777="Ara","Arabika",IF(I777="Lib","Liberika"))))</f>
        <v>Excelsa</v>
      </c>
      <c r="O777" t="str">
        <f>IF(J777="M","Medium",IF(J777="L","Light",IF(J777="D","Dark","")))</f>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 customers!$C$2:$C$1001,,0)=0,"",_xlfn.XLOOKUP(C778,customers!$A$2:$A$1001, customers!$C$2:$C$1001,,0))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1" t="str">
        <f>INDEX(products!$A$1:$G$49,MATCH(orders!$D778,products!$A$1:$A$49,0), MATCH(orders!K$1,products!$A$1:$G$1,0)) &amp; " kg"</f>
        <v>0,5 kg</v>
      </c>
      <c r="L778" s="4">
        <f>INDEX(products!$A$1:$G$49,MATCH(orders!$D778,products!$A$1:$A$49,0), MATCH(orders!L$1,products!$A$1:$G$1,0))</f>
        <v>6.75</v>
      </c>
      <c r="M778" s="4">
        <f>L778*E778</f>
        <v>20.25</v>
      </c>
      <c r="N778" t="str">
        <f>IF(I778="Rob","Robusta", IF(I778="Exc","Excelsa", IF(I778="Ara","Arabika",IF(I778="Lib","Liberika"))))</f>
        <v>Arabika</v>
      </c>
      <c r="O778" t="str">
        <f>IF(J778="M","Medium",IF(J778="L","Light",IF(J778="D","Dark","")))</f>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 customers!$C$2:$C$1001,,0)=0,"",_xlfn.XLOOKUP(C779,customers!$A$2:$A$1001, customers!$C$2:$C$1001,,0))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1" t="str">
        <f>INDEX(products!$A$1:$G$49,MATCH(orders!$D779,products!$A$1:$A$49,0), MATCH(orders!K$1,products!$A$1:$G$1,0)) &amp; " kg"</f>
        <v>2,5 kg</v>
      </c>
      <c r="L779" s="4">
        <f>INDEX(products!$A$1:$G$49,MATCH(orders!$D779,products!$A$1:$A$49,0), MATCH(orders!L$1,products!$A$1:$G$1,0))</f>
        <v>29.784999999999997</v>
      </c>
      <c r="M779" s="4">
        <f>L779*E779</f>
        <v>59.569999999999993</v>
      </c>
      <c r="N779" t="str">
        <f>IF(I779="Rob","Robusta", IF(I779="Exc","Excelsa", IF(I779="Ara","Arabika",IF(I779="Lib","Liberika"))))</f>
        <v>Arabika</v>
      </c>
      <c r="O779" t="str">
        <f>IF(J779="M","Medium",IF(J779="L","Light",IF(J779="D","Dark","")))</f>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 customers!$C$2:$C$1001,,0)=0,"",_xlfn.XLOOKUP(C780,customers!$A$2:$A$1001, customers!$C$2:$C$1001,,0))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1" t="str">
        <f>INDEX(products!$A$1:$G$49,MATCH(orders!$D780,products!$A$1:$A$49,0), MATCH(orders!K$1,products!$A$1:$G$1,0)) &amp; " kg"</f>
        <v>0,5 kg</v>
      </c>
      <c r="L780" s="4">
        <f>INDEX(products!$A$1:$G$49,MATCH(orders!$D780,products!$A$1:$A$49,0), MATCH(orders!L$1,products!$A$1:$G$1,0))</f>
        <v>9.51</v>
      </c>
      <c r="M780" s="4">
        <f>L780*E780</f>
        <v>19.02</v>
      </c>
      <c r="N780" t="str">
        <f>IF(I780="Rob","Robusta", IF(I780="Exc","Excelsa", IF(I780="Ara","Arabika",IF(I780="Lib","Liberika"))))</f>
        <v>Liberika</v>
      </c>
      <c r="O780" t="str">
        <f>IF(J780="M","Medium",IF(J780="L","Light",IF(J780="D","Dark","")))</f>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 customers!$C$2:$C$1001,,0)=0,"",_xlfn.XLOOKUP(C781,customers!$A$2:$A$1001, customers!$C$2:$C$1001,,0))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1" t="str">
        <f>INDEX(products!$A$1:$G$49,MATCH(orders!$D781,products!$A$1:$A$49,0), MATCH(orders!K$1,products!$A$1:$G$1,0)) &amp; " kg"</f>
        <v>1 kg</v>
      </c>
      <c r="L781" s="4">
        <f>INDEX(products!$A$1:$G$49,MATCH(orders!$D781,products!$A$1:$A$49,0), MATCH(orders!L$1,products!$A$1:$G$1,0))</f>
        <v>12.95</v>
      </c>
      <c r="M781" s="4">
        <f>L781*E781</f>
        <v>77.699999999999989</v>
      </c>
      <c r="N781" t="str">
        <f>IF(I781="Rob","Robusta", IF(I781="Exc","Excelsa", IF(I781="Ara","Arabika",IF(I781="Lib","Liberika"))))</f>
        <v>Liberika</v>
      </c>
      <c r="O781" t="str">
        <f>IF(J781="M","Medium",IF(J781="L","Light",IF(J781="D","Dark","")))</f>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 customers!$C$2:$C$1001,,0)=0,"",_xlfn.XLOOKUP(C782,customers!$A$2:$A$1001, customers!$C$2:$C$1001,,0))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1" t="str">
        <f>INDEX(products!$A$1:$G$49,MATCH(orders!$D782,products!$A$1:$A$49,0), MATCH(orders!K$1,products!$A$1:$G$1,0)) &amp; " kg"</f>
        <v>1 kg</v>
      </c>
      <c r="L782" s="4">
        <f>INDEX(products!$A$1:$G$49,MATCH(orders!$D782,products!$A$1:$A$49,0), MATCH(orders!L$1,products!$A$1:$G$1,0))</f>
        <v>13.75</v>
      </c>
      <c r="M782" s="4">
        <f>L782*E782</f>
        <v>41.25</v>
      </c>
      <c r="N782" t="str">
        <f>IF(I782="Rob","Robusta", IF(I782="Exc","Excelsa", IF(I782="Ara","Arabika",IF(I782="Lib","Liberika"))))</f>
        <v>Excelsa</v>
      </c>
      <c r="O782" t="str">
        <f>IF(J782="M","Medium",IF(J782="L","Light",IF(J782="D","Dark","")))</f>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 customers!$C$2:$C$1001,,0)=0,"",_xlfn.XLOOKUP(C783,customers!$A$2:$A$1001, customers!$C$2:$C$1001,,0))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1" t="str">
        <f>INDEX(products!$A$1:$G$49,MATCH(orders!$D783,products!$A$1:$A$49,0), MATCH(orders!K$1,products!$A$1:$G$1,0)) &amp; " kg"</f>
        <v>2,5 kg</v>
      </c>
      <c r="L783" s="4">
        <f>INDEX(products!$A$1:$G$49,MATCH(orders!$D783,products!$A$1:$A$49,0), MATCH(orders!L$1,products!$A$1:$G$1,0))</f>
        <v>36.454999999999998</v>
      </c>
      <c r="M783" s="4">
        <f>L783*E783</f>
        <v>145.82</v>
      </c>
      <c r="N783" t="str">
        <f>IF(I783="Rob","Robusta", IF(I783="Exc","Excelsa", IF(I783="Ara","Arabika",IF(I783="Lib","Liberika"))))</f>
        <v>Liberika</v>
      </c>
      <c r="O783" t="str">
        <f>IF(J783="M","Medium",IF(J783="L","Light",IF(J783="D","Dark","")))</f>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 customers!$C$2:$C$1001,,0)=0,"",_xlfn.XLOOKUP(C784,customers!$A$2:$A$1001, customers!$C$2:$C$1001,,0))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1" t="str">
        <f>INDEX(products!$A$1:$G$49,MATCH(orders!$D784,products!$A$1:$A$49,0), MATCH(orders!K$1,products!$A$1:$G$1,0)) &amp; " kg"</f>
        <v>0,2 kg</v>
      </c>
      <c r="L784" s="4">
        <f>INDEX(products!$A$1:$G$49,MATCH(orders!$D784,products!$A$1:$A$49,0), MATCH(orders!L$1,products!$A$1:$G$1,0))</f>
        <v>4.4550000000000001</v>
      </c>
      <c r="M784" s="4">
        <f>L784*E784</f>
        <v>26.73</v>
      </c>
      <c r="N784" t="str">
        <f>IF(I784="Rob","Robusta", IF(I784="Exc","Excelsa", IF(I784="Ara","Arabika",IF(I784="Lib","Liberika"))))</f>
        <v>Excelsa</v>
      </c>
      <c r="O784" t="str">
        <f>IF(J784="M","Medium",IF(J784="L","Light",IF(J784="D","Dark","")))</f>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 customers!$C$2:$C$1001,,0)=0,"",_xlfn.XLOOKUP(C785,customers!$A$2:$A$1001, customers!$C$2:$C$1001,,0))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1" t="str">
        <f>INDEX(products!$A$1:$G$49,MATCH(orders!$D785,products!$A$1:$A$49,0), MATCH(orders!K$1,products!$A$1:$G$1,0)) &amp; " kg"</f>
        <v>0,5 kg</v>
      </c>
      <c r="L785" s="4">
        <f>INDEX(products!$A$1:$G$49,MATCH(orders!$D785,products!$A$1:$A$49,0), MATCH(orders!L$1,products!$A$1:$G$1,0))</f>
        <v>8.73</v>
      </c>
      <c r="M785" s="4">
        <f>L785*E785</f>
        <v>43.650000000000006</v>
      </c>
      <c r="N785" t="str">
        <f>IF(I785="Rob","Robusta", IF(I785="Exc","Excelsa", IF(I785="Ara","Arabika",IF(I785="Lib","Liberika"))))</f>
        <v>Liberika</v>
      </c>
      <c r="O785" t="str">
        <f>IF(J785="M","Medium",IF(J785="L","Light",IF(J785="D","Dark","")))</f>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 customers!$C$2:$C$1001,,0)=0,"",_xlfn.XLOOKUP(C786,customers!$A$2:$A$1001, customers!$C$2:$C$1001,,0))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1" t="str">
        <f>INDEX(products!$A$1:$G$49,MATCH(orders!$D786,products!$A$1:$A$49,0), MATCH(orders!K$1,products!$A$1:$G$1,0)) &amp; " kg"</f>
        <v>1 kg</v>
      </c>
      <c r="L786" s="4">
        <f>INDEX(products!$A$1:$G$49,MATCH(orders!$D786,products!$A$1:$A$49,0), MATCH(orders!L$1,products!$A$1:$G$1,0))</f>
        <v>15.85</v>
      </c>
      <c r="M786" s="4">
        <f>L786*E786</f>
        <v>31.7</v>
      </c>
      <c r="N786" t="str">
        <f>IF(I786="Rob","Robusta", IF(I786="Exc","Excelsa", IF(I786="Ara","Arabika",IF(I786="Lib","Liberika"))))</f>
        <v>Liberika</v>
      </c>
      <c r="O786" t="str">
        <f>IF(J786="M","Medium",IF(J786="L","Light",IF(J786="D","Dark","")))</f>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 customers!$C$2:$C$1001,,0)=0,"",_xlfn.XLOOKUP(C787,customers!$A$2:$A$1001, customers!$C$2:$C$1001,,0))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1" t="str">
        <f>INDEX(products!$A$1:$G$49,MATCH(orders!$D787,products!$A$1:$A$49,0), MATCH(orders!K$1,products!$A$1:$G$1,0)) &amp; " kg"</f>
        <v>2,5 kg</v>
      </c>
      <c r="L787" s="4">
        <f>INDEX(products!$A$1:$G$49,MATCH(orders!$D787,products!$A$1:$A$49,0), MATCH(orders!L$1,products!$A$1:$G$1,0))</f>
        <v>22.884999999999998</v>
      </c>
      <c r="M787" s="4">
        <f>L787*E787</f>
        <v>22.884999999999998</v>
      </c>
      <c r="N787" t="str">
        <f>IF(I787="Rob","Robusta", IF(I787="Exc","Excelsa", IF(I787="Ara","Arabika",IF(I787="Lib","Liberika"))))</f>
        <v>Arabika</v>
      </c>
      <c r="O787" t="str">
        <f>IF(J787="M","Medium",IF(J787="L","Light",IF(J787="D","Dark","")))</f>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 customers!$C$2:$C$1001,,0)=0,"",_xlfn.XLOOKUP(C788,customers!$A$2:$A$1001, customers!$C$2:$C$1001,,0))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1" t="str">
        <f>INDEX(products!$A$1:$G$49,MATCH(orders!$D788,products!$A$1:$A$49,0), MATCH(orders!K$1,products!$A$1:$G$1,0)) &amp; " kg"</f>
        <v>2,5 kg</v>
      </c>
      <c r="L788" s="4">
        <f>INDEX(products!$A$1:$G$49,MATCH(orders!$D788,products!$A$1:$A$49,0), MATCH(orders!L$1,products!$A$1:$G$1,0))</f>
        <v>27.945</v>
      </c>
      <c r="M788" s="4">
        <f>L788*E788</f>
        <v>27.945</v>
      </c>
      <c r="N788" t="str">
        <f>IF(I788="Rob","Robusta", IF(I788="Exc","Excelsa", IF(I788="Ara","Arabika",IF(I788="Lib","Liberika"))))</f>
        <v>Excelsa</v>
      </c>
      <c r="O788" t="str">
        <f>IF(J788="M","Medium",IF(J788="L","Light",IF(J788="D","Dark","")))</f>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 customers!$C$2:$C$1001,,0)=0,"",_xlfn.XLOOKUP(C789,customers!$A$2:$A$1001, customers!$C$2:$C$1001,,0))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1" t="str">
        <f>INDEX(products!$A$1:$G$49,MATCH(orders!$D789,products!$A$1:$A$49,0), MATCH(orders!K$1,products!$A$1:$G$1,0)) &amp; " kg"</f>
        <v>1 kg</v>
      </c>
      <c r="L789" s="4">
        <f>INDEX(products!$A$1:$G$49,MATCH(orders!$D789,products!$A$1:$A$49,0), MATCH(orders!L$1,products!$A$1:$G$1,0))</f>
        <v>13.75</v>
      </c>
      <c r="M789" s="4">
        <f>L789*E789</f>
        <v>82.5</v>
      </c>
      <c r="N789" t="str">
        <f>IF(I789="Rob","Robusta", IF(I789="Exc","Excelsa", IF(I789="Ara","Arabika",IF(I789="Lib","Liberika"))))</f>
        <v>Excelsa</v>
      </c>
      <c r="O789" t="str">
        <f>IF(J789="M","Medium",IF(J789="L","Light",IF(J789="D","Dark","")))</f>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 customers!$C$2:$C$1001,,0)=0,"",_xlfn.XLOOKUP(C790,customers!$A$2:$A$1001, customers!$C$2:$C$1001,,0))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1" t="str">
        <f>INDEX(products!$A$1:$G$49,MATCH(orders!$D790,products!$A$1:$A$49,0), MATCH(orders!K$1,products!$A$1:$G$1,0)) &amp; " kg"</f>
        <v>2,5 kg</v>
      </c>
      <c r="L790" s="4">
        <f>INDEX(products!$A$1:$G$49,MATCH(orders!$D790,products!$A$1:$A$49,0), MATCH(orders!L$1,products!$A$1:$G$1,0))</f>
        <v>22.884999999999998</v>
      </c>
      <c r="M790" s="4">
        <f>L790*E790</f>
        <v>45.769999999999996</v>
      </c>
      <c r="N790" t="str">
        <f>IF(I790="Rob","Robusta", IF(I790="Exc","Excelsa", IF(I790="Ara","Arabika",IF(I790="Lib","Liberika"))))</f>
        <v>Robusta</v>
      </c>
      <c r="O790" t="str">
        <f>IF(J790="M","Medium",IF(J790="L","Light",IF(J790="D","Dark","")))</f>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 customers!$C$2:$C$1001,,0)=0,"",_xlfn.XLOOKUP(C791,customers!$A$2:$A$1001, customers!$C$2:$C$1001,,0))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1" t="str">
        <f>INDEX(products!$A$1:$G$49,MATCH(orders!$D791,products!$A$1:$A$49,0), MATCH(orders!K$1,products!$A$1:$G$1,0)) &amp; " kg"</f>
        <v>1 kg</v>
      </c>
      <c r="L791" s="4">
        <f>INDEX(products!$A$1:$G$49,MATCH(orders!$D791,products!$A$1:$A$49,0), MATCH(orders!L$1,products!$A$1:$G$1,0))</f>
        <v>12.95</v>
      </c>
      <c r="M791" s="4">
        <f>L791*E791</f>
        <v>77.699999999999989</v>
      </c>
      <c r="N791" t="str">
        <f>IF(I791="Rob","Robusta", IF(I791="Exc","Excelsa", IF(I791="Ara","Arabika",IF(I791="Lib","Liberika"))))</f>
        <v>Arabika</v>
      </c>
      <c r="O791" t="str">
        <f>IF(J791="M","Medium",IF(J791="L","Light",IF(J791="D","Dark","")))</f>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 customers!$C$2:$C$1001,,0)=0,"",_xlfn.XLOOKUP(C792,customers!$A$2:$A$1001, customers!$C$2:$C$1001,,0))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1" t="str">
        <f>INDEX(products!$A$1:$G$49,MATCH(orders!$D792,products!$A$1:$A$49,0), MATCH(orders!K$1,products!$A$1:$G$1,0)) &amp; " kg"</f>
        <v>0,5 kg</v>
      </c>
      <c r="L792" s="4">
        <f>INDEX(products!$A$1:$G$49,MATCH(orders!$D792,products!$A$1:$A$49,0), MATCH(orders!L$1,products!$A$1:$G$1,0))</f>
        <v>7.77</v>
      </c>
      <c r="M792" s="4">
        <f>L792*E792</f>
        <v>23.31</v>
      </c>
      <c r="N792" t="str">
        <f>IF(I792="Rob","Robusta", IF(I792="Exc","Excelsa", IF(I792="Ara","Arabika",IF(I792="Lib","Liberika"))))</f>
        <v>Arabika</v>
      </c>
      <c r="O792" t="str">
        <f>IF(J792="M","Medium",IF(J792="L","Light",IF(J792="D","Dark","")))</f>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 customers!$C$2:$C$1001,,0)=0,"",_xlfn.XLOOKUP(C793,customers!$A$2:$A$1001, customers!$C$2:$C$1001,,0))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1" t="str">
        <f>INDEX(products!$A$1:$G$49,MATCH(orders!$D793,products!$A$1:$A$49,0), MATCH(orders!K$1,products!$A$1:$G$1,0)) &amp; " kg"</f>
        <v>0,2 kg</v>
      </c>
      <c r="L793" s="4">
        <f>INDEX(products!$A$1:$G$49,MATCH(orders!$D793,products!$A$1:$A$49,0), MATCH(orders!L$1,products!$A$1:$G$1,0))</f>
        <v>4.7549999999999999</v>
      </c>
      <c r="M793" s="4">
        <f>L793*E793</f>
        <v>23.774999999999999</v>
      </c>
      <c r="N793" t="str">
        <f>IF(I793="Rob","Robusta", IF(I793="Exc","Excelsa", IF(I793="Ara","Arabika",IF(I793="Lib","Liberika"))))</f>
        <v>Liberika</v>
      </c>
      <c r="O793" t="str">
        <f>IF(J793="M","Medium",IF(J793="L","Light",IF(J793="D","Dark","")))</f>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 customers!$C$2:$C$1001,,0)=0,"",_xlfn.XLOOKUP(C794,customers!$A$2:$A$1001, customers!$C$2:$C$1001,,0))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1" t="str">
        <f>INDEX(products!$A$1:$G$49,MATCH(orders!$D794,products!$A$1:$A$49,0), MATCH(orders!K$1,products!$A$1:$G$1,0)) &amp; " kg"</f>
        <v>0,5 kg</v>
      </c>
      <c r="L794" s="4">
        <f>INDEX(products!$A$1:$G$49,MATCH(orders!$D794,products!$A$1:$A$49,0), MATCH(orders!L$1,products!$A$1:$G$1,0))</f>
        <v>8.73</v>
      </c>
      <c r="M794" s="4">
        <f>L794*E794</f>
        <v>52.38</v>
      </c>
      <c r="N794" t="str">
        <f>IF(I794="Rob","Robusta", IF(I794="Exc","Excelsa", IF(I794="Ara","Arabika",IF(I794="Lib","Liberika"))))</f>
        <v>Liberika</v>
      </c>
      <c r="O794" t="str">
        <f>IF(J794="M","Medium",IF(J794="L","Light",IF(J794="D","Dark","")))</f>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 customers!$C$2:$C$1001,,0)=0,"",_xlfn.XLOOKUP(C795,customers!$A$2:$A$1001, customers!$C$2:$C$1001,,0))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1" t="str">
        <f>INDEX(products!$A$1:$G$49,MATCH(orders!$D795,products!$A$1:$A$49,0), MATCH(orders!K$1,products!$A$1:$G$1,0)) &amp; " kg"</f>
        <v>0,2 kg</v>
      </c>
      <c r="L795" s="4">
        <f>INDEX(products!$A$1:$G$49,MATCH(orders!$D795,products!$A$1:$A$49,0), MATCH(orders!L$1,products!$A$1:$G$1,0))</f>
        <v>3.5849999999999995</v>
      </c>
      <c r="M795" s="4">
        <f>L795*E795</f>
        <v>17.924999999999997</v>
      </c>
      <c r="N795" t="str">
        <f>IF(I795="Rob","Robusta", IF(I795="Exc","Excelsa", IF(I795="Ara","Arabika",IF(I795="Lib","Liberika"))))</f>
        <v>Robusta</v>
      </c>
      <c r="O795" t="str">
        <f>IF(J795="M","Medium",IF(J795="L","Light",IF(J795="D","Dark","")))</f>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 customers!$C$2:$C$1001,,0)=0,"",_xlfn.XLOOKUP(C796,customers!$A$2:$A$1001, customers!$C$2:$C$1001,,0))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1" t="str">
        <f>INDEX(products!$A$1:$G$49,MATCH(orders!$D796,products!$A$1:$A$49,0), MATCH(orders!K$1,products!$A$1:$G$1,0)) &amp; " kg"</f>
        <v>2,5 kg</v>
      </c>
      <c r="L796" s="4">
        <f>INDEX(products!$A$1:$G$49,MATCH(orders!$D796,products!$A$1:$A$49,0), MATCH(orders!L$1,products!$A$1:$G$1,0))</f>
        <v>29.784999999999997</v>
      </c>
      <c r="M796" s="4">
        <f>L796*E796</f>
        <v>148.92499999999998</v>
      </c>
      <c r="N796" t="str">
        <f>IF(I796="Rob","Robusta", IF(I796="Exc","Excelsa", IF(I796="Ara","Arabika",IF(I796="Lib","Liberika"))))</f>
        <v>Arabika</v>
      </c>
      <c r="O796" t="str">
        <f>IF(J796="M","Medium",IF(J796="L","Light",IF(J796="D","Dark","")))</f>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 customers!$C$2:$C$1001,,0)=0,"",_xlfn.XLOOKUP(C797,customers!$A$2:$A$1001, customers!$C$2:$C$1001,,0))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1" t="str">
        <f>INDEX(products!$A$1:$G$49,MATCH(orders!$D797,products!$A$1:$A$49,0), MATCH(orders!K$1,products!$A$1:$G$1,0)) &amp; " kg"</f>
        <v>0,5 kg</v>
      </c>
      <c r="L797" s="4">
        <f>INDEX(products!$A$1:$G$49,MATCH(orders!$D797,products!$A$1:$A$49,0), MATCH(orders!L$1,products!$A$1:$G$1,0))</f>
        <v>7.169999999999999</v>
      </c>
      <c r="M797" s="4">
        <f>L797*E797</f>
        <v>28.679999999999996</v>
      </c>
      <c r="N797" t="str">
        <f>IF(I797="Rob","Robusta", IF(I797="Exc","Excelsa", IF(I797="Ara","Arabika",IF(I797="Lib","Liberika"))))</f>
        <v>Robusta</v>
      </c>
      <c r="O797" t="str">
        <f>IF(J797="M","Medium",IF(J797="L","Light",IF(J797="D","Dark","")))</f>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 customers!$C$2:$C$1001,,0)=0,"",_xlfn.XLOOKUP(C798,customers!$A$2:$A$1001, customers!$C$2:$C$1001,,0))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1" t="str">
        <f>INDEX(products!$A$1:$G$49,MATCH(orders!$D798,products!$A$1:$A$49,0), MATCH(orders!K$1,products!$A$1:$G$1,0)) &amp; " kg"</f>
        <v>0,5 kg</v>
      </c>
      <c r="L798" s="4">
        <f>INDEX(products!$A$1:$G$49,MATCH(orders!$D798,products!$A$1:$A$49,0), MATCH(orders!L$1,products!$A$1:$G$1,0))</f>
        <v>9.51</v>
      </c>
      <c r="M798" s="4">
        <f>L798*E798</f>
        <v>9.51</v>
      </c>
      <c r="N798" t="str">
        <f>IF(I798="Rob","Robusta", IF(I798="Exc","Excelsa", IF(I798="Ara","Arabika",IF(I798="Lib","Liberika"))))</f>
        <v>Liberika</v>
      </c>
      <c r="O798" t="str">
        <f>IF(J798="M","Medium",IF(J798="L","Light",IF(J798="D","Dark","")))</f>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 customers!$C$2:$C$1001,,0)=0,"",_xlfn.XLOOKUP(C799,customers!$A$2:$A$1001, customers!$C$2:$C$1001,,0))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1" t="str">
        <f>INDEX(products!$A$1:$G$49,MATCH(orders!$D799,products!$A$1:$A$49,0), MATCH(orders!K$1,products!$A$1:$G$1,0)) &amp; " kg"</f>
        <v>0,5 kg</v>
      </c>
      <c r="L799" s="4">
        <f>INDEX(products!$A$1:$G$49,MATCH(orders!$D799,products!$A$1:$A$49,0), MATCH(orders!L$1,products!$A$1:$G$1,0))</f>
        <v>7.77</v>
      </c>
      <c r="M799" s="4">
        <f>L799*E799</f>
        <v>31.08</v>
      </c>
      <c r="N799" t="str">
        <f>IF(I799="Rob","Robusta", IF(I799="Exc","Excelsa", IF(I799="Ara","Arabika",IF(I799="Lib","Liberika"))))</f>
        <v>Arabika</v>
      </c>
      <c r="O799" t="str">
        <f>IF(J799="M","Medium",IF(J799="L","Light",IF(J799="D","Dark","")))</f>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 customers!$C$2:$C$1001,,0)=0,"",_xlfn.XLOOKUP(C800,customers!$A$2:$A$1001, customers!$C$2:$C$1001,,0))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1" t="str">
        <f>INDEX(products!$A$1:$G$49,MATCH(orders!$D800,products!$A$1:$A$49,0), MATCH(orders!K$1,products!$A$1:$G$1,0)) &amp; " kg"</f>
        <v>0,2 kg</v>
      </c>
      <c r="L800" s="4">
        <f>INDEX(products!$A$1:$G$49,MATCH(orders!$D800,products!$A$1:$A$49,0), MATCH(orders!L$1,products!$A$1:$G$1,0))</f>
        <v>2.6849999999999996</v>
      </c>
      <c r="M800" s="4">
        <f>L800*E800</f>
        <v>8.0549999999999997</v>
      </c>
      <c r="N800" t="str">
        <f>IF(I800="Rob","Robusta", IF(I800="Exc","Excelsa", IF(I800="Ara","Arabika",IF(I800="Lib","Liberika"))))</f>
        <v>Robusta</v>
      </c>
      <c r="O800" t="str">
        <f>IF(J800="M","Medium",IF(J800="L","Light",IF(J800="D","Dark","")))</f>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 customers!$C$2:$C$1001,,0)=0,"",_xlfn.XLOOKUP(C801,customers!$A$2:$A$1001, customers!$C$2:$C$1001,,0))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1" t="str">
        <f>INDEX(products!$A$1:$G$49,MATCH(orders!$D801,products!$A$1:$A$49,0), MATCH(orders!K$1,products!$A$1:$G$1,0)) &amp; " kg"</f>
        <v>1 kg</v>
      </c>
      <c r="L801" s="4">
        <f>INDEX(products!$A$1:$G$49,MATCH(orders!$D801,products!$A$1:$A$49,0), MATCH(orders!L$1,products!$A$1:$G$1,0))</f>
        <v>12.15</v>
      </c>
      <c r="M801" s="4">
        <f>L801*E801</f>
        <v>36.450000000000003</v>
      </c>
      <c r="N801" t="str">
        <f>IF(I801="Rob","Robusta", IF(I801="Exc","Excelsa", IF(I801="Ara","Arabika",IF(I801="Lib","Liberika"))))</f>
        <v>Excelsa</v>
      </c>
      <c r="O801" t="str">
        <f>IF(J801="M","Medium",IF(J801="L","Light",IF(J801="D","Dark","")))</f>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 customers!$C$2:$C$1001,,0)=0,"",_xlfn.XLOOKUP(C802,customers!$A$2:$A$1001, customers!$C$2:$C$1001,,0))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1" t="str">
        <f>INDEX(products!$A$1:$G$49,MATCH(orders!$D802,products!$A$1:$A$49,0), MATCH(orders!K$1,products!$A$1:$G$1,0)) &amp; " kg"</f>
        <v>0,2 kg</v>
      </c>
      <c r="L802" s="4">
        <f>INDEX(products!$A$1:$G$49,MATCH(orders!$D802,products!$A$1:$A$49,0), MATCH(orders!L$1,products!$A$1:$G$1,0))</f>
        <v>2.6849999999999996</v>
      </c>
      <c r="M802" s="4">
        <f>L802*E802</f>
        <v>16.11</v>
      </c>
      <c r="N802" t="str">
        <f>IF(I802="Rob","Robusta", IF(I802="Exc","Excelsa", IF(I802="Ara","Arabika",IF(I802="Lib","Liberika"))))</f>
        <v>Robusta</v>
      </c>
      <c r="O802" t="str">
        <f>IF(J802="M","Medium",IF(J802="L","Light",IF(J802="D","Dark","")))</f>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 customers!$C$2:$C$1001,,0)=0,"",_xlfn.XLOOKUP(C803,customers!$A$2:$A$1001, customers!$C$2:$C$1001,,0))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1" t="str">
        <f>INDEX(products!$A$1:$G$49,MATCH(orders!$D803,products!$A$1:$A$49,0), MATCH(orders!K$1,products!$A$1:$G$1,0)) &amp; " kg"</f>
        <v>2,5 kg</v>
      </c>
      <c r="L803" s="4">
        <f>INDEX(products!$A$1:$G$49,MATCH(orders!$D803,products!$A$1:$A$49,0), MATCH(orders!L$1,products!$A$1:$G$1,0))</f>
        <v>20.584999999999997</v>
      </c>
      <c r="M803" s="4">
        <f>L803*E803</f>
        <v>41.169999999999995</v>
      </c>
      <c r="N803" t="str">
        <f>IF(I803="Rob","Robusta", IF(I803="Exc","Excelsa", IF(I803="Ara","Arabika",IF(I803="Lib","Liberika"))))</f>
        <v>Robusta</v>
      </c>
      <c r="O803" t="str">
        <f>IF(J803="M","Medium",IF(J803="L","Light",IF(J803="D","Dark","")))</f>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 customers!$C$2:$C$1001,,0)=0,"",_xlfn.XLOOKUP(C804,customers!$A$2:$A$1001, customers!$C$2:$C$1001,,0))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1" t="str">
        <f>INDEX(products!$A$1:$G$49,MATCH(orders!$D804,products!$A$1:$A$49,0), MATCH(orders!K$1,products!$A$1:$G$1,0)) &amp; " kg"</f>
        <v>0,2 kg</v>
      </c>
      <c r="L804" s="4">
        <f>INDEX(products!$A$1:$G$49,MATCH(orders!$D804,products!$A$1:$A$49,0), MATCH(orders!L$1,products!$A$1:$G$1,0))</f>
        <v>2.6849999999999996</v>
      </c>
      <c r="M804" s="4">
        <f>L804*E804</f>
        <v>10.739999999999998</v>
      </c>
      <c r="N804" t="str">
        <f>IF(I804="Rob","Robusta", IF(I804="Exc","Excelsa", IF(I804="Ara","Arabika",IF(I804="Lib","Liberika"))))</f>
        <v>Robusta</v>
      </c>
      <c r="O804" t="str">
        <f>IF(J804="M","Medium",IF(J804="L","Light",IF(J804="D","Dark","")))</f>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 customers!$C$2:$C$1001,,0)=0,"",_xlfn.XLOOKUP(C805,customers!$A$2:$A$1001, customers!$C$2:$C$1001,,0))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1" t="str">
        <f>INDEX(products!$A$1:$G$49,MATCH(orders!$D805,products!$A$1:$A$49,0), MATCH(orders!K$1,products!$A$1:$G$1,0)) &amp; " kg"</f>
        <v>2,5 kg</v>
      </c>
      <c r="L805" s="4">
        <f>INDEX(products!$A$1:$G$49,MATCH(orders!$D805,products!$A$1:$A$49,0), MATCH(orders!L$1,products!$A$1:$G$1,0))</f>
        <v>31.624999999999996</v>
      </c>
      <c r="M805" s="4">
        <f>L805*E805</f>
        <v>126.49999999999999</v>
      </c>
      <c r="N805" t="str">
        <f>IF(I805="Rob","Robusta", IF(I805="Exc","Excelsa", IF(I805="Ara","Arabika",IF(I805="Lib","Liberika"))))</f>
        <v>Excelsa</v>
      </c>
      <c r="O805" t="str">
        <f>IF(J805="M","Medium",IF(J805="L","Light",IF(J805="D","Dark","")))</f>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 customers!$C$2:$C$1001,,0)=0,"",_xlfn.XLOOKUP(C806,customers!$A$2:$A$1001, customers!$C$2:$C$1001,,0))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1" t="str">
        <f>INDEX(products!$A$1:$G$49,MATCH(orders!$D806,products!$A$1:$A$49,0), MATCH(orders!K$1,products!$A$1:$G$1,0)) &amp; " kg"</f>
        <v>1 kg</v>
      </c>
      <c r="L806" s="4">
        <f>INDEX(products!$A$1:$G$49,MATCH(orders!$D806,products!$A$1:$A$49,0), MATCH(orders!L$1,products!$A$1:$G$1,0))</f>
        <v>11.95</v>
      </c>
      <c r="M806" s="4">
        <f>L806*E806</f>
        <v>23.9</v>
      </c>
      <c r="N806" t="str">
        <f>IF(I806="Rob","Robusta", IF(I806="Exc","Excelsa", IF(I806="Ara","Arabika",IF(I806="Lib","Liberika"))))</f>
        <v>Robusta</v>
      </c>
      <c r="O806" t="str">
        <f>IF(J806="M","Medium",IF(J806="L","Light",IF(J806="D","Dark","")))</f>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 customers!$C$2:$C$1001,,0)=0,"",_xlfn.XLOOKUP(C807,customers!$A$2:$A$1001, customers!$C$2:$C$1001,,0))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1" t="str">
        <f>INDEX(products!$A$1:$G$49,MATCH(orders!$D807,products!$A$1:$A$49,0), MATCH(orders!K$1,products!$A$1:$G$1,0)) &amp; " kg"</f>
        <v>0,5 kg</v>
      </c>
      <c r="L807" s="4">
        <f>INDEX(products!$A$1:$G$49,MATCH(orders!$D807,products!$A$1:$A$49,0), MATCH(orders!L$1,products!$A$1:$G$1,0))</f>
        <v>5.97</v>
      </c>
      <c r="M807" s="4">
        <f>L807*E807</f>
        <v>5.97</v>
      </c>
      <c r="N807" t="str">
        <f>IF(I807="Rob","Robusta", IF(I807="Exc","Excelsa", IF(I807="Ara","Arabika",IF(I807="Lib","Liberika"))))</f>
        <v>Robusta</v>
      </c>
      <c r="O807" t="str">
        <f>IF(J807="M","Medium",IF(J807="L","Light",IF(J807="D","Dark","")))</f>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 customers!$C$2:$C$1001,,0)=0,"",_xlfn.XLOOKUP(C808,customers!$A$2:$A$1001, customers!$C$2:$C$1001,,0))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1" t="str">
        <f>INDEX(products!$A$1:$G$49,MATCH(orders!$D808,products!$A$1:$A$49,0), MATCH(orders!K$1,products!$A$1:$G$1,0)) &amp; " kg"</f>
        <v>0,2 kg</v>
      </c>
      <c r="L808" s="4">
        <f>INDEX(products!$A$1:$G$49,MATCH(orders!$D808,products!$A$1:$A$49,0), MATCH(orders!L$1,products!$A$1:$G$1,0))</f>
        <v>3.8849999999999998</v>
      </c>
      <c r="M808" s="4">
        <f>L808*E808</f>
        <v>7.77</v>
      </c>
      <c r="N808" t="str">
        <f>IF(I808="Rob","Robusta", IF(I808="Exc","Excelsa", IF(I808="Ara","Arabika",IF(I808="Lib","Liberika"))))</f>
        <v>Liberika</v>
      </c>
      <c r="O808" t="str">
        <f>IF(J808="M","Medium",IF(J808="L","Light",IF(J808="D","Dark","")))</f>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 customers!$C$2:$C$1001,,0)=0,"",_xlfn.XLOOKUP(C809,customers!$A$2:$A$1001, customers!$C$2:$C$1001,,0))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1" t="str">
        <f>INDEX(products!$A$1:$G$49,MATCH(orders!$D809,products!$A$1:$A$49,0), MATCH(orders!K$1,products!$A$1:$G$1,0)) &amp; " kg"</f>
        <v>0,5 kg</v>
      </c>
      <c r="L809" s="4">
        <f>INDEX(products!$A$1:$G$49,MATCH(orders!$D809,products!$A$1:$A$49,0), MATCH(orders!L$1,products!$A$1:$G$1,0))</f>
        <v>7.77</v>
      </c>
      <c r="M809" s="4">
        <f>L809*E809</f>
        <v>23.31</v>
      </c>
      <c r="N809" t="str">
        <f>IF(I809="Rob","Robusta", IF(I809="Exc","Excelsa", IF(I809="Ara","Arabika",IF(I809="Lib","Liberika"))))</f>
        <v>Liberika</v>
      </c>
      <c r="O809" t="str">
        <f>IF(J809="M","Medium",IF(J809="L","Light",IF(J809="D","Dark","")))</f>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 customers!$C$2:$C$1001,,0)=0,"",_xlfn.XLOOKUP(C810,customers!$A$2:$A$1001, customers!$C$2:$C$1001,,0))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1" t="str">
        <f>INDEX(products!$A$1:$G$49,MATCH(orders!$D810,products!$A$1:$A$49,0), MATCH(orders!K$1,products!$A$1:$G$1,0)) &amp; " kg"</f>
        <v>2,5 kg</v>
      </c>
      <c r="L810" s="4">
        <f>INDEX(products!$A$1:$G$49,MATCH(orders!$D810,products!$A$1:$A$49,0), MATCH(orders!L$1,products!$A$1:$G$1,0))</f>
        <v>27.484999999999996</v>
      </c>
      <c r="M810" s="4">
        <f>L810*E810</f>
        <v>137.42499999999998</v>
      </c>
      <c r="N810" t="str">
        <f>IF(I810="Rob","Robusta", IF(I810="Exc","Excelsa", IF(I810="Ara","Arabika",IF(I810="Lib","Liberika"))))</f>
        <v>Robusta</v>
      </c>
      <c r="O810" t="str">
        <f>IF(J810="M","Medium",IF(J810="L","Light",IF(J810="D","Dark","")))</f>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 customers!$C$2:$C$1001,,0)=0,"",_xlfn.XLOOKUP(C811,customers!$A$2:$A$1001, customers!$C$2:$C$1001,,0))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1" t="str">
        <f>INDEX(products!$A$1:$G$49,MATCH(orders!$D811,products!$A$1:$A$49,0), MATCH(orders!K$1,products!$A$1:$G$1,0)) &amp; " kg"</f>
        <v>0,2 kg</v>
      </c>
      <c r="L811" s="4">
        <f>INDEX(products!$A$1:$G$49,MATCH(orders!$D811,products!$A$1:$A$49,0), MATCH(orders!L$1,products!$A$1:$G$1,0))</f>
        <v>2.6849999999999996</v>
      </c>
      <c r="M811" s="4">
        <f>L811*E811</f>
        <v>8.0549999999999997</v>
      </c>
      <c r="N811" t="str">
        <f>IF(I811="Rob","Robusta", IF(I811="Exc","Excelsa", IF(I811="Ara","Arabika",IF(I811="Lib","Liberika"))))</f>
        <v>Robusta</v>
      </c>
      <c r="O811" t="str">
        <f>IF(J811="M","Medium",IF(J811="L","Light",IF(J811="D","Dark","")))</f>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 customers!$C$2:$C$1001,,0)=0,"",_xlfn.XLOOKUP(C812,customers!$A$2:$A$1001, customers!$C$2:$C$1001,,0))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1" t="str">
        <f>INDEX(products!$A$1:$G$49,MATCH(orders!$D812,products!$A$1:$A$49,0), MATCH(orders!K$1,products!$A$1:$G$1,0)) &amp; " kg"</f>
        <v>0,5 kg</v>
      </c>
      <c r="L812" s="4">
        <f>INDEX(products!$A$1:$G$49,MATCH(orders!$D812,products!$A$1:$A$49,0), MATCH(orders!L$1,products!$A$1:$G$1,0))</f>
        <v>9.51</v>
      </c>
      <c r="M812" s="4">
        <f>L812*E812</f>
        <v>28.53</v>
      </c>
      <c r="N812" t="str">
        <f>IF(I812="Rob","Robusta", IF(I812="Exc","Excelsa", IF(I812="Ara","Arabika",IF(I812="Lib","Liberika"))))</f>
        <v>Liberika</v>
      </c>
      <c r="O812" t="str">
        <f>IF(J812="M","Medium",IF(J812="L","Light",IF(J812="D","Dark","")))</f>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 customers!$C$2:$C$1001,,0)=0,"",_xlfn.XLOOKUP(C813,customers!$A$2:$A$1001, customers!$C$2:$C$1001,,0))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1" t="str">
        <f>INDEX(products!$A$1:$G$49,MATCH(orders!$D813,products!$A$1:$A$49,0), MATCH(orders!K$1,products!$A$1:$G$1,0)) &amp; " kg"</f>
        <v>1 kg</v>
      </c>
      <c r="L813" s="4">
        <f>INDEX(products!$A$1:$G$49,MATCH(orders!$D813,products!$A$1:$A$49,0), MATCH(orders!L$1,products!$A$1:$G$1,0))</f>
        <v>11.25</v>
      </c>
      <c r="M813" s="4">
        <f>L813*E813</f>
        <v>67.5</v>
      </c>
      <c r="N813" t="str">
        <f>IF(I813="Rob","Robusta", IF(I813="Exc","Excelsa", IF(I813="Ara","Arabika",IF(I813="Lib","Liberika"))))</f>
        <v>Arabika</v>
      </c>
      <c r="O813" t="str">
        <f>IF(J813="M","Medium",IF(J813="L","Light",IF(J813="D","Dark","")))</f>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 customers!$C$2:$C$1001,,0)=0,"",_xlfn.XLOOKUP(C814,customers!$A$2:$A$1001, customers!$C$2:$C$1001,,0))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1" t="str">
        <f>INDEX(products!$A$1:$G$49,MATCH(orders!$D814,products!$A$1:$A$49,0), MATCH(orders!K$1,products!$A$1:$G$1,0)) &amp; " kg"</f>
        <v>2,5 kg</v>
      </c>
      <c r="L814" s="4">
        <f>INDEX(products!$A$1:$G$49,MATCH(orders!$D814,products!$A$1:$A$49,0), MATCH(orders!L$1,products!$A$1:$G$1,0))</f>
        <v>29.784999999999997</v>
      </c>
      <c r="M814" s="4">
        <f>L814*E814</f>
        <v>178.70999999999998</v>
      </c>
      <c r="N814" t="str">
        <f>IF(I814="Rob","Robusta", IF(I814="Exc","Excelsa", IF(I814="Ara","Arabika",IF(I814="Lib","Liberika"))))</f>
        <v>Liberika</v>
      </c>
      <c r="O814" t="str">
        <f>IF(J814="M","Medium",IF(J814="L","Light",IF(J814="D","Dark","")))</f>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 customers!$C$2:$C$1001,,0)=0,"",_xlfn.XLOOKUP(C815,customers!$A$2:$A$1001, customers!$C$2:$C$1001,,0))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1" t="str">
        <f>INDEX(products!$A$1:$G$49,MATCH(orders!$D815,products!$A$1:$A$49,0), MATCH(orders!K$1,products!$A$1:$G$1,0)) &amp; " kg"</f>
        <v>2,5 kg</v>
      </c>
      <c r="L815" s="4">
        <f>INDEX(products!$A$1:$G$49,MATCH(orders!$D815,products!$A$1:$A$49,0), MATCH(orders!L$1,products!$A$1:$G$1,0))</f>
        <v>31.624999999999996</v>
      </c>
      <c r="M815" s="4">
        <f>L815*E815</f>
        <v>31.624999999999996</v>
      </c>
      <c r="N815" t="str">
        <f>IF(I815="Rob","Robusta", IF(I815="Exc","Excelsa", IF(I815="Ara","Arabika",IF(I815="Lib","Liberika"))))</f>
        <v>Excelsa</v>
      </c>
      <c r="O815" t="str">
        <f>IF(J815="M","Medium",IF(J815="L","Light",IF(J815="D","Dark","")))</f>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 customers!$C$2:$C$1001,,0)=0,"",_xlfn.XLOOKUP(C816,customers!$A$2:$A$1001, customers!$C$2:$C$1001,,0))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1" t="str">
        <f>INDEX(products!$A$1:$G$49,MATCH(orders!$D816,products!$A$1:$A$49,0), MATCH(orders!K$1,products!$A$1:$G$1,0)) &amp; " kg"</f>
        <v>0,2 kg</v>
      </c>
      <c r="L816" s="4">
        <f>INDEX(products!$A$1:$G$49,MATCH(orders!$D816,products!$A$1:$A$49,0), MATCH(orders!L$1,products!$A$1:$G$1,0))</f>
        <v>4.4550000000000001</v>
      </c>
      <c r="M816" s="4">
        <f>L816*E816</f>
        <v>8.91</v>
      </c>
      <c r="N816" t="str">
        <f>IF(I816="Rob","Robusta", IF(I816="Exc","Excelsa", IF(I816="Ara","Arabika",IF(I816="Lib","Liberika"))))</f>
        <v>Excelsa</v>
      </c>
      <c r="O816" t="str">
        <f>IF(J816="M","Medium",IF(J816="L","Light",IF(J816="D","Dark","")))</f>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 customers!$C$2:$C$1001,,0)=0,"",_xlfn.XLOOKUP(C817,customers!$A$2:$A$1001, customers!$C$2:$C$1001,,0))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1" t="str">
        <f>INDEX(products!$A$1:$G$49,MATCH(orders!$D817,products!$A$1:$A$49,0), MATCH(orders!K$1,products!$A$1:$G$1,0)) &amp; " kg"</f>
        <v>0,5 kg</v>
      </c>
      <c r="L817" s="4">
        <f>INDEX(products!$A$1:$G$49,MATCH(orders!$D817,products!$A$1:$A$49,0), MATCH(orders!L$1,products!$A$1:$G$1,0))</f>
        <v>5.97</v>
      </c>
      <c r="M817" s="4">
        <f>L817*E817</f>
        <v>35.82</v>
      </c>
      <c r="N817" t="str">
        <f>IF(I817="Rob","Robusta", IF(I817="Exc","Excelsa", IF(I817="Ara","Arabika",IF(I817="Lib","Liberika"))))</f>
        <v>Robusta</v>
      </c>
      <c r="O817" t="str">
        <f>IF(J817="M","Medium",IF(J817="L","Light",IF(J817="D","Dark","")))</f>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 customers!$C$2:$C$1001,,0)=0,"",_xlfn.XLOOKUP(C818,customers!$A$2:$A$1001, customers!$C$2:$C$1001,,0))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1" t="str">
        <f>INDEX(products!$A$1:$G$49,MATCH(orders!$D818,products!$A$1:$A$49,0), MATCH(orders!K$1,products!$A$1:$G$1,0)) &amp; " kg"</f>
        <v>0,5 kg</v>
      </c>
      <c r="L818" s="4">
        <f>INDEX(products!$A$1:$G$49,MATCH(orders!$D818,products!$A$1:$A$49,0), MATCH(orders!L$1,products!$A$1:$G$1,0))</f>
        <v>9.51</v>
      </c>
      <c r="M818" s="4">
        <f>L818*E818</f>
        <v>38.04</v>
      </c>
      <c r="N818" t="str">
        <f>IF(I818="Rob","Robusta", IF(I818="Exc","Excelsa", IF(I818="Ara","Arabika",IF(I818="Lib","Liberika"))))</f>
        <v>Liberika</v>
      </c>
      <c r="O818" t="str">
        <f>IF(J818="M","Medium",IF(J818="L","Light",IF(J818="D","Dark","")))</f>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 customers!$C$2:$C$1001,,0)=0,"",_xlfn.XLOOKUP(C819,customers!$A$2:$A$1001, customers!$C$2:$C$1001,,0))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1" t="str">
        <f>INDEX(products!$A$1:$G$49,MATCH(orders!$D819,products!$A$1:$A$49,0), MATCH(orders!K$1,products!$A$1:$G$1,0)) &amp; " kg"</f>
        <v>0,5 kg</v>
      </c>
      <c r="L819" s="4">
        <f>INDEX(products!$A$1:$G$49,MATCH(orders!$D819,products!$A$1:$A$49,0), MATCH(orders!L$1,products!$A$1:$G$1,0))</f>
        <v>7.77</v>
      </c>
      <c r="M819" s="4">
        <f>L819*E819</f>
        <v>15.54</v>
      </c>
      <c r="N819" t="str">
        <f>IF(I819="Rob","Robusta", IF(I819="Exc","Excelsa", IF(I819="Ara","Arabika",IF(I819="Lib","Liberika"))))</f>
        <v>Liberika</v>
      </c>
      <c r="O819" t="str">
        <f>IF(J819="M","Medium",IF(J819="L","Light",IF(J819="D","Dark","")))</f>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 customers!$C$2:$C$1001,,0)=0,"",_xlfn.XLOOKUP(C820,customers!$A$2:$A$1001, customers!$C$2:$C$1001,,0))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1" t="str">
        <f>INDEX(products!$A$1:$G$49,MATCH(orders!$D820,products!$A$1:$A$49,0), MATCH(orders!K$1,products!$A$1:$G$1,0)) &amp; " kg"</f>
        <v>1 kg</v>
      </c>
      <c r="L820" s="4">
        <f>INDEX(products!$A$1:$G$49,MATCH(orders!$D820,products!$A$1:$A$49,0), MATCH(orders!L$1,products!$A$1:$G$1,0))</f>
        <v>15.85</v>
      </c>
      <c r="M820" s="4">
        <f>L820*E820</f>
        <v>79.25</v>
      </c>
      <c r="N820" t="str">
        <f>IF(I820="Rob","Robusta", IF(I820="Exc","Excelsa", IF(I820="Ara","Arabika",IF(I820="Lib","Liberika"))))</f>
        <v>Liberika</v>
      </c>
      <c r="O820" t="str">
        <f>IF(J820="M","Medium",IF(J820="L","Light",IF(J820="D","Dark","")))</f>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 customers!$C$2:$C$1001,,0)=0,"",_xlfn.XLOOKUP(C821,customers!$A$2:$A$1001, customers!$C$2:$C$1001,,0))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1" t="str">
        <f>INDEX(products!$A$1:$G$49,MATCH(orders!$D821,products!$A$1:$A$49,0), MATCH(orders!K$1,products!$A$1:$G$1,0)) &amp; " kg"</f>
        <v>0,2 kg</v>
      </c>
      <c r="L821" s="4">
        <f>INDEX(products!$A$1:$G$49,MATCH(orders!$D821,products!$A$1:$A$49,0), MATCH(orders!L$1,products!$A$1:$G$1,0))</f>
        <v>4.7549999999999999</v>
      </c>
      <c r="M821" s="4">
        <f>L821*E821</f>
        <v>4.7549999999999999</v>
      </c>
      <c r="N821" t="str">
        <f>IF(I821="Rob","Robusta", IF(I821="Exc","Excelsa", IF(I821="Ara","Arabika",IF(I821="Lib","Liberika"))))</f>
        <v>Liberika</v>
      </c>
      <c r="O821" t="str">
        <f>IF(J821="M","Medium",IF(J821="L","Light",IF(J821="D","Dark","")))</f>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 customers!$C$2:$C$1001,,0)=0,"",_xlfn.XLOOKUP(C822,customers!$A$2:$A$1001, customers!$C$2:$C$1001,,0))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1" t="str">
        <f>INDEX(products!$A$1:$G$49,MATCH(orders!$D822,products!$A$1:$A$49,0), MATCH(orders!K$1,products!$A$1:$G$1,0)) &amp; " kg"</f>
        <v>1 kg</v>
      </c>
      <c r="L822" s="4">
        <f>INDEX(products!$A$1:$G$49,MATCH(orders!$D822,products!$A$1:$A$49,0), MATCH(orders!L$1,products!$A$1:$G$1,0))</f>
        <v>13.75</v>
      </c>
      <c r="M822" s="4">
        <f>L822*E822</f>
        <v>55</v>
      </c>
      <c r="N822" t="str">
        <f>IF(I822="Rob","Robusta", IF(I822="Exc","Excelsa", IF(I822="Ara","Arabika",IF(I822="Lib","Liberika"))))</f>
        <v>Excelsa</v>
      </c>
      <c r="O822" t="str">
        <f>IF(J822="M","Medium",IF(J822="L","Light",IF(J822="D","Dark","")))</f>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 customers!$C$2:$C$1001,,0)=0,"",_xlfn.XLOOKUP(C823,customers!$A$2:$A$1001, customers!$C$2:$C$1001,,0))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1" t="str">
        <f>INDEX(products!$A$1:$G$49,MATCH(orders!$D823,products!$A$1:$A$49,0), MATCH(orders!K$1,products!$A$1:$G$1,0)) &amp; " kg"</f>
        <v>0,5 kg</v>
      </c>
      <c r="L823" s="4">
        <f>INDEX(products!$A$1:$G$49,MATCH(orders!$D823,products!$A$1:$A$49,0), MATCH(orders!L$1,products!$A$1:$G$1,0))</f>
        <v>5.3699999999999992</v>
      </c>
      <c r="M823" s="4">
        <f>L823*E823</f>
        <v>26.849999999999994</v>
      </c>
      <c r="N823" t="str">
        <f>IF(I823="Rob","Robusta", IF(I823="Exc","Excelsa", IF(I823="Ara","Arabika",IF(I823="Lib","Liberika"))))</f>
        <v>Robusta</v>
      </c>
      <c r="O823" t="str">
        <f>IF(J823="M","Medium",IF(J823="L","Light",IF(J823="D","Dark","")))</f>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 customers!$C$2:$C$1001,,0)=0,"",_xlfn.XLOOKUP(C824,customers!$A$2:$A$1001, customers!$C$2:$C$1001,,0))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1" t="str">
        <f>INDEX(products!$A$1:$G$49,MATCH(orders!$D824,products!$A$1:$A$49,0), MATCH(orders!K$1,products!$A$1:$G$1,0)) &amp; " kg"</f>
        <v>2,5 kg</v>
      </c>
      <c r="L824" s="4">
        <f>INDEX(products!$A$1:$G$49,MATCH(orders!$D824,products!$A$1:$A$49,0), MATCH(orders!L$1,products!$A$1:$G$1,0))</f>
        <v>34.154999999999994</v>
      </c>
      <c r="M824" s="4">
        <f>L824*E824</f>
        <v>136.61999999999998</v>
      </c>
      <c r="N824" t="str">
        <f>IF(I824="Rob","Robusta", IF(I824="Exc","Excelsa", IF(I824="Ara","Arabika",IF(I824="Lib","Liberika"))))</f>
        <v>Excelsa</v>
      </c>
      <c r="O824" t="str">
        <f>IF(J824="M","Medium",IF(J824="L","Light",IF(J824="D","Dark","")))</f>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 customers!$C$2:$C$1001,,0)=0,"",_xlfn.XLOOKUP(C825,customers!$A$2:$A$1001, customers!$C$2:$C$1001,,0))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1" t="str">
        <f>INDEX(products!$A$1:$G$49,MATCH(orders!$D825,products!$A$1:$A$49,0), MATCH(orders!K$1,products!$A$1:$G$1,0)) &amp; " kg"</f>
        <v>1 kg</v>
      </c>
      <c r="L825" s="4">
        <f>INDEX(products!$A$1:$G$49,MATCH(orders!$D825,products!$A$1:$A$49,0), MATCH(orders!L$1,products!$A$1:$G$1,0))</f>
        <v>15.85</v>
      </c>
      <c r="M825" s="4">
        <f>L825*E825</f>
        <v>47.55</v>
      </c>
      <c r="N825" t="str">
        <f>IF(I825="Rob","Robusta", IF(I825="Exc","Excelsa", IF(I825="Ara","Arabika",IF(I825="Lib","Liberika"))))</f>
        <v>Liberika</v>
      </c>
      <c r="O825" t="str">
        <f>IF(J825="M","Medium",IF(J825="L","Light",IF(J825="D","Dark","")))</f>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 customers!$C$2:$C$1001,,0)=0,"",_xlfn.XLOOKUP(C826,customers!$A$2:$A$1001, customers!$C$2:$C$1001,,0))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1" t="str">
        <f>INDEX(products!$A$1:$G$49,MATCH(orders!$D826,products!$A$1:$A$49,0), MATCH(orders!K$1,products!$A$1:$G$1,0)) &amp; " kg"</f>
        <v>0,2 kg</v>
      </c>
      <c r="L826" s="4">
        <f>INDEX(products!$A$1:$G$49,MATCH(orders!$D826,products!$A$1:$A$49,0), MATCH(orders!L$1,products!$A$1:$G$1,0))</f>
        <v>3.375</v>
      </c>
      <c r="M826" s="4">
        <f>L826*E826</f>
        <v>16.875</v>
      </c>
      <c r="N826" t="str">
        <f>IF(I826="Rob","Robusta", IF(I826="Exc","Excelsa", IF(I826="Ara","Arabika",IF(I826="Lib","Liberika"))))</f>
        <v>Arabika</v>
      </c>
      <c r="O826" t="str">
        <f>IF(J826="M","Medium",IF(J826="L","Light",IF(J826="D","Dark","")))</f>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 customers!$C$2:$C$1001,,0)=0,"",_xlfn.XLOOKUP(C827,customers!$A$2:$A$1001, customers!$C$2:$C$1001,,0))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1" t="str">
        <f>INDEX(products!$A$1:$G$49,MATCH(orders!$D827,products!$A$1:$A$49,0), MATCH(orders!K$1,products!$A$1:$G$1,0)) &amp; " kg"</f>
        <v>1 kg</v>
      </c>
      <c r="L827" s="4">
        <f>INDEX(products!$A$1:$G$49,MATCH(orders!$D827,products!$A$1:$A$49,0), MATCH(orders!L$1,products!$A$1:$G$1,0))</f>
        <v>9.9499999999999993</v>
      </c>
      <c r="M827" s="4">
        <f>L827*E827</f>
        <v>29.849999999999998</v>
      </c>
      <c r="N827" t="str">
        <f>IF(I827="Rob","Robusta", IF(I827="Exc","Excelsa", IF(I827="Ara","Arabika",IF(I827="Lib","Liberika"))))</f>
        <v>Arabika</v>
      </c>
      <c r="O827" t="str">
        <f>IF(J827="M","Medium",IF(J827="L","Light",IF(J827="D","Dark","")))</f>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 customers!$C$2:$C$1001,,0)=0,"",_xlfn.XLOOKUP(C828,customers!$A$2:$A$1001, customers!$C$2:$C$1001,,0))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1" t="str">
        <f>INDEX(products!$A$1:$G$49,MATCH(orders!$D828,products!$A$1:$A$49,0), MATCH(orders!K$1,products!$A$1:$G$1,0)) &amp; " kg"</f>
        <v>0,5 kg</v>
      </c>
      <c r="L828" s="4">
        <f>INDEX(products!$A$1:$G$49,MATCH(orders!$D828,products!$A$1:$A$49,0), MATCH(orders!L$1,products!$A$1:$G$1,0))</f>
        <v>8.25</v>
      </c>
      <c r="M828" s="4">
        <f>L828*E828</f>
        <v>41.25</v>
      </c>
      <c r="N828" t="str">
        <f>IF(I828="Rob","Robusta", IF(I828="Exc","Excelsa", IF(I828="Ara","Arabika",IF(I828="Lib","Liberika"))))</f>
        <v>Excelsa</v>
      </c>
      <c r="O828" t="str">
        <f>IF(J828="M","Medium",IF(J828="L","Light",IF(J828="D","Dark","")))</f>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 customers!$C$2:$C$1001,,0)=0,"",_xlfn.XLOOKUP(C829,customers!$A$2:$A$1001, customers!$C$2:$C$1001,,0))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1" t="str">
        <f>INDEX(products!$A$1:$G$49,MATCH(orders!$D829,products!$A$1:$A$49,0), MATCH(orders!K$1,products!$A$1:$G$1,0)) &amp; " kg"</f>
        <v>0,2 kg</v>
      </c>
      <c r="L829" s="4">
        <f>INDEX(products!$A$1:$G$49,MATCH(orders!$D829,products!$A$1:$A$49,0), MATCH(orders!L$1,products!$A$1:$G$1,0))</f>
        <v>4.125</v>
      </c>
      <c r="M829" s="4">
        <f>L829*E829</f>
        <v>20.625</v>
      </c>
      <c r="N829" t="str">
        <f>IF(I829="Rob","Robusta", IF(I829="Exc","Excelsa", IF(I829="Ara","Arabika",IF(I829="Lib","Liberika"))))</f>
        <v>Excelsa</v>
      </c>
      <c r="O829" t="str">
        <f>IF(J829="M","Medium",IF(J829="L","Light",IF(J829="D","Dark","")))</f>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 customers!$C$2:$C$1001,,0)=0,"",_xlfn.XLOOKUP(C830,customers!$A$2:$A$1001, customers!$C$2:$C$1001,,0))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1" t="str">
        <f>INDEX(products!$A$1:$G$49,MATCH(orders!$D830,products!$A$1:$A$49,0), MATCH(orders!K$1,products!$A$1:$G$1,0)) &amp; " kg"</f>
        <v>2,5 kg</v>
      </c>
      <c r="L830" s="4">
        <f>INDEX(products!$A$1:$G$49,MATCH(orders!$D830,products!$A$1:$A$49,0), MATCH(orders!L$1,products!$A$1:$G$1,0))</f>
        <v>22.884999999999998</v>
      </c>
      <c r="M830" s="4">
        <f>L830*E830</f>
        <v>137.31</v>
      </c>
      <c r="N830" t="str">
        <f>IF(I830="Rob","Robusta", IF(I830="Exc","Excelsa", IF(I830="Ara","Arabika",IF(I830="Lib","Liberika"))))</f>
        <v>Arabika</v>
      </c>
      <c r="O830" t="str">
        <f>IF(J830="M","Medium",IF(J830="L","Light",IF(J830="D","Dark","")))</f>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 customers!$C$2:$C$1001,,0)=0,"",_xlfn.XLOOKUP(C831,customers!$A$2:$A$1001, customers!$C$2:$C$1001,,0))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1" t="str">
        <f>INDEX(products!$A$1:$G$49,MATCH(orders!$D831,products!$A$1:$A$49,0), MATCH(orders!K$1,products!$A$1:$G$1,0)) &amp; " kg"</f>
        <v>0,2 kg</v>
      </c>
      <c r="L831" s="4">
        <f>INDEX(products!$A$1:$G$49,MATCH(orders!$D831,products!$A$1:$A$49,0), MATCH(orders!L$1,products!$A$1:$G$1,0))</f>
        <v>2.9849999999999999</v>
      </c>
      <c r="M831" s="4">
        <f>L831*E831</f>
        <v>2.9849999999999999</v>
      </c>
      <c r="N831" t="str">
        <f>IF(I831="Rob","Robusta", IF(I831="Exc","Excelsa", IF(I831="Ara","Arabika",IF(I831="Lib","Liberika"))))</f>
        <v>Arabika</v>
      </c>
      <c r="O831" t="str">
        <f>IF(J831="M","Medium",IF(J831="L","Light",IF(J831="D","Dark","")))</f>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 customers!$C$2:$C$1001,,0)=0,"",_xlfn.XLOOKUP(C832,customers!$A$2:$A$1001, customers!$C$2:$C$1001,,0))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1" t="str">
        <f>INDEX(products!$A$1:$G$49,MATCH(orders!$D832,products!$A$1:$A$49,0), MATCH(orders!K$1,products!$A$1:$G$1,0)) &amp; " kg"</f>
        <v>1 kg</v>
      </c>
      <c r="L832" s="4">
        <f>INDEX(products!$A$1:$G$49,MATCH(orders!$D832,products!$A$1:$A$49,0), MATCH(orders!L$1,products!$A$1:$G$1,0))</f>
        <v>13.75</v>
      </c>
      <c r="M832" s="4">
        <f>L832*E832</f>
        <v>27.5</v>
      </c>
      <c r="N832" t="str">
        <f>IF(I832="Rob","Robusta", IF(I832="Exc","Excelsa", IF(I832="Ara","Arabika",IF(I832="Lib","Liberika"))))</f>
        <v>Excelsa</v>
      </c>
      <c r="O832" t="str">
        <f>IF(J832="M","Medium",IF(J832="L","Light",IF(J832="D","Dark","")))</f>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 customers!$C$2:$C$1001,,0)=0,"",_xlfn.XLOOKUP(C833,customers!$A$2:$A$1001, customers!$C$2:$C$1001,,0))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1" t="str">
        <f>INDEX(products!$A$1:$G$49,MATCH(orders!$D833,products!$A$1:$A$49,0), MATCH(orders!K$1,products!$A$1:$G$1,0)) &amp; " kg"</f>
        <v>0,2 kg</v>
      </c>
      <c r="L833" s="4">
        <f>INDEX(products!$A$1:$G$49,MATCH(orders!$D833,products!$A$1:$A$49,0), MATCH(orders!L$1,products!$A$1:$G$1,0))</f>
        <v>2.9849999999999999</v>
      </c>
      <c r="M833" s="4">
        <f>L833*E833</f>
        <v>5.97</v>
      </c>
      <c r="N833" t="str">
        <f>IF(I833="Rob","Robusta", IF(I833="Exc","Excelsa", IF(I833="Ara","Arabika",IF(I833="Lib","Liberika"))))</f>
        <v>Arabika</v>
      </c>
      <c r="O833" t="str">
        <f>IF(J833="M","Medium",IF(J833="L","Light",IF(J833="D","Dark","")))</f>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 customers!$C$2:$C$1001,,0)=0,"",_xlfn.XLOOKUP(C834,customers!$A$2:$A$1001, customers!$C$2:$C$1001,,0))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1" t="str">
        <f>INDEX(products!$A$1:$G$49,MATCH(orders!$D834,products!$A$1:$A$49,0), MATCH(orders!K$1,products!$A$1:$G$1,0)) &amp; " kg"</f>
        <v>1 kg</v>
      </c>
      <c r="L834" s="4">
        <f>INDEX(products!$A$1:$G$49,MATCH(orders!$D834,products!$A$1:$A$49,0), MATCH(orders!L$1,products!$A$1:$G$1,0))</f>
        <v>9.9499999999999993</v>
      </c>
      <c r="M834" s="4">
        <f>L834*E834</f>
        <v>59.699999999999996</v>
      </c>
      <c r="N834" t="str">
        <f>IF(I834="Rob","Robusta", IF(I834="Exc","Excelsa", IF(I834="Ara","Arabika",IF(I834="Lib","Liberika"))))</f>
        <v>Robusta</v>
      </c>
      <c r="O834" t="str">
        <f>IF(J834="M","Medium",IF(J834="L","Light",IF(J834="D","Dark","")))</f>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 customers!$C$2:$C$1001,,0)=0,"",_xlfn.XLOOKUP(C835,customers!$A$2:$A$1001, customers!$C$2:$C$1001,,0))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1" t="str">
        <f>INDEX(products!$A$1:$G$49,MATCH(orders!$D835,products!$A$1:$A$49,0), MATCH(orders!K$1,products!$A$1:$G$1,0)) &amp; " kg"</f>
        <v>2,5 kg</v>
      </c>
      <c r="L835" s="4">
        <f>INDEX(products!$A$1:$G$49,MATCH(orders!$D835,products!$A$1:$A$49,0), MATCH(orders!L$1,products!$A$1:$G$1,0))</f>
        <v>20.584999999999997</v>
      </c>
      <c r="M835" s="4">
        <f>L835*E835</f>
        <v>82.339999999999989</v>
      </c>
      <c r="N835" t="str">
        <f>IF(I835="Rob","Robusta", IF(I835="Exc","Excelsa", IF(I835="Ara","Arabika",IF(I835="Lib","Liberika"))))</f>
        <v>Robusta</v>
      </c>
      <c r="O835" t="str">
        <f>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 customers!$C$2:$C$1001,,0)=0,"",_xlfn.XLOOKUP(C836,customers!$A$2:$A$1001, customers!$C$2:$C$1001,,0))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1" t="str">
        <f>INDEX(products!$A$1:$G$49,MATCH(orders!$D836,products!$A$1:$A$49,0), MATCH(orders!K$1,products!$A$1:$G$1,0)) &amp; " kg"</f>
        <v>2,5 kg</v>
      </c>
      <c r="L836" s="4">
        <f>INDEX(products!$A$1:$G$49,MATCH(orders!$D836,products!$A$1:$A$49,0), MATCH(orders!L$1,products!$A$1:$G$1,0))</f>
        <v>22.884999999999998</v>
      </c>
      <c r="M836" s="4">
        <f>L836*E836</f>
        <v>22.884999999999998</v>
      </c>
      <c r="N836" t="str">
        <f>IF(I836="Rob","Robusta", IF(I836="Exc","Excelsa", IF(I836="Ara","Arabika",IF(I836="Lib","Liberika"))))</f>
        <v>Arabika</v>
      </c>
      <c r="O836" t="str">
        <f>IF(J836="M","Medium",IF(J836="L","Light",IF(J836="D","Dark","")))</f>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 customers!$C$2:$C$1001,,0)=0,"",_xlfn.XLOOKUP(C837,customers!$A$2:$A$1001, customers!$C$2:$C$1001,,0))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1" t="str">
        <f>INDEX(products!$A$1:$G$49,MATCH(orders!$D837,products!$A$1:$A$49,0), MATCH(orders!K$1,products!$A$1:$G$1,0)) &amp; " kg"</f>
        <v>0,5 kg</v>
      </c>
      <c r="L837" s="4">
        <f>INDEX(products!$A$1:$G$49,MATCH(orders!$D837,products!$A$1:$A$49,0), MATCH(orders!L$1,products!$A$1:$G$1,0))</f>
        <v>8.91</v>
      </c>
      <c r="M837" s="4">
        <f>L837*E837</f>
        <v>8.91</v>
      </c>
      <c r="N837" t="str">
        <f>IF(I837="Rob","Robusta", IF(I837="Exc","Excelsa", IF(I837="Ara","Arabika",IF(I837="Lib","Liberika"))))</f>
        <v>Excelsa</v>
      </c>
      <c r="O837" t="str">
        <f>IF(J837="M","Medium",IF(J837="L","Light",IF(J837="D","Dark","")))</f>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 customers!$C$2:$C$1001,,0)=0,"",_xlfn.XLOOKUP(C838,customers!$A$2:$A$1001, customers!$C$2:$C$1001,,0))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1" t="str">
        <f>INDEX(products!$A$1:$G$49,MATCH(orders!$D838,products!$A$1:$A$49,0), MATCH(orders!K$1,products!$A$1:$G$1,0)) &amp; " kg"</f>
        <v>0,2 kg</v>
      </c>
      <c r="L838" s="4">
        <f>INDEX(products!$A$1:$G$49,MATCH(orders!$D838,products!$A$1:$A$49,0), MATCH(orders!L$1,products!$A$1:$G$1,0))</f>
        <v>2.9849999999999999</v>
      </c>
      <c r="M838" s="4">
        <f>L838*E838</f>
        <v>11.94</v>
      </c>
      <c r="N838" t="str">
        <f>IF(I838="Rob","Robusta", IF(I838="Exc","Excelsa", IF(I838="Ara","Arabika",IF(I838="Lib","Liberika"))))</f>
        <v>Arabika</v>
      </c>
      <c r="O838" t="str">
        <f>IF(J838="M","Medium",IF(J838="L","Light",IF(J838="D","Dark","")))</f>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 customers!$C$2:$C$1001,,0)=0,"",_xlfn.XLOOKUP(C839,customers!$A$2:$A$1001, customers!$C$2:$C$1001,,0))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1" t="str">
        <f>INDEX(products!$A$1:$G$49,MATCH(orders!$D839,products!$A$1:$A$49,0), MATCH(orders!K$1,products!$A$1:$G$1,0)) &amp; " kg"</f>
        <v>2,5 kg</v>
      </c>
      <c r="L839" s="4">
        <f>INDEX(products!$A$1:$G$49,MATCH(orders!$D839,products!$A$1:$A$49,0), MATCH(orders!L$1,products!$A$1:$G$1,0))</f>
        <v>33.464999999999996</v>
      </c>
      <c r="M839" s="4">
        <f>L839*E839</f>
        <v>100.39499999999998</v>
      </c>
      <c r="N839" t="str">
        <f>IF(I839="Rob","Robusta", IF(I839="Exc","Excelsa", IF(I839="Ara","Arabika",IF(I839="Lib","Liberika"))))</f>
        <v>Liberika</v>
      </c>
      <c r="O839" t="str">
        <f>IF(J839="M","Medium",IF(J839="L","Light",IF(J839="D","Dark","")))</f>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 customers!$C$2:$C$1001,,0)=0,"",_xlfn.XLOOKUP(C840,customers!$A$2:$A$1001, customers!$C$2:$C$1001,,0))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1" t="str">
        <f>INDEX(products!$A$1:$G$49,MATCH(orders!$D840,products!$A$1:$A$49,0), MATCH(orders!K$1,products!$A$1:$G$1,0)) &amp; " kg"</f>
        <v>2,5 kg</v>
      </c>
      <c r="L840" s="4">
        <f>INDEX(products!$A$1:$G$49,MATCH(orders!$D840,products!$A$1:$A$49,0), MATCH(orders!L$1,products!$A$1:$G$1,0))</f>
        <v>22.884999999999998</v>
      </c>
      <c r="M840" s="4">
        <f>L840*E840</f>
        <v>114.42499999999998</v>
      </c>
      <c r="N840" t="str">
        <f>IF(I840="Rob","Robusta", IF(I840="Exc","Excelsa", IF(I840="Ara","Arabika",IF(I840="Lib","Liberika"))))</f>
        <v>Arabika</v>
      </c>
      <c r="O840" t="str">
        <f>IF(J840="M","Medium",IF(J840="L","Light",IF(J840="D","Dark","")))</f>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 customers!$C$2:$C$1001,,0)=0,"",_xlfn.XLOOKUP(C841,customers!$A$2:$A$1001, customers!$C$2:$C$1001,,0))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1" t="str">
        <f>INDEX(products!$A$1:$G$49,MATCH(orders!$D841,products!$A$1:$A$49,0), MATCH(orders!K$1,products!$A$1:$G$1,0)) &amp; " kg"</f>
        <v>0,5 kg</v>
      </c>
      <c r="L841" s="4">
        <f>INDEX(products!$A$1:$G$49,MATCH(orders!$D841,products!$A$1:$A$49,0), MATCH(orders!L$1,products!$A$1:$G$1,0))</f>
        <v>8.25</v>
      </c>
      <c r="M841" s="4">
        <f>L841*E841</f>
        <v>41.25</v>
      </c>
      <c r="N841" t="str">
        <f>IF(I841="Rob","Robusta", IF(I841="Exc","Excelsa", IF(I841="Ara","Arabika",IF(I841="Lib","Liberika"))))</f>
        <v>Excelsa</v>
      </c>
      <c r="O841" t="str">
        <f>IF(J841="M","Medium",IF(J841="L","Light",IF(J841="D","Dark","")))</f>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 customers!$C$2:$C$1001,,0)=0,"",_xlfn.XLOOKUP(C842,customers!$A$2:$A$1001, customers!$C$2:$C$1001,,0))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1" t="str">
        <f>INDEX(products!$A$1:$G$49,MATCH(orders!$D842,products!$A$1:$A$49,0), MATCH(orders!K$1,products!$A$1:$G$1,0)) &amp; " kg"</f>
        <v>0,5 kg</v>
      </c>
      <c r="L842" s="4">
        <f>INDEX(products!$A$1:$G$49,MATCH(orders!$D842,products!$A$1:$A$49,0), MATCH(orders!L$1,products!$A$1:$G$1,0))</f>
        <v>7.169999999999999</v>
      </c>
      <c r="M842" s="4">
        <f>L842*E842</f>
        <v>28.679999999999996</v>
      </c>
      <c r="N842" t="str">
        <f>IF(I842="Rob","Robusta", IF(I842="Exc","Excelsa", IF(I842="Ara","Arabika",IF(I842="Lib","Liberika"))))</f>
        <v>Robusta</v>
      </c>
      <c r="O842" t="str">
        <f>IF(J842="M","Medium",IF(J842="L","Light",IF(J842="D","Dark","")))</f>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 customers!$C$2:$C$1001,,0)=0,"",_xlfn.XLOOKUP(C843,customers!$A$2:$A$1001, customers!$C$2:$C$1001,,0))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1" t="str">
        <f>INDEX(products!$A$1:$G$49,MATCH(orders!$D843,products!$A$1:$A$49,0), MATCH(orders!K$1,products!$A$1:$G$1,0)) &amp; " kg"</f>
        <v>0,2 kg</v>
      </c>
      <c r="L843" s="4">
        <f>INDEX(products!$A$1:$G$49,MATCH(orders!$D843,products!$A$1:$A$49,0), MATCH(orders!L$1,products!$A$1:$G$1,0))</f>
        <v>4.3650000000000002</v>
      </c>
      <c r="M843" s="4">
        <f>L843*E843</f>
        <v>4.3650000000000002</v>
      </c>
      <c r="N843" t="str">
        <f>IF(I843="Rob","Robusta", IF(I843="Exc","Excelsa", IF(I843="Ara","Arabika",IF(I843="Lib","Liberika"))))</f>
        <v>Liberika</v>
      </c>
      <c r="O843" t="str">
        <f>IF(J843="M","Medium",IF(J843="L","Light",IF(J843="D","Dark","")))</f>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 customers!$C$2:$C$1001,,0)=0,"",_xlfn.XLOOKUP(C844,customers!$A$2:$A$1001, customers!$C$2:$C$1001,,0))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1" t="str">
        <f>INDEX(products!$A$1:$G$49,MATCH(orders!$D844,products!$A$1:$A$49,0), MATCH(orders!K$1,products!$A$1:$G$1,0)) &amp; " kg"</f>
        <v>0,2 kg</v>
      </c>
      <c r="L844" s="4">
        <f>INDEX(products!$A$1:$G$49,MATCH(orders!$D844,products!$A$1:$A$49,0), MATCH(orders!L$1,products!$A$1:$G$1,0))</f>
        <v>4.125</v>
      </c>
      <c r="M844" s="4">
        <f>L844*E844</f>
        <v>8.25</v>
      </c>
      <c r="N844" t="str">
        <f>IF(I844="Rob","Robusta", IF(I844="Exc","Excelsa", IF(I844="Ara","Arabika",IF(I844="Lib","Liberika"))))</f>
        <v>Excelsa</v>
      </c>
      <c r="O844" t="str">
        <f>IF(J844="M","Medium",IF(J844="L","Light",IF(J844="D","Dark","")))</f>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 customers!$C$2:$C$1001,,0)=0,"",_xlfn.XLOOKUP(C845,customers!$A$2:$A$1001, customers!$C$2:$C$1001,,0))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1" t="str">
        <f>INDEX(products!$A$1:$G$49,MATCH(orders!$D845,products!$A$1:$A$49,0), MATCH(orders!K$1,products!$A$1:$G$1,0)) &amp; " kg"</f>
        <v>0,2 kg</v>
      </c>
      <c r="L845" s="4">
        <f>INDEX(products!$A$1:$G$49,MATCH(orders!$D845,products!$A$1:$A$49,0), MATCH(orders!L$1,products!$A$1:$G$1,0))</f>
        <v>4.125</v>
      </c>
      <c r="M845" s="4">
        <f>L845*E845</f>
        <v>8.25</v>
      </c>
      <c r="N845" t="str">
        <f>IF(I845="Rob","Robusta", IF(I845="Exc","Excelsa", IF(I845="Ara","Arabika",IF(I845="Lib","Liberika"))))</f>
        <v>Excelsa</v>
      </c>
      <c r="O845" t="str">
        <f>IF(J845="M","Medium",IF(J845="L","Light",IF(J845="D","Dark","")))</f>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 customers!$C$2:$C$1001,,0)=0,"",_xlfn.XLOOKUP(C846,customers!$A$2:$A$1001, customers!$C$2:$C$1001,,0))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1" t="str">
        <f>INDEX(products!$A$1:$G$49,MATCH(orders!$D846,products!$A$1:$A$49,0), MATCH(orders!K$1,products!$A$1:$G$1,0)) &amp; " kg"</f>
        <v>0,5 kg</v>
      </c>
      <c r="L846" s="4">
        <f>INDEX(products!$A$1:$G$49,MATCH(orders!$D846,products!$A$1:$A$49,0), MATCH(orders!L$1,products!$A$1:$G$1,0))</f>
        <v>5.97</v>
      </c>
      <c r="M846" s="4">
        <f>L846*E846</f>
        <v>35.82</v>
      </c>
      <c r="N846" t="str">
        <f>IF(I846="Rob","Robusta", IF(I846="Exc","Excelsa", IF(I846="Ara","Arabika",IF(I846="Lib","Liberika"))))</f>
        <v>Arabika</v>
      </c>
      <c r="O846" t="str">
        <f>IF(J846="M","Medium",IF(J846="L","Light",IF(J846="D","Dark","")))</f>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 customers!$C$2:$C$1001,,0)=0,"",_xlfn.XLOOKUP(C847,customers!$A$2:$A$1001, customers!$C$2:$C$1001,,0))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1" t="str">
        <f>INDEX(products!$A$1:$G$49,MATCH(orders!$D847,products!$A$1:$A$49,0), MATCH(orders!K$1,products!$A$1:$G$1,0)) &amp; " kg"</f>
        <v>2,5 kg</v>
      </c>
      <c r="L847" s="4">
        <f>INDEX(products!$A$1:$G$49,MATCH(orders!$D847,products!$A$1:$A$49,0), MATCH(orders!L$1,products!$A$1:$G$1,0))</f>
        <v>27.945</v>
      </c>
      <c r="M847" s="4">
        <f>L847*E847</f>
        <v>167.67000000000002</v>
      </c>
      <c r="N847" t="str">
        <f>IF(I847="Rob","Robusta", IF(I847="Exc","Excelsa", IF(I847="Ara","Arabika",IF(I847="Lib","Liberika"))))</f>
        <v>Excelsa</v>
      </c>
      <c r="O847" t="str">
        <f>IF(J847="M","Medium",IF(J847="L","Light",IF(J847="D","Dark","")))</f>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 customers!$C$2:$C$1001,,0)=0,"",_xlfn.XLOOKUP(C848,customers!$A$2:$A$1001, customers!$C$2:$C$1001,,0))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1" t="str">
        <f>INDEX(products!$A$1:$G$49,MATCH(orders!$D848,products!$A$1:$A$49,0), MATCH(orders!K$1,products!$A$1:$G$1,0)) &amp; " kg"</f>
        <v>2,5 kg</v>
      </c>
      <c r="L848" s="4">
        <f>INDEX(products!$A$1:$G$49,MATCH(orders!$D848,products!$A$1:$A$49,0), MATCH(orders!L$1,products!$A$1:$G$1,0))</f>
        <v>25.874999999999996</v>
      </c>
      <c r="M848" s="4">
        <f>L848*E848</f>
        <v>51.749999999999993</v>
      </c>
      <c r="N848" t="str">
        <f>IF(I848="Rob","Robusta", IF(I848="Exc","Excelsa", IF(I848="Ara","Arabika",IF(I848="Lib","Liberika"))))</f>
        <v>Arabika</v>
      </c>
      <c r="O848" t="str">
        <f>IF(J848="M","Medium",IF(J848="L","Light",IF(J848="D","Dark","")))</f>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 customers!$C$2:$C$1001,,0)=0,"",_xlfn.XLOOKUP(C849,customers!$A$2:$A$1001, customers!$C$2:$C$1001,,0))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1" t="str">
        <f>INDEX(products!$A$1:$G$49,MATCH(orders!$D849,products!$A$1:$A$49,0), MATCH(orders!K$1,products!$A$1:$G$1,0)) &amp; " kg"</f>
        <v>0,2 kg</v>
      </c>
      <c r="L849" s="4">
        <f>INDEX(products!$A$1:$G$49,MATCH(orders!$D849,products!$A$1:$A$49,0), MATCH(orders!L$1,products!$A$1:$G$1,0))</f>
        <v>2.9849999999999999</v>
      </c>
      <c r="M849" s="4">
        <f>L849*E849</f>
        <v>8.9550000000000001</v>
      </c>
      <c r="N849" t="str">
        <f>IF(I849="Rob","Robusta", IF(I849="Exc","Excelsa", IF(I849="Ara","Arabika",IF(I849="Lib","Liberika"))))</f>
        <v>Arabika</v>
      </c>
      <c r="O849" t="str">
        <f>IF(J849="M","Medium",IF(J849="L","Light",IF(J849="D","Dark","")))</f>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 customers!$C$2:$C$1001,,0)=0,"",_xlfn.XLOOKUP(C850,customers!$A$2:$A$1001, customers!$C$2:$C$1001,,0))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1" t="str">
        <f>INDEX(products!$A$1:$G$49,MATCH(orders!$D850,products!$A$1:$A$49,0), MATCH(orders!K$1,products!$A$1:$G$1,0)) &amp; " kg"</f>
        <v>0,5 kg</v>
      </c>
      <c r="L850" s="4">
        <f>INDEX(products!$A$1:$G$49,MATCH(orders!$D850,products!$A$1:$A$49,0), MATCH(orders!L$1,products!$A$1:$G$1,0))</f>
        <v>8.91</v>
      </c>
      <c r="M850" s="4">
        <f>L850*E850</f>
        <v>53.46</v>
      </c>
      <c r="N850" t="str">
        <f>IF(I850="Rob","Robusta", IF(I850="Exc","Excelsa", IF(I850="Ara","Arabika",IF(I850="Lib","Liberika"))))</f>
        <v>Excelsa</v>
      </c>
      <c r="O850" t="str">
        <f>IF(J850="M","Medium",IF(J850="L","Light",IF(J850="D","Dark","")))</f>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 customers!$C$2:$C$1001,,0)=0,"",_xlfn.XLOOKUP(C851,customers!$A$2:$A$1001, customers!$C$2:$C$1001,,0))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1" t="str">
        <f>INDEX(products!$A$1:$G$49,MATCH(orders!$D851,products!$A$1:$A$49,0), MATCH(orders!K$1,products!$A$1:$G$1,0)) &amp; " kg"</f>
        <v>0,2 kg</v>
      </c>
      <c r="L851" s="4">
        <f>INDEX(products!$A$1:$G$49,MATCH(orders!$D851,products!$A$1:$A$49,0), MATCH(orders!L$1,products!$A$1:$G$1,0))</f>
        <v>3.8849999999999998</v>
      </c>
      <c r="M851" s="4">
        <f>L851*E851</f>
        <v>23.31</v>
      </c>
      <c r="N851" t="str">
        <f>IF(I851="Rob","Robusta", IF(I851="Exc","Excelsa", IF(I851="Ara","Arabika",IF(I851="Lib","Liberika"))))</f>
        <v>Arabika</v>
      </c>
      <c r="O851" t="str">
        <f>IF(J851="M","Medium",IF(J851="L","Light",IF(J851="D","Dark","")))</f>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 customers!$C$2:$C$1001,,0)=0,"",_xlfn.XLOOKUP(C852,customers!$A$2:$A$1001, customers!$C$2:$C$1001,,0))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1" t="str">
        <f>INDEX(products!$A$1:$G$49,MATCH(orders!$D852,products!$A$1:$A$49,0), MATCH(orders!K$1,products!$A$1:$G$1,0)) &amp; " kg"</f>
        <v>0,2 kg</v>
      </c>
      <c r="L852" s="4">
        <f>INDEX(products!$A$1:$G$49,MATCH(orders!$D852,products!$A$1:$A$49,0), MATCH(orders!L$1,products!$A$1:$G$1,0))</f>
        <v>3.375</v>
      </c>
      <c r="M852" s="4">
        <f>L852*E852</f>
        <v>6.75</v>
      </c>
      <c r="N852" t="str">
        <f>IF(I852="Rob","Robusta", IF(I852="Exc","Excelsa", IF(I852="Ara","Arabika",IF(I852="Lib","Liberika"))))</f>
        <v>Arabika</v>
      </c>
      <c r="O852" t="str">
        <f>IF(J852="M","Medium",IF(J852="L","Light",IF(J852="D","Dark","")))</f>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 customers!$C$2:$C$1001,,0)=0,"",_xlfn.XLOOKUP(C853,customers!$A$2:$A$1001, customers!$C$2:$C$1001,,0))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1" t="str">
        <f>INDEX(products!$A$1:$G$49,MATCH(orders!$D853,products!$A$1:$A$49,0), MATCH(orders!K$1,products!$A$1:$G$1,0)) &amp; " kg"</f>
        <v>0,5 kg</v>
      </c>
      <c r="L853" s="4">
        <f>INDEX(products!$A$1:$G$49,MATCH(orders!$D853,products!$A$1:$A$49,0), MATCH(orders!L$1,products!$A$1:$G$1,0))</f>
        <v>7.77</v>
      </c>
      <c r="M853" s="4">
        <f>L853*E853</f>
        <v>7.77</v>
      </c>
      <c r="N853" t="str">
        <f>IF(I853="Rob","Robusta", IF(I853="Exc","Excelsa", IF(I853="Ara","Arabika",IF(I853="Lib","Liberika"))))</f>
        <v>Liberika</v>
      </c>
      <c r="O853" t="str">
        <f>IF(J853="M","Medium",IF(J853="L","Light",IF(J853="D","Dark","")))</f>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 customers!$C$2:$C$1001,,0)=0,"",_xlfn.XLOOKUP(C854,customers!$A$2:$A$1001, customers!$C$2:$C$1001,,0))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1" t="str">
        <f>INDEX(products!$A$1:$G$49,MATCH(orders!$D854,products!$A$1:$A$49,0), MATCH(orders!K$1,products!$A$1:$G$1,0)) &amp; " kg"</f>
        <v>2,5 kg</v>
      </c>
      <c r="L854" s="4">
        <f>INDEX(products!$A$1:$G$49,MATCH(orders!$D854,products!$A$1:$A$49,0), MATCH(orders!L$1,products!$A$1:$G$1,0))</f>
        <v>29.784999999999997</v>
      </c>
      <c r="M854" s="4">
        <f>L854*E854</f>
        <v>119.13999999999999</v>
      </c>
      <c r="N854" t="str">
        <f>IF(I854="Rob","Robusta", IF(I854="Exc","Excelsa", IF(I854="Ara","Arabika",IF(I854="Lib","Liberika"))))</f>
        <v>Liberika</v>
      </c>
      <c r="O854" t="str">
        <f>IF(J854="M","Medium",IF(J854="L","Light",IF(J854="D","Dark","")))</f>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 customers!$C$2:$C$1001,,0)=0,"",_xlfn.XLOOKUP(C855,customers!$A$2:$A$1001, customers!$C$2:$C$1001,,0))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1" t="str">
        <f>INDEX(products!$A$1:$G$49,MATCH(orders!$D855,products!$A$1:$A$49,0), MATCH(orders!K$1,products!$A$1:$G$1,0)) &amp; " kg"</f>
        <v>1 kg</v>
      </c>
      <c r="L855" s="4">
        <f>INDEX(products!$A$1:$G$49,MATCH(orders!$D855,products!$A$1:$A$49,0), MATCH(orders!L$1,products!$A$1:$G$1,0))</f>
        <v>9.9499999999999993</v>
      </c>
      <c r="M855" s="4">
        <f>L855*E855</f>
        <v>19.899999999999999</v>
      </c>
      <c r="N855" t="str">
        <f>IF(I855="Rob","Robusta", IF(I855="Exc","Excelsa", IF(I855="Ara","Arabika",IF(I855="Lib","Liberika"))))</f>
        <v>Arabika</v>
      </c>
      <c r="O855" t="str">
        <f>IF(J855="M","Medium",IF(J855="L","Light",IF(J855="D","Dark","")))</f>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 customers!$C$2:$C$1001,,0)=0,"",_xlfn.XLOOKUP(C856,customers!$A$2:$A$1001, customers!$C$2:$C$1001,,0))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1" t="str">
        <f>INDEX(products!$A$1:$G$49,MATCH(orders!$D856,products!$A$1:$A$49,0), MATCH(orders!K$1,products!$A$1:$G$1,0)) &amp; " kg"</f>
        <v>0,5 kg</v>
      </c>
      <c r="L856" s="4">
        <f>INDEX(products!$A$1:$G$49,MATCH(orders!$D856,products!$A$1:$A$49,0), MATCH(orders!L$1,products!$A$1:$G$1,0))</f>
        <v>7.169999999999999</v>
      </c>
      <c r="M856" s="4">
        <f>L856*E856</f>
        <v>35.849999999999994</v>
      </c>
      <c r="N856" t="str">
        <f>IF(I856="Rob","Robusta", IF(I856="Exc","Excelsa", IF(I856="Ara","Arabika",IF(I856="Lib","Liberika"))))</f>
        <v>Robusta</v>
      </c>
      <c r="O856" t="str">
        <f>IF(J856="M","Medium",IF(J856="L","Light",IF(J856="D","Dark","")))</f>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 customers!$C$2:$C$1001,,0)=0,"",_xlfn.XLOOKUP(C857,customers!$A$2:$A$1001, customers!$C$2:$C$1001,,0))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1" t="str">
        <f>INDEX(products!$A$1:$G$49,MATCH(orders!$D857,products!$A$1:$A$49,0), MATCH(orders!K$1,products!$A$1:$G$1,0)) &amp; " kg"</f>
        <v>2,5 kg</v>
      </c>
      <c r="L857" s="4">
        <f>INDEX(products!$A$1:$G$49,MATCH(orders!$D857,products!$A$1:$A$49,0), MATCH(orders!L$1,products!$A$1:$G$1,0))</f>
        <v>29.784999999999997</v>
      </c>
      <c r="M857" s="4">
        <f>L857*E857</f>
        <v>89.35499999999999</v>
      </c>
      <c r="N857" t="str">
        <f>IF(I857="Rob","Robusta", IF(I857="Exc","Excelsa", IF(I857="Ara","Arabika",IF(I857="Lib","Liberika"))))</f>
        <v>Liberika</v>
      </c>
      <c r="O857" t="str">
        <f>IF(J857="M","Medium",IF(J857="L","Light",IF(J857="D","Dark","")))</f>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 customers!$C$2:$C$1001,,0)=0,"",_xlfn.XLOOKUP(C858,customers!$A$2:$A$1001, customers!$C$2:$C$1001,,0))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1" t="str">
        <f>INDEX(products!$A$1:$G$49,MATCH(orders!$D858,products!$A$1:$A$49,0), MATCH(orders!K$1,products!$A$1:$G$1,0)) &amp; " kg"</f>
        <v>0,2 kg</v>
      </c>
      <c r="L858" s="4">
        <f>INDEX(products!$A$1:$G$49,MATCH(orders!$D858,products!$A$1:$A$49,0), MATCH(orders!L$1,products!$A$1:$G$1,0))</f>
        <v>4.3650000000000002</v>
      </c>
      <c r="M858" s="4">
        <f>L858*E858</f>
        <v>8.73</v>
      </c>
      <c r="N858" t="str">
        <f>IF(I858="Rob","Robusta", IF(I858="Exc","Excelsa", IF(I858="Ara","Arabika",IF(I858="Lib","Liberika"))))</f>
        <v>Liberika</v>
      </c>
      <c r="O858" t="str">
        <f>IF(J858="M","Medium",IF(J858="L","Light",IF(J858="D","Dark","")))</f>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 customers!$C$2:$C$1001,,0)=0,"",_xlfn.XLOOKUP(C859,customers!$A$2:$A$1001, customers!$C$2:$C$1001,,0))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1" t="str">
        <f>INDEX(products!$A$1:$G$49,MATCH(orders!$D859,products!$A$1:$A$49,0), MATCH(orders!K$1,products!$A$1:$G$1,0)) &amp; " kg"</f>
        <v>2,5 kg</v>
      </c>
      <c r="L859" s="4">
        <f>INDEX(products!$A$1:$G$49,MATCH(orders!$D859,products!$A$1:$A$49,0), MATCH(orders!L$1,products!$A$1:$G$1,0))</f>
        <v>27.484999999999996</v>
      </c>
      <c r="M859" s="4">
        <f>L859*E859</f>
        <v>137.42499999999998</v>
      </c>
      <c r="N859" t="str">
        <f>IF(I859="Rob","Robusta", IF(I859="Exc","Excelsa", IF(I859="Ara","Arabika",IF(I859="Lib","Liberika"))))</f>
        <v>Robusta</v>
      </c>
      <c r="O859" t="str">
        <f>IF(J859="M","Medium",IF(J859="L","Light",IF(J859="D","Dark","")))</f>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 customers!$C$2:$C$1001,,0)=0,"",_xlfn.XLOOKUP(C860,customers!$A$2:$A$1001, customers!$C$2:$C$1001,,0))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1" t="str">
        <f>INDEX(products!$A$1:$G$49,MATCH(orders!$D860,products!$A$1:$A$49,0), MATCH(orders!K$1,products!$A$1:$G$1,0)) &amp; " kg"</f>
        <v>0,5 kg</v>
      </c>
      <c r="L860" s="4">
        <f>INDEX(products!$A$1:$G$49,MATCH(orders!$D860,products!$A$1:$A$49,0), MATCH(orders!L$1,products!$A$1:$G$1,0))</f>
        <v>8.73</v>
      </c>
      <c r="M860" s="4">
        <f>L860*E860</f>
        <v>34.92</v>
      </c>
      <c r="N860" t="str">
        <f>IF(I860="Rob","Robusta", IF(I860="Exc","Excelsa", IF(I860="Ara","Arabika",IF(I860="Lib","Liberika"))))</f>
        <v>Liberika</v>
      </c>
      <c r="O860" t="str">
        <f>IF(J860="M","Medium",IF(J860="L","Light",IF(J860="D","Dark","")))</f>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 customers!$C$2:$C$1001,,0)=0,"",_xlfn.XLOOKUP(C861,customers!$A$2:$A$1001, customers!$C$2:$C$1001,,0))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1" t="str">
        <f>INDEX(products!$A$1:$G$49,MATCH(orders!$D861,products!$A$1:$A$49,0), MATCH(orders!K$1,products!$A$1:$G$1,0)) &amp; " kg"</f>
        <v>2,5 kg</v>
      </c>
      <c r="L861" s="4">
        <f>INDEX(products!$A$1:$G$49,MATCH(orders!$D861,products!$A$1:$A$49,0), MATCH(orders!L$1,products!$A$1:$G$1,0))</f>
        <v>29.784999999999997</v>
      </c>
      <c r="M861" s="4">
        <f>L861*E861</f>
        <v>178.70999999999998</v>
      </c>
      <c r="N861" t="str">
        <f>IF(I861="Rob","Robusta", IF(I861="Exc","Excelsa", IF(I861="Ara","Arabika",IF(I861="Lib","Liberika"))))</f>
        <v>Arabika</v>
      </c>
      <c r="O861" t="str">
        <f>IF(J861="M","Medium",IF(J861="L","Light",IF(J861="D","Dark","")))</f>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 customers!$C$2:$C$1001,,0)=0,"",_xlfn.XLOOKUP(C862,customers!$A$2:$A$1001, customers!$C$2:$C$1001,,0))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1" t="str">
        <f>INDEX(products!$A$1:$G$49,MATCH(orders!$D862,products!$A$1:$A$49,0), MATCH(orders!K$1,products!$A$1:$G$1,0)) &amp; " kg"</f>
        <v>2,5 kg</v>
      </c>
      <c r="L862" s="4">
        <f>INDEX(products!$A$1:$G$49,MATCH(orders!$D862,products!$A$1:$A$49,0), MATCH(orders!L$1,products!$A$1:$G$1,0))</f>
        <v>25.874999999999996</v>
      </c>
      <c r="M862" s="4">
        <f>L862*E862</f>
        <v>25.874999999999996</v>
      </c>
      <c r="N862" t="str">
        <f>IF(I862="Rob","Robusta", IF(I862="Exc","Excelsa", IF(I862="Ara","Arabika",IF(I862="Lib","Liberika"))))</f>
        <v>Arabika</v>
      </c>
      <c r="O862" t="str">
        <f>IF(J862="M","Medium",IF(J862="L","Light",IF(J862="D","Dark","")))</f>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 customers!$C$2:$C$1001,,0)=0,"",_xlfn.XLOOKUP(C863,customers!$A$2:$A$1001, customers!$C$2:$C$1001,,0))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1" t="str">
        <f>INDEX(products!$A$1:$G$49,MATCH(orders!$D863,products!$A$1:$A$49,0), MATCH(orders!K$1,products!$A$1:$G$1,0)) &amp; " kg"</f>
        <v>1 kg</v>
      </c>
      <c r="L863" s="4">
        <f>INDEX(products!$A$1:$G$49,MATCH(orders!$D863,products!$A$1:$A$49,0), MATCH(orders!L$1,products!$A$1:$G$1,0))</f>
        <v>12.95</v>
      </c>
      <c r="M863" s="4">
        <f>L863*E863</f>
        <v>77.699999999999989</v>
      </c>
      <c r="N863" t="str">
        <f>IF(I863="Rob","Robusta", IF(I863="Exc","Excelsa", IF(I863="Ara","Arabika",IF(I863="Lib","Liberika"))))</f>
        <v>Liberika</v>
      </c>
      <c r="O863" t="str">
        <f>IF(J863="M","Medium",IF(J863="L","Light",IF(J863="D","Dark","")))</f>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 customers!$C$2:$C$1001,,0)=0,"",_xlfn.XLOOKUP(C864,customers!$A$2:$A$1001, customers!$C$2:$C$1001,,0))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1" t="str">
        <f>INDEX(products!$A$1:$G$49,MATCH(orders!$D864,products!$A$1:$A$49,0), MATCH(orders!K$1,products!$A$1:$G$1,0)) &amp; " kg"</f>
        <v>1 kg</v>
      </c>
      <c r="L864" s="4">
        <f>INDEX(products!$A$1:$G$49,MATCH(orders!$D864,products!$A$1:$A$49,0), MATCH(orders!L$1,products!$A$1:$G$1,0))</f>
        <v>9.9499999999999993</v>
      </c>
      <c r="M864" s="4">
        <f>L864*E864</f>
        <v>9.9499999999999993</v>
      </c>
      <c r="N864" t="str">
        <f>IF(I864="Rob","Robusta", IF(I864="Exc","Excelsa", IF(I864="Ara","Arabika",IF(I864="Lib","Liberika"))))</f>
        <v>Robusta</v>
      </c>
      <c r="O864" t="str">
        <f>IF(J864="M","Medium",IF(J864="L","Light",IF(J864="D","Dark","")))</f>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 customers!$C$2:$C$1001,,0)=0,"",_xlfn.XLOOKUP(C865,customers!$A$2:$A$1001, customers!$C$2:$C$1001,,0))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1" t="str">
        <f>INDEX(products!$A$1:$G$49,MATCH(orders!$D865,products!$A$1:$A$49,0), MATCH(orders!K$1,products!$A$1:$G$1,0)) &amp; " kg"</f>
        <v>1 kg</v>
      </c>
      <c r="L865" s="4">
        <f>INDEX(products!$A$1:$G$49,MATCH(orders!$D865,products!$A$1:$A$49,0), MATCH(orders!L$1,products!$A$1:$G$1,0))</f>
        <v>14.55</v>
      </c>
      <c r="M865" s="4">
        <f>L865*E865</f>
        <v>29.1</v>
      </c>
      <c r="N865" t="str">
        <f>IF(I865="Rob","Robusta", IF(I865="Exc","Excelsa", IF(I865="Ara","Arabika",IF(I865="Lib","Liberika"))))</f>
        <v>Liberika</v>
      </c>
      <c r="O865" t="str">
        <f>IF(J865="M","Medium",IF(J865="L","Light",IF(J865="D","Dark","")))</f>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 customers!$C$2:$C$1001,,0)=0,"",_xlfn.XLOOKUP(C866,customers!$A$2:$A$1001, customers!$C$2:$C$1001,,0))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1" t="str">
        <f>INDEX(products!$A$1:$G$49,MATCH(orders!$D866,products!$A$1:$A$49,0), MATCH(orders!K$1,products!$A$1:$G$1,0)) &amp; " kg"</f>
        <v>0,2 kg</v>
      </c>
      <c r="L866" s="4">
        <f>INDEX(products!$A$1:$G$49,MATCH(orders!$D866,products!$A$1:$A$49,0), MATCH(orders!L$1,products!$A$1:$G$1,0))</f>
        <v>3.5849999999999995</v>
      </c>
      <c r="M866" s="4">
        <f>L866*E866</f>
        <v>21.509999999999998</v>
      </c>
      <c r="N866" t="str">
        <f>IF(I866="Rob","Robusta", IF(I866="Exc","Excelsa", IF(I866="Ara","Arabika",IF(I866="Lib","Liberika"))))</f>
        <v>Robusta</v>
      </c>
      <c r="O866" t="str">
        <f>IF(J866="M","Medium",IF(J866="L","Light",IF(J866="D","Dark","")))</f>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 customers!$C$2:$C$1001,,0)=0,"",_xlfn.XLOOKUP(C867,customers!$A$2:$A$1001, customers!$C$2:$C$1001,,0))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1" t="str">
        <f>INDEX(products!$A$1:$G$49,MATCH(orders!$D867,products!$A$1:$A$49,0), MATCH(orders!K$1,products!$A$1:$G$1,0)) &amp; " kg"</f>
        <v>0,5 kg</v>
      </c>
      <c r="L867" s="4">
        <f>INDEX(products!$A$1:$G$49,MATCH(orders!$D867,products!$A$1:$A$49,0), MATCH(orders!L$1,products!$A$1:$G$1,0))</f>
        <v>6.75</v>
      </c>
      <c r="M867" s="4">
        <f>L867*E867</f>
        <v>6.75</v>
      </c>
      <c r="N867" t="str">
        <f>IF(I867="Rob","Robusta", IF(I867="Exc","Excelsa", IF(I867="Ara","Arabika",IF(I867="Lib","Liberika"))))</f>
        <v>Arabika</v>
      </c>
      <c r="O867" t="str">
        <f>IF(J867="M","Medium",IF(J867="L","Light",IF(J867="D","Dark","")))</f>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 customers!$C$2:$C$1001,,0)=0,"",_xlfn.XLOOKUP(C868,customers!$A$2:$A$1001, customers!$C$2:$C$1001,,0))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1" t="str">
        <f>INDEX(products!$A$1:$G$49,MATCH(orders!$D868,products!$A$1:$A$49,0), MATCH(orders!K$1,products!$A$1:$G$1,0)) &amp; " kg"</f>
        <v>0,5 kg</v>
      </c>
      <c r="L868" s="4">
        <f>INDEX(products!$A$1:$G$49,MATCH(orders!$D868,products!$A$1:$A$49,0), MATCH(orders!L$1,products!$A$1:$G$1,0))</f>
        <v>5.97</v>
      </c>
      <c r="M868" s="4">
        <f>L868*E868</f>
        <v>17.91</v>
      </c>
      <c r="N868" t="str">
        <f>IF(I868="Rob","Robusta", IF(I868="Exc","Excelsa", IF(I868="Ara","Arabika",IF(I868="Lib","Liberika"))))</f>
        <v>Arabika</v>
      </c>
      <c r="O868" t="str">
        <f>IF(J868="M","Medium",IF(J868="L","Light",IF(J868="D","Dark","")))</f>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 customers!$C$2:$C$1001,,0)=0,"",_xlfn.XLOOKUP(C869,customers!$A$2:$A$1001, customers!$C$2:$C$1001,,0))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1" t="str">
        <f>INDEX(products!$A$1:$G$49,MATCH(orders!$D869,products!$A$1:$A$49,0), MATCH(orders!K$1,products!$A$1:$G$1,0)) &amp; " kg"</f>
        <v>2,5 kg</v>
      </c>
      <c r="L869" s="4">
        <f>INDEX(products!$A$1:$G$49,MATCH(orders!$D869,products!$A$1:$A$49,0), MATCH(orders!L$1,products!$A$1:$G$1,0))</f>
        <v>29.784999999999997</v>
      </c>
      <c r="M869" s="4">
        <f>L869*E869</f>
        <v>29.784999999999997</v>
      </c>
      <c r="N869" t="str">
        <f>IF(I869="Rob","Robusta", IF(I869="Exc","Excelsa", IF(I869="Ara","Arabika",IF(I869="Lib","Liberika"))))</f>
        <v>Arabika</v>
      </c>
      <c r="O869" t="str">
        <f>IF(J869="M","Medium",IF(J869="L","Light",IF(J869="D","Dark","")))</f>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 customers!$C$2:$C$1001,,0)=0,"",_xlfn.XLOOKUP(C870,customers!$A$2:$A$1001, customers!$C$2:$C$1001,,0))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1" t="str">
        <f>INDEX(products!$A$1:$G$49,MATCH(orders!$D870,products!$A$1:$A$49,0), MATCH(orders!K$1,products!$A$1:$G$1,0)) &amp; " kg"</f>
        <v>0,5 kg</v>
      </c>
      <c r="L870" s="4">
        <f>INDEX(products!$A$1:$G$49,MATCH(orders!$D870,products!$A$1:$A$49,0), MATCH(orders!L$1,products!$A$1:$G$1,0))</f>
        <v>8.25</v>
      </c>
      <c r="M870" s="4">
        <f>L870*E870</f>
        <v>41.25</v>
      </c>
      <c r="N870" t="str">
        <f>IF(I870="Rob","Robusta", IF(I870="Exc","Excelsa", IF(I870="Ara","Arabika",IF(I870="Lib","Liberika"))))</f>
        <v>Excelsa</v>
      </c>
      <c r="O870" t="str">
        <f>IF(J870="M","Medium",IF(J870="L","Light",IF(J870="D","Dark","")))</f>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 customers!$C$2:$C$1001,,0)=0,"",_xlfn.XLOOKUP(C871,customers!$A$2:$A$1001, customers!$C$2:$C$1001,,0))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1" t="str">
        <f>INDEX(products!$A$1:$G$49,MATCH(orders!$D871,products!$A$1:$A$49,0), MATCH(orders!K$1,products!$A$1:$G$1,0)) &amp; " kg"</f>
        <v>0,5 kg</v>
      </c>
      <c r="L871" s="4">
        <f>INDEX(products!$A$1:$G$49,MATCH(orders!$D871,products!$A$1:$A$49,0), MATCH(orders!L$1,products!$A$1:$G$1,0))</f>
        <v>5.97</v>
      </c>
      <c r="M871" s="4">
        <f>L871*E871</f>
        <v>17.91</v>
      </c>
      <c r="N871" t="str">
        <f>IF(I871="Rob","Robusta", IF(I871="Exc","Excelsa", IF(I871="Ara","Arabika",IF(I871="Lib","Liberika"))))</f>
        <v>Robusta</v>
      </c>
      <c r="O871" t="str">
        <f>IF(J871="M","Medium",IF(J871="L","Light",IF(J871="D","Dark","")))</f>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 customers!$C$2:$C$1001,,0)=0,"",_xlfn.XLOOKUP(C872,customers!$A$2:$A$1001, customers!$C$2:$C$1001,,0))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1" t="str">
        <f>INDEX(products!$A$1:$G$49,MATCH(orders!$D872,products!$A$1:$A$49,0), MATCH(orders!K$1,products!$A$1:$G$1,0)) &amp; " kg"</f>
        <v>0,5 kg</v>
      </c>
      <c r="L872" s="4">
        <f>INDEX(products!$A$1:$G$49,MATCH(orders!$D872,products!$A$1:$A$49,0), MATCH(orders!L$1,products!$A$1:$G$1,0))</f>
        <v>7.29</v>
      </c>
      <c r="M872" s="4">
        <f>L872*E872</f>
        <v>7.29</v>
      </c>
      <c r="N872" t="str">
        <f>IF(I872="Rob","Robusta", IF(I872="Exc","Excelsa", IF(I872="Ara","Arabika",IF(I872="Lib","Liberika"))))</f>
        <v>Excelsa</v>
      </c>
      <c r="O872" t="str">
        <f>IF(J872="M","Medium",IF(J872="L","Light",IF(J872="D","Dark","")))</f>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 customers!$C$2:$C$1001,,0)=0,"",_xlfn.XLOOKUP(C873,customers!$A$2:$A$1001, customers!$C$2:$C$1001,,0))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1" t="str">
        <f>INDEX(products!$A$1:$G$49,MATCH(orders!$D873,products!$A$1:$A$49,0), MATCH(orders!K$1,products!$A$1:$G$1,0)) &amp; " kg"</f>
        <v>1 kg</v>
      </c>
      <c r="L873" s="4">
        <f>INDEX(products!$A$1:$G$49,MATCH(orders!$D873,products!$A$1:$A$49,0), MATCH(orders!L$1,products!$A$1:$G$1,0))</f>
        <v>14.85</v>
      </c>
      <c r="M873" s="4">
        <f>L873*E873</f>
        <v>29.7</v>
      </c>
      <c r="N873" t="str">
        <f>IF(I873="Rob","Robusta", IF(I873="Exc","Excelsa", IF(I873="Ara","Arabika",IF(I873="Lib","Liberika"))))</f>
        <v>Excelsa</v>
      </c>
      <c r="O873" t="str">
        <f>IF(J873="M","Medium",IF(J873="L","Light",IF(J873="D","Dark","")))</f>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 customers!$C$2:$C$1001,,0)=0,"",_xlfn.XLOOKUP(C874,customers!$A$2:$A$1001, customers!$C$2:$C$1001,,0))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1" t="str">
        <f>INDEX(products!$A$1:$G$49,MATCH(orders!$D874,products!$A$1:$A$49,0), MATCH(orders!K$1,products!$A$1:$G$1,0)) &amp; " kg"</f>
        <v>1 kg</v>
      </c>
      <c r="L874" s="4">
        <f>INDEX(products!$A$1:$G$49,MATCH(orders!$D874,products!$A$1:$A$49,0), MATCH(orders!L$1,products!$A$1:$G$1,0))</f>
        <v>11.25</v>
      </c>
      <c r="M874" s="4">
        <f>L874*E874</f>
        <v>22.5</v>
      </c>
      <c r="N874" t="str">
        <f>IF(I874="Rob","Robusta", IF(I874="Exc","Excelsa", IF(I874="Ara","Arabika",IF(I874="Lib","Liberika"))))</f>
        <v>Arabika</v>
      </c>
      <c r="O874" t="str">
        <f>IF(J874="M","Medium",IF(J874="L","Light",IF(J874="D","Dark","")))</f>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 customers!$C$2:$C$1001,,0)=0,"",_xlfn.XLOOKUP(C875,customers!$A$2:$A$1001, customers!$C$2:$C$1001,,0))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1" t="str">
        <f>INDEX(products!$A$1:$G$49,MATCH(orders!$D875,products!$A$1:$A$49,0), MATCH(orders!K$1,products!$A$1:$G$1,0)) &amp; " kg"</f>
        <v>0,2 kg</v>
      </c>
      <c r="L875" s="4">
        <f>INDEX(products!$A$1:$G$49,MATCH(orders!$D875,products!$A$1:$A$49,0), MATCH(orders!L$1,products!$A$1:$G$1,0))</f>
        <v>2.9849999999999999</v>
      </c>
      <c r="M875" s="4">
        <f>L875*E875</f>
        <v>11.94</v>
      </c>
      <c r="N875" t="str">
        <f>IF(I875="Rob","Robusta", IF(I875="Exc","Excelsa", IF(I875="Ara","Arabika",IF(I875="Lib","Liberika"))))</f>
        <v>Robusta</v>
      </c>
      <c r="O875" t="str">
        <f>IF(J875="M","Medium",IF(J875="L","Light",IF(J875="D","Dark","")))</f>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 customers!$C$2:$C$1001,,0)=0,"",_xlfn.XLOOKUP(C876,customers!$A$2:$A$1001, customers!$C$2:$C$1001,,0))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1" t="str">
        <f>INDEX(products!$A$1:$G$49,MATCH(orders!$D876,products!$A$1:$A$49,0), MATCH(orders!K$1,products!$A$1:$G$1,0)) &amp; " kg"</f>
        <v>1 kg</v>
      </c>
      <c r="L876" s="4">
        <f>INDEX(products!$A$1:$G$49,MATCH(orders!$D876,products!$A$1:$A$49,0), MATCH(orders!L$1,products!$A$1:$G$1,0))</f>
        <v>12.95</v>
      </c>
      <c r="M876" s="4">
        <f>L876*E876</f>
        <v>25.9</v>
      </c>
      <c r="N876" t="str">
        <f>IF(I876="Rob","Robusta", IF(I876="Exc","Excelsa", IF(I876="Ara","Arabika",IF(I876="Lib","Liberika"))))</f>
        <v>Arabika</v>
      </c>
      <c r="O876" t="str">
        <f>IF(J876="M","Medium",IF(J876="L","Light",IF(J876="D","Dark","")))</f>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 customers!$C$2:$C$1001,,0)=0,"",_xlfn.XLOOKUP(C877,customers!$A$2:$A$1001, customers!$C$2:$C$1001,,0))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1" t="str">
        <f>INDEX(products!$A$1:$G$49,MATCH(orders!$D877,products!$A$1:$A$49,0), MATCH(orders!K$1,products!$A$1:$G$1,0)) &amp; " kg"</f>
        <v>0,5 kg</v>
      </c>
      <c r="L877" s="4">
        <f>INDEX(products!$A$1:$G$49,MATCH(orders!$D877,products!$A$1:$A$49,0), MATCH(orders!L$1,products!$A$1:$G$1,0))</f>
        <v>8.73</v>
      </c>
      <c r="M877" s="4">
        <f>L877*E877</f>
        <v>43.650000000000006</v>
      </c>
      <c r="N877" t="str">
        <f>IF(I877="Rob","Robusta", IF(I877="Exc","Excelsa", IF(I877="Ara","Arabika",IF(I877="Lib","Liberika"))))</f>
        <v>Liberika</v>
      </c>
      <c r="O877" t="str">
        <f>IF(J877="M","Medium",IF(J877="L","Light",IF(J877="D","Dark","")))</f>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 customers!$C$2:$C$1001,,0)=0,"",_xlfn.XLOOKUP(C878,customers!$A$2:$A$1001, customers!$C$2:$C$1001,,0))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1" t="str">
        <f>INDEX(products!$A$1:$G$49,MATCH(orders!$D878,products!$A$1:$A$49,0), MATCH(orders!K$1,products!$A$1:$G$1,0)) &amp; " kg"</f>
        <v>0,5 kg</v>
      </c>
      <c r="L878" s="4">
        <f>INDEX(products!$A$1:$G$49,MATCH(orders!$D878,products!$A$1:$A$49,0), MATCH(orders!L$1,products!$A$1:$G$1,0))</f>
        <v>7.77</v>
      </c>
      <c r="M878" s="4">
        <f>L878*E878</f>
        <v>46.62</v>
      </c>
      <c r="N878" t="str">
        <f>IF(I878="Rob","Robusta", IF(I878="Exc","Excelsa", IF(I878="Ara","Arabika",IF(I878="Lib","Liberika"))))</f>
        <v>Arabika</v>
      </c>
      <c r="O878" t="str">
        <f>IF(J878="M","Medium",IF(J878="L","Light",IF(J878="D","Dark","")))</f>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 customers!$C$2:$C$1001,,0)=0,"",_xlfn.XLOOKUP(C879,customers!$A$2:$A$1001, customers!$C$2:$C$1001,,0))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1" t="str">
        <f>INDEX(products!$A$1:$G$49,MATCH(orders!$D879,products!$A$1:$A$49,0), MATCH(orders!K$1,products!$A$1:$G$1,0)) &amp; " kg"</f>
        <v>0,5 kg</v>
      </c>
      <c r="L879" s="4">
        <f>INDEX(products!$A$1:$G$49,MATCH(orders!$D879,products!$A$1:$A$49,0), MATCH(orders!L$1,products!$A$1:$G$1,0))</f>
        <v>9.51</v>
      </c>
      <c r="M879" s="4">
        <f>L879*E879</f>
        <v>28.53</v>
      </c>
      <c r="N879" t="str">
        <f>IF(I879="Rob","Robusta", IF(I879="Exc","Excelsa", IF(I879="Ara","Arabika",IF(I879="Lib","Liberika"))))</f>
        <v>Liberika</v>
      </c>
      <c r="O879" t="str">
        <f>IF(J879="M","Medium",IF(J879="L","Light",IF(J879="D","Dark","")))</f>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 customers!$C$2:$C$1001,,0)=0,"",_xlfn.XLOOKUP(C880,customers!$A$2:$A$1001, customers!$C$2:$C$1001,,0))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1" t="str">
        <f>INDEX(products!$A$1:$G$49,MATCH(orders!$D880,products!$A$1:$A$49,0), MATCH(orders!K$1,products!$A$1:$G$1,0)) &amp; " kg"</f>
        <v>2,5 kg</v>
      </c>
      <c r="L880" s="4">
        <f>INDEX(products!$A$1:$G$49,MATCH(orders!$D880,products!$A$1:$A$49,0), MATCH(orders!L$1,products!$A$1:$G$1,0))</f>
        <v>27.484999999999996</v>
      </c>
      <c r="M880" s="4">
        <f>L880*E880</f>
        <v>27.484999999999996</v>
      </c>
      <c r="N880" t="str">
        <f>IF(I880="Rob","Robusta", IF(I880="Exc","Excelsa", IF(I880="Ara","Arabika",IF(I880="Lib","Liberika"))))</f>
        <v>Robusta</v>
      </c>
      <c r="O880" t="str">
        <f>IF(J880="M","Medium",IF(J880="L","Light",IF(J880="D","Dark","")))</f>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 customers!$C$2:$C$1001,,0)=0,"",_xlfn.XLOOKUP(C881,customers!$A$2:$A$1001, customers!$C$2:$C$1001,,0))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1" t="str">
        <f>INDEX(products!$A$1:$G$49,MATCH(orders!$D881,products!$A$1:$A$49,0), MATCH(orders!K$1,products!$A$1:$G$1,0)) &amp; " kg"</f>
        <v>0,2 kg</v>
      </c>
      <c r="L881" s="4">
        <f>INDEX(products!$A$1:$G$49,MATCH(orders!$D881,products!$A$1:$A$49,0), MATCH(orders!L$1,products!$A$1:$G$1,0))</f>
        <v>3.645</v>
      </c>
      <c r="M881" s="4">
        <f>L881*E881</f>
        <v>10.935</v>
      </c>
      <c r="N881" t="str">
        <f>IF(I881="Rob","Robusta", IF(I881="Exc","Excelsa", IF(I881="Ara","Arabika",IF(I881="Lib","Liberika"))))</f>
        <v>Excelsa</v>
      </c>
      <c r="O881" t="str">
        <f>IF(J881="M","Medium",IF(J881="L","Light",IF(J881="D","Dark","")))</f>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 customers!$C$2:$C$1001,,0)=0,"",_xlfn.XLOOKUP(C882,customers!$A$2:$A$1001, customers!$C$2:$C$1001,,0))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1" t="str">
        <f>INDEX(products!$A$1:$G$49,MATCH(orders!$D882,products!$A$1:$A$49,0), MATCH(orders!K$1,products!$A$1:$G$1,0)) &amp; " kg"</f>
        <v>0,2 kg</v>
      </c>
      <c r="L882" s="4">
        <f>INDEX(products!$A$1:$G$49,MATCH(orders!$D882,products!$A$1:$A$49,0), MATCH(orders!L$1,products!$A$1:$G$1,0))</f>
        <v>3.5849999999999995</v>
      </c>
      <c r="M882" s="4">
        <f>L882*E882</f>
        <v>7.169999999999999</v>
      </c>
      <c r="N882" t="str">
        <f>IF(I882="Rob","Robusta", IF(I882="Exc","Excelsa", IF(I882="Ara","Arabika",IF(I882="Lib","Liberika"))))</f>
        <v>Robusta</v>
      </c>
      <c r="O882" t="str">
        <f>IF(J882="M","Medium",IF(J882="L","Light",IF(J882="D","Dark","")))</f>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 customers!$C$2:$C$1001,,0)=0,"",_xlfn.XLOOKUP(C883,customers!$A$2:$A$1001, customers!$C$2:$C$1001,,0))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1" t="str">
        <f>INDEX(products!$A$1:$G$49,MATCH(orders!$D883,products!$A$1:$A$49,0), MATCH(orders!K$1,products!$A$1:$G$1,0)) &amp; " kg"</f>
        <v>0,2 kg</v>
      </c>
      <c r="L883" s="4">
        <f>INDEX(products!$A$1:$G$49,MATCH(orders!$D883,products!$A$1:$A$49,0), MATCH(orders!L$1,products!$A$1:$G$1,0))</f>
        <v>3.8849999999999998</v>
      </c>
      <c r="M883" s="4">
        <f>L883*E883</f>
        <v>23.31</v>
      </c>
      <c r="N883" t="str">
        <f>IF(I883="Rob","Robusta", IF(I883="Exc","Excelsa", IF(I883="Ara","Arabika",IF(I883="Lib","Liberika"))))</f>
        <v>Arabika</v>
      </c>
      <c r="O883" t="str">
        <f>IF(J883="M","Medium",IF(J883="L","Light",IF(J883="D","Dark","")))</f>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 customers!$C$2:$C$1001,,0)=0,"",_xlfn.XLOOKUP(C884,customers!$A$2:$A$1001, customers!$C$2:$C$1001,,0))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1" t="str">
        <f>INDEX(products!$A$1:$G$49,MATCH(orders!$D884,products!$A$1:$A$49,0), MATCH(orders!K$1,products!$A$1:$G$1,0)) &amp; " kg"</f>
        <v>2,5 kg</v>
      </c>
      <c r="L884" s="4">
        <f>INDEX(products!$A$1:$G$49,MATCH(orders!$D884,products!$A$1:$A$49,0), MATCH(orders!L$1,products!$A$1:$G$1,0))</f>
        <v>22.884999999999998</v>
      </c>
      <c r="M884" s="4">
        <f>L884*E884</f>
        <v>114.42499999999998</v>
      </c>
      <c r="N884" t="str">
        <f>IF(I884="Rob","Robusta", IF(I884="Exc","Excelsa", IF(I884="Ara","Arabika",IF(I884="Lib","Liberika"))))</f>
        <v>Arabika</v>
      </c>
      <c r="O884" t="str">
        <f>IF(J884="M","Medium",IF(J884="L","Light",IF(J884="D","Dark","")))</f>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 customers!$C$2:$C$1001,,0)=0,"",_xlfn.XLOOKUP(C885,customers!$A$2:$A$1001, customers!$C$2:$C$1001,,0))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1" t="str">
        <f>INDEX(products!$A$1:$G$49,MATCH(orders!$D885,products!$A$1:$A$49,0), MATCH(orders!K$1,products!$A$1:$G$1,0)) &amp; " kg"</f>
        <v>2,5 kg</v>
      </c>
      <c r="L885" s="4">
        <f>INDEX(products!$A$1:$G$49,MATCH(orders!$D885,products!$A$1:$A$49,0), MATCH(orders!L$1,products!$A$1:$G$1,0))</f>
        <v>25.874999999999996</v>
      </c>
      <c r="M885" s="4">
        <f>L885*E885</f>
        <v>77.624999999999986</v>
      </c>
      <c r="N885" t="str">
        <f>IF(I885="Rob","Robusta", IF(I885="Exc","Excelsa", IF(I885="Ara","Arabika",IF(I885="Lib","Liberika"))))</f>
        <v>Arabika</v>
      </c>
      <c r="O885" t="str">
        <f>IF(J885="M","Medium",IF(J885="L","Light",IF(J885="D","Dark","")))</f>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 customers!$C$2:$C$1001,,0)=0,"",_xlfn.XLOOKUP(C886,customers!$A$2:$A$1001, customers!$C$2:$C$1001,,0))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1" t="str">
        <f>INDEX(products!$A$1:$G$49,MATCH(orders!$D886,products!$A$1:$A$49,0), MATCH(orders!K$1,products!$A$1:$G$1,0)) &amp; " kg"</f>
        <v>0,5 kg</v>
      </c>
      <c r="L886" s="4">
        <f>INDEX(products!$A$1:$G$49,MATCH(orders!$D886,products!$A$1:$A$49,0), MATCH(orders!L$1,products!$A$1:$G$1,0))</f>
        <v>5.3699999999999992</v>
      </c>
      <c r="M886" s="4">
        <f>L886*E886</f>
        <v>5.3699999999999992</v>
      </c>
      <c r="N886" t="str">
        <f>IF(I886="Rob","Robusta", IF(I886="Exc","Excelsa", IF(I886="Ara","Arabika",IF(I886="Lib","Liberika"))))</f>
        <v>Robusta</v>
      </c>
      <c r="O886" t="str">
        <f>IF(J886="M","Medium",IF(J886="L","Light",IF(J886="D","Dark","")))</f>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 customers!$C$2:$C$1001,,0)=0,"",_xlfn.XLOOKUP(C887,customers!$A$2:$A$1001, customers!$C$2:$C$1001,,0))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1" t="str">
        <f>INDEX(products!$A$1:$G$49,MATCH(orders!$D887,products!$A$1:$A$49,0), MATCH(orders!K$1,products!$A$1:$G$1,0)) &amp; " kg"</f>
        <v>2,5 kg</v>
      </c>
      <c r="L887" s="4">
        <f>INDEX(products!$A$1:$G$49,MATCH(orders!$D887,products!$A$1:$A$49,0), MATCH(orders!L$1,products!$A$1:$G$1,0))</f>
        <v>20.584999999999997</v>
      </c>
      <c r="M887" s="4">
        <f>L887*E887</f>
        <v>123.50999999999999</v>
      </c>
      <c r="N887" t="str">
        <f>IF(I887="Rob","Robusta", IF(I887="Exc","Excelsa", IF(I887="Ara","Arabika",IF(I887="Lib","Liberika"))))</f>
        <v>Robusta</v>
      </c>
      <c r="O887" t="str">
        <f>IF(J887="M","Medium",IF(J887="L","Light",IF(J887="D","Dark","")))</f>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 customers!$C$2:$C$1001,,0)=0,"",_xlfn.XLOOKUP(C888,customers!$A$2:$A$1001, customers!$C$2:$C$1001,,0))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1" t="str">
        <f>INDEX(products!$A$1:$G$49,MATCH(orders!$D888,products!$A$1:$A$49,0), MATCH(orders!K$1,products!$A$1:$G$1,0)) &amp; " kg"</f>
        <v>0,5 kg</v>
      </c>
      <c r="L888" s="4">
        <f>INDEX(products!$A$1:$G$49,MATCH(orders!$D888,products!$A$1:$A$49,0), MATCH(orders!L$1,products!$A$1:$G$1,0))</f>
        <v>8.73</v>
      </c>
      <c r="M888" s="4">
        <f>L888*E888</f>
        <v>17.46</v>
      </c>
      <c r="N888" t="str">
        <f>IF(I888="Rob","Robusta", IF(I888="Exc","Excelsa", IF(I888="Ara","Arabika",IF(I888="Lib","Liberika"))))</f>
        <v>Liberika</v>
      </c>
      <c r="O888" t="str">
        <f>IF(J888="M","Medium",IF(J888="L","Light",IF(J888="D","Dark","")))</f>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 customers!$C$2:$C$1001,,0)=0,"",_xlfn.XLOOKUP(C889,customers!$A$2:$A$1001, customers!$C$2:$C$1001,,0))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1" t="str">
        <f>INDEX(products!$A$1:$G$49,MATCH(orders!$D889,products!$A$1:$A$49,0), MATCH(orders!K$1,products!$A$1:$G$1,0)) &amp; " kg"</f>
        <v>0,2 kg</v>
      </c>
      <c r="L889" s="4">
        <f>INDEX(products!$A$1:$G$49,MATCH(orders!$D889,products!$A$1:$A$49,0), MATCH(orders!L$1,products!$A$1:$G$1,0))</f>
        <v>4.4550000000000001</v>
      </c>
      <c r="M889" s="4">
        <f>L889*E889</f>
        <v>13.365</v>
      </c>
      <c r="N889" t="str">
        <f>IF(I889="Rob","Robusta", IF(I889="Exc","Excelsa", IF(I889="Ara","Arabika",IF(I889="Lib","Liberika"))))</f>
        <v>Excelsa</v>
      </c>
      <c r="O889" t="str">
        <f>IF(J889="M","Medium",IF(J889="L","Light",IF(J889="D","Dark","")))</f>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 customers!$C$2:$C$1001,,0)=0,"",_xlfn.XLOOKUP(C890,customers!$A$2:$A$1001, customers!$C$2:$C$1001,,0))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1" t="str">
        <f>INDEX(products!$A$1:$G$49,MATCH(orders!$D890,products!$A$1:$A$49,0), MATCH(orders!K$1,products!$A$1:$G$1,0)) &amp; " kg"</f>
        <v>0,2 kg</v>
      </c>
      <c r="L890" s="4">
        <f>INDEX(products!$A$1:$G$49,MATCH(orders!$D890,products!$A$1:$A$49,0), MATCH(orders!L$1,products!$A$1:$G$1,0))</f>
        <v>3.8849999999999998</v>
      </c>
      <c r="M890" s="4">
        <f>L890*E890</f>
        <v>7.77</v>
      </c>
      <c r="N890" t="str">
        <f>IF(I890="Rob","Robusta", IF(I890="Exc","Excelsa", IF(I890="Ara","Arabika",IF(I890="Lib","Liberika"))))</f>
        <v>Arabika</v>
      </c>
      <c r="O890" t="str">
        <f>IF(J890="M","Medium",IF(J890="L","Light",IF(J890="D","Dark","")))</f>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 customers!$C$2:$C$1001,,0)=0,"",_xlfn.XLOOKUP(C891,customers!$A$2:$A$1001, customers!$C$2:$C$1001,,0))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1" t="str">
        <f>INDEX(products!$A$1:$G$49,MATCH(orders!$D891,products!$A$1:$A$49,0), MATCH(orders!K$1,products!$A$1:$G$1,0)) &amp; " kg"</f>
        <v>0,2 kg</v>
      </c>
      <c r="L891" s="4">
        <f>INDEX(products!$A$1:$G$49,MATCH(orders!$D891,products!$A$1:$A$49,0), MATCH(orders!L$1,products!$A$1:$G$1,0))</f>
        <v>2.6849999999999996</v>
      </c>
      <c r="M891" s="4">
        <f>L891*E891</f>
        <v>2.6849999999999996</v>
      </c>
      <c r="N891" t="str">
        <f>IF(I891="Rob","Robusta", IF(I891="Exc","Excelsa", IF(I891="Ara","Arabika",IF(I891="Lib","Liberika"))))</f>
        <v>Robusta</v>
      </c>
      <c r="O891" t="str">
        <f>IF(J891="M","Medium",IF(J891="L","Light",IF(J891="D","Dark","")))</f>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 customers!$C$2:$C$1001,,0)=0,"",_xlfn.XLOOKUP(C892,customers!$A$2:$A$1001, customers!$C$2:$C$1001,,0))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1" t="str">
        <f>INDEX(products!$A$1:$G$49,MATCH(orders!$D892,products!$A$1:$A$49,0), MATCH(orders!K$1,products!$A$1:$G$1,0)) &amp; " kg"</f>
        <v>2,5 kg</v>
      </c>
      <c r="L892" s="4">
        <f>INDEX(products!$A$1:$G$49,MATCH(orders!$D892,products!$A$1:$A$49,0), MATCH(orders!L$1,products!$A$1:$G$1,0))</f>
        <v>20.584999999999997</v>
      </c>
      <c r="M892" s="4">
        <f>L892*E892</f>
        <v>20.584999999999997</v>
      </c>
      <c r="N892" t="str">
        <f>IF(I892="Rob","Robusta", IF(I892="Exc","Excelsa", IF(I892="Ara","Arabika",IF(I892="Lib","Liberika"))))</f>
        <v>Robusta</v>
      </c>
      <c r="O892" t="str">
        <f>IF(J892="M","Medium",IF(J892="L","Light",IF(J892="D","Dark","")))</f>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 customers!$C$2:$C$1001,,0)=0,"",_xlfn.XLOOKUP(C893,customers!$A$2:$A$1001, customers!$C$2:$C$1001,,0))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1" t="str">
        <f>INDEX(products!$A$1:$G$49,MATCH(orders!$D893,products!$A$1:$A$49,0), MATCH(orders!K$1,products!$A$1:$G$1,0)) &amp; " kg"</f>
        <v>2,5 kg</v>
      </c>
      <c r="L893" s="4">
        <f>INDEX(products!$A$1:$G$49,MATCH(orders!$D893,products!$A$1:$A$49,0), MATCH(orders!L$1,products!$A$1:$G$1,0))</f>
        <v>22.884999999999998</v>
      </c>
      <c r="M893" s="4">
        <f>L893*E893</f>
        <v>114.42499999999998</v>
      </c>
      <c r="N893" t="str">
        <f>IF(I893="Rob","Robusta", IF(I893="Exc","Excelsa", IF(I893="Ara","Arabika",IF(I893="Lib","Liberika"))))</f>
        <v>Arabika</v>
      </c>
      <c r="O893" t="str">
        <f>IF(J893="M","Medium",IF(J893="L","Light",IF(J893="D","Dark","")))</f>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 customers!$C$2:$C$1001,,0)=0,"",_xlfn.XLOOKUP(C894,customers!$A$2:$A$1001, customers!$C$2:$C$1001,,0))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1" t="str">
        <f>INDEX(products!$A$1:$G$49,MATCH(orders!$D894,products!$A$1:$A$49,0), MATCH(orders!K$1,products!$A$1:$G$1,0)) &amp; " kg"</f>
        <v>0,2 kg</v>
      </c>
      <c r="L894" s="4">
        <f>INDEX(products!$A$1:$G$49,MATCH(orders!$D894,products!$A$1:$A$49,0), MATCH(orders!L$1,products!$A$1:$G$1,0))</f>
        <v>4.125</v>
      </c>
      <c r="M894" s="4">
        <f>L894*E894</f>
        <v>20.625</v>
      </c>
      <c r="N894" t="str">
        <f>IF(I894="Rob","Robusta", IF(I894="Exc","Excelsa", IF(I894="Ara","Arabika",IF(I894="Lib","Liberika"))))</f>
        <v>Excelsa</v>
      </c>
      <c r="O894" t="str">
        <f>IF(J894="M","Medium",IF(J894="L","Light",IF(J894="D","Dark","")))</f>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 customers!$C$2:$C$1001,,0)=0,"",_xlfn.XLOOKUP(C895,customers!$A$2:$A$1001, customers!$C$2:$C$1001,,0))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1" t="str">
        <f>INDEX(products!$A$1:$G$49,MATCH(orders!$D895,products!$A$1:$A$49,0), MATCH(orders!K$1,products!$A$1:$G$1,0)) &amp; " kg"</f>
        <v>0,5 kg</v>
      </c>
      <c r="L895" s="4">
        <f>INDEX(products!$A$1:$G$49,MATCH(orders!$D895,products!$A$1:$A$49,0), MATCH(orders!L$1,products!$A$1:$G$1,0))</f>
        <v>9.51</v>
      </c>
      <c r="M895" s="4">
        <f>L895*E895</f>
        <v>57.06</v>
      </c>
      <c r="N895" t="str">
        <f>IF(I895="Rob","Robusta", IF(I895="Exc","Excelsa", IF(I895="Ara","Arabika",IF(I895="Lib","Liberika"))))</f>
        <v>Liberika</v>
      </c>
      <c r="O895" t="str">
        <f>IF(J895="M","Medium",IF(J895="L","Light",IF(J895="D","Dark","")))</f>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 customers!$C$2:$C$1001,,0)=0,"",_xlfn.XLOOKUP(C896,customers!$A$2:$A$1001, customers!$C$2:$C$1001,,0))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1" t="str">
        <f>INDEX(products!$A$1:$G$49,MATCH(orders!$D896,products!$A$1:$A$49,0), MATCH(orders!K$1,products!$A$1:$G$1,0)) &amp; " kg"</f>
        <v>2,5 kg</v>
      </c>
      <c r="L896" s="4">
        <f>INDEX(products!$A$1:$G$49,MATCH(orders!$D896,products!$A$1:$A$49,0), MATCH(orders!L$1,products!$A$1:$G$1,0))</f>
        <v>20.584999999999997</v>
      </c>
      <c r="M896" s="4">
        <f>L896*E896</f>
        <v>82.339999999999989</v>
      </c>
      <c r="N896" t="str">
        <f>IF(I896="Rob","Robusta", IF(I896="Exc","Excelsa", IF(I896="Ara","Arabika",IF(I896="Lib","Liberika"))))</f>
        <v>Robusta</v>
      </c>
      <c r="O896" t="str">
        <f>IF(J896="M","Medium",IF(J896="L","Light",IF(J896="D","Dark","")))</f>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 customers!$C$2:$C$1001,,0)=0,"",_xlfn.XLOOKUP(C897,customers!$A$2:$A$1001, customers!$C$2:$C$1001,,0))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1" t="str">
        <f>INDEX(products!$A$1:$G$49,MATCH(orders!$D897,products!$A$1:$A$49,0), MATCH(orders!K$1,products!$A$1:$G$1,0)) &amp; " kg"</f>
        <v>2,5 kg</v>
      </c>
      <c r="L897" s="4">
        <f>INDEX(products!$A$1:$G$49,MATCH(orders!$D897,products!$A$1:$A$49,0), MATCH(orders!L$1,products!$A$1:$G$1,0))</f>
        <v>31.624999999999996</v>
      </c>
      <c r="M897" s="4">
        <f>L897*E897</f>
        <v>158.12499999999997</v>
      </c>
      <c r="N897" t="str">
        <f>IF(I897="Rob","Robusta", IF(I897="Exc","Excelsa", IF(I897="Ara","Arabika",IF(I897="Lib","Liberika"))))</f>
        <v>Excelsa</v>
      </c>
      <c r="O897" t="str">
        <f>IF(J897="M","Medium",IF(J897="L","Light",IF(J897="D","Dark","")))</f>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 customers!$C$2:$C$1001,,0)=0,"",_xlfn.XLOOKUP(C898,customers!$A$2:$A$1001, customers!$C$2:$C$1001,,0))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1" t="str">
        <f>INDEX(products!$A$1:$G$49,MATCH(orders!$D898,products!$A$1:$A$49,0), MATCH(orders!K$1,products!$A$1:$G$1,0)) &amp; " kg"</f>
        <v>0,5 kg</v>
      </c>
      <c r="L898" s="4">
        <f>INDEX(products!$A$1:$G$49,MATCH(orders!$D898,products!$A$1:$A$49,0), MATCH(orders!L$1,products!$A$1:$G$1,0))</f>
        <v>5.3699999999999992</v>
      </c>
      <c r="M898" s="4">
        <f>L898*E898</f>
        <v>32.22</v>
      </c>
      <c r="N898" t="str">
        <f>IF(I898="Rob","Robusta", IF(I898="Exc","Excelsa", IF(I898="Ara","Arabika",IF(I898="Lib","Liberika"))))</f>
        <v>Robusta</v>
      </c>
      <c r="O898" t="str">
        <f>IF(J898="M","Medium",IF(J898="L","Light",IF(J898="D","Dark","")))</f>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 customers!$C$2:$C$1001,,0)=0,"",_xlfn.XLOOKUP(C899,customers!$A$2:$A$1001, customers!$C$2:$C$1001,,0))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1" t="str">
        <f>INDEX(products!$A$1:$G$49,MATCH(orders!$D899,products!$A$1:$A$49,0), MATCH(orders!K$1,products!$A$1:$G$1,0)) &amp; " kg"</f>
        <v>1 kg</v>
      </c>
      <c r="L899" s="4">
        <f>INDEX(products!$A$1:$G$49,MATCH(orders!$D899,products!$A$1:$A$49,0), MATCH(orders!L$1,products!$A$1:$G$1,0))</f>
        <v>12.15</v>
      </c>
      <c r="M899" s="4">
        <f>L899*E899</f>
        <v>24.3</v>
      </c>
      <c r="N899" t="str">
        <f>IF(I899="Rob","Robusta", IF(I899="Exc","Excelsa", IF(I899="Ara","Arabika",IF(I899="Lib","Liberika"))))</f>
        <v>Excelsa</v>
      </c>
      <c r="O899" t="str">
        <f>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 customers!$C$2:$C$1001,,0)=0,"",_xlfn.XLOOKUP(C900,customers!$A$2:$A$1001, customers!$C$2:$C$1001,,0))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1" t="str">
        <f>INDEX(products!$A$1:$G$49,MATCH(orders!$D900,products!$A$1:$A$49,0), MATCH(orders!K$1,products!$A$1:$G$1,0)) &amp; " kg"</f>
        <v>0,5 kg</v>
      </c>
      <c r="L900" s="4">
        <f>INDEX(products!$A$1:$G$49,MATCH(orders!$D900,products!$A$1:$A$49,0), MATCH(orders!L$1,products!$A$1:$G$1,0))</f>
        <v>7.169999999999999</v>
      </c>
      <c r="M900" s="4">
        <f>L900*E900</f>
        <v>35.849999999999994</v>
      </c>
      <c r="N900" t="str">
        <f>IF(I900="Rob","Robusta", IF(I900="Exc","Excelsa", IF(I900="Ara","Arabika",IF(I900="Lib","Liberika"))))</f>
        <v>Robusta</v>
      </c>
      <c r="O900" t="str">
        <f>IF(J900="M","Medium",IF(J900="L","Light",IF(J900="D","Dark","")))</f>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 customers!$C$2:$C$1001,,0)=0,"",_xlfn.XLOOKUP(C901,customers!$A$2:$A$1001, customers!$C$2:$C$1001,,0))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1" t="str">
        <f>INDEX(products!$A$1:$G$49,MATCH(orders!$D901,products!$A$1:$A$49,0), MATCH(orders!K$1,products!$A$1:$G$1,0)) &amp; " kg"</f>
        <v>1 kg</v>
      </c>
      <c r="L901" s="4">
        <f>INDEX(products!$A$1:$G$49,MATCH(orders!$D901,products!$A$1:$A$49,0), MATCH(orders!L$1,products!$A$1:$G$1,0))</f>
        <v>14.55</v>
      </c>
      <c r="M901" s="4">
        <f>L901*E901</f>
        <v>72.75</v>
      </c>
      <c r="N901" t="str">
        <f>IF(I901="Rob","Robusta", IF(I901="Exc","Excelsa", IF(I901="Ara","Arabika",IF(I901="Lib","Liberika"))))</f>
        <v>Liberika</v>
      </c>
      <c r="O901" t="str">
        <f>IF(J901="M","Medium",IF(J901="L","Light",IF(J901="D","Dark","")))</f>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 customers!$C$2:$C$1001,,0)=0,"",_xlfn.XLOOKUP(C902,customers!$A$2:$A$1001, customers!$C$2:$C$1001,,0))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1" t="str">
        <f>INDEX(products!$A$1:$G$49,MATCH(orders!$D902,products!$A$1:$A$49,0), MATCH(orders!K$1,products!$A$1:$G$1,0)) &amp; " kg"</f>
        <v>1 kg</v>
      </c>
      <c r="L902" s="4">
        <f>INDEX(products!$A$1:$G$49,MATCH(orders!$D902,products!$A$1:$A$49,0), MATCH(orders!L$1,products!$A$1:$G$1,0))</f>
        <v>15.85</v>
      </c>
      <c r="M902" s="4">
        <f>L902*E902</f>
        <v>47.55</v>
      </c>
      <c r="N902" t="str">
        <f>IF(I902="Rob","Robusta", IF(I902="Exc","Excelsa", IF(I902="Ara","Arabika",IF(I902="Lib","Liberika"))))</f>
        <v>Liberika</v>
      </c>
      <c r="O902" t="str">
        <f>IF(J902="M","Medium",IF(J902="L","Light",IF(J902="D","Dark","")))</f>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 customers!$C$2:$C$1001,,0)=0,"",_xlfn.XLOOKUP(C903,customers!$A$2:$A$1001, customers!$C$2:$C$1001,,0))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1" t="str">
        <f>INDEX(products!$A$1:$G$49,MATCH(orders!$D903,products!$A$1:$A$49,0), MATCH(orders!K$1,products!$A$1:$G$1,0)) &amp; " kg"</f>
        <v>0,2 kg</v>
      </c>
      <c r="L903" s="4">
        <f>INDEX(products!$A$1:$G$49,MATCH(orders!$D903,products!$A$1:$A$49,0), MATCH(orders!L$1,products!$A$1:$G$1,0))</f>
        <v>3.5849999999999995</v>
      </c>
      <c r="M903" s="4">
        <f>L903*E903</f>
        <v>3.5849999999999995</v>
      </c>
      <c r="N903" t="str">
        <f>IF(I903="Rob","Robusta", IF(I903="Exc","Excelsa", IF(I903="Ara","Arabika",IF(I903="Lib","Liberika"))))</f>
        <v>Robusta</v>
      </c>
      <c r="O903" t="str">
        <f>IF(J903="M","Medium",IF(J903="L","Light",IF(J903="D","Dark","")))</f>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 customers!$C$2:$C$1001,,0)=0,"",_xlfn.XLOOKUP(C904,customers!$A$2:$A$1001, customers!$C$2:$C$1001,,0))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1" t="str">
        <f>INDEX(products!$A$1:$G$49,MATCH(orders!$D904,products!$A$1:$A$49,0), MATCH(orders!K$1,products!$A$1:$G$1,0)) &amp; " kg"</f>
        <v>2,5 kg</v>
      </c>
      <c r="L904" s="4">
        <f>INDEX(products!$A$1:$G$49,MATCH(orders!$D904,products!$A$1:$A$49,0), MATCH(orders!L$1,products!$A$1:$G$1,0))</f>
        <v>31.624999999999996</v>
      </c>
      <c r="M904" s="4">
        <f>L904*E904</f>
        <v>158.12499999999997</v>
      </c>
      <c r="N904" t="str">
        <f>IF(I904="Rob","Robusta", IF(I904="Exc","Excelsa", IF(I904="Ara","Arabika",IF(I904="Lib","Liberika"))))</f>
        <v>Excelsa</v>
      </c>
      <c r="O904" t="str">
        <f>IF(J904="M","Medium",IF(J904="L","Light",IF(J904="D","Dark","")))</f>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 customers!$C$2:$C$1001,,0)=0,"",_xlfn.XLOOKUP(C905,customers!$A$2:$A$1001, customers!$C$2:$C$1001,,0))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1" t="str">
        <f>INDEX(products!$A$1:$G$49,MATCH(orders!$D905,products!$A$1:$A$49,0), MATCH(orders!K$1,products!$A$1:$G$1,0)) &amp; " kg"</f>
        <v>0,5 kg</v>
      </c>
      <c r="L905" s="4">
        <f>INDEX(products!$A$1:$G$49,MATCH(orders!$D905,products!$A$1:$A$49,0), MATCH(orders!L$1,products!$A$1:$G$1,0))</f>
        <v>8.73</v>
      </c>
      <c r="M905" s="4">
        <f>L905*E905</f>
        <v>17.46</v>
      </c>
      <c r="N905" t="str">
        <f>IF(I905="Rob","Robusta", IF(I905="Exc","Excelsa", IF(I905="Ara","Arabika",IF(I905="Lib","Liberika"))))</f>
        <v>Liberika</v>
      </c>
      <c r="O905" t="str">
        <f>IF(J905="M","Medium",IF(J905="L","Light",IF(J905="D","Dark","")))</f>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 customers!$C$2:$C$1001,,0)=0,"",_xlfn.XLOOKUP(C906,customers!$A$2:$A$1001, customers!$C$2:$C$1001,,0))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1" t="str">
        <f>INDEX(products!$A$1:$G$49,MATCH(orders!$D906,products!$A$1:$A$49,0), MATCH(orders!K$1,products!$A$1:$G$1,0)) &amp; " kg"</f>
        <v>2,5 kg</v>
      </c>
      <c r="L906" s="4">
        <f>INDEX(products!$A$1:$G$49,MATCH(orders!$D906,products!$A$1:$A$49,0), MATCH(orders!L$1,products!$A$1:$G$1,0))</f>
        <v>29.784999999999997</v>
      </c>
      <c r="M906" s="4">
        <f>L906*E906</f>
        <v>148.92499999999998</v>
      </c>
      <c r="N906" t="str">
        <f>IF(I906="Rob","Robusta", IF(I906="Exc","Excelsa", IF(I906="Ara","Arabika",IF(I906="Lib","Liberika"))))</f>
        <v>Arabika</v>
      </c>
      <c r="O906" t="str">
        <f>IF(J906="M","Medium",IF(J906="L","Light",IF(J906="D","Dark","")))</f>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 customers!$C$2:$C$1001,,0)=0,"",_xlfn.XLOOKUP(C907,customers!$A$2:$A$1001, customers!$C$2:$C$1001,,0))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1" t="str">
        <f>INDEX(products!$A$1:$G$49,MATCH(orders!$D907,products!$A$1:$A$49,0), MATCH(orders!K$1,products!$A$1:$G$1,0)) &amp; " kg"</f>
        <v>0,5 kg</v>
      </c>
      <c r="L907" s="4">
        <f>INDEX(products!$A$1:$G$49,MATCH(orders!$D907,products!$A$1:$A$49,0), MATCH(orders!L$1,products!$A$1:$G$1,0))</f>
        <v>6.75</v>
      </c>
      <c r="M907" s="4">
        <f>L907*E907</f>
        <v>40.5</v>
      </c>
      <c r="N907" t="str">
        <f>IF(I907="Rob","Robusta", IF(I907="Exc","Excelsa", IF(I907="Ara","Arabika",IF(I907="Lib","Liberika"))))</f>
        <v>Arabika</v>
      </c>
      <c r="O907" t="str">
        <f>IF(J907="M","Medium",IF(J907="L","Light",IF(J907="D","Dark","")))</f>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 customers!$C$2:$C$1001,,0)=0,"",_xlfn.XLOOKUP(C908,customers!$A$2:$A$1001, customers!$C$2:$C$1001,,0))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1" t="str">
        <f>INDEX(products!$A$1:$G$49,MATCH(orders!$D908,products!$A$1:$A$49,0), MATCH(orders!K$1,products!$A$1:$G$1,0)) &amp; " kg"</f>
        <v>0,5 kg</v>
      </c>
      <c r="L908" s="4">
        <f>INDEX(products!$A$1:$G$49,MATCH(orders!$D908,products!$A$1:$A$49,0), MATCH(orders!L$1,products!$A$1:$G$1,0))</f>
        <v>6.75</v>
      </c>
      <c r="M908" s="4">
        <f>L908*E908</f>
        <v>27</v>
      </c>
      <c r="N908" t="str">
        <f>IF(I908="Rob","Robusta", IF(I908="Exc","Excelsa", IF(I908="Ara","Arabika",IF(I908="Lib","Liberika"))))</f>
        <v>Arabika</v>
      </c>
      <c r="O908" t="str">
        <f>IF(J908="M","Medium",IF(J908="L","Light",IF(J908="D","Dark","")))</f>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 customers!$C$2:$C$1001,,0)=0,"",_xlfn.XLOOKUP(C909,customers!$A$2:$A$1001, customers!$C$2:$C$1001,,0))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1" t="str">
        <f>INDEX(products!$A$1:$G$49,MATCH(orders!$D909,products!$A$1:$A$49,0), MATCH(orders!K$1,products!$A$1:$G$1,0)) &amp; " kg"</f>
        <v>1 kg</v>
      </c>
      <c r="L909" s="4">
        <f>INDEX(products!$A$1:$G$49,MATCH(orders!$D909,products!$A$1:$A$49,0), MATCH(orders!L$1,products!$A$1:$G$1,0))</f>
        <v>12.95</v>
      </c>
      <c r="M909" s="4">
        <f>L909*E909</f>
        <v>38.849999999999994</v>
      </c>
      <c r="N909" t="str">
        <f>IF(I909="Rob","Robusta", IF(I909="Exc","Excelsa", IF(I909="Ara","Arabika",IF(I909="Lib","Liberika"))))</f>
        <v>Liberika</v>
      </c>
      <c r="O909" t="str">
        <f>IF(J909="M","Medium",IF(J909="L","Light",IF(J909="D","Dark","")))</f>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 customers!$C$2:$C$1001,,0)=0,"",_xlfn.XLOOKUP(C910,customers!$A$2:$A$1001, customers!$C$2:$C$1001,,0))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1" t="str">
        <f>INDEX(products!$A$1:$G$49,MATCH(orders!$D910,products!$A$1:$A$49,0), MATCH(orders!K$1,products!$A$1:$G$1,0)) &amp; " kg"</f>
        <v>1 kg</v>
      </c>
      <c r="L910" s="4">
        <f>INDEX(products!$A$1:$G$49,MATCH(orders!$D910,products!$A$1:$A$49,0), MATCH(orders!L$1,products!$A$1:$G$1,0))</f>
        <v>11.95</v>
      </c>
      <c r="M910" s="4">
        <f>L910*E910</f>
        <v>59.75</v>
      </c>
      <c r="N910" t="str">
        <f>IF(I910="Rob","Robusta", IF(I910="Exc","Excelsa", IF(I910="Ara","Arabika",IF(I910="Lib","Liberika"))))</f>
        <v>Robusta</v>
      </c>
      <c r="O910" t="str">
        <f>IF(J910="M","Medium",IF(J910="L","Light",IF(J910="D","Dark","")))</f>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 customers!$C$2:$C$1001,,0)=0,"",_xlfn.XLOOKUP(C911,customers!$A$2:$A$1001, customers!$C$2:$C$1001,,0))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1" t="str">
        <f>INDEX(products!$A$1:$G$49,MATCH(orders!$D911,products!$A$1:$A$49,0), MATCH(orders!K$1,products!$A$1:$G$1,0)) &amp; " kg"</f>
        <v>0,2 kg</v>
      </c>
      <c r="L911" s="4">
        <f>INDEX(products!$A$1:$G$49,MATCH(orders!$D911,products!$A$1:$A$49,0), MATCH(orders!L$1,products!$A$1:$G$1,0))</f>
        <v>3.5849999999999995</v>
      </c>
      <c r="M911" s="4">
        <f>L911*E911</f>
        <v>10.754999999999999</v>
      </c>
      <c r="N911" t="str">
        <f>IF(I911="Rob","Robusta", IF(I911="Exc","Excelsa", IF(I911="Ara","Arabika",IF(I911="Lib","Liberika"))))</f>
        <v>Robusta</v>
      </c>
      <c r="O911" t="str">
        <f>IF(J911="M","Medium",IF(J911="L","Light",IF(J911="D","Dark","")))</f>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 customers!$C$2:$C$1001,,0)=0,"",_xlfn.XLOOKUP(C912,customers!$A$2:$A$1001, customers!$C$2:$C$1001,,0))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1" t="str">
        <f>INDEX(products!$A$1:$G$49,MATCH(orders!$D912,products!$A$1:$A$49,0), MATCH(orders!K$1,products!$A$1:$G$1,0)) &amp; " kg"</f>
        <v>2,5 kg</v>
      </c>
      <c r="L912" s="4">
        <f>INDEX(products!$A$1:$G$49,MATCH(orders!$D912,products!$A$1:$A$49,0), MATCH(orders!L$1,products!$A$1:$G$1,0))</f>
        <v>22.884999999999998</v>
      </c>
      <c r="M912" s="4">
        <f>L912*E912</f>
        <v>91.539999999999992</v>
      </c>
      <c r="N912" t="str">
        <f>IF(I912="Rob","Robusta", IF(I912="Exc","Excelsa", IF(I912="Ara","Arabika",IF(I912="Lib","Liberika"))))</f>
        <v>Arabika</v>
      </c>
      <c r="O912" t="str">
        <f>IF(J912="M","Medium",IF(J912="L","Light",IF(J912="D","Dark","")))</f>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 customers!$C$2:$C$1001,,0)=0,"",_xlfn.XLOOKUP(C913,customers!$A$2:$A$1001, customers!$C$2:$C$1001,,0))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1" t="str">
        <f>INDEX(products!$A$1:$G$49,MATCH(orders!$D913,products!$A$1:$A$49,0), MATCH(orders!K$1,products!$A$1:$G$1,0)) &amp; " kg"</f>
        <v>1 kg</v>
      </c>
      <c r="L913" s="4">
        <f>INDEX(products!$A$1:$G$49,MATCH(orders!$D913,products!$A$1:$A$49,0), MATCH(orders!L$1,products!$A$1:$G$1,0))</f>
        <v>11.25</v>
      </c>
      <c r="M913" s="4">
        <f>L913*E913</f>
        <v>45</v>
      </c>
      <c r="N913" t="str">
        <f>IF(I913="Rob","Robusta", IF(I913="Exc","Excelsa", IF(I913="Ara","Arabika",IF(I913="Lib","Liberika"))))</f>
        <v>Arabika</v>
      </c>
      <c r="O913" t="str">
        <f>IF(J913="M","Medium",IF(J913="L","Light",IF(J913="D","Dark","")))</f>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 customers!$C$2:$C$1001,,0)=0,"",_xlfn.XLOOKUP(C914,customers!$A$2:$A$1001, customers!$C$2:$C$1001,,0))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1" t="str">
        <f>INDEX(products!$A$1:$G$49,MATCH(orders!$D914,products!$A$1:$A$49,0), MATCH(orders!K$1,products!$A$1:$G$1,0)) &amp; " kg"</f>
        <v>2,5 kg</v>
      </c>
      <c r="L914" s="4">
        <f>INDEX(products!$A$1:$G$49,MATCH(orders!$D914,products!$A$1:$A$49,0), MATCH(orders!L$1,products!$A$1:$G$1,0))</f>
        <v>22.884999999999998</v>
      </c>
      <c r="M914" s="4">
        <f>L914*E914</f>
        <v>137.31</v>
      </c>
      <c r="N914" t="str">
        <f>IF(I914="Rob","Robusta", IF(I914="Exc","Excelsa", IF(I914="Ara","Arabika",IF(I914="Lib","Liberika"))))</f>
        <v>Robusta</v>
      </c>
      <c r="O914" t="str">
        <f>IF(J914="M","Medium",IF(J914="L","Light",IF(J914="D","Dark","")))</f>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 customers!$C$2:$C$1001,,0)=0,"",_xlfn.XLOOKUP(C915,customers!$A$2:$A$1001, customers!$C$2:$C$1001,,0))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1" t="str">
        <f>INDEX(products!$A$1:$G$49,MATCH(orders!$D915,products!$A$1:$A$49,0), MATCH(orders!K$1,products!$A$1:$G$1,0)) &amp; " kg"</f>
        <v>0,5 kg</v>
      </c>
      <c r="L915" s="4">
        <f>INDEX(products!$A$1:$G$49,MATCH(orders!$D915,products!$A$1:$A$49,0), MATCH(orders!L$1,products!$A$1:$G$1,0))</f>
        <v>6.75</v>
      </c>
      <c r="M915" s="4">
        <f>L915*E915</f>
        <v>6.75</v>
      </c>
      <c r="N915" t="str">
        <f>IF(I915="Rob","Robusta", IF(I915="Exc","Excelsa", IF(I915="Ara","Arabika",IF(I915="Lib","Liberika"))))</f>
        <v>Arabika</v>
      </c>
      <c r="O915" t="str">
        <f>IF(J915="M","Medium",IF(J915="L","Light",IF(J915="D","Dark","")))</f>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 customers!$C$2:$C$1001,,0)=0,"",_xlfn.XLOOKUP(C916,customers!$A$2:$A$1001, customers!$C$2:$C$1001,,0))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1" t="str">
        <f>INDEX(products!$A$1:$G$49,MATCH(orders!$D916,products!$A$1:$A$49,0), MATCH(orders!K$1,products!$A$1:$G$1,0)) &amp; " kg"</f>
        <v>1 kg</v>
      </c>
      <c r="L916" s="4">
        <f>INDEX(products!$A$1:$G$49,MATCH(orders!$D916,products!$A$1:$A$49,0), MATCH(orders!L$1,products!$A$1:$G$1,0))</f>
        <v>11.25</v>
      </c>
      <c r="M916" s="4">
        <f>L916*E916</f>
        <v>45</v>
      </c>
      <c r="N916" t="str">
        <f>IF(I916="Rob","Robusta", IF(I916="Exc","Excelsa", IF(I916="Ara","Arabika",IF(I916="Lib","Liberika"))))</f>
        <v>Arabika</v>
      </c>
      <c r="O916" t="str">
        <f>IF(J916="M","Medium",IF(J916="L","Light",IF(J916="D","Dark","")))</f>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 customers!$C$2:$C$1001,,0)=0,"",_xlfn.XLOOKUP(C917,customers!$A$2:$A$1001, customers!$C$2:$C$1001,,0))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1" t="str">
        <f>INDEX(products!$A$1:$G$49,MATCH(orders!$D917,products!$A$1:$A$49,0), MATCH(orders!K$1,products!$A$1:$G$1,0)) &amp; " kg"</f>
        <v>2,5 kg</v>
      </c>
      <c r="L917" s="4">
        <f>INDEX(products!$A$1:$G$49,MATCH(orders!$D917,products!$A$1:$A$49,0), MATCH(orders!L$1,products!$A$1:$G$1,0))</f>
        <v>27.945</v>
      </c>
      <c r="M917" s="4">
        <f>L917*E917</f>
        <v>83.835000000000008</v>
      </c>
      <c r="N917" t="str">
        <f>IF(I917="Rob","Robusta", IF(I917="Exc","Excelsa", IF(I917="Ara","Arabika",IF(I917="Lib","Liberika"))))</f>
        <v>Excelsa</v>
      </c>
      <c r="O917" t="str">
        <f>IF(J917="M","Medium",IF(J917="L","Light",IF(J917="D","Dark","")))</f>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 customers!$C$2:$C$1001,,0)=0,"",_xlfn.XLOOKUP(C918,customers!$A$2:$A$1001, customers!$C$2:$C$1001,,0))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1" t="str">
        <f>INDEX(products!$A$1:$G$49,MATCH(orders!$D918,products!$A$1:$A$49,0), MATCH(orders!K$1,products!$A$1:$G$1,0)) &amp; " kg"</f>
        <v>0,2 kg</v>
      </c>
      <c r="L918" s="4">
        <f>INDEX(products!$A$1:$G$49,MATCH(orders!$D918,products!$A$1:$A$49,0), MATCH(orders!L$1,products!$A$1:$G$1,0))</f>
        <v>3.645</v>
      </c>
      <c r="M918" s="4">
        <f>L918*E918</f>
        <v>3.645</v>
      </c>
      <c r="N918" t="str">
        <f>IF(I918="Rob","Robusta", IF(I918="Exc","Excelsa", IF(I918="Ara","Arabika",IF(I918="Lib","Liberika"))))</f>
        <v>Excelsa</v>
      </c>
      <c r="O918" t="str">
        <f>IF(J918="M","Medium",IF(J918="L","Light",IF(J918="D","Dark","")))</f>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 customers!$C$2:$C$1001,,0)=0,"",_xlfn.XLOOKUP(C919,customers!$A$2:$A$1001, customers!$C$2:$C$1001,,0))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1" t="str">
        <f>INDEX(products!$A$1:$G$49,MATCH(orders!$D919,products!$A$1:$A$49,0), MATCH(orders!K$1,products!$A$1:$G$1,0)) &amp; " kg"</f>
        <v>0,5 kg</v>
      </c>
      <c r="L919" s="4">
        <f>INDEX(products!$A$1:$G$49,MATCH(orders!$D919,products!$A$1:$A$49,0), MATCH(orders!L$1,products!$A$1:$G$1,0))</f>
        <v>6.75</v>
      </c>
      <c r="M919" s="4">
        <f>L919*E919</f>
        <v>6.75</v>
      </c>
      <c r="N919" t="str">
        <f>IF(I919="Rob","Robusta", IF(I919="Exc","Excelsa", IF(I919="Ara","Arabika",IF(I919="Lib","Liberika"))))</f>
        <v>Arabika</v>
      </c>
      <c r="O919" t="str">
        <f>IF(J919="M","Medium",IF(J919="L","Light",IF(J919="D","Dark","")))</f>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 customers!$C$2:$C$1001,,0)=0,"",_xlfn.XLOOKUP(C920,customers!$A$2:$A$1001, customers!$C$2:$C$1001,,0))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1" t="str">
        <f>INDEX(products!$A$1:$G$49,MATCH(orders!$D920,products!$A$1:$A$49,0), MATCH(orders!K$1,products!$A$1:$G$1,0)) &amp; " kg"</f>
        <v>0,5 kg</v>
      </c>
      <c r="L920" s="4">
        <f>INDEX(products!$A$1:$G$49,MATCH(orders!$D920,products!$A$1:$A$49,0), MATCH(orders!L$1,products!$A$1:$G$1,0))</f>
        <v>7.29</v>
      </c>
      <c r="M920" s="4">
        <f>L920*E920</f>
        <v>21.87</v>
      </c>
      <c r="N920" t="str">
        <f>IF(I920="Rob","Robusta", IF(I920="Exc","Excelsa", IF(I920="Ara","Arabika",IF(I920="Lib","Liberika"))))</f>
        <v>Excelsa</v>
      </c>
      <c r="O920" t="str">
        <f>IF(J920="M","Medium",IF(J920="L","Light",IF(J920="D","Dark","")))</f>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 customers!$C$2:$C$1001,,0)=0,"",_xlfn.XLOOKUP(C921,customers!$A$2:$A$1001, customers!$C$2:$C$1001,,0))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1" t="str">
        <f>INDEX(products!$A$1:$G$49,MATCH(orders!$D921,products!$A$1:$A$49,0), MATCH(orders!K$1,products!$A$1:$G$1,0)) &amp; " kg"</f>
        <v>0,2 kg</v>
      </c>
      <c r="L921" s="4">
        <f>INDEX(products!$A$1:$G$49,MATCH(orders!$D921,products!$A$1:$A$49,0), MATCH(orders!L$1,products!$A$1:$G$1,0))</f>
        <v>2.6849999999999996</v>
      </c>
      <c r="M921" s="4">
        <f>L921*E921</f>
        <v>13.424999999999997</v>
      </c>
      <c r="N921" t="str">
        <f>IF(I921="Rob","Robusta", IF(I921="Exc","Excelsa", IF(I921="Ara","Arabika",IF(I921="Lib","Liberika"))))</f>
        <v>Robusta</v>
      </c>
      <c r="O921" t="str">
        <f>IF(J921="M","Medium",IF(J921="L","Light",IF(J921="D","Dark","")))</f>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 customers!$C$2:$C$1001,,0)=0,"",_xlfn.XLOOKUP(C922,customers!$A$2:$A$1001, customers!$C$2:$C$1001,,0))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1" t="str">
        <f>INDEX(products!$A$1:$G$49,MATCH(orders!$D922,products!$A$1:$A$49,0), MATCH(orders!K$1,products!$A$1:$G$1,0)) &amp; " kg"</f>
        <v>2,5 kg</v>
      </c>
      <c r="L922" s="4">
        <f>INDEX(products!$A$1:$G$49,MATCH(orders!$D922,products!$A$1:$A$49,0), MATCH(orders!L$1,products!$A$1:$G$1,0))</f>
        <v>20.584999999999997</v>
      </c>
      <c r="M922" s="4">
        <f>L922*E922</f>
        <v>123.50999999999999</v>
      </c>
      <c r="N922" t="str">
        <f>IF(I922="Rob","Robusta", IF(I922="Exc","Excelsa", IF(I922="Ara","Arabika",IF(I922="Lib","Liberika"))))</f>
        <v>Robusta</v>
      </c>
      <c r="O922" t="str">
        <f>IF(J922="M","Medium",IF(J922="L","Light",IF(J922="D","Dark","")))</f>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 customers!$C$2:$C$1001,,0)=0,"",_xlfn.XLOOKUP(C923,customers!$A$2:$A$1001, customers!$C$2:$C$1001,,0))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1" t="str">
        <f>INDEX(products!$A$1:$G$49,MATCH(orders!$D923,products!$A$1:$A$49,0), MATCH(orders!K$1,products!$A$1:$G$1,0)) &amp; " kg"</f>
        <v>0,2 kg</v>
      </c>
      <c r="L923" s="4">
        <f>INDEX(products!$A$1:$G$49,MATCH(orders!$D923,products!$A$1:$A$49,0), MATCH(orders!L$1,products!$A$1:$G$1,0))</f>
        <v>3.8849999999999998</v>
      </c>
      <c r="M923" s="4">
        <f>L923*E923</f>
        <v>7.77</v>
      </c>
      <c r="N923" t="str">
        <f>IF(I923="Rob","Robusta", IF(I923="Exc","Excelsa", IF(I923="Ara","Arabika",IF(I923="Lib","Liberika"))))</f>
        <v>Liberika</v>
      </c>
      <c r="O923" t="str">
        <f>IF(J923="M","Medium",IF(J923="L","Light",IF(J923="D","Dark","")))</f>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 customers!$C$2:$C$1001,,0)=0,"",_xlfn.XLOOKUP(C924,customers!$A$2:$A$1001, customers!$C$2:$C$1001,,0))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1" t="str">
        <f>INDEX(products!$A$1:$G$49,MATCH(orders!$D924,products!$A$1:$A$49,0), MATCH(orders!K$1,products!$A$1:$G$1,0)) &amp; " kg"</f>
        <v>1 kg</v>
      </c>
      <c r="L924" s="4">
        <f>INDEX(products!$A$1:$G$49,MATCH(orders!$D924,products!$A$1:$A$49,0), MATCH(orders!L$1,products!$A$1:$G$1,0))</f>
        <v>11.25</v>
      </c>
      <c r="M924" s="4">
        <f>L924*E924</f>
        <v>67.5</v>
      </c>
      <c r="N924" t="str">
        <f>IF(I924="Rob","Robusta", IF(I924="Exc","Excelsa", IF(I924="Ara","Arabika",IF(I924="Lib","Liberika"))))</f>
        <v>Arabika</v>
      </c>
      <c r="O924" t="str">
        <f>IF(J924="M","Medium",IF(J924="L","Light",IF(J924="D","Dark","")))</f>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 customers!$C$2:$C$1001,,0)=0,"",_xlfn.XLOOKUP(C925,customers!$A$2:$A$1001, customers!$C$2:$C$1001,,0))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1" t="str">
        <f>INDEX(products!$A$1:$G$49,MATCH(orders!$D925,products!$A$1:$A$49,0), MATCH(orders!K$1,products!$A$1:$G$1,0)) &amp; " kg"</f>
        <v>2,5 kg</v>
      </c>
      <c r="L925" s="4">
        <f>INDEX(products!$A$1:$G$49,MATCH(orders!$D925,products!$A$1:$A$49,0), MATCH(orders!L$1,products!$A$1:$G$1,0))</f>
        <v>27.945</v>
      </c>
      <c r="M925" s="4">
        <f>L925*E925</f>
        <v>27.945</v>
      </c>
      <c r="N925" t="str">
        <f>IF(I925="Rob","Robusta", IF(I925="Exc","Excelsa", IF(I925="Ara","Arabika",IF(I925="Lib","Liberika"))))</f>
        <v>Excelsa</v>
      </c>
      <c r="O925" t="str">
        <f>IF(J925="M","Medium",IF(J925="L","Light",IF(J925="D","Dark","")))</f>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 customers!$C$2:$C$1001,,0)=0,"",_xlfn.XLOOKUP(C926,customers!$A$2:$A$1001, customers!$C$2:$C$1001,,0))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1" t="str">
        <f>INDEX(products!$A$1:$G$49,MATCH(orders!$D926,products!$A$1:$A$49,0), MATCH(orders!K$1,products!$A$1:$G$1,0)) &amp; " kg"</f>
        <v>2,5 kg</v>
      </c>
      <c r="L926" s="4">
        <f>INDEX(products!$A$1:$G$49,MATCH(orders!$D926,products!$A$1:$A$49,0), MATCH(orders!L$1,products!$A$1:$G$1,0))</f>
        <v>29.784999999999997</v>
      </c>
      <c r="M926" s="4">
        <f>L926*E926</f>
        <v>89.35499999999999</v>
      </c>
      <c r="N926" t="str">
        <f>IF(I926="Rob","Robusta", IF(I926="Exc","Excelsa", IF(I926="Ara","Arabika",IF(I926="Lib","Liberika"))))</f>
        <v>Arabika</v>
      </c>
      <c r="O926" t="str">
        <f>IF(J926="M","Medium",IF(J926="L","Light",IF(J926="D","Dark","")))</f>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 customers!$C$2:$C$1001,,0)=0,"",_xlfn.XLOOKUP(C927,customers!$A$2:$A$1001, customers!$C$2:$C$1001,,0))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1" t="str">
        <f>INDEX(products!$A$1:$G$49,MATCH(orders!$D927,products!$A$1:$A$49,0), MATCH(orders!K$1,products!$A$1:$G$1,0)) &amp; " kg"</f>
        <v>0,5 kg</v>
      </c>
      <c r="L927" s="4">
        <f>INDEX(products!$A$1:$G$49,MATCH(orders!$D927,products!$A$1:$A$49,0), MATCH(orders!L$1,products!$A$1:$G$1,0))</f>
        <v>6.75</v>
      </c>
      <c r="M927" s="4">
        <f>L927*E927</f>
        <v>20.25</v>
      </c>
      <c r="N927" t="str">
        <f>IF(I927="Rob","Robusta", IF(I927="Exc","Excelsa", IF(I927="Ara","Arabika",IF(I927="Lib","Liberika"))))</f>
        <v>Arabika</v>
      </c>
      <c r="O927" t="str">
        <f>IF(J927="M","Medium",IF(J927="L","Light",IF(J927="D","Dark","")))</f>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 customers!$C$2:$C$1001,,0)=0,"",_xlfn.XLOOKUP(C928,customers!$A$2:$A$1001, customers!$C$2:$C$1001,,0))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1" t="str">
        <f>INDEX(products!$A$1:$G$49,MATCH(orders!$D928,products!$A$1:$A$49,0), MATCH(orders!K$1,products!$A$1:$G$1,0)) &amp; " kg"</f>
        <v>0,5 kg</v>
      </c>
      <c r="L928" s="4">
        <f>INDEX(products!$A$1:$G$49,MATCH(orders!$D928,products!$A$1:$A$49,0), MATCH(orders!L$1,products!$A$1:$G$1,0))</f>
        <v>6.75</v>
      </c>
      <c r="M928" s="4">
        <f>L928*E928</f>
        <v>33.75</v>
      </c>
      <c r="N928" t="str">
        <f>IF(I928="Rob","Robusta", IF(I928="Exc","Excelsa", IF(I928="Ara","Arabika",IF(I928="Lib","Liberika"))))</f>
        <v>Arabika</v>
      </c>
      <c r="O928" t="str">
        <f>IF(J928="M","Medium",IF(J928="L","Light",IF(J928="D","Dark","")))</f>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 customers!$C$2:$C$1001,,0)=0,"",_xlfn.XLOOKUP(C929,customers!$A$2:$A$1001, customers!$C$2:$C$1001,,0))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1" t="str">
        <f>INDEX(products!$A$1:$G$49,MATCH(orders!$D929,products!$A$1:$A$49,0), MATCH(orders!K$1,products!$A$1:$G$1,0)) &amp; " kg"</f>
        <v>2,5 kg</v>
      </c>
      <c r="L929" s="4">
        <f>INDEX(products!$A$1:$G$49,MATCH(orders!$D929,products!$A$1:$A$49,0), MATCH(orders!L$1,products!$A$1:$G$1,0))</f>
        <v>27.945</v>
      </c>
      <c r="M929" s="4">
        <f>L929*E929</f>
        <v>111.78</v>
      </c>
      <c r="N929" t="str">
        <f>IF(I929="Rob","Robusta", IF(I929="Exc","Excelsa", IF(I929="Ara","Arabika",IF(I929="Lib","Liberika"))))</f>
        <v>Excelsa</v>
      </c>
      <c r="O929" t="str">
        <f>IF(J929="M","Medium",IF(J929="L","Light",IF(J929="D","Dark","")))</f>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 customers!$C$2:$C$1001,,0)=0,"",_xlfn.XLOOKUP(C930,customers!$A$2:$A$1001, customers!$C$2:$C$1001,,0))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1" t="str">
        <f>INDEX(products!$A$1:$G$49,MATCH(orders!$D930,products!$A$1:$A$49,0), MATCH(orders!K$1,products!$A$1:$G$1,0)) &amp; " kg"</f>
        <v>2,5 kg</v>
      </c>
      <c r="L930" s="4">
        <f>INDEX(products!$A$1:$G$49,MATCH(orders!$D930,products!$A$1:$A$49,0), MATCH(orders!L$1,products!$A$1:$G$1,0))</f>
        <v>31.624999999999996</v>
      </c>
      <c r="M930" s="4">
        <f>L930*E930</f>
        <v>63.249999999999993</v>
      </c>
      <c r="N930" t="str">
        <f>IF(I930="Rob","Robusta", IF(I930="Exc","Excelsa", IF(I930="Ara","Arabika",IF(I930="Lib","Liberika"))))</f>
        <v>Excelsa</v>
      </c>
      <c r="O930" t="str">
        <f>IF(J930="M","Medium",IF(J930="L","Light",IF(J930="D","Dark","")))</f>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 customers!$C$2:$C$1001,,0)=0,"",_xlfn.XLOOKUP(C931,customers!$A$2:$A$1001, customers!$C$2:$C$1001,,0))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1" t="str">
        <f>INDEX(products!$A$1:$G$49,MATCH(orders!$D931,products!$A$1:$A$49,0), MATCH(orders!K$1,products!$A$1:$G$1,0)) &amp; " kg"</f>
        <v>0,2 kg</v>
      </c>
      <c r="L931" s="4">
        <f>INDEX(products!$A$1:$G$49,MATCH(orders!$D931,products!$A$1:$A$49,0), MATCH(orders!L$1,products!$A$1:$G$1,0))</f>
        <v>4.4550000000000001</v>
      </c>
      <c r="M931" s="4">
        <f>L931*E931</f>
        <v>8.91</v>
      </c>
      <c r="N931" t="str">
        <f>IF(I931="Rob","Robusta", IF(I931="Exc","Excelsa", IF(I931="Ara","Arabika",IF(I931="Lib","Liberika"))))</f>
        <v>Excelsa</v>
      </c>
      <c r="O931" t="str">
        <f>IF(J931="M","Medium",IF(J931="L","Light",IF(J931="D","Dark","")))</f>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 customers!$C$2:$C$1001,,0)=0,"",_xlfn.XLOOKUP(C932,customers!$A$2:$A$1001, customers!$C$2:$C$1001,,0))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1" t="str">
        <f>INDEX(products!$A$1:$G$49,MATCH(orders!$D932,products!$A$1:$A$49,0), MATCH(orders!K$1,products!$A$1:$G$1,0)) &amp; " kg"</f>
        <v>1 kg</v>
      </c>
      <c r="L932" s="4">
        <f>INDEX(products!$A$1:$G$49,MATCH(orders!$D932,products!$A$1:$A$49,0), MATCH(orders!L$1,products!$A$1:$G$1,0))</f>
        <v>12.15</v>
      </c>
      <c r="M932" s="4">
        <f>L932*E932</f>
        <v>12.15</v>
      </c>
      <c r="N932" t="str">
        <f>IF(I932="Rob","Robusta", IF(I932="Exc","Excelsa", IF(I932="Ara","Arabika",IF(I932="Lib","Liberika"))))</f>
        <v>Excelsa</v>
      </c>
      <c r="O932" t="str">
        <f>IF(J932="M","Medium",IF(J932="L","Light",IF(J932="D","Dark","")))</f>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 customers!$C$2:$C$1001,,0)=0,"",_xlfn.XLOOKUP(C933,customers!$A$2:$A$1001, customers!$C$2:$C$1001,,0))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1" t="str">
        <f>INDEX(products!$A$1:$G$49,MATCH(orders!$D933,products!$A$1:$A$49,0), MATCH(orders!K$1,products!$A$1:$G$1,0)) &amp; " kg"</f>
        <v>0,5 kg</v>
      </c>
      <c r="L933" s="4">
        <f>INDEX(products!$A$1:$G$49,MATCH(orders!$D933,products!$A$1:$A$49,0), MATCH(orders!L$1,products!$A$1:$G$1,0))</f>
        <v>5.97</v>
      </c>
      <c r="M933" s="4">
        <f>L933*E933</f>
        <v>23.88</v>
      </c>
      <c r="N933" t="str">
        <f>IF(I933="Rob","Robusta", IF(I933="Exc","Excelsa", IF(I933="Ara","Arabika",IF(I933="Lib","Liberika"))))</f>
        <v>Arabika</v>
      </c>
      <c r="O933" t="str">
        <f>IF(J933="M","Medium",IF(J933="L","Light",IF(J933="D","Dark","")))</f>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 customers!$C$2:$C$1001,,0)=0,"",_xlfn.XLOOKUP(C934,customers!$A$2:$A$1001, customers!$C$2:$C$1001,,0))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1" t="str">
        <f>INDEX(products!$A$1:$G$49,MATCH(orders!$D934,products!$A$1:$A$49,0), MATCH(orders!K$1,products!$A$1:$G$1,0)) &amp; " kg"</f>
        <v>1 kg</v>
      </c>
      <c r="L934" s="4">
        <f>INDEX(products!$A$1:$G$49,MATCH(orders!$D934,products!$A$1:$A$49,0), MATCH(orders!L$1,products!$A$1:$G$1,0))</f>
        <v>13.75</v>
      </c>
      <c r="M934" s="4">
        <f>L934*E934</f>
        <v>55</v>
      </c>
      <c r="N934" t="str">
        <f>IF(I934="Rob","Robusta", IF(I934="Exc","Excelsa", IF(I934="Ara","Arabika",IF(I934="Lib","Liberika"))))</f>
        <v>Excelsa</v>
      </c>
      <c r="O934" t="str">
        <f>IF(J934="M","Medium",IF(J934="L","Light",IF(J934="D","Dark","")))</f>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 customers!$C$2:$C$1001,,0)=0,"",_xlfn.XLOOKUP(C935,customers!$A$2:$A$1001, customers!$C$2:$C$1001,,0))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1" t="str">
        <f>INDEX(products!$A$1:$G$49,MATCH(orders!$D935,products!$A$1:$A$49,0), MATCH(orders!K$1,products!$A$1:$G$1,0)) &amp; " kg"</f>
        <v>1 kg</v>
      </c>
      <c r="L935" s="4">
        <f>INDEX(products!$A$1:$G$49,MATCH(orders!$D935,products!$A$1:$A$49,0), MATCH(orders!L$1,products!$A$1:$G$1,0))</f>
        <v>8.9499999999999993</v>
      </c>
      <c r="M935" s="4">
        <f>L935*E935</f>
        <v>26.849999999999998</v>
      </c>
      <c r="N935" t="str">
        <f>IF(I935="Rob","Robusta", IF(I935="Exc","Excelsa", IF(I935="Ara","Arabika",IF(I935="Lib","Liberika"))))</f>
        <v>Robusta</v>
      </c>
      <c r="O935" t="str">
        <f>IF(J935="M","Medium",IF(J935="L","Light",IF(J935="D","Dark","")))</f>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 customers!$C$2:$C$1001,,0)=0,"",_xlfn.XLOOKUP(C936,customers!$A$2:$A$1001, customers!$C$2:$C$1001,,0))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1" t="str">
        <f>INDEX(products!$A$1:$G$49,MATCH(orders!$D936,products!$A$1:$A$49,0), MATCH(orders!K$1,products!$A$1:$G$1,0)) &amp; " kg"</f>
        <v>2,5 kg</v>
      </c>
      <c r="L936" s="4">
        <f>INDEX(products!$A$1:$G$49,MATCH(orders!$D936,products!$A$1:$A$49,0), MATCH(orders!L$1,products!$A$1:$G$1,0))</f>
        <v>22.884999999999998</v>
      </c>
      <c r="M936" s="4">
        <f>L936*E936</f>
        <v>114.42499999999998</v>
      </c>
      <c r="N936" t="str">
        <f>IF(I936="Rob","Robusta", IF(I936="Exc","Excelsa", IF(I936="Ara","Arabika",IF(I936="Lib","Liberika"))))</f>
        <v>Robusta</v>
      </c>
      <c r="O936" t="str">
        <f>IF(J936="M","Medium",IF(J936="L","Light",IF(J936="D","Dark","")))</f>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 customers!$C$2:$C$1001,,0)=0,"",_xlfn.XLOOKUP(C937,customers!$A$2:$A$1001, customers!$C$2:$C$1001,,0))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1" t="str">
        <f>INDEX(products!$A$1:$G$49,MATCH(orders!$D937,products!$A$1:$A$49,0), MATCH(orders!K$1,products!$A$1:$G$1,0)) &amp; " kg"</f>
        <v>2,5 kg</v>
      </c>
      <c r="L937" s="4">
        <f>INDEX(products!$A$1:$G$49,MATCH(orders!$D937,products!$A$1:$A$49,0), MATCH(orders!L$1,products!$A$1:$G$1,0))</f>
        <v>25.874999999999996</v>
      </c>
      <c r="M937" s="4">
        <f>L937*E937</f>
        <v>155.24999999999997</v>
      </c>
      <c r="N937" t="str">
        <f>IF(I937="Rob","Robusta", IF(I937="Exc","Excelsa", IF(I937="Ara","Arabika",IF(I937="Lib","Liberika"))))</f>
        <v>Arabika</v>
      </c>
      <c r="O937" t="str">
        <f>IF(J937="M","Medium",IF(J937="L","Light",IF(J937="D","Dark","")))</f>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 customers!$C$2:$C$1001,,0)=0,"",_xlfn.XLOOKUP(C938,customers!$A$2:$A$1001, customers!$C$2:$C$1001,,0))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1" t="str">
        <f>INDEX(products!$A$1:$G$49,MATCH(orders!$D938,products!$A$1:$A$49,0), MATCH(orders!K$1,products!$A$1:$G$1,0)) &amp; " kg"</f>
        <v>0,5 kg</v>
      </c>
      <c r="L938" s="4">
        <f>INDEX(products!$A$1:$G$49,MATCH(orders!$D938,products!$A$1:$A$49,0), MATCH(orders!L$1,products!$A$1:$G$1,0))</f>
        <v>7.77</v>
      </c>
      <c r="M938" s="4">
        <f>L938*E938</f>
        <v>23.31</v>
      </c>
      <c r="N938" t="str">
        <f>IF(I938="Rob","Robusta", IF(I938="Exc","Excelsa", IF(I938="Ara","Arabika",IF(I938="Lib","Liberika"))))</f>
        <v>Liberika</v>
      </c>
      <c r="O938" t="str">
        <f>IF(J938="M","Medium",IF(J938="L","Light",IF(J938="D","Dark","")))</f>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 customers!$C$2:$C$1001,,0)=0,"",_xlfn.XLOOKUP(C939,customers!$A$2:$A$1001, customers!$C$2:$C$1001,,0))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1" t="str">
        <f>INDEX(products!$A$1:$G$49,MATCH(orders!$D939,products!$A$1:$A$49,0), MATCH(orders!K$1,products!$A$1:$G$1,0)) &amp; " kg"</f>
        <v>2,5 kg</v>
      </c>
      <c r="L939" s="4">
        <f>INDEX(products!$A$1:$G$49,MATCH(orders!$D939,products!$A$1:$A$49,0), MATCH(orders!L$1,products!$A$1:$G$1,0))</f>
        <v>22.884999999999998</v>
      </c>
      <c r="M939" s="4">
        <f>L939*E939</f>
        <v>91.539999999999992</v>
      </c>
      <c r="N939" t="str">
        <f>IF(I939="Rob","Robusta", IF(I939="Exc","Excelsa", IF(I939="Ara","Arabika",IF(I939="Lib","Liberika"))))</f>
        <v>Robusta</v>
      </c>
      <c r="O939" t="str">
        <f>IF(J939="M","Medium",IF(J939="L","Light",IF(J939="D","Dark","")))</f>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 customers!$C$2:$C$1001,,0)=0,"",_xlfn.XLOOKUP(C940,customers!$A$2:$A$1001, customers!$C$2:$C$1001,,0))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1" t="str">
        <f>INDEX(products!$A$1:$G$49,MATCH(orders!$D940,products!$A$1:$A$49,0), MATCH(orders!K$1,products!$A$1:$G$1,0)) &amp; " kg"</f>
        <v>1 kg</v>
      </c>
      <c r="L940" s="4">
        <f>INDEX(products!$A$1:$G$49,MATCH(orders!$D940,products!$A$1:$A$49,0), MATCH(orders!L$1,products!$A$1:$G$1,0))</f>
        <v>14.85</v>
      </c>
      <c r="M940" s="4">
        <f>L940*E940</f>
        <v>74.25</v>
      </c>
      <c r="N940" t="str">
        <f>IF(I940="Rob","Robusta", IF(I940="Exc","Excelsa", IF(I940="Ara","Arabika",IF(I940="Lib","Liberika"))))</f>
        <v>Excelsa</v>
      </c>
      <c r="O940" t="str">
        <f>IF(J940="M","Medium",IF(J940="L","Light",IF(J940="D","Dark","")))</f>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 customers!$C$2:$C$1001,,0)=0,"",_xlfn.XLOOKUP(C941,customers!$A$2:$A$1001, customers!$C$2:$C$1001,,0))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1" t="str">
        <f>INDEX(products!$A$1:$G$49,MATCH(orders!$D941,products!$A$1:$A$49,0), MATCH(orders!K$1,products!$A$1:$G$1,0)) &amp; " kg"</f>
        <v>0,2 kg</v>
      </c>
      <c r="L941" s="4">
        <f>INDEX(products!$A$1:$G$49,MATCH(orders!$D941,products!$A$1:$A$49,0), MATCH(orders!L$1,products!$A$1:$G$1,0))</f>
        <v>4.7549999999999999</v>
      </c>
      <c r="M941" s="4">
        <f>L941*E941</f>
        <v>28.53</v>
      </c>
      <c r="N941" t="str">
        <f>IF(I941="Rob","Robusta", IF(I941="Exc","Excelsa", IF(I941="Ara","Arabika",IF(I941="Lib","Liberika"))))</f>
        <v>Liberika</v>
      </c>
      <c r="O941" t="str">
        <f>IF(J941="M","Medium",IF(J941="L","Light",IF(J941="D","Dark","")))</f>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 customers!$C$2:$C$1001,,0)=0,"",_xlfn.XLOOKUP(C942,customers!$A$2:$A$1001, customers!$C$2:$C$1001,,0))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1" t="str">
        <f>INDEX(products!$A$1:$G$49,MATCH(orders!$D942,products!$A$1:$A$49,0), MATCH(orders!K$1,products!$A$1:$G$1,0)) &amp; " kg"</f>
        <v>0,5 kg</v>
      </c>
      <c r="L942" s="4">
        <f>INDEX(products!$A$1:$G$49,MATCH(orders!$D942,products!$A$1:$A$49,0), MATCH(orders!L$1,products!$A$1:$G$1,0))</f>
        <v>7.169999999999999</v>
      </c>
      <c r="M942" s="4">
        <f>L942*E942</f>
        <v>14.339999999999998</v>
      </c>
      <c r="N942" t="str">
        <f>IF(I942="Rob","Robusta", IF(I942="Exc","Excelsa", IF(I942="Ara","Arabika",IF(I942="Lib","Liberika"))))</f>
        <v>Robusta</v>
      </c>
      <c r="O942" t="str">
        <f>IF(J942="M","Medium",IF(J942="L","Light",IF(J942="D","Dark","")))</f>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 customers!$C$2:$C$1001,,0)=0,"",_xlfn.XLOOKUP(C943,customers!$A$2:$A$1001, customers!$C$2:$C$1001,,0))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1" t="str">
        <f>INDEX(products!$A$1:$G$49,MATCH(orders!$D943,products!$A$1:$A$49,0), MATCH(orders!K$1,products!$A$1:$G$1,0)) &amp; " kg"</f>
        <v>0,5 kg</v>
      </c>
      <c r="L943" s="4">
        <f>INDEX(products!$A$1:$G$49,MATCH(orders!$D943,products!$A$1:$A$49,0), MATCH(orders!L$1,products!$A$1:$G$1,0))</f>
        <v>7.77</v>
      </c>
      <c r="M943" s="4">
        <f>L943*E943</f>
        <v>15.54</v>
      </c>
      <c r="N943" t="str">
        <f>IF(I943="Rob","Robusta", IF(I943="Exc","Excelsa", IF(I943="Ara","Arabika",IF(I943="Lib","Liberika"))))</f>
        <v>Arabika</v>
      </c>
      <c r="O943" t="str">
        <f>IF(J943="M","Medium",IF(J943="L","Light",IF(J943="D","Dark","")))</f>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 customers!$C$2:$C$1001,,0)=0,"",_xlfn.XLOOKUP(C944,customers!$A$2:$A$1001, customers!$C$2:$C$1001,,0))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1" t="str">
        <f>INDEX(products!$A$1:$G$49,MATCH(orders!$D944,products!$A$1:$A$49,0), MATCH(orders!K$1,products!$A$1:$G$1,0)) &amp; " kg"</f>
        <v>1 kg</v>
      </c>
      <c r="L944" s="4">
        <f>INDEX(products!$A$1:$G$49,MATCH(orders!$D944,products!$A$1:$A$49,0), MATCH(orders!L$1,products!$A$1:$G$1,0))</f>
        <v>11.95</v>
      </c>
      <c r="M944" s="4">
        <f>L944*E944</f>
        <v>35.849999999999994</v>
      </c>
      <c r="N944" t="str">
        <f>IF(I944="Rob","Robusta", IF(I944="Exc","Excelsa", IF(I944="Ara","Arabika",IF(I944="Lib","Liberika"))))</f>
        <v>Robusta</v>
      </c>
      <c r="O944" t="str">
        <f>IF(J944="M","Medium",IF(J944="L","Light",IF(J944="D","Dark","")))</f>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 customers!$C$2:$C$1001,,0)=0,"",_xlfn.XLOOKUP(C945,customers!$A$2:$A$1001, customers!$C$2:$C$1001,,0))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1" t="str">
        <f>INDEX(products!$A$1:$G$49,MATCH(orders!$D945,products!$A$1:$A$49,0), MATCH(orders!K$1,products!$A$1:$G$1,0)) &amp; " kg"</f>
        <v>0,5 kg</v>
      </c>
      <c r="L945" s="4">
        <f>INDEX(products!$A$1:$G$49,MATCH(orders!$D945,products!$A$1:$A$49,0), MATCH(orders!L$1,products!$A$1:$G$1,0))</f>
        <v>7.77</v>
      </c>
      <c r="M945" s="4">
        <f>L945*E945</f>
        <v>46.62</v>
      </c>
      <c r="N945" t="str">
        <f>IF(I945="Rob","Robusta", IF(I945="Exc","Excelsa", IF(I945="Ara","Arabika",IF(I945="Lib","Liberika"))))</f>
        <v>Arabika</v>
      </c>
      <c r="O945" t="str">
        <f>IF(J945="M","Medium",IF(J945="L","Light",IF(J945="D","Dark","")))</f>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 customers!$C$2:$C$1001,,0)=0,"",_xlfn.XLOOKUP(C946,customers!$A$2:$A$1001, customers!$C$2:$C$1001,,0))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1" t="str">
        <f>INDEX(products!$A$1:$G$49,MATCH(orders!$D946,products!$A$1:$A$49,0), MATCH(orders!K$1,products!$A$1:$G$1,0)) &amp; " kg"</f>
        <v>0,5 kg</v>
      </c>
      <c r="L946" s="4">
        <f>INDEX(products!$A$1:$G$49,MATCH(orders!$D946,products!$A$1:$A$49,0), MATCH(orders!L$1,products!$A$1:$G$1,0))</f>
        <v>7.169999999999999</v>
      </c>
      <c r="M946" s="4">
        <f>L946*E946</f>
        <v>35.849999999999994</v>
      </c>
      <c r="N946" t="str">
        <f>IF(I946="Rob","Robusta", IF(I946="Exc","Excelsa", IF(I946="Ara","Arabika",IF(I946="Lib","Liberika"))))</f>
        <v>Robusta</v>
      </c>
      <c r="O946" t="str">
        <f>IF(J946="M","Medium",IF(J946="L","Light",IF(J946="D","Dark","")))</f>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 customers!$C$2:$C$1001,,0)=0,"",_xlfn.XLOOKUP(C947,customers!$A$2:$A$1001, customers!$C$2:$C$1001,,0))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1" t="str">
        <f>INDEX(products!$A$1:$G$49,MATCH(orders!$D947,products!$A$1:$A$49,0), MATCH(orders!K$1,products!$A$1:$G$1,0)) &amp; " kg"</f>
        <v>2,5 kg</v>
      </c>
      <c r="L947" s="4">
        <f>INDEX(products!$A$1:$G$49,MATCH(orders!$D947,products!$A$1:$A$49,0), MATCH(orders!L$1,products!$A$1:$G$1,0))</f>
        <v>29.784999999999997</v>
      </c>
      <c r="M947" s="4">
        <f>L947*E947</f>
        <v>119.13999999999999</v>
      </c>
      <c r="N947" t="str">
        <f>IF(I947="Rob","Robusta", IF(I947="Exc","Excelsa", IF(I947="Ara","Arabika",IF(I947="Lib","Liberika"))))</f>
        <v>Liberika</v>
      </c>
      <c r="O947" t="str">
        <f>IF(J947="M","Medium",IF(J947="L","Light",IF(J947="D","Dark","")))</f>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 customers!$C$2:$C$1001,,0)=0,"",_xlfn.XLOOKUP(C948,customers!$A$2:$A$1001, customers!$C$2:$C$1001,,0))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1" t="str">
        <f>INDEX(products!$A$1:$G$49,MATCH(orders!$D948,products!$A$1:$A$49,0), MATCH(orders!K$1,products!$A$1:$G$1,0)) &amp; " kg"</f>
        <v>0,5 kg</v>
      </c>
      <c r="L948" s="4">
        <f>INDEX(products!$A$1:$G$49,MATCH(orders!$D948,products!$A$1:$A$49,0), MATCH(orders!L$1,products!$A$1:$G$1,0))</f>
        <v>7.77</v>
      </c>
      <c r="M948" s="4">
        <f>L948*E948</f>
        <v>23.31</v>
      </c>
      <c r="N948" t="str">
        <f>IF(I948="Rob","Robusta", IF(I948="Exc","Excelsa", IF(I948="Ara","Arabika",IF(I948="Lib","Liberika"))))</f>
        <v>Liberika</v>
      </c>
      <c r="O948" t="str">
        <f>IF(J948="M","Medium",IF(J948="L","Light",IF(J948="D","Dark","")))</f>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 customers!$C$2:$C$1001,,0)=0,"",_xlfn.XLOOKUP(C949,customers!$A$2:$A$1001, customers!$C$2:$C$1001,,0))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1" t="str">
        <f>INDEX(products!$A$1:$G$49,MATCH(orders!$D949,products!$A$1:$A$49,0), MATCH(orders!K$1,products!$A$1:$G$1,0)) &amp; " kg"</f>
        <v>1 kg</v>
      </c>
      <c r="L949" s="4">
        <f>INDEX(products!$A$1:$G$49,MATCH(orders!$D949,products!$A$1:$A$49,0), MATCH(orders!L$1,products!$A$1:$G$1,0))</f>
        <v>11.25</v>
      </c>
      <c r="M949" s="4">
        <f>L949*E949</f>
        <v>11.25</v>
      </c>
      <c r="N949" t="str">
        <f>IF(I949="Rob","Robusta", IF(I949="Exc","Excelsa", IF(I949="Ara","Arabika",IF(I949="Lib","Liberika"))))</f>
        <v>Arabika</v>
      </c>
      <c r="O949" t="str">
        <f>IF(J949="M","Medium",IF(J949="L","Light",IF(J949="D","Dark","")))</f>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 customers!$C$2:$C$1001,,0)=0,"",_xlfn.XLOOKUP(C950,customers!$A$2:$A$1001, customers!$C$2:$C$1001,,0))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1" t="str">
        <f>INDEX(products!$A$1:$G$49,MATCH(orders!$D950,products!$A$1:$A$49,0), MATCH(orders!K$1,products!$A$1:$G$1,0)) &amp; " kg"</f>
        <v>2,5 kg</v>
      </c>
      <c r="L950" s="4">
        <f>INDEX(products!$A$1:$G$49,MATCH(orders!$D950,products!$A$1:$A$49,0), MATCH(orders!L$1,products!$A$1:$G$1,0))</f>
        <v>27.945</v>
      </c>
      <c r="M950" s="4">
        <f>L950*E950</f>
        <v>83.835000000000008</v>
      </c>
      <c r="N950" t="str">
        <f>IF(I950="Rob","Robusta", IF(I950="Exc","Excelsa", IF(I950="Ara","Arabika",IF(I950="Lib","Liberika"))))</f>
        <v>Excelsa</v>
      </c>
      <c r="O950" t="str">
        <f>IF(J950="M","Medium",IF(J950="L","Light",IF(J950="D","Dark","")))</f>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 customers!$C$2:$C$1001,,0)=0,"",_xlfn.XLOOKUP(C951,customers!$A$2:$A$1001, customers!$C$2:$C$1001,,0))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1" t="str">
        <f>INDEX(products!$A$1:$G$49,MATCH(orders!$D951,products!$A$1:$A$49,0), MATCH(orders!K$1,products!$A$1:$G$1,0)) &amp; " kg"</f>
        <v>2,5 kg</v>
      </c>
      <c r="L951" s="4">
        <f>INDEX(products!$A$1:$G$49,MATCH(orders!$D951,products!$A$1:$A$49,0), MATCH(orders!L$1,products!$A$1:$G$1,0))</f>
        <v>27.484999999999996</v>
      </c>
      <c r="M951" s="4">
        <f>L951*E951</f>
        <v>109.93999999999998</v>
      </c>
      <c r="N951" t="str">
        <f>IF(I951="Rob","Robusta", IF(I951="Exc","Excelsa", IF(I951="Ara","Arabika",IF(I951="Lib","Liberika"))))</f>
        <v>Robusta</v>
      </c>
      <c r="O951" t="str">
        <f>IF(J951="M","Medium",IF(J951="L","Light",IF(J951="D","Dark","")))</f>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 customers!$C$2:$C$1001,,0)=0,"",_xlfn.XLOOKUP(C952,customers!$A$2:$A$1001, customers!$C$2:$C$1001,,0))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1" t="str">
        <f>INDEX(products!$A$1:$G$49,MATCH(orders!$D952,products!$A$1:$A$49,0), MATCH(orders!K$1,products!$A$1:$G$1,0)) &amp; " kg"</f>
        <v>0,2 kg</v>
      </c>
      <c r="L952" s="4">
        <f>INDEX(products!$A$1:$G$49,MATCH(orders!$D952,products!$A$1:$A$49,0), MATCH(orders!L$1,products!$A$1:$G$1,0))</f>
        <v>3.5849999999999995</v>
      </c>
      <c r="M952" s="4">
        <f>L952*E952</f>
        <v>14.339999999999998</v>
      </c>
      <c r="N952" t="str">
        <f>IF(I952="Rob","Robusta", IF(I952="Exc","Excelsa", IF(I952="Ara","Arabika",IF(I952="Lib","Liberika"))))</f>
        <v>Robusta</v>
      </c>
      <c r="O952" t="str">
        <f>IF(J952="M","Medium",IF(J952="L","Light",IF(J952="D","Dark","")))</f>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 customers!$C$2:$C$1001,,0)=0,"",_xlfn.XLOOKUP(C953,customers!$A$2:$A$1001, customers!$C$2:$C$1001,,0))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1" t="str">
        <f>INDEX(products!$A$1:$G$49,MATCH(orders!$D953,products!$A$1:$A$49,0), MATCH(orders!K$1,products!$A$1:$G$1,0)) &amp; " kg"</f>
        <v>0,2 kg</v>
      </c>
      <c r="L953" s="4">
        <f>INDEX(products!$A$1:$G$49,MATCH(orders!$D953,products!$A$1:$A$49,0), MATCH(orders!L$1,products!$A$1:$G$1,0))</f>
        <v>3.5849999999999995</v>
      </c>
      <c r="M953" s="4">
        <f>L953*E953</f>
        <v>21.509999999999998</v>
      </c>
      <c r="N953" t="str">
        <f>IF(I953="Rob","Robusta", IF(I953="Exc","Excelsa", IF(I953="Ara","Arabika",IF(I953="Lib","Liberika"))))</f>
        <v>Robusta</v>
      </c>
      <c r="O953" t="str">
        <f>IF(J953="M","Medium",IF(J953="L","Light",IF(J953="D","Dark","")))</f>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 customers!$C$2:$C$1001,,0)=0,"",_xlfn.XLOOKUP(C954,customers!$A$2:$A$1001, customers!$C$2:$C$1001,,0))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1" t="str">
        <f>INDEX(products!$A$1:$G$49,MATCH(orders!$D954,products!$A$1:$A$49,0), MATCH(orders!K$1,products!$A$1:$G$1,0)) &amp; " kg"</f>
        <v>1 kg</v>
      </c>
      <c r="L954" s="4">
        <f>INDEX(products!$A$1:$G$49,MATCH(orders!$D954,products!$A$1:$A$49,0), MATCH(orders!L$1,products!$A$1:$G$1,0))</f>
        <v>11.25</v>
      </c>
      <c r="M954" s="4">
        <f>L954*E954</f>
        <v>22.5</v>
      </c>
      <c r="N954" t="str">
        <f>IF(I954="Rob","Robusta", IF(I954="Exc","Excelsa", IF(I954="Ara","Arabika",IF(I954="Lib","Liberika"))))</f>
        <v>Arabika</v>
      </c>
      <c r="O954" t="str">
        <f>IF(J954="M","Medium",IF(J954="L","Light",IF(J954="D","Dark","")))</f>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 customers!$C$2:$C$1001,,0)=0,"",_xlfn.XLOOKUP(C955,customers!$A$2:$A$1001, customers!$C$2:$C$1001,,0))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1" t="str">
        <f>INDEX(products!$A$1:$G$49,MATCH(orders!$D955,products!$A$1:$A$49,0), MATCH(orders!K$1,products!$A$1:$G$1,0)) &amp; " kg"</f>
        <v>0,2 kg</v>
      </c>
      <c r="L955" s="4">
        <f>INDEX(products!$A$1:$G$49,MATCH(orders!$D955,products!$A$1:$A$49,0), MATCH(orders!L$1,products!$A$1:$G$1,0))</f>
        <v>3.8849999999999998</v>
      </c>
      <c r="M955" s="4">
        <f>L955*E955</f>
        <v>3.8849999999999998</v>
      </c>
      <c r="N955" t="str">
        <f>IF(I955="Rob","Robusta", IF(I955="Exc","Excelsa", IF(I955="Ara","Arabika",IF(I955="Lib","Liberika"))))</f>
        <v>Arabika</v>
      </c>
      <c r="O955" t="str">
        <f>IF(J955="M","Medium",IF(J955="L","Light",IF(J955="D","Dark","")))</f>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 customers!$C$2:$C$1001,,0)=0,"",_xlfn.XLOOKUP(C956,customers!$A$2:$A$1001, customers!$C$2:$C$1001,,0))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1" t="str">
        <f>INDEX(products!$A$1:$G$49,MATCH(orders!$D956,products!$A$1:$A$49,0), MATCH(orders!K$1,products!$A$1:$G$1,0)) &amp; " kg"</f>
        <v>2,5 kg</v>
      </c>
      <c r="L956" s="4">
        <f>INDEX(products!$A$1:$G$49,MATCH(orders!$D956,products!$A$1:$A$49,0), MATCH(orders!L$1,products!$A$1:$G$1,0))</f>
        <v>27.945</v>
      </c>
      <c r="M956" s="4">
        <f>L956*E956</f>
        <v>27.945</v>
      </c>
      <c r="N956" t="str">
        <f>IF(I956="Rob","Robusta", IF(I956="Exc","Excelsa", IF(I956="Ara","Arabika",IF(I956="Lib","Liberika"))))</f>
        <v>Excelsa</v>
      </c>
      <c r="O956" t="str">
        <f>IF(J956="M","Medium",IF(J956="L","Light",IF(J956="D","Dark","")))</f>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 customers!$C$2:$C$1001,,0)=0,"",_xlfn.XLOOKUP(C957,customers!$A$2:$A$1001, customers!$C$2:$C$1001,,0))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1" t="str">
        <f>INDEX(products!$A$1:$G$49,MATCH(orders!$D957,products!$A$1:$A$49,0), MATCH(orders!K$1,products!$A$1:$G$1,0)) &amp; " kg"</f>
        <v>2,5 kg</v>
      </c>
      <c r="L957" s="4">
        <f>INDEX(products!$A$1:$G$49,MATCH(orders!$D957,products!$A$1:$A$49,0), MATCH(orders!L$1,products!$A$1:$G$1,0))</f>
        <v>34.154999999999994</v>
      </c>
      <c r="M957" s="4">
        <f>L957*E957</f>
        <v>170.77499999999998</v>
      </c>
      <c r="N957" t="str">
        <f>IF(I957="Rob","Robusta", IF(I957="Exc","Excelsa", IF(I957="Ara","Arabika",IF(I957="Lib","Liberika"))))</f>
        <v>Excelsa</v>
      </c>
      <c r="O957" t="str">
        <f>IF(J957="M","Medium",IF(J957="L","Light",IF(J957="D","Dark","")))</f>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 customers!$C$2:$C$1001,,0)=0,"",_xlfn.XLOOKUP(C958,customers!$A$2:$A$1001, customers!$C$2:$C$1001,,0))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1" t="str">
        <f>INDEX(products!$A$1:$G$49,MATCH(orders!$D958,products!$A$1:$A$49,0), MATCH(orders!K$1,products!$A$1:$G$1,0)) &amp; " kg"</f>
        <v>2,5 kg</v>
      </c>
      <c r="L958" s="4">
        <f>INDEX(products!$A$1:$G$49,MATCH(orders!$D958,products!$A$1:$A$49,0), MATCH(orders!L$1,products!$A$1:$G$1,0))</f>
        <v>27.484999999999996</v>
      </c>
      <c r="M958" s="4">
        <f>L958*E958</f>
        <v>54.969999999999992</v>
      </c>
      <c r="N958" t="str">
        <f>IF(I958="Rob","Robusta", IF(I958="Exc","Excelsa", IF(I958="Ara","Arabika",IF(I958="Lib","Liberika"))))</f>
        <v>Robusta</v>
      </c>
      <c r="O958" t="str">
        <f>IF(J958="M","Medium",IF(J958="L","Light",IF(J958="D","Dark","")))</f>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 customers!$C$2:$C$1001,,0)=0,"",_xlfn.XLOOKUP(C959,customers!$A$2:$A$1001, customers!$C$2:$C$1001,,0))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1" t="str">
        <f>INDEX(products!$A$1:$G$49,MATCH(orders!$D959,products!$A$1:$A$49,0), MATCH(orders!K$1,products!$A$1:$G$1,0)) &amp; " kg"</f>
        <v>1 kg</v>
      </c>
      <c r="L959" s="4">
        <f>INDEX(products!$A$1:$G$49,MATCH(orders!$D959,products!$A$1:$A$49,0), MATCH(orders!L$1,products!$A$1:$G$1,0))</f>
        <v>14.85</v>
      </c>
      <c r="M959" s="4">
        <f>L959*E959</f>
        <v>14.85</v>
      </c>
      <c r="N959" t="str">
        <f>IF(I959="Rob","Robusta", IF(I959="Exc","Excelsa", IF(I959="Ara","Arabika",IF(I959="Lib","Liberika"))))</f>
        <v>Excelsa</v>
      </c>
      <c r="O959" t="str">
        <f>IF(J959="M","Medium",IF(J959="L","Light",IF(J959="D","Dark","")))</f>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 customers!$C$2:$C$1001,,0)=0,"",_xlfn.XLOOKUP(C960,customers!$A$2:$A$1001, customers!$C$2:$C$1001,,0))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1" t="str">
        <f>INDEX(products!$A$1:$G$49,MATCH(orders!$D960,products!$A$1:$A$49,0), MATCH(orders!K$1,products!$A$1:$G$1,0)) &amp; " kg"</f>
        <v>0,2 kg</v>
      </c>
      <c r="L960" s="4">
        <f>INDEX(products!$A$1:$G$49,MATCH(orders!$D960,products!$A$1:$A$49,0), MATCH(orders!L$1,products!$A$1:$G$1,0))</f>
        <v>3.8849999999999998</v>
      </c>
      <c r="M960" s="4">
        <f>L960*E960</f>
        <v>7.77</v>
      </c>
      <c r="N960" t="str">
        <f>IF(I960="Rob","Robusta", IF(I960="Exc","Excelsa", IF(I960="Ara","Arabika",IF(I960="Lib","Liberika"))))</f>
        <v>Arabika</v>
      </c>
      <c r="O960" t="str">
        <f>IF(J960="M","Medium",IF(J960="L","Light",IF(J960="D","Dark","")))</f>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 customers!$C$2:$C$1001,,0)=0,"",_xlfn.XLOOKUP(C961,customers!$A$2:$A$1001, customers!$C$2:$C$1001,,0))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1" t="str">
        <f>INDEX(products!$A$1:$G$49,MATCH(orders!$D961,products!$A$1:$A$49,0), MATCH(orders!K$1,products!$A$1:$G$1,0)) &amp; " kg"</f>
        <v>0,2 kg</v>
      </c>
      <c r="L961" s="4">
        <f>INDEX(products!$A$1:$G$49,MATCH(orders!$D961,products!$A$1:$A$49,0), MATCH(orders!L$1,products!$A$1:$G$1,0))</f>
        <v>4.7549999999999999</v>
      </c>
      <c r="M961" s="4">
        <f>L961*E961</f>
        <v>23.774999999999999</v>
      </c>
      <c r="N961" t="str">
        <f>IF(I961="Rob","Robusta", IF(I961="Exc","Excelsa", IF(I961="Ara","Arabika",IF(I961="Lib","Liberika"))))</f>
        <v>Liberika</v>
      </c>
      <c r="O961" t="str">
        <f>IF(J961="M","Medium",IF(J961="L","Light",IF(J961="D","Dark","")))</f>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 customers!$C$2:$C$1001,,0)=0,"",_xlfn.XLOOKUP(C962,customers!$A$2:$A$1001, customers!$C$2:$C$1001,,0))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1" t="str">
        <f>INDEX(products!$A$1:$G$49,MATCH(orders!$D962,products!$A$1:$A$49,0), MATCH(orders!K$1,products!$A$1:$G$1,0)) &amp; " kg"</f>
        <v>1 kg</v>
      </c>
      <c r="L962" s="4">
        <f>INDEX(products!$A$1:$G$49,MATCH(orders!$D962,products!$A$1:$A$49,0), MATCH(orders!L$1,products!$A$1:$G$1,0))</f>
        <v>15.85</v>
      </c>
      <c r="M962" s="4">
        <f>L962*E962</f>
        <v>79.25</v>
      </c>
      <c r="N962" t="str">
        <f>IF(I962="Rob","Robusta", IF(I962="Exc","Excelsa", IF(I962="Ara","Arabika",IF(I962="Lib","Liberika"))))</f>
        <v>Liberika</v>
      </c>
      <c r="O962" t="str">
        <f>IF(J962="M","Medium",IF(J962="L","Light",IF(J962="D","Dark","")))</f>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 customers!$C$2:$C$1001,,0)=0,"",_xlfn.XLOOKUP(C963,customers!$A$2:$A$1001, customers!$C$2:$C$1001,,0))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1" t="str">
        <f>INDEX(products!$A$1:$G$49,MATCH(orders!$D963,products!$A$1:$A$49,0), MATCH(orders!K$1,products!$A$1:$G$1,0)) &amp; " kg"</f>
        <v>2,5 kg</v>
      </c>
      <c r="L963" s="4">
        <f>INDEX(products!$A$1:$G$49,MATCH(orders!$D963,products!$A$1:$A$49,0), MATCH(orders!L$1,products!$A$1:$G$1,0))</f>
        <v>22.884999999999998</v>
      </c>
      <c r="M963" s="4">
        <f>L963*E963</f>
        <v>45.769999999999996</v>
      </c>
      <c r="N963" t="str">
        <f>IF(I963="Rob","Robusta", IF(I963="Exc","Excelsa", IF(I963="Ara","Arabika",IF(I963="Lib","Liberika"))))</f>
        <v>Arabika</v>
      </c>
      <c r="O963" t="str">
        <f>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 customers!$C$2:$C$1001,,0)=0,"",_xlfn.XLOOKUP(C964,customers!$A$2:$A$1001, customers!$C$2:$C$1001,,0))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1" t="str">
        <f>INDEX(products!$A$1:$G$49,MATCH(orders!$D964,products!$A$1:$A$49,0), MATCH(orders!K$1,products!$A$1:$G$1,0)) &amp; " kg"</f>
        <v>1 kg</v>
      </c>
      <c r="L964" s="4">
        <f>INDEX(products!$A$1:$G$49,MATCH(orders!$D964,products!$A$1:$A$49,0), MATCH(orders!L$1,products!$A$1:$G$1,0))</f>
        <v>8.9499999999999993</v>
      </c>
      <c r="M964" s="4">
        <f>L964*E964</f>
        <v>8.9499999999999993</v>
      </c>
      <c r="N964" t="str">
        <f>IF(I964="Rob","Robusta", IF(I964="Exc","Excelsa", IF(I964="Ara","Arabika",IF(I964="Lib","Liberika"))))</f>
        <v>Robusta</v>
      </c>
      <c r="O964" t="str">
        <f>IF(J964="M","Medium",IF(J964="L","Light",IF(J964="D","Dark","")))</f>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 customers!$C$2:$C$1001,,0)=0,"",_xlfn.XLOOKUP(C965,customers!$A$2:$A$1001, customers!$C$2:$C$1001,,0))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1" t="str">
        <f>INDEX(products!$A$1:$G$49,MATCH(orders!$D965,products!$A$1:$A$49,0), MATCH(orders!K$1,products!$A$1:$G$1,0)) &amp; " kg"</f>
        <v>0,5 kg</v>
      </c>
      <c r="L965" s="4">
        <f>INDEX(products!$A$1:$G$49,MATCH(orders!$D965,products!$A$1:$A$49,0), MATCH(orders!L$1,products!$A$1:$G$1,0))</f>
        <v>5.97</v>
      </c>
      <c r="M965" s="4">
        <f>L965*E965</f>
        <v>23.88</v>
      </c>
      <c r="N965" t="str">
        <f>IF(I965="Rob","Robusta", IF(I965="Exc","Excelsa", IF(I965="Ara","Arabika",IF(I965="Lib","Liberika"))))</f>
        <v>Robusta</v>
      </c>
      <c r="O965" t="str">
        <f>IF(J965="M","Medium",IF(J965="L","Light",IF(J965="D","Dark","")))</f>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 customers!$C$2:$C$1001,,0)=0,"",_xlfn.XLOOKUP(C966,customers!$A$2:$A$1001, customers!$C$2:$C$1001,,0))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1" t="str">
        <f>INDEX(products!$A$1:$G$49,MATCH(orders!$D966,products!$A$1:$A$49,0), MATCH(orders!K$1,products!$A$1:$G$1,0)) &amp; " kg"</f>
        <v>0,2 kg</v>
      </c>
      <c r="L966" s="4">
        <f>INDEX(products!$A$1:$G$49,MATCH(orders!$D966,products!$A$1:$A$49,0), MATCH(orders!L$1,products!$A$1:$G$1,0))</f>
        <v>4.4550000000000001</v>
      </c>
      <c r="M966" s="4">
        <f>L966*E966</f>
        <v>22.274999999999999</v>
      </c>
      <c r="N966" t="str">
        <f>IF(I966="Rob","Robusta", IF(I966="Exc","Excelsa", IF(I966="Ara","Arabika",IF(I966="Lib","Liberika"))))</f>
        <v>Excelsa</v>
      </c>
      <c r="O966" t="str">
        <f>IF(J966="M","Medium",IF(J966="L","Light",IF(J966="D","Dark","")))</f>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 customers!$C$2:$C$1001,,0)=0,"",_xlfn.XLOOKUP(C967,customers!$A$2:$A$1001, customers!$C$2:$C$1001,,0))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1" t="str">
        <f>INDEX(products!$A$1:$G$49,MATCH(orders!$D967,products!$A$1:$A$49,0), MATCH(orders!K$1,products!$A$1:$G$1,0)) &amp; " kg"</f>
        <v>1 kg</v>
      </c>
      <c r="L967" s="4">
        <f>INDEX(products!$A$1:$G$49,MATCH(orders!$D967,products!$A$1:$A$49,0), MATCH(orders!L$1,products!$A$1:$G$1,0))</f>
        <v>9.9499999999999993</v>
      </c>
      <c r="M967" s="4">
        <f>L967*E967</f>
        <v>29.849999999999998</v>
      </c>
      <c r="N967" t="str">
        <f>IF(I967="Rob","Robusta", IF(I967="Exc","Excelsa", IF(I967="Ara","Arabika",IF(I967="Lib","Liberika"))))</f>
        <v>Robusta</v>
      </c>
      <c r="O967" t="str">
        <f>IF(J967="M","Medium",IF(J967="L","Light",IF(J967="D","Dark","")))</f>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 customers!$C$2:$C$1001,,0)=0,"",_xlfn.XLOOKUP(C968,customers!$A$2:$A$1001, customers!$C$2:$C$1001,,0))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1" t="str">
        <f>INDEX(products!$A$1:$G$49,MATCH(orders!$D968,products!$A$1:$A$49,0), MATCH(orders!K$1,products!$A$1:$G$1,0)) &amp; " kg"</f>
        <v>0,5 kg</v>
      </c>
      <c r="L968" s="4">
        <f>INDEX(products!$A$1:$G$49,MATCH(orders!$D968,products!$A$1:$A$49,0), MATCH(orders!L$1,products!$A$1:$G$1,0))</f>
        <v>8.91</v>
      </c>
      <c r="M968" s="4">
        <f>L968*E968</f>
        <v>53.46</v>
      </c>
      <c r="N968" t="str">
        <f>IF(I968="Rob","Robusta", IF(I968="Exc","Excelsa", IF(I968="Ara","Arabika",IF(I968="Lib","Liberika"))))</f>
        <v>Excelsa</v>
      </c>
      <c r="O968" t="str">
        <f>IF(J968="M","Medium",IF(J968="L","Light",IF(J968="D","Dark","")))</f>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 customers!$C$2:$C$1001,,0)=0,"",_xlfn.XLOOKUP(C969,customers!$A$2:$A$1001, customers!$C$2:$C$1001,,0))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1" t="str">
        <f>INDEX(products!$A$1:$G$49,MATCH(orders!$D969,products!$A$1:$A$49,0), MATCH(orders!K$1,products!$A$1:$G$1,0)) &amp; " kg"</f>
        <v>0,2 kg</v>
      </c>
      <c r="L969" s="4">
        <f>INDEX(products!$A$1:$G$49,MATCH(orders!$D969,products!$A$1:$A$49,0), MATCH(orders!L$1,products!$A$1:$G$1,0))</f>
        <v>2.6849999999999996</v>
      </c>
      <c r="M969" s="4">
        <f>L969*E969</f>
        <v>2.6849999999999996</v>
      </c>
      <c r="N969" t="str">
        <f>IF(I969="Rob","Robusta", IF(I969="Exc","Excelsa", IF(I969="Ara","Arabika",IF(I969="Lib","Liberika"))))</f>
        <v>Robusta</v>
      </c>
      <c r="O969" t="str">
        <f>IF(J969="M","Medium",IF(J969="L","Light",IF(J969="D","Dark","")))</f>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 customers!$C$2:$C$1001,,0)=0,"",_xlfn.XLOOKUP(C970,customers!$A$2:$A$1001, customers!$C$2:$C$1001,,0))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1" t="str">
        <f>INDEX(products!$A$1:$G$49,MATCH(orders!$D970,products!$A$1:$A$49,0), MATCH(orders!K$1,products!$A$1:$G$1,0)) &amp; " kg"</f>
        <v>0,2 kg</v>
      </c>
      <c r="L970" s="4">
        <f>INDEX(products!$A$1:$G$49,MATCH(orders!$D970,products!$A$1:$A$49,0), MATCH(orders!L$1,products!$A$1:$G$1,0))</f>
        <v>2.9849999999999999</v>
      </c>
      <c r="M970" s="4">
        <f>L970*E970</f>
        <v>5.97</v>
      </c>
      <c r="N970" t="str">
        <f>IF(I970="Rob","Robusta", IF(I970="Exc","Excelsa", IF(I970="Ara","Arabika",IF(I970="Lib","Liberika"))))</f>
        <v>Robusta</v>
      </c>
      <c r="O970" t="str">
        <f>IF(J970="M","Medium",IF(J970="L","Light",IF(J970="D","Dark","")))</f>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 customers!$C$2:$C$1001,,0)=0,"",_xlfn.XLOOKUP(C971,customers!$A$2:$A$1001, customers!$C$2:$C$1001,,0))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1" t="str">
        <f>INDEX(products!$A$1:$G$49,MATCH(orders!$D971,products!$A$1:$A$49,0), MATCH(orders!K$1,products!$A$1:$G$1,0)) &amp; " kg"</f>
        <v>1 kg</v>
      </c>
      <c r="L971" s="4">
        <f>INDEX(products!$A$1:$G$49,MATCH(orders!$D971,products!$A$1:$A$49,0), MATCH(orders!L$1,products!$A$1:$G$1,0))</f>
        <v>12.95</v>
      </c>
      <c r="M971" s="4">
        <f>L971*E971</f>
        <v>12.95</v>
      </c>
      <c r="N971" t="str">
        <f>IF(I971="Rob","Robusta", IF(I971="Exc","Excelsa", IF(I971="Ara","Arabika",IF(I971="Lib","Liberika"))))</f>
        <v>Liberika</v>
      </c>
      <c r="O971" t="str">
        <f>IF(J971="M","Medium",IF(J971="L","Light",IF(J971="D","Dark","")))</f>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 customers!$C$2:$C$1001,,0)=0,"",_xlfn.XLOOKUP(C972,customers!$A$2:$A$1001, customers!$C$2:$C$1001,,0))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1" t="str">
        <f>INDEX(products!$A$1:$G$49,MATCH(orders!$D972,products!$A$1:$A$49,0), MATCH(orders!K$1,products!$A$1:$G$1,0)) &amp; " kg"</f>
        <v>0,5 kg</v>
      </c>
      <c r="L972" s="4">
        <f>INDEX(products!$A$1:$G$49,MATCH(orders!$D972,products!$A$1:$A$49,0), MATCH(orders!L$1,products!$A$1:$G$1,0))</f>
        <v>8.25</v>
      </c>
      <c r="M972" s="4">
        <f>L972*E972</f>
        <v>8.25</v>
      </c>
      <c r="N972" t="str">
        <f>IF(I972="Rob","Robusta", IF(I972="Exc","Excelsa", IF(I972="Ara","Arabika",IF(I972="Lib","Liberika"))))</f>
        <v>Excelsa</v>
      </c>
      <c r="O972" t="str">
        <f>IF(J972="M","Medium",IF(J972="L","Light",IF(J972="D","Dark","")))</f>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 customers!$C$2:$C$1001,,0)=0,"",_xlfn.XLOOKUP(C973,customers!$A$2:$A$1001, customers!$C$2:$C$1001,,0))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1" t="str">
        <f>INDEX(products!$A$1:$G$49,MATCH(orders!$D973,products!$A$1:$A$49,0), MATCH(orders!K$1,products!$A$1:$G$1,0)) &amp; " kg"</f>
        <v>2,5 kg</v>
      </c>
      <c r="L973" s="4">
        <f>INDEX(products!$A$1:$G$49,MATCH(orders!$D973,products!$A$1:$A$49,0), MATCH(orders!L$1,products!$A$1:$G$1,0))</f>
        <v>29.784999999999997</v>
      </c>
      <c r="M973" s="4">
        <f>L973*E973</f>
        <v>148.92499999999998</v>
      </c>
      <c r="N973" t="str">
        <f>IF(I973="Rob","Robusta", IF(I973="Exc","Excelsa", IF(I973="Ara","Arabika",IF(I973="Lib","Liberika"))))</f>
        <v>Arabika</v>
      </c>
      <c r="O973" t="str">
        <f>IF(J973="M","Medium",IF(J973="L","Light",IF(J973="D","Dark","")))</f>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 customers!$C$2:$C$1001,,0)=0,"",_xlfn.XLOOKUP(C974,customers!$A$2:$A$1001, customers!$C$2:$C$1001,,0))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1" t="str">
        <f>INDEX(products!$A$1:$G$49,MATCH(orders!$D974,products!$A$1:$A$49,0), MATCH(orders!K$1,products!$A$1:$G$1,0)) &amp; " kg"</f>
        <v>2,5 kg</v>
      </c>
      <c r="L974" s="4">
        <f>INDEX(products!$A$1:$G$49,MATCH(orders!$D974,products!$A$1:$A$49,0), MATCH(orders!L$1,products!$A$1:$G$1,0))</f>
        <v>29.784999999999997</v>
      </c>
      <c r="M974" s="4">
        <f>L974*E974</f>
        <v>89.35499999999999</v>
      </c>
      <c r="N974" t="str">
        <f>IF(I974="Rob","Robusta", IF(I974="Exc","Excelsa", IF(I974="Ara","Arabika",IF(I974="Lib","Liberika"))))</f>
        <v>Arabika</v>
      </c>
      <c r="O974" t="str">
        <f>IF(J974="M","Medium",IF(J974="L","Light",IF(J974="D","Dark","")))</f>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 customers!$C$2:$C$1001,,0)=0,"",_xlfn.XLOOKUP(C975,customers!$A$2:$A$1001, customers!$C$2:$C$1001,,0))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1" t="str">
        <f>INDEX(products!$A$1:$G$49,MATCH(orders!$D975,products!$A$1:$A$49,0), MATCH(orders!K$1,products!$A$1:$G$1,0)) &amp; " kg"</f>
        <v>1 kg</v>
      </c>
      <c r="L975" s="4">
        <f>INDEX(products!$A$1:$G$49,MATCH(orders!$D975,products!$A$1:$A$49,0), MATCH(orders!L$1,products!$A$1:$G$1,0))</f>
        <v>14.55</v>
      </c>
      <c r="M975" s="4">
        <f>L975*E975</f>
        <v>87.300000000000011</v>
      </c>
      <c r="N975" t="str">
        <f>IF(I975="Rob","Robusta", IF(I975="Exc","Excelsa", IF(I975="Ara","Arabika",IF(I975="Lib","Liberika"))))</f>
        <v>Liberika</v>
      </c>
      <c r="O975" t="str">
        <f>IF(J975="M","Medium",IF(J975="L","Light",IF(J975="D","Dark","")))</f>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 customers!$C$2:$C$1001,,0)=0,"",_xlfn.XLOOKUP(C976,customers!$A$2:$A$1001, customers!$C$2:$C$1001,,0))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1" t="str">
        <f>INDEX(products!$A$1:$G$49,MATCH(orders!$D976,products!$A$1:$A$49,0), MATCH(orders!K$1,products!$A$1:$G$1,0)) &amp; " kg"</f>
        <v>0,5 kg</v>
      </c>
      <c r="L976" s="4">
        <f>INDEX(products!$A$1:$G$49,MATCH(orders!$D976,products!$A$1:$A$49,0), MATCH(orders!L$1,products!$A$1:$G$1,0))</f>
        <v>5.3699999999999992</v>
      </c>
      <c r="M976" s="4">
        <f>L976*E976</f>
        <v>5.3699999999999992</v>
      </c>
      <c r="N976" t="str">
        <f>IF(I976="Rob","Robusta", IF(I976="Exc","Excelsa", IF(I976="Ara","Arabika",IF(I976="Lib","Liberika"))))</f>
        <v>Robusta</v>
      </c>
      <c r="O976" t="str">
        <f>IF(J976="M","Medium",IF(J976="L","Light",IF(J976="D","Dark","")))</f>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 customers!$C$2:$C$1001,,0)=0,"",_xlfn.XLOOKUP(C977,customers!$A$2:$A$1001, customers!$C$2:$C$1001,,0))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1" t="str">
        <f>INDEX(products!$A$1:$G$49,MATCH(orders!$D977,products!$A$1:$A$49,0), MATCH(orders!K$1,products!$A$1:$G$1,0)) &amp; " kg"</f>
        <v>0,2 kg</v>
      </c>
      <c r="L977" s="4">
        <f>INDEX(products!$A$1:$G$49,MATCH(orders!$D977,products!$A$1:$A$49,0), MATCH(orders!L$1,products!$A$1:$G$1,0))</f>
        <v>2.9849999999999999</v>
      </c>
      <c r="M977" s="4">
        <f>L977*E977</f>
        <v>8.9550000000000001</v>
      </c>
      <c r="N977" t="str">
        <f>IF(I977="Rob","Robusta", IF(I977="Exc","Excelsa", IF(I977="Ara","Arabika",IF(I977="Lib","Liberika"))))</f>
        <v>Arabika</v>
      </c>
      <c r="O977" t="str">
        <f>IF(J977="M","Medium",IF(J977="L","Light",IF(J977="D","Dark","")))</f>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 customers!$C$2:$C$1001,,0)=0,"",_xlfn.XLOOKUP(C978,customers!$A$2:$A$1001, customers!$C$2:$C$1001,,0))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1" t="str">
        <f>INDEX(products!$A$1:$G$49,MATCH(orders!$D978,products!$A$1:$A$49,0), MATCH(orders!K$1,products!$A$1:$G$1,0)) &amp; " kg"</f>
        <v>2,5 kg</v>
      </c>
      <c r="L978" s="4">
        <f>INDEX(products!$A$1:$G$49,MATCH(orders!$D978,products!$A$1:$A$49,0), MATCH(orders!L$1,products!$A$1:$G$1,0))</f>
        <v>27.484999999999996</v>
      </c>
      <c r="M978" s="4">
        <f>L978*E978</f>
        <v>137.42499999999998</v>
      </c>
      <c r="N978" t="str">
        <f>IF(I978="Rob","Robusta", IF(I978="Exc","Excelsa", IF(I978="Ara","Arabika",IF(I978="Lib","Liberika"))))</f>
        <v>Robusta</v>
      </c>
      <c r="O978" t="str">
        <f>IF(J978="M","Medium",IF(J978="L","Light",IF(J978="D","Dark","")))</f>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 customers!$C$2:$C$1001,,0)=0,"",_xlfn.XLOOKUP(C979,customers!$A$2:$A$1001, customers!$C$2:$C$1001,,0))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1" t="str">
        <f>INDEX(products!$A$1:$G$49,MATCH(orders!$D979,products!$A$1:$A$49,0), MATCH(orders!K$1,products!$A$1:$G$1,0)) &amp; " kg"</f>
        <v>1 kg</v>
      </c>
      <c r="L979" s="4">
        <f>INDEX(products!$A$1:$G$49,MATCH(orders!$D979,products!$A$1:$A$49,0), MATCH(orders!L$1,products!$A$1:$G$1,0))</f>
        <v>11.95</v>
      </c>
      <c r="M979" s="4">
        <f>L979*E979</f>
        <v>59.75</v>
      </c>
      <c r="N979" t="str">
        <f>IF(I979="Rob","Robusta", IF(I979="Exc","Excelsa", IF(I979="Ara","Arabika",IF(I979="Lib","Liberika"))))</f>
        <v>Robusta</v>
      </c>
      <c r="O979" t="str">
        <f>IF(J979="M","Medium",IF(J979="L","Light",IF(J979="D","Dark","")))</f>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 customers!$C$2:$C$1001,,0)=0,"",_xlfn.XLOOKUP(C980,customers!$A$2:$A$1001, customers!$C$2:$C$1001,,0))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1" t="str">
        <f>INDEX(products!$A$1:$G$49,MATCH(orders!$D980,products!$A$1:$A$49,0), MATCH(orders!K$1,products!$A$1:$G$1,0)) &amp; " kg"</f>
        <v>0,5 kg</v>
      </c>
      <c r="L980" s="4">
        <f>INDEX(products!$A$1:$G$49,MATCH(orders!$D980,products!$A$1:$A$49,0), MATCH(orders!L$1,products!$A$1:$G$1,0))</f>
        <v>7.77</v>
      </c>
      <c r="M980" s="4">
        <f>L980*E980</f>
        <v>23.31</v>
      </c>
      <c r="N980" t="str">
        <f>IF(I980="Rob","Robusta", IF(I980="Exc","Excelsa", IF(I980="Ara","Arabika",IF(I980="Lib","Liberika"))))</f>
        <v>Arabika</v>
      </c>
      <c r="O980" t="str">
        <f>IF(J980="M","Medium",IF(J980="L","Light",IF(J980="D","Dark","")))</f>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 customers!$C$2:$C$1001,,0)=0,"",_xlfn.XLOOKUP(C981,customers!$A$2:$A$1001, customers!$C$2:$C$1001,,0))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1" t="str">
        <f>INDEX(products!$A$1:$G$49,MATCH(orders!$D981,products!$A$1:$A$49,0), MATCH(orders!K$1,products!$A$1:$G$1,0)) &amp; " kg"</f>
        <v>0,5 kg</v>
      </c>
      <c r="L981" s="4">
        <f>INDEX(products!$A$1:$G$49,MATCH(orders!$D981,products!$A$1:$A$49,0), MATCH(orders!L$1,products!$A$1:$G$1,0))</f>
        <v>5.3699999999999992</v>
      </c>
      <c r="M981" s="4">
        <f>L981*E981</f>
        <v>10.739999999999998</v>
      </c>
      <c r="N981" t="str">
        <f>IF(I981="Rob","Robusta", IF(I981="Exc","Excelsa", IF(I981="Ara","Arabika",IF(I981="Lib","Liberika"))))</f>
        <v>Robusta</v>
      </c>
      <c r="O981" t="str">
        <f>IF(J981="M","Medium",IF(J981="L","Light",IF(J981="D","Dark","")))</f>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 customers!$C$2:$C$1001,,0)=0,"",_xlfn.XLOOKUP(C982,customers!$A$2:$A$1001, customers!$C$2:$C$1001,,0))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1" t="str">
        <f>INDEX(products!$A$1:$G$49,MATCH(orders!$D982,products!$A$1:$A$49,0), MATCH(orders!K$1,products!$A$1:$G$1,0)) &amp; " kg"</f>
        <v>2,5 kg</v>
      </c>
      <c r="L982" s="4">
        <f>INDEX(products!$A$1:$G$49,MATCH(orders!$D982,products!$A$1:$A$49,0), MATCH(orders!L$1,products!$A$1:$G$1,0))</f>
        <v>27.945</v>
      </c>
      <c r="M982" s="4">
        <f>L982*E982</f>
        <v>167.67000000000002</v>
      </c>
      <c r="N982" t="str">
        <f>IF(I982="Rob","Robusta", IF(I982="Exc","Excelsa", IF(I982="Ara","Arabika",IF(I982="Lib","Liberika"))))</f>
        <v>Excelsa</v>
      </c>
      <c r="O982" t="str">
        <f>IF(J982="M","Medium",IF(J982="L","Light",IF(J982="D","Dark","")))</f>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 customers!$C$2:$C$1001,,0)=0,"",_xlfn.XLOOKUP(C983,customers!$A$2:$A$1001, customers!$C$2:$C$1001,,0))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1" t="str">
        <f>INDEX(products!$A$1:$G$49,MATCH(orders!$D983,products!$A$1:$A$49,0), MATCH(orders!K$1,products!$A$1:$G$1,0)) &amp; " kg"</f>
        <v>0,2 kg</v>
      </c>
      <c r="L983" s="4">
        <f>INDEX(products!$A$1:$G$49,MATCH(orders!$D983,products!$A$1:$A$49,0), MATCH(orders!L$1,products!$A$1:$G$1,0))</f>
        <v>3.645</v>
      </c>
      <c r="M983" s="4">
        <f>L983*E983</f>
        <v>21.87</v>
      </c>
      <c r="N983" t="str">
        <f>IF(I983="Rob","Robusta", IF(I983="Exc","Excelsa", IF(I983="Ara","Arabika",IF(I983="Lib","Liberika"))))</f>
        <v>Excelsa</v>
      </c>
      <c r="O983" t="str">
        <f>IF(J983="M","Medium",IF(J983="L","Light",IF(J983="D","Dark","")))</f>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 customers!$C$2:$C$1001,,0)=0,"",_xlfn.XLOOKUP(C984,customers!$A$2:$A$1001, customers!$C$2:$C$1001,,0))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1" t="str">
        <f>INDEX(products!$A$1:$G$49,MATCH(orders!$D984,products!$A$1:$A$49,0), MATCH(orders!K$1,products!$A$1:$G$1,0)) &amp; " kg"</f>
        <v>1 kg</v>
      </c>
      <c r="L984" s="4">
        <f>INDEX(products!$A$1:$G$49,MATCH(orders!$D984,products!$A$1:$A$49,0), MATCH(orders!L$1,products!$A$1:$G$1,0))</f>
        <v>11.95</v>
      </c>
      <c r="M984" s="4">
        <f>L984*E984</f>
        <v>23.9</v>
      </c>
      <c r="N984" t="str">
        <f>IF(I984="Rob","Robusta", IF(I984="Exc","Excelsa", IF(I984="Ara","Arabika",IF(I984="Lib","Liberika"))))</f>
        <v>Robusta</v>
      </c>
      <c r="O984" t="str">
        <f>IF(J984="M","Medium",IF(J984="L","Light",IF(J984="D","Dark","")))</f>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 customers!$C$2:$C$1001,,0)=0,"",_xlfn.XLOOKUP(C985,customers!$A$2:$A$1001, customers!$C$2:$C$1001,,0))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1" t="str">
        <f>INDEX(products!$A$1:$G$49,MATCH(orders!$D985,products!$A$1:$A$49,0), MATCH(orders!K$1,products!$A$1:$G$1,0)) &amp; " kg"</f>
        <v>0,2 kg</v>
      </c>
      <c r="L985" s="4">
        <f>INDEX(products!$A$1:$G$49,MATCH(orders!$D985,products!$A$1:$A$49,0), MATCH(orders!L$1,products!$A$1:$G$1,0))</f>
        <v>3.375</v>
      </c>
      <c r="M985" s="4">
        <f>L985*E985</f>
        <v>6.75</v>
      </c>
      <c r="N985" t="str">
        <f>IF(I985="Rob","Robusta", IF(I985="Exc","Excelsa", IF(I985="Ara","Arabika",IF(I985="Lib","Liberika"))))</f>
        <v>Arabika</v>
      </c>
      <c r="O985" t="str">
        <f>IF(J985="M","Medium",IF(J985="L","Light",IF(J985="D","Dark","")))</f>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 customers!$C$2:$C$1001,,0)=0,"",_xlfn.XLOOKUP(C986,customers!$A$2:$A$1001, customers!$C$2:$C$1001,,0))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1" t="str">
        <f>INDEX(products!$A$1:$G$49,MATCH(orders!$D986,products!$A$1:$A$49,0), MATCH(orders!K$1,products!$A$1:$G$1,0)) &amp; " kg"</f>
        <v>2,5 kg</v>
      </c>
      <c r="L986" s="4">
        <f>INDEX(products!$A$1:$G$49,MATCH(orders!$D986,products!$A$1:$A$49,0), MATCH(orders!L$1,products!$A$1:$G$1,0))</f>
        <v>31.624999999999996</v>
      </c>
      <c r="M986" s="4">
        <f>L986*E986</f>
        <v>31.624999999999996</v>
      </c>
      <c r="N986" t="str">
        <f>IF(I986="Rob","Robusta", IF(I986="Exc","Excelsa", IF(I986="Ara","Arabika",IF(I986="Lib","Liberika"))))</f>
        <v>Excelsa</v>
      </c>
      <c r="O986" t="str">
        <f>IF(J986="M","Medium",IF(J986="L","Light",IF(J986="D","Dark","")))</f>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 customers!$C$2:$C$1001,,0)=0,"",_xlfn.XLOOKUP(C987,customers!$A$2:$A$1001, customers!$C$2:$C$1001,,0))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1" t="str">
        <f>INDEX(products!$A$1:$G$49,MATCH(orders!$D987,products!$A$1:$A$49,0), MATCH(orders!K$1,products!$A$1:$G$1,0)) &amp; " kg"</f>
        <v>1 kg</v>
      </c>
      <c r="L987" s="4">
        <f>INDEX(products!$A$1:$G$49,MATCH(orders!$D987,products!$A$1:$A$49,0), MATCH(orders!L$1,products!$A$1:$G$1,0))</f>
        <v>11.95</v>
      </c>
      <c r="M987" s="4">
        <f>L987*E987</f>
        <v>47.8</v>
      </c>
      <c r="N987" t="str">
        <f>IF(I987="Rob","Robusta", IF(I987="Exc","Excelsa", IF(I987="Ara","Arabika",IF(I987="Lib","Liberika"))))</f>
        <v>Robusta</v>
      </c>
      <c r="O987" t="str">
        <f>IF(J987="M","Medium",IF(J987="L","Light",IF(J987="D","Dark","")))</f>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 customers!$C$2:$C$1001,,0)=0,"",_xlfn.XLOOKUP(C988,customers!$A$2:$A$1001, customers!$C$2:$C$1001,,0))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1" t="str">
        <f>INDEX(products!$A$1:$G$49,MATCH(orders!$D988,products!$A$1:$A$49,0), MATCH(orders!K$1,products!$A$1:$G$1,0)) &amp; " kg"</f>
        <v>2,5 kg</v>
      </c>
      <c r="L988" s="4">
        <f>INDEX(products!$A$1:$G$49,MATCH(orders!$D988,products!$A$1:$A$49,0), MATCH(orders!L$1,products!$A$1:$G$1,0))</f>
        <v>33.464999999999996</v>
      </c>
      <c r="M988" s="4">
        <f>L988*E988</f>
        <v>33.464999999999996</v>
      </c>
      <c r="N988" t="str">
        <f>IF(I988="Rob","Robusta", IF(I988="Exc","Excelsa", IF(I988="Ara","Arabika",IF(I988="Lib","Liberika"))))</f>
        <v>Liberika</v>
      </c>
      <c r="O988" t="str">
        <f>IF(J988="M","Medium",IF(J988="L","Light",IF(J988="D","Dark","")))</f>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 customers!$C$2:$C$1001,,0)=0,"",_xlfn.XLOOKUP(C989,customers!$A$2:$A$1001, customers!$C$2:$C$1001,,0))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1" t="str">
        <f>INDEX(products!$A$1:$G$49,MATCH(orders!$D989,products!$A$1:$A$49,0), MATCH(orders!K$1,products!$A$1:$G$1,0)) &amp; " kg"</f>
        <v>0,5 kg</v>
      </c>
      <c r="L989" s="4">
        <f>INDEX(products!$A$1:$G$49,MATCH(orders!$D989,products!$A$1:$A$49,0), MATCH(orders!L$1,products!$A$1:$G$1,0))</f>
        <v>5.97</v>
      </c>
      <c r="M989" s="4">
        <f>L989*E989</f>
        <v>29.849999999999998</v>
      </c>
      <c r="N989" t="str">
        <f>IF(I989="Rob","Robusta", IF(I989="Exc","Excelsa", IF(I989="Ara","Arabika",IF(I989="Lib","Liberika"))))</f>
        <v>Arabika</v>
      </c>
      <c r="O989" t="str">
        <f>IF(J989="M","Medium",IF(J989="L","Light",IF(J989="D","Dark","")))</f>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 customers!$C$2:$C$1001,,0)=0,"",_xlfn.XLOOKUP(C990,customers!$A$2:$A$1001, customers!$C$2:$C$1001,,0))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1" t="str">
        <f>INDEX(products!$A$1:$G$49,MATCH(orders!$D990,products!$A$1:$A$49,0), MATCH(orders!K$1,products!$A$1:$G$1,0)) &amp; " kg"</f>
        <v>1 kg</v>
      </c>
      <c r="L990" s="4">
        <f>INDEX(products!$A$1:$G$49,MATCH(orders!$D990,products!$A$1:$A$49,0), MATCH(orders!L$1,products!$A$1:$G$1,0))</f>
        <v>9.9499999999999993</v>
      </c>
      <c r="M990" s="4">
        <f>L990*E990</f>
        <v>29.849999999999998</v>
      </c>
      <c r="N990" t="str">
        <f>IF(I990="Rob","Robusta", IF(I990="Exc","Excelsa", IF(I990="Ara","Arabika",IF(I990="Lib","Liberika"))))</f>
        <v>Robusta</v>
      </c>
      <c r="O990" t="str">
        <f>IF(J990="M","Medium",IF(J990="L","Light",IF(J990="D","Dark","")))</f>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 customers!$C$2:$C$1001,,0)=0,"",_xlfn.XLOOKUP(C991,customers!$A$2:$A$1001, customers!$C$2:$C$1001,,0))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1" t="str">
        <f>INDEX(products!$A$1:$G$49,MATCH(orders!$D991,products!$A$1:$A$49,0), MATCH(orders!K$1,products!$A$1:$G$1,0)) &amp; " kg"</f>
        <v>2,5 kg</v>
      </c>
      <c r="L991" s="4">
        <f>INDEX(products!$A$1:$G$49,MATCH(orders!$D991,products!$A$1:$A$49,0), MATCH(orders!L$1,products!$A$1:$G$1,0))</f>
        <v>25.874999999999996</v>
      </c>
      <c r="M991" s="4">
        <f>L991*E991</f>
        <v>155.24999999999997</v>
      </c>
      <c r="N991" t="str">
        <f>IF(I991="Rob","Robusta", IF(I991="Exc","Excelsa", IF(I991="Ara","Arabika",IF(I991="Lib","Liberika"))))</f>
        <v>Arabika</v>
      </c>
      <c r="O991" t="str">
        <f>IF(J991="M","Medium",IF(J991="L","Light",IF(J991="D","Dark","")))</f>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 customers!$C$2:$C$1001,,0)=0,"",_xlfn.XLOOKUP(C992,customers!$A$2:$A$1001, customers!$C$2:$C$1001,,0))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1" t="str">
        <f>INDEX(products!$A$1:$G$49,MATCH(orders!$D992,products!$A$1:$A$49,0), MATCH(orders!K$1,products!$A$1:$G$1,0)) &amp; " kg"</f>
        <v>0,2 kg</v>
      </c>
      <c r="L992" s="4">
        <f>INDEX(products!$A$1:$G$49,MATCH(orders!$D992,products!$A$1:$A$49,0), MATCH(orders!L$1,products!$A$1:$G$1,0))</f>
        <v>3.645</v>
      </c>
      <c r="M992" s="4">
        <f>L992*E992</f>
        <v>18.225000000000001</v>
      </c>
      <c r="N992" t="str">
        <f>IF(I992="Rob","Robusta", IF(I992="Exc","Excelsa", IF(I992="Ara","Arabika",IF(I992="Lib","Liberika"))))</f>
        <v>Excelsa</v>
      </c>
      <c r="O992" t="str">
        <f>IF(J992="M","Medium",IF(J992="L","Light",IF(J992="D","Dark","")))</f>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 customers!$C$2:$C$1001,,0)=0,"",_xlfn.XLOOKUP(C993,customers!$A$2:$A$1001, customers!$C$2:$C$1001,,0))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1" t="str">
        <f>INDEX(products!$A$1:$G$49,MATCH(orders!$D993,products!$A$1:$A$49,0), MATCH(orders!K$1,products!$A$1:$G$1,0)) &amp; " kg"</f>
        <v>0,5 kg</v>
      </c>
      <c r="L993" s="4">
        <f>INDEX(products!$A$1:$G$49,MATCH(orders!$D993,products!$A$1:$A$49,0), MATCH(orders!L$1,products!$A$1:$G$1,0))</f>
        <v>7.77</v>
      </c>
      <c r="M993" s="4">
        <f>L993*E993</f>
        <v>15.54</v>
      </c>
      <c r="N993" t="str">
        <f>IF(I993="Rob","Robusta", IF(I993="Exc","Excelsa", IF(I993="Ara","Arabika",IF(I993="Lib","Liberika"))))</f>
        <v>Liberika</v>
      </c>
      <c r="O993" t="str">
        <f>IF(J993="M","Medium",IF(J993="L","Light",IF(J993="D","Dark","")))</f>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 customers!$C$2:$C$1001,,0)=0,"",_xlfn.XLOOKUP(C994,customers!$A$2:$A$1001, customers!$C$2:$C$1001,,0))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1" t="str">
        <f>INDEX(products!$A$1:$G$49,MATCH(orders!$D994,products!$A$1:$A$49,0), MATCH(orders!K$1,products!$A$1:$G$1,0)) &amp; " kg"</f>
        <v>2,5 kg</v>
      </c>
      <c r="L994" s="4">
        <f>INDEX(products!$A$1:$G$49,MATCH(orders!$D994,products!$A$1:$A$49,0), MATCH(orders!L$1,products!$A$1:$G$1,0))</f>
        <v>36.454999999999998</v>
      </c>
      <c r="M994" s="4">
        <f>L994*E994</f>
        <v>109.36499999999999</v>
      </c>
      <c r="N994" t="str">
        <f>IF(I994="Rob","Robusta", IF(I994="Exc","Excelsa", IF(I994="Ara","Arabika",IF(I994="Lib","Liberika"))))</f>
        <v>Liberika</v>
      </c>
      <c r="O994" t="str">
        <f>IF(J994="M","Medium",IF(J994="L","Light",IF(J994="D","Dark","")))</f>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 customers!$C$2:$C$1001,,0)=0,"",_xlfn.XLOOKUP(C995,customers!$A$2:$A$1001, customers!$C$2:$C$1001,,0))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1" t="str">
        <f>INDEX(products!$A$1:$G$49,MATCH(orders!$D995,products!$A$1:$A$49,0), MATCH(orders!K$1,products!$A$1:$G$1,0)) &amp; " kg"</f>
        <v>1 kg</v>
      </c>
      <c r="L995" s="4">
        <f>INDEX(products!$A$1:$G$49,MATCH(orders!$D995,products!$A$1:$A$49,0), MATCH(orders!L$1,products!$A$1:$G$1,0))</f>
        <v>12.95</v>
      </c>
      <c r="M995" s="4">
        <f>L995*E995</f>
        <v>77.699999999999989</v>
      </c>
      <c r="N995" t="str">
        <f>IF(I995="Rob","Robusta", IF(I995="Exc","Excelsa", IF(I995="Ara","Arabika",IF(I995="Lib","Liberika"))))</f>
        <v>Arabika</v>
      </c>
      <c r="O995" t="str">
        <f>IF(J995="M","Medium",IF(J995="L","Light",IF(J995="D","Dark","")))</f>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 customers!$C$2:$C$1001,,0)=0,"",_xlfn.XLOOKUP(C996,customers!$A$2:$A$1001, customers!$C$2:$C$1001,,0))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1" t="str">
        <f>INDEX(products!$A$1:$G$49,MATCH(orders!$D996,products!$A$1:$A$49,0), MATCH(orders!K$1,products!$A$1:$G$1,0)) &amp; " kg"</f>
        <v>0,2 kg</v>
      </c>
      <c r="L996" s="4">
        <f>INDEX(products!$A$1:$G$49,MATCH(orders!$D996,products!$A$1:$A$49,0), MATCH(orders!L$1,products!$A$1:$G$1,0))</f>
        <v>2.9849999999999999</v>
      </c>
      <c r="M996" s="4">
        <f>L996*E996</f>
        <v>8.9550000000000001</v>
      </c>
      <c r="N996" t="str">
        <f>IF(I996="Rob","Robusta", IF(I996="Exc","Excelsa", IF(I996="Ara","Arabika",IF(I996="Lib","Liberika"))))</f>
        <v>Arabika</v>
      </c>
      <c r="O996" t="str">
        <f>IF(J996="M","Medium",IF(J996="L","Light",IF(J996="D","Dark","")))</f>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 customers!$C$2:$C$1001,,0)=0,"",_xlfn.XLOOKUP(C997,customers!$A$2:$A$1001, customers!$C$2:$C$1001,,0))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1" t="str">
        <f>INDEX(products!$A$1:$G$49,MATCH(orders!$D997,products!$A$1:$A$49,0), MATCH(orders!K$1,products!$A$1:$G$1,0)) &amp; " kg"</f>
        <v>2,5 kg</v>
      </c>
      <c r="L997" s="4">
        <f>INDEX(products!$A$1:$G$49,MATCH(orders!$D997,products!$A$1:$A$49,0), MATCH(orders!L$1,products!$A$1:$G$1,0))</f>
        <v>27.484999999999996</v>
      </c>
      <c r="M997" s="4">
        <f>L997*E997</f>
        <v>27.484999999999996</v>
      </c>
      <c r="N997" t="str">
        <f>IF(I997="Rob","Robusta", IF(I997="Exc","Excelsa", IF(I997="Ara","Arabika",IF(I997="Lib","Liberika"))))</f>
        <v>Robusta</v>
      </c>
      <c r="O997" t="str">
        <f>IF(J997="M","Medium",IF(J997="L","Light",IF(J997="D","Dark","")))</f>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 customers!$C$2:$C$1001,,0)=0,"",_xlfn.XLOOKUP(C998,customers!$A$2:$A$1001, customers!$C$2:$C$1001,,0))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1" t="str">
        <f>INDEX(products!$A$1:$G$49,MATCH(orders!$D998,products!$A$1:$A$49,0), MATCH(orders!K$1,products!$A$1:$G$1,0)) &amp; " kg"</f>
        <v>0,5 kg</v>
      </c>
      <c r="L998" s="4">
        <f>INDEX(products!$A$1:$G$49,MATCH(orders!$D998,products!$A$1:$A$49,0), MATCH(orders!L$1,products!$A$1:$G$1,0))</f>
        <v>5.97</v>
      </c>
      <c r="M998" s="4">
        <f>L998*E998</f>
        <v>29.849999999999998</v>
      </c>
      <c r="N998" t="str">
        <f>IF(I998="Rob","Robusta", IF(I998="Exc","Excelsa", IF(I998="Ara","Arabika",IF(I998="Lib","Liberika"))))</f>
        <v>Robusta</v>
      </c>
      <c r="O998" t="str">
        <f>IF(J998="M","Medium",IF(J998="L","Light",IF(J998="D","Dark","")))</f>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 customers!$C$2:$C$1001,,0)=0,"",_xlfn.XLOOKUP(C999,customers!$A$2:$A$1001, customers!$C$2:$C$1001,,0))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1" t="str">
        <f>INDEX(products!$A$1:$G$49,MATCH(orders!$D999,products!$A$1:$A$49,0), MATCH(orders!K$1,products!$A$1:$G$1,0)) &amp; " kg"</f>
        <v>0,5 kg</v>
      </c>
      <c r="L999" s="4">
        <f>INDEX(products!$A$1:$G$49,MATCH(orders!$D999,products!$A$1:$A$49,0), MATCH(orders!L$1,products!$A$1:$G$1,0))</f>
        <v>6.75</v>
      </c>
      <c r="M999" s="4">
        <f>L999*E999</f>
        <v>27</v>
      </c>
      <c r="N999" t="str">
        <f>IF(I999="Rob","Robusta", IF(I999="Exc","Excelsa", IF(I999="Ara","Arabika",IF(I999="Lib","Liberika"))))</f>
        <v>Arabika</v>
      </c>
      <c r="O999" t="str">
        <f>IF(J999="M","Medium",IF(J999="L","Light",IF(J999="D","Dark","")))</f>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 customers!$C$2:$C$1001,,0)=0,"",_xlfn.XLOOKUP(C1000,customers!$A$2:$A$1001, customers!$C$2:$C$1001,,0))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1" t="str">
        <f>INDEX(products!$A$1:$G$49,MATCH(orders!$D1000,products!$A$1:$A$49,0), MATCH(orders!K$1,products!$A$1:$G$1,0)) &amp; " kg"</f>
        <v>1 kg</v>
      </c>
      <c r="L1000" s="4">
        <f>INDEX(products!$A$1:$G$49,MATCH(orders!$D1000,products!$A$1:$A$49,0), MATCH(orders!L$1,products!$A$1:$G$1,0))</f>
        <v>9.9499999999999993</v>
      </c>
      <c r="M1000" s="4">
        <f>L1000*E1000</f>
        <v>9.9499999999999993</v>
      </c>
      <c r="N1000" t="str">
        <f>IF(I1000="Rob","Robusta", IF(I1000="Exc","Excelsa", IF(I1000="Ara","Arabika",IF(I1000="Lib","Liberika"))))</f>
        <v>Arabika</v>
      </c>
      <c r="O1000" t="str">
        <f>IF(J1000="M","Medium",IF(J1000="L","Light",IF(J1000="D","Dark","")))</f>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 customers!$C$2:$C$1001,,0)=0,"",_xlfn.XLOOKUP(C1001,customers!$A$2:$A$1001, customers!$C$2:$C$1001,,0))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1" t="str">
        <f>INDEX(products!$A$1:$G$49,MATCH(orders!$D1001,products!$A$1:$A$49,0), MATCH(orders!K$1,products!$A$1:$G$1,0)) &amp; " kg"</f>
        <v>0,2 kg</v>
      </c>
      <c r="L1001" s="4">
        <f>INDEX(products!$A$1:$G$49,MATCH(orders!$D1001,products!$A$1:$A$49,0), MATCH(orders!L$1,products!$A$1:$G$1,0))</f>
        <v>4.125</v>
      </c>
      <c r="M1001" s="4">
        <f>L1001*E1001</f>
        <v>12.375</v>
      </c>
      <c r="N1001" t="str">
        <f>IF(I1001="Rob","Robusta", IF(I1001="Exc","Excelsa", IF(I1001="Ara","Arabika",IF(I1001="Lib","Liberika"))))</f>
        <v>Excelsa</v>
      </c>
      <c r="O1001" t="str">
        <f>IF(J1001="M","Medium",IF(J1001="L","Light",IF(J1001="D","Dark","")))</f>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3" sqref="E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7"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Mariia Shvaia</cp:lastModifiedBy>
  <cp:revision/>
  <dcterms:created xsi:type="dcterms:W3CDTF">2022-11-26T09:51:45Z</dcterms:created>
  <dcterms:modified xsi:type="dcterms:W3CDTF">2024-05-24T21:00:57Z</dcterms:modified>
  <cp:category/>
  <cp:contentStatus/>
</cp:coreProperties>
</file>