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edin Butler\Desktop\vSpeedVario\BillOfMaterials\"/>
    </mc:Choice>
  </mc:AlternateContent>
  <bookViews>
    <workbookView xWindow="0" yWindow="0" windowWidth="7275" windowHeight="7500" activeTab="2"/>
  </bookViews>
  <sheets>
    <sheet name="V1" sheetId="1" r:id="rId1"/>
    <sheet name="V3" sheetId="3" r:id="rId2"/>
    <sheet name="V4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5" i="4" l="1"/>
  <c r="L33" i="4" l="1"/>
  <c r="K33" i="4"/>
  <c r="K27" i="4" l="1"/>
  <c r="K18" i="4"/>
  <c r="K2" i="4"/>
  <c r="K16" i="4" l="1"/>
  <c r="K15" i="4"/>
  <c r="L41" i="4" s="1"/>
  <c r="K14" i="4"/>
  <c r="L14" i="4" s="1"/>
  <c r="K5" i="4"/>
  <c r="K4" i="4"/>
  <c r="L4" i="4" s="1"/>
  <c r="L2" i="4"/>
  <c r="L39" i="4"/>
  <c r="L42" i="4" s="1"/>
  <c r="K32" i="4"/>
  <c r="L32" i="4" s="1"/>
  <c r="L34" i="4"/>
  <c r="L37" i="4" s="1"/>
  <c r="L5" i="4"/>
  <c r="L12" i="4"/>
  <c r="L15" i="4"/>
  <c r="L16" i="4"/>
  <c r="L27" i="4"/>
  <c r="K30" i="4"/>
  <c r="L30" i="4" s="1"/>
  <c r="K31" i="4"/>
  <c r="L31" i="4" s="1"/>
  <c r="K29" i="4"/>
  <c r="L29" i="4" s="1"/>
  <c r="K28" i="4"/>
  <c r="L28" i="4" s="1"/>
  <c r="K26" i="4"/>
  <c r="L26" i="4" s="1"/>
  <c r="K25" i="4"/>
  <c r="L25" i="4" s="1"/>
  <c r="K24" i="4"/>
  <c r="L24" i="4" s="1"/>
  <c r="K23" i="4"/>
  <c r="L23" i="4" s="1"/>
  <c r="K22" i="4"/>
  <c r="L22" i="4" s="1"/>
  <c r="K21" i="4"/>
  <c r="L21" i="4" s="1"/>
  <c r="K20" i="4"/>
  <c r="L20" i="4" s="1"/>
  <c r="K19" i="4"/>
  <c r="L19" i="4" s="1"/>
  <c r="L18" i="4"/>
  <c r="K17" i="4"/>
  <c r="L17" i="4" s="1"/>
  <c r="K13" i="4"/>
  <c r="L13" i="4" s="1"/>
  <c r="K12" i="4"/>
  <c r="K11" i="4"/>
  <c r="L11" i="4" s="1"/>
  <c r="K10" i="4"/>
  <c r="L10" i="4" s="1"/>
  <c r="K9" i="4"/>
  <c r="L9" i="4" s="1"/>
  <c r="K8" i="4"/>
  <c r="L8" i="4" s="1"/>
  <c r="K7" i="4"/>
  <c r="L7" i="4" s="1"/>
  <c r="K6" i="4"/>
  <c r="L6" i="4" s="1"/>
  <c r="K3" i="4"/>
  <c r="L3" i="4" s="1"/>
  <c r="J29" i="4"/>
  <c r="J28" i="4"/>
  <c r="I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L43" i="4" l="1"/>
  <c r="L40" i="4"/>
  <c r="J37" i="4"/>
  <c r="K13" i="3"/>
  <c r="K3" i="3"/>
  <c r="K14" i="3"/>
  <c r="K17" i="3"/>
  <c r="K5" i="3"/>
  <c r="K15" i="3"/>
  <c r="K2" i="3"/>
  <c r="K16" i="3"/>
  <c r="K4" i="3"/>
  <c r="K26" i="3"/>
  <c r="K28" i="3"/>
  <c r="K22" i="3"/>
  <c r="K20" i="3"/>
  <c r="K9" i="3"/>
  <c r="K18" i="3"/>
  <c r="K25" i="3"/>
  <c r="K7" i="3"/>
  <c r="K21" i="3"/>
  <c r="K24" i="3"/>
  <c r="K11" i="3"/>
  <c r="K6" i="3"/>
  <c r="K8" i="3"/>
  <c r="K12" i="3"/>
  <c r="K19" i="3"/>
  <c r="K23" i="3"/>
  <c r="K10" i="3"/>
  <c r="K27" i="3"/>
  <c r="K29" i="3"/>
  <c r="K30" i="3"/>
  <c r="J3" i="3"/>
  <c r="J14" i="3"/>
  <c r="J17" i="3"/>
  <c r="J5" i="3"/>
  <c r="J15" i="3"/>
  <c r="J2" i="3"/>
  <c r="J16" i="3"/>
  <c r="J4" i="3"/>
  <c r="J26" i="3"/>
  <c r="J28" i="3"/>
  <c r="J22" i="3"/>
  <c r="J20" i="3"/>
  <c r="J9" i="3"/>
  <c r="J18" i="3"/>
  <c r="J25" i="3"/>
  <c r="J7" i="3"/>
  <c r="J21" i="3"/>
  <c r="J24" i="3"/>
  <c r="J11" i="3"/>
  <c r="J6" i="3"/>
  <c r="J8" i="3"/>
  <c r="J12" i="3"/>
  <c r="J19" i="3"/>
  <c r="J23" i="3"/>
  <c r="J10" i="3"/>
  <c r="J27" i="3"/>
  <c r="J29" i="3"/>
  <c r="J30" i="3"/>
  <c r="J13" i="3"/>
  <c r="J31" i="3" l="1"/>
  <c r="K31" i="3"/>
  <c r="I29" i="3"/>
  <c r="I30" i="1" l="1"/>
  <c r="H30" i="1"/>
  <c r="I28" i="1"/>
</calcChain>
</file>

<file path=xl/sharedStrings.xml><?xml version="1.0" encoding="utf-8"?>
<sst xmlns="http://schemas.openxmlformats.org/spreadsheetml/2006/main" count="464" uniqueCount="125">
  <si>
    <t>C10</t>
  </si>
  <si>
    <t>CHG</t>
  </si>
  <si>
    <t>D1</t>
  </si>
  <si>
    <t>D3</t>
  </si>
  <si>
    <t>IC1</t>
  </si>
  <si>
    <t>IC2</t>
  </si>
  <si>
    <t>LS1</t>
  </si>
  <si>
    <t>SMT-1127-S-R</t>
  </si>
  <si>
    <t>Q1</t>
  </si>
  <si>
    <t>R8</t>
  </si>
  <si>
    <t>S1</t>
  </si>
  <si>
    <t>JS202011SCQN</t>
  </si>
  <si>
    <t>U$4</t>
  </si>
  <si>
    <t>ATSAMD21G18_QFN</t>
  </si>
  <si>
    <t>U1</t>
  </si>
  <si>
    <t>U2</t>
  </si>
  <si>
    <t>U3</t>
  </si>
  <si>
    <t>MCP73831T-2ACI/OT</t>
  </si>
  <si>
    <t>X1</t>
  </si>
  <si>
    <t>JSTPH</t>
  </si>
  <si>
    <t>X2</t>
  </si>
  <si>
    <t>XTAL3215</t>
  </si>
  <si>
    <t>X3</t>
  </si>
  <si>
    <t>microUSB</t>
  </si>
  <si>
    <t>X5</t>
  </si>
  <si>
    <t>Parts</t>
  </si>
  <si>
    <t>C1, C7, C14</t>
  </si>
  <si>
    <t>R4, R7, R10</t>
  </si>
  <si>
    <t>C2, C4</t>
  </si>
  <si>
    <t>D2, L</t>
  </si>
  <si>
    <t>SW1, SW2, SW3</t>
  </si>
  <si>
    <t>MPN</t>
  </si>
  <si>
    <t>REQUIRED QTY</t>
  </si>
  <si>
    <t>C3, C5, C6, C8, C9</t>
  </si>
  <si>
    <t>R1, R3, R6</t>
  </si>
  <si>
    <t>CAP 0.1uF 0805</t>
  </si>
  <si>
    <t>RES 100K 0603</t>
  </si>
  <si>
    <t>RES 10K 0603</t>
  </si>
  <si>
    <t>CAP 10uF 0805</t>
  </si>
  <si>
    <t>RES 1K 0603</t>
  </si>
  <si>
    <t>CAP 1uF 0603</t>
  </si>
  <si>
    <t>RES 2.2K 0603</t>
  </si>
  <si>
    <t>CAP 22pF 0603</t>
  </si>
  <si>
    <t>NPN SOT23</t>
  </si>
  <si>
    <t>INSTOCK</t>
  </si>
  <si>
    <t>10118194-0001LF</t>
  </si>
  <si>
    <t>X9313ZSZ</t>
  </si>
  <si>
    <t>DIGIPOT 1K SOIC8</t>
  </si>
  <si>
    <t>S2B-PH-SM4-TB(LF)(SN)</t>
  </si>
  <si>
    <t>MMBT2222LT1G</t>
  </si>
  <si>
    <t>DESCRIPTION</t>
  </si>
  <si>
    <t>DISTRIBUTER</t>
  </si>
  <si>
    <t>DIGIKEY</t>
  </si>
  <si>
    <t>EBAY</t>
  </si>
  <si>
    <t>3220-10-0300-00</t>
  </si>
  <si>
    <t>LIPO CHARGER</t>
  </si>
  <si>
    <t>AP2112K-3.3TRG1</t>
  </si>
  <si>
    <t>VOLTAGE REGULATOR</t>
  </si>
  <si>
    <t>MBR120LSFT3G</t>
  </si>
  <si>
    <t>DIODE</t>
  </si>
  <si>
    <t>SWD 10PIN CONNECTOR</t>
  </si>
  <si>
    <t>ATSAMD21G18A-MU</t>
  </si>
  <si>
    <t>SLIDE SWITCH</t>
  </si>
  <si>
    <t>NRF51822 BLE MODULE</t>
  </si>
  <si>
    <t>LED BLUE 0805</t>
  </si>
  <si>
    <t>LED RED 0805</t>
  </si>
  <si>
    <t>LED ORANGE 0805</t>
  </si>
  <si>
    <t>MS5611</t>
  </si>
  <si>
    <t>PRESSURE SENSOR</t>
  </si>
  <si>
    <t>KMR231NG LFS</t>
  </si>
  <si>
    <t>TACT SWITCH</t>
  </si>
  <si>
    <t>XZMOK54W-1</t>
  </si>
  <si>
    <t>XZCBD54W-1</t>
  </si>
  <si>
    <t>XZMDK54W-1</t>
  </si>
  <si>
    <t>CL21B104KOANNNC</t>
  </si>
  <si>
    <t>CL21A106KQCLRNC</t>
  </si>
  <si>
    <t>CL10A105KQ8NNNC</t>
  </si>
  <si>
    <t>CL10C220JB8NCNC</t>
  </si>
  <si>
    <t>CRYSTAL 32.768KHz</t>
  </si>
  <si>
    <t>RC0603JR-07100KL</t>
  </si>
  <si>
    <t>RC0603JR-0710KL</t>
  </si>
  <si>
    <t>RC0603JR-071KL</t>
  </si>
  <si>
    <t>RC0603JR-072K2L</t>
  </si>
  <si>
    <t>R2, R9</t>
  </si>
  <si>
    <t>PRICE @ QTY 10 VARIOS</t>
  </si>
  <si>
    <t>PRICE @ QTY 1 VARIO</t>
  </si>
  <si>
    <t>MDBT40</t>
  </si>
  <si>
    <t>1, 10</t>
  </si>
  <si>
    <t>10, 100</t>
  </si>
  <si>
    <t>10, 10</t>
  </si>
  <si>
    <t>1, 1</t>
  </si>
  <si>
    <t>1, 25</t>
  </si>
  <si>
    <t>PRICE BREAKS</t>
  </si>
  <si>
    <t>10, 25</t>
  </si>
  <si>
    <t>10, 50</t>
  </si>
  <si>
    <t>SEEED</t>
  </si>
  <si>
    <t>PCB AND STENCIL</t>
  </si>
  <si>
    <t>100 mAh LIPO</t>
  </si>
  <si>
    <t>SW1</t>
  </si>
  <si>
    <t>EVQ-P7A01P</t>
  </si>
  <si>
    <t>S2</t>
  </si>
  <si>
    <t>U25, U41</t>
  </si>
  <si>
    <t>TACT SWITCH RA</t>
  </si>
  <si>
    <t>FC-135 32.7680KA-A5</t>
  </si>
  <si>
    <t>R2, R5, R9, R11</t>
  </si>
  <si>
    <t>EXTENDED PRICE</t>
  </si>
  <si>
    <t>DIGIKEY SHIPPING</t>
  </si>
  <si>
    <t>MOUNTING LEASH</t>
  </si>
  <si>
    <t>SELL PRICE</t>
  </si>
  <si>
    <t>PROFIT</t>
  </si>
  <si>
    <t>VELCRO WRAP</t>
  </si>
  <si>
    <t>VELCRO STICKY</t>
  </si>
  <si>
    <t>INVESTMENT</t>
  </si>
  <si>
    <t>QTY PURCHASED</t>
  </si>
  <si>
    <t>PRICE @ QTY PURCHASED</t>
  </si>
  <si>
    <t>QTY REQUIRED</t>
  </si>
  <si>
    <t>PRICE PER VARIO</t>
  </si>
  <si>
    <t>GROSS</t>
  </si>
  <si>
    <t>NET</t>
  </si>
  <si>
    <t>PRODUCTION</t>
  </si>
  <si>
    <t>LISTING FEES</t>
  </si>
  <si>
    <t>PCM12SMTR</t>
  </si>
  <si>
    <t>10118193-0001LF</t>
  </si>
  <si>
    <t>USB CABLE</t>
  </si>
  <si>
    <t>DIGIKEY SALES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</si>
</sst>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.0000_);_(&quot;$&quot;* \(#,##0.0000\);_(&quot;$&quot;* &quot;-&quot;??_);_(@_)"/>
  </numFmts>
  <fonts count="9" x14ac:knownFonts="1">
    <font>
      <sz val="11"/>
      <color theme="1"/>
      <name val="Consolas"/>
      <family val="2"/>
    </font>
    <font>
      <sz val="11"/>
      <color theme="1"/>
      <name val="Consolas"/>
      <family val="2"/>
    </font>
    <font>
      <sz val="10"/>
      <color theme="1"/>
      <name val="Courier New"/>
      <family val="3"/>
    </font>
    <font>
      <u/>
      <sz val="11"/>
      <color theme="10"/>
      <name val="Consolas"/>
      <family val="2"/>
    </font>
    <font>
      <b/>
      <sz val="11"/>
      <color theme="1"/>
      <name val="Consolas"/>
      <family val="3"/>
    </font>
    <font>
      <sz val="11"/>
      <color theme="0" tint="-0.249977111117893"/>
      <name val="Consolas"/>
      <family val="2"/>
    </font>
    <font>
      <sz val="11"/>
      <color theme="0" tint="-0.249977111117893"/>
      <name val="Consolas"/>
      <family val="3"/>
    </font>
    <font>
      <sz val="11"/>
      <name val="Consolas"/>
      <family val="3"/>
    </font>
    <font>
      <b/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2"/>
    <xf numFmtId="164" fontId="0" fillId="0" borderId="0" xfId="1" applyNumberFormat="1" applyFont="1" applyAlignment="1">
      <alignment wrapText="1"/>
    </xf>
    <xf numFmtId="3" fontId="2" fillId="0" borderId="0" xfId="0" applyNumberFormat="1" applyFont="1" applyAlignment="1">
      <alignment vertical="center" wrapText="1"/>
    </xf>
    <xf numFmtId="164" fontId="4" fillId="0" borderId="0" xfId="0" applyNumberFormat="1" applyFont="1" applyAlignment="1">
      <alignment wrapText="1"/>
    </xf>
    <xf numFmtId="44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64" fontId="5" fillId="0" borderId="0" xfId="1" applyNumberFormat="1" applyFont="1" applyAlignment="1">
      <alignment wrapText="1"/>
    </xf>
    <xf numFmtId="0" fontId="6" fillId="0" borderId="1" xfId="0" applyFont="1" applyBorder="1" applyAlignment="1">
      <alignment vertical="center" wrapText="1"/>
    </xf>
    <xf numFmtId="44" fontId="6" fillId="0" borderId="0" xfId="0" applyNumberFormat="1" applyFont="1" applyAlignment="1">
      <alignment wrapText="1"/>
    </xf>
    <xf numFmtId="164" fontId="6" fillId="0" borderId="0" xfId="0" applyNumberFormat="1" applyFont="1" applyAlignment="1">
      <alignment wrapText="1"/>
    </xf>
    <xf numFmtId="0" fontId="3" fillId="0" borderId="0" xfId="2" applyAlignment="1">
      <alignment vertical="center"/>
    </xf>
    <xf numFmtId="0" fontId="0" fillId="4" borderId="0" xfId="0" applyFill="1" applyAlignment="1">
      <alignment vertical="center" wrapText="1"/>
    </xf>
    <xf numFmtId="164" fontId="5" fillId="0" borderId="0" xfId="1" applyNumberFormat="1" applyFont="1" applyAlignment="1">
      <alignment vertical="center" wrapText="1"/>
    </xf>
    <xf numFmtId="44" fontId="6" fillId="0" borderId="0" xfId="0" applyNumberFormat="1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7" fillId="0" borderId="0" xfId="0" applyNumberFormat="1" applyFont="1" applyAlignment="1">
      <alignment wrapText="1"/>
    </xf>
    <xf numFmtId="164" fontId="8" fillId="0" borderId="2" xfId="0" applyNumberFormat="1" applyFont="1" applyBorder="1" applyAlignment="1">
      <alignment horizontal="right" wrapText="1"/>
    </xf>
    <xf numFmtId="164" fontId="4" fillId="0" borderId="3" xfId="0" applyNumberFormat="1" applyFont="1" applyBorder="1" applyAlignment="1">
      <alignment wrapText="1"/>
    </xf>
    <xf numFmtId="0" fontId="4" fillId="0" borderId="4" xfId="0" applyNumberFormat="1" applyFont="1" applyBorder="1" applyAlignment="1">
      <alignment horizontal="right" wrapText="1"/>
    </xf>
    <xf numFmtId="44" fontId="4" fillId="0" borderId="5" xfId="0" applyNumberFormat="1" applyFont="1" applyBorder="1" applyAlignment="1">
      <alignment wrapText="1"/>
    </xf>
    <xf numFmtId="0" fontId="4" fillId="0" borderId="4" xfId="0" applyFont="1" applyBorder="1" applyAlignment="1">
      <alignment horizontal="right" wrapText="1"/>
    </xf>
    <xf numFmtId="0" fontId="4" fillId="0" borderId="6" xfId="0" applyFont="1" applyBorder="1" applyAlignment="1">
      <alignment horizontal="right" wrapText="1"/>
    </xf>
    <xf numFmtId="44" fontId="4" fillId="0" borderId="7" xfId="0" applyNumberFormat="1" applyFont="1" applyBorder="1" applyAlignment="1">
      <alignment wrapText="1"/>
    </xf>
    <xf numFmtId="44" fontId="4" fillId="0" borderId="5" xfId="1" applyFont="1" applyBorder="1" applyAlignment="1">
      <alignment wrapText="1"/>
    </xf>
    <xf numFmtId="0" fontId="8" fillId="0" borderId="4" xfId="0" applyFont="1" applyBorder="1" applyAlignment="1">
      <alignment horizontal="right" wrapText="1"/>
    </xf>
    <xf numFmtId="44" fontId="8" fillId="0" borderId="5" xfId="0" applyNumberFormat="1" applyFont="1" applyBorder="1" applyAlignment="1">
      <alignment wrapText="1"/>
    </xf>
    <xf numFmtId="164" fontId="7" fillId="0" borderId="0" xfId="0" applyNumberFormat="1" applyFont="1" applyFill="1" applyAlignment="1">
      <alignment wrapText="1"/>
    </xf>
    <xf numFmtId="164" fontId="7" fillId="0" borderId="0" xfId="0" applyNumberFormat="1" applyFont="1" applyFill="1" applyAlignment="1">
      <alignment vertical="center" wrapText="1"/>
    </xf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scripts/DkSearch/dksus.dll?Detail&amp;itemSeq=255007915&amp;uq=636573292806059726" TargetMode="External"/><Relationship Id="rId13" Type="http://schemas.openxmlformats.org/officeDocument/2006/relationships/hyperlink" Target="https://www.digikey.com/scripts/DkSearch/dksus.dll?Detail&amp;itemSeq=255685923&amp;uq=636573315130419726" TargetMode="External"/><Relationship Id="rId18" Type="http://schemas.openxmlformats.org/officeDocument/2006/relationships/hyperlink" Target="https://www.digikey.com/scripts/DkSearch/dksus.dll?Detail&amp;itemSeq=255687743&amp;uq=636573321888037133" TargetMode="External"/><Relationship Id="rId3" Type="http://schemas.openxmlformats.org/officeDocument/2006/relationships/hyperlink" Target="https://www.digikey.com/scripts/DkSearch/dksus.dll?Detail&amp;itemSeq=255006885&amp;uq=636573277011671173" TargetMode="External"/><Relationship Id="rId21" Type="http://schemas.openxmlformats.org/officeDocument/2006/relationships/hyperlink" Target="https://www.digikey.com/scripts/DkSearch/dksus.dll?Detail&amp;itemSeq=255688956&amp;uq=636573328681559713" TargetMode="External"/><Relationship Id="rId7" Type="http://schemas.openxmlformats.org/officeDocument/2006/relationships/hyperlink" Target="https://www.digikey.com/scripts/DkSearch/dksus.dll?Detail&amp;itemSeq=255007807&amp;uq=636573292806059726" TargetMode="External"/><Relationship Id="rId12" Type="http://schemas.openxmlformats.org/officeDocument/2006/relationships/hyperlink" Target="https://www.digikey.com/scripts/DkSearch/dksus.dll?Detail&amp;itemSeq=255008508&amp;uq=636573292806069726" TargetMode="External"/><Relationship Id="rId17" Type="http://schemas.openxmlformats.org/officeDocument/2006/relationships/hyperlink" Target="https://www.digikey.com/scripts/DkSearch/dksus.dll?Detail&amp;itemSeq=255687461&amp;uq=636573320529169726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scripts/DkSearch/dksus.dll?Detail&amp;itemSeq=255582543&amp;uq=636573277011711177" TargetMode="External"/><Relationship Id="rId16" Type="http://schemas.openxmlformats.org/officeDocument/2006/relationships/hyperlink" Target="https://www.digikey.com/scripts/DkSearch/dksus.dll?Detail&amp;itemSeq=255687110&amp;uq=636573319776344879" TargetMode="External"/><Relationship Id="rId20" Type="http://schemas.openxmlformats.org/officeDocument/2006/relationships/hyperlink" Target="https://www.digikey.com/scripts/DkSearch/dksus.dll?Detail&amp;itemSeq=255688809&amp;uq=636573327832494815" TargetMode="External"/><Relationship Id="rId1" Type="http://schemas.openxmlformats.org/officeDocument/2006/relationships/hyperlink" Target="https://www.digikey.com/scripts/DkSearch/dksus.dll?Detail&amp;itemSeq=255006924&amp;uq=636573277011681174" TargetMode="External"/><Relationship Id="rId6" Type="http://schemas.openxmlformats.org/officeDocument/2006/relationships/hyperlink" Target="https://www.digikey.com/scripts/DkSearch/dksus.dll?Detail&amp;itemSeq=255007731&amp;uq=636573292806049726" TargetMode="External"/><Relationship Id="rId11" Type="http://schemas.openxmlformats.org/officeDocument/2006/relationships/hyperlink" Target="https://www.digikey.com/scripts/DkSearch/dksus.dll?Detail&amp;itemSeq=255683609&amp;uq=636573305216640966" TargetMode="External"/><Relationship Id="rId24" Type="http://schemas.openxmlformats.org/officeDocument/2006/relationships/hyperlink" Target="https://www.digikey.com/scripts/DkSearch/dksus.dll?Detail&amp;itemSeq=255712800&amp;uq=636573577435916489" TargetMode="External"/><Relationship Id="rId5" Type="http://schemas.openxmlformats.org/officeDocument/2006/relationships/hyperlink" Target="https://www.digikey.com/scripts/DkSearch/dksus.dll?Detail&amp;itemSeq=255577954&amp;uq=636573292806079726" TargetMode="External"/><Relationship Id="rId15" Type="http://schemas.openxmlformats.org/officeDocument/2006/relationships/hyperlink" Target="https://www.digikey.com/scripts/DkSearch/dksus.dll?Detail&amp;itemSeq=255686232&amp;uq=636573317079069726" TargetMode="External"/><Relationship Id="rId23" Type="http://schemas.openxmlformats.org/officeDocument/2006/relationships/hyperlink" Target="https://www.digikey.com/scripts/DkSearch/dksus.dll?Detail&amp;itemSeq=255689221&amp;uq=636573330063847928" TargetMode="External"/><Relationship Id="rId10" Type="http://schemas.openxmlformats.org/officeDocument/2006/relationships/hyperlink" Target="https://www.digikey.com/scripts/DkSearch/dksus.dll?Detail&amp;itemSeq=255287263&amp;uq=636573292806069726" TargetMode="External"/><Relationship Id="rId19" Type="http://schemas.openxmlformats.org/officeDocument/2006/relationships/hyperlink" Target="https://www.digikey.com/scripts/DkSearch/dksus.dll?Detail&amp;itemSeq=255687905&amp;uq=636573322862249726" TargetMode="External"/><Relationship Id="rId4" Type="http://schemas.openxmlformats.org/officeDocument/2006/relationships/hyperlink" Target="https://www.digikey.com/product-detail/en/on-semiconductor/MMBT2222LT1G/MMBT2222LT1GOSCT-ND/1139808" TargetMode="External"/><Relationship Id="rId9" Type="http://schemas.openxmlformats.org/officeDocument/2006/relationships/hyperlink" Target="https://www.digikey.com/scripts/DkSearch/dksus.dll?Detail&amp;itemSeq=255008032&amp;uq=636573292806069726" TargetMode="External"/><Relationship Id="rId14" Type="http://schemas.openxmlformats.org/officeDocument/2006/relationships/hyperlink" Target="https://www.digikey.com/scripts/DkSearch/dksus.dll?Detail&amp;itemSeq=255686028&amp;uq=636573315948419447" TargetMode="External"/><Relationship Id="rId22" Type="http://schemas.openxmlformats.org/officeDocument/2006/relationships/hyperlink" Target="https://www.digikey.com/scripts/DkSearch/dksus.dll?Detail&amp;itemSeq=255689053&amp;uq=63657332931091972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scripts/DkSearch/dksus.dll?Detail&amp;itemSeq=255007915&amp;uq=636573292806059726" TargetMode="External"/><Relationship Id="rId13" Type="http://schemas.openxmlformats.org/officeDocument/2006/relationships/hyperlink" Target="https://www.digikey.com/scripts/DkSearch/dksus.dll?Detail&amp;itemSeq=255685923&amp;uq=636573315130419726" TargetMode="External"/><Relationship Id="rId18" Type="http://schemas.openxmlformats.org/officeDocument/2006/relationships/hyperlink" Target="https://www.digikey.com/scripts/DkSearch/dksus.dll?Detail&amp;itemSeq=255687743&amp;uq=636573321888037133" TargetMode="External"/><Relationship Id="rId26" Type="http://schemas.openxmlformats.org/officeDocument/2006/relationships/hyperlink" Target="https://www.digikey.com/scripts/DkSearch/dksus.dll?Detail&amp;itemSeq=256670207&amp;uq=636583008495177308" TargetMode="External"/><Relationship Id="rId3" Type="http://schemas.openxmlformats.org/officeDocument/2006/relationships/hyperlink" Target="https://www.digikey.com/scripts/DkSearch/dksus.dll?Detail&amp;itemSeq=255006885&amp;uq=636573277011671173" TargetMode="External"/><Relationship Id="rId21" Type="http://schemas.openxmlformats.org/officeDocument/2006/relationships/hyperlink" Target="https://www.digikey.com/scripts/DkSearch/dksus.dll?Detail&amp;itemSeq=255688956&amp;uq=636573328681559713" TargetMode="External"/><Relationship Id="rId7" Type="http://schemas.openxmlformats.org/officeDocument/2006/relationships/hyperlink" Target="https://www.digikey.com/scripts/DkSearch/dksus.dll?Detail&amp;itemSeq=255007807&amp;uq=636573292806059726" TargetMode="External"/><Relationship Id="rId12" Type="http://schemas.openxmlformats.org/officeDocument/2006/relationships/hyperlink" Target="https://www.digikey.com/scripts/DkSearch/dksus.dll?Detail&amp;itemSeq=255008508&amp;uq=636573292806069726" TargetMode="External"/><Relationship Id="rId17" Type="http://schemas.openxmlformats.org/officeDocument/2006/relationships/hyperlink" Target="https://www.digikey.com/scripts/DkSearch/dksus.dll?Detail&amp;itemSeq=255687461&amp;uq=636573320529169726" TargetMode="External"/><Relationship Id="rId25" Type="http://schemas.openxmlformats.org/officeDocument/2006/relationships/hyperlink" Target="https://www.digikey.com/scripts/DkSearch/dksus.dll?Detail&amp;itemSeq=255882403&amp;uq=636583008495157306" TargetMode="External"/><Relationship Id="rId2" Type="http://schemas.openxmlformats.org/officeDocument/2006/relationships/hyperlink" Target="https://www.digikey.com/scripts/DkSearch/dksus.dll?Detail&amp;itemSeq=255582543&amp;uq=636573277011711177" TargetMode="External"/><Relationship Id="rId16" Type="http://schemas.openxmlformats.org/officeDocument/2006/relationships/hyperlink" Target="https://www.digikey.com/scripts/DkSearch/dksus.dll?Detail&amp;itemSeq=255687110&amp;uq=636573319776344879" TargetMode="External"/><Relationship Id="rId20" Type="http://schemas.openxmlformats.org/officeDocument/2006/relationships/hyperlink" Target="https://www.digikey.com/scripts/DkSearch/dksus.dll?Detail&amp;itemSeq=255688809&amp;uq=636573327832494815" TargetMode="External"/><Relationship Id="rId1" Type="http://schemas.openxmlformats.org/officeDocument/2006/relationships/hyperlink" Target="https://www.digikey.com/scripts/DkSearch/dksus.dll?Detail&amp;itemSeq=255006924&amp;uq=636573277011681174" TargetMode="External"/><Relationship Id="rId6" Type="http://schemas.openxmlformats.org/officeDocument/2006/relationships/hyperlink" Target="https://www.digikey.com/scripts/DkSearch/dksus.dll?Detail&amp;itemSeq=255007731&amp;uq=636573292806049726" TargetMode="External"/><Relationship Id="rId11" Type="http://schemas.openxmlformats.org/officeDocument/2006/relationships/hyperlink" Target="https://www.digikey.com/scripts/DkSearch/dksus.dll?Detail&amp;itemSeq=255683609&amp;uq=636573305216640966" TargetMode="External"/><Relationship Id="rId24" Type="http://schemas.openxmlformats.org/officeDocument/2006/relationships/hyperlink" Target="https://www.digikey.com/scripts/DkSearch/dksus.dll?Detail&amp;itemSeq=255712800&amp;uq=636573577435916489" TargetMode="External"/><Relationship Id="rId5" Type="http://schemas.openxmlformats.org/officeDocument/2006/relationships/hyperlink" Target="https://www.digikey.com/scripts/DkSearch/dksus.dll?Detail&amp;itemSeq=255577954&amp;uq=636573292806079726" TargetMode="External"/><Relationship Id="rId15" Type="http://schemas.openxmlformats.org/officeDocument/2006/relationships/hyperlink" Target="https://www.digikey.com/scripts/DkSearch/dksus.dll?Detail&amp;itemSeq=255686232&amp;uq=636573317079069726" TargetMode="External"/><Relationship Id="rId23" Type="http://schemas.openxmlformats.org/officeDocument/2006/relationships/hyperlink" Target="https://www.digikey.com/scripts/DkSearch/dksus.dll?Detail&amp;itemSeq=255689221&amp;uq=636573330063847928" TargetMode="External"/><Relationship Id="rId10" Type="http://schemas.openxmlformats.org/officeDocument/2006/relationships/hyperlink" Target="https://www.digikey.com/scripts/DkSearch/dksus.dll?Detail&amp;itemSeq=255287263&amp;uq=636573292806069726" TargetMode="External"/><Relationship Id="rId19" Type="http://schemas.openxmlformats.org/officeDocument/2006/relationships/hyperlink" Target="https://www.digikey.com/scripts/DkSearch/dksus.dll?Detail&amp;itemSeq=255687905&amp;uq=636573322862249726" TargetMode="External"/><Relationship Id="rId4" Type="http://schemas.openxmlformats.org/officeDocument/2006/relationships/hyperlink" Target="https://www.digikey.com/product-detail/en/on-semiconductor/MMBT2222LT1G/MMBT2222LT1GOSCT-ND/1139808" TargetMode="External"/><Relationship Id="rId9" Type="http://schemas.openxmlformats.org/officeDocument/2006/relationships/hyperlink" Target="https://www.digikey.com/scripts/DkSearch/dksus.dll?Detail&amp;itemSeq=255008032&amp;uq=636573292806069726" TargetMode="External"/><Relationship Id="rId14" Type="http://schemas.openxmlformats.org/officeDocument/2006/relationships/hyperlink" Target="https://www.digikey.com/scripts/DkSearch/dksus.dll?Detail&amp;itemSeq=255686028&amp;uq=636573315948419447" TargetMode="External"/><Relationship Id="rId22" Type="http://schemas.openxmlformats.org/officeDocument/2006/relationships/hyperlink" Target="https://www.digikey.com/scripts/DkSearch/dksus.dll?Detail&amp;itemSeq=255689053&amp;uq=636573329310919726" TargetMode="External"/><Relationship Id="rId27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scripts/DkSearch/dksus.dll?Detail&amp;itemSeq=255683609&amp;uq=636573305216640966" TargetMode="External"/><Relationship Id="rId13" Type="http://schemas.openxmlformats.org/officeDocument/2006/relationships/hyperlink" Target="https://www.digikey.com/scripts/DkSearch/dksus.dll?Detail&amp;itemSeq=255687110&amp;uq=636573319776344879" TargetMode="External"/><Relationship Id="rId18" Type="http://schemas.openxmlformats.org/officeDocument/2006/relationships/hyperlink" Target="https://www.digikey.com/scripts/DkSearch/dksus.dll?Detail&amp;itemSeq=255688956&amp;uq=636573328681559713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https://www.digikey.com/product-detail/en/on-semiconductor/MMBT2222LT1G/MMBT2222LT1GOSCT-ND/1139808" TargetMode="External"/><Relationship Id="rId21" Type="http://schemas.openxmlformats.org/officeDocument/2006/relationships/hyperlink" Target="https://www.digikey.com/scripts/DkSearch/dksus.dll?Detail&amp;itemSeq=255712800&amp;uq=636573577435916489" TargetMode="External"/><Relationship Id="rId7" Type="http://schemas.openxmlformats.org/officeDocument/2006/relationships/hyperlink" Target="https://www.digikey.com/scripts/DkSearch/dksus.dll?Detail&amp;itemSeq=255008032&amp;uq=636573292806069726" TargetMode="External"/><Relationship Id="rId12" Type="http://schemas.openxmlformats.org/officeDocument/2006/relationships/hyperlink" Target="https://www.digikey.com/scripts/DkSearch/dksus.dll?Detail&amp;itemSeq=255686232&amp;uq=636573317079069726" TargetMode="External"/><Relationship Id="rId17" Type="http://schemas.openxmlformats.org/officeDocument/2006/relationships/hyperlink" Target="https://www.digikey.com/scripts/DkSearch/dksus.dll?Detail&amp;itemSeq=255688809&amp;uq=636573327832494815" TargetMode="External"/><Relationship Id="rId25" Type="http://schemas.openxmlformats.org/officeDocument/2006/relationships/hyperlink" Target="https://www.digikey.com/scripts/DkSearch/dksus.dll?Detail&amp;itemSeq=260619861&amp;uq=636617232035274916" TargetMode="External"/><Relationship Id="rId2" Type="http://schemas.openxmlformats.org/officeDocument/2006/relationships/hyperlink" Target="https://www.digikey.com/scripts/DkSearch/dksus.dll?Detail&amp;itemSeq=255006885&amp;uq=636573277011671173" TargetMode="External"/><Relationship Id="rId16" Type="http://schemas.openxmlformats.org/officeDocument/2006/relationships/hyperlink" Target="https://www.digikey.com/scripts/DkSearch/dksus.dll?Detail&amp;itemSeq=255687905&amp;uq=636573322862249726" TargetMode="External"/><Relationship Id="rId20" Type="http://schemas.openxmlformats.org/officeDocument/2006/relationships/hyperlink" Target="https://www.digikey.com/scripts/DkSearch/dksus.dll?Detail&amp;itemSeq=255689221&amp;uq=636573330063847928" TargetMode="External"/><Relationship Id="rId1" Type="http://schemas.openxmlformats.org/officeDocument/2006/relationships/hyperlink" Target="https://www.digikey.com/scripts/DkSearch/dksus.dll?Detail&amp;itemSeq=255582543&amp;uq=636573277011711177" TargetMode="External"/><Relationship Id="rId6" Type="http://schemas.openxmlformats.org/officeDocument/2006/relationships/hyperlink" Target="https://www.digikey.com/scripts/DkSearch/dksus.dll?Detail&amp;itemSeq=255007915&amp;uq=636573292806059726" TargetMode="External"/><Relationship Id="rId11" Type="http://schemas.openxmlformats.org/officeDocument/2006/relationships/hyperlink" Target="https://www.digikey.com/scripts/DkSearch/dksus.dll?Detail&amp;itemSeq=255686028&amp;uq=636573315948419447" TargetMode="External"/><Relationship Id="rId24" Type="http://schemas.openxmlformats.org/officeDocument/2006/relationships/hyperlink" Target="https://www.digikey.com/scripts/DkSearch/dksus.dll?Detail&amp;itemSeq=255287263&amp;uq=636573292806069726" TargetMode="External"/><Relationship Id="rId5" Type="http://schemas.openxmlformats.org/officeDocument/2006/relationships/hyperlink" Target="https://www.digikey.com/scripts/DkSearch/dksus.dll?Detail&amp;itemSeq=255007807&amp;uq=636573292806059726" TargetMode="External"/><Relationship Id="rId15" Type="http://schemas.openxmlformats.org/officeDocument/2006/relationships/hyperlink" Target="https://www.digikey.com/scripts/DkSearch/dksus.dll?Detail&amp;itemSeq=255687743&amp;uq=636573321888037133" TargetMode="External"/><Relationship Id="rId23" Type="http://schemas.openxmlformats.org/officeDocument/2006/relationships/hyperlink" Target="https://www.digikey.com/scripts/DkSearch/dksus.dll?Detail&amp;itemSeq=256670207&amp;uq=636583008495177308" TargetMode="External"/><Relationship Id="rId10" Type="http://schemas.openxmlformats.org/officeDocument/2006/relationships/hyperlink" Target="https://www.digikey.com/scripts/DkSearch/dksus.dll?Detail&amp;itemSeq=255685923&amp;uq=636573315130419726" TargetMode="External"/><Relationship Id="rId19" Type="http://schemas.openxmlformats.org/officeDocument/2006/relationships/hyperlink" Target="https://www.digikey.com/scripts/DkSearch/dksus.dll?Detail&amp;itemSeq=255689053&amp;uq=636573329310919726" TargetMode="External"/><Relationship Id="rId4" Type="http://schemas.openxmlformats.org/officeDocument/2006/relationships/hyperlink" Target="https://www.digikey.com/scripts/DkSearch/dksus.dll?Detail&amp;itemSeq=255007731&amp;uq=636573292806049726" TargetMode="External"/><Relationship Id="rId9" Type="http://schemas.openxmlformats.org/officeDocument/2006/relationships/hyperlink" Target="https://www.digikey.com/scripts/DkSearch/dksus.dll?Detail&amp;itemSeq=255008508&amp;uq=636573292806069726" TargetMode="External"/><Relationship Id="rId14" Type="http://schemas.openxmlformats.org/officeDocument/2006/relationships/hyperlink" Target="https://www.digikey.com/scripts/DkSearch/dksus.dll?Detail&amp;itemSeq=255687461&amp;uq=636573320529169726" TargetMode="External"/><Relationship Id="rId22" Type="http://schemas.openxmlformats.org/officeDocument/2006/relationships/hyperlink" Target="https://www.digikey.com/scripts/DkSearch/dksus.dll?Detail&amp;itemSeq=255882403&amp;uq=6365830084951573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70" zoomScaleNormal="70" workbookViewId="0">
      <selection activeCell="B25" sqref="B25"/>
    </sheetView>
  </sheetViews>
  <sheetFormatPr defaultRowHeight="15" x14ac:dyDescent="0.25"/>
  <cols>
    <col min="1" max="1" width="8.5" style="1" bestFit="1" customWidth="1"/>
    <col min="2" max="2" width="9.75" style="1" customWidth="1"/>
    <col min="3" max="3" width="8" style="1" customWidth="1"/>
    <col min="4" max="4" width="17.5" style="1" customWidth="1"/>
    <col min="5" max="5" width="14.625" style="1" customWidth="1"/>
    <col min="6" max="6" width="22.25" style="1" bestFit="1" customWidth="1"/>
    <col min="7" max="7" width="12.625" style="1" bestFit="1" customWidth="1"/>
    <col min="8" max="9" width="16.25" style="1" customWidth="1"/>
    <col min="10" max="10" width="25.375" style="1" bestFit="1" customWidth="1"/>
    <col min="11" max="11" width="27.75" style="1" customWidth="1"/>
    <col min="12" max="16384" width="9" style="1"/>
  </cols>
  <sheetData>
    <row r="1" spans="1:9" ht="30" x14ac:dyDescent="0.25">
      <c r="A1" s="2" t="s">
        <v>44</v>
      </c>
      <c r="B1" s="2" t="s">
        <v>32</v>
      </c>
      <c r="C1" s="2" t="s">
        <v>92</v>
      </c>
      <c r="D1" s="1" t="s">
        <v>25</v>
      </c>
      <c r="E1" s="1" t="s">
        <v>31</v>
      </c>
      <c r="F1" s="1" t="s">
        <v>50</v>
      </c>
      <c r="G1" s="1" t="s">
        <v>51</v>
      </c>
      <c r="H1" s="1" t="s">
        <v>85</v>
      </c>
      <c r="I1" s="1" t="s">
        <v>84</v>
      </c>
    </row>
    <row r="2" spans="1:9" x14ac:dyDescent="0.25">
      <c r="A2" s="2">
        <v>0</v>
      </c>
      <c r="B2" s="2">
        <v>1</v>
      </c>
      <c r="C2" s="2" t="s">
        <v>87</v>
      </c>
      <c r="D2" s="1" t="s">
        <v>8</v>
      </c>
      <c r="E2" s="4" t="s">
        <v>49</v>
      </c>
      <c r="F2" s="1" t="s">
        <v>43</v>
      </c>
      <c r="G2" s="1" t="s">
        <v>52</v>
      </c>
      <c r="H2" s="5">
        <v>0.13</v>
      </c>
      <c r="I2" s="5">
        <v>0.115</v>
      </c>
    </row>
    <row r="3" spans="1:9" x14ac:dyDescent="0.25">
      <c r="A3" s="2">
        <v>9</v>
      </c>
      <c r="B3" s="2">
        <v>1</v>
      </c>
      <c r="C3" s="2" t="s">
        <v>87</v>
      </c>
      <c r="D3" s="1" t="s">
        <v>0</v>
      </c>
      <c r="E3" s="4" t="s">
        <v>74</v>
      </c>
      <c r="F3" s="1" t="s">
        <v>35</v>
      </c>
      <c r="G3" s="1" t="s">
        <v>52</v>
      </c>
      <c r="H3" s="5">
        <v>0.1</v>
      </c>
      <c r="I3" s="5">
        <v>2.9000000000000001E-2</v>
      </c>
    </row>
    <row r="4" spans="1:9" x14ac:dyDescent="0.25">
      <c r="A4" s="2">
        <v>0</v>
      </c>
      <c r="B4" s="2">
        <v>3</v>
      </c>
      <c r="C4" s="2" t="s">
        <v>88</v>
      </c>
      <c r="D4" s="1" t="s">
        <v>34</v>
      </c>
      <c r="E4" s="4" t="s">
        <v>79</v>
      </c>
      <c r="F4" s="1" t="s">
        <v>36</v>
      </c>
      <c r="G4" s="1" t="s">
        <v>52</v>
      </c>
      <c r="H4" s="5">
        <v>1.0999999999999999E-2</v>
      </c>
      <c r="I4" s="5">
        <v>4.5999999999999999E-3</v>
      </c>
    </row>
    <row r="5" spans="1:9" x14ac:dyDescent="0.25">
      <c r="A5" s="2">
        <v>0</v>
      </c>
      <c r="B5" s="2">
        <v>1</v>
      </c>
      <c r="C5" s="2" t="s">
        <v>87</v>
      </c>
      <c r="D5" s="1" t="s">
        <v>9</v>
      </c>
      <c r="E5" s="4" t="s">
        <v>80</v>
      </c>
      <c r="F5" s="1" t="s">
        <v>37</v>
      </c>
      <c r="G5" s="1" t="s">
        <v>52</v>
      </c>
      <c r="H5" s="5">
        <v>0.1</v>
      </c>
      <c r="I5" s="5">
        <v>1.0999999999999999E-2</v>
      </c>
    </row>
    <row r="6" spans="1:9" ht="13.5" customHeight="1" x14ac:dyDescent="0.25">
      <c r="A6" s="2">
        <v>0</v>
      </c>
      <c r="B6" s="2">
        <v>5</v>
      </c>
      <c r="C6" s="6" t="s">
        <v>88</v>
      </c>
      <c r="D6" s="1" t="s">
        <v>33</v>
      </c>
      <c r="E6" s="4" t="s">
        <v>75</v>
      </c>
      <c r="F6" s="1" t="s">
        <v>38</v>
      </c>
      <c r="G6" s="1" t="s">
        <v>52</v>
      </c>
      <c r="H6" s="5">
        <v>7.0000000000000007E-2</v>
      </c>
      <c r="I6" s="5">
        <v>3.1300000000000001E-2</v>
      </c>
    </row>
    <row r="7" spans="1:9" ht="16.5" customHeight="1" x14ac:dyDescent="0.25">
      <c r="A7" s="2">
        <v>0</v>
      </c>
      <c r="B7" s="2">
        <v>2</v>
      </c>
      <c r="C7" s="2" t="s">
        <v>88</v>
      </c>
      <c r="D7" s="1" t="s">
        <v>83</v>
      </c>
      <c r="E7" s="4" t="s">
        <v>81</v>
      </c>
      <c r="F7" s="1" t="s">
        <v>39</v>
      </c>
      <c r="G7" s="1" t="s">
        <v>52</v>
      </c>
      <c r="H7" s="5">
        <v>1.0999999999999999E-2</v>
      </c>
      <c r="I7" s="5">
        <v>4.5999999999999999E-3</v>
      </c>
    </row>
    <row r="8" spans="1:9" ht="16.5" customHeight="1" x14ac:dyDescent="0.25">
      <c r="A8" s="2">
        <v>0</v>
      </c>
      <c r="B8" s="2">
        <v>3</v>
      </c>
      <c r="C8" s="2" t="s">
        <v>88</v>
      </c>
      <c r="D8" s="1" t="s">
        <v>26</v>
      </c>
      <c r="E8" s="4" t="s">
        <v>76</v>
      </c>
      <c r="F8" s="1" t="s">
        <v>40</v>
      </c>
      <c r="G8" s="1" t="s">
        <v>52</v>
      </c>
      <c r="H8" s="5">
        <v>3.2000000000000001E-2</v>
      </c>
      <c r="I8" s="5">
        <v>1.43E-2</v>
      </c>
    </row>
    <row r="9" spans="1:9" ht="16.5" customHeight="1" x14ac:dyDescent="0.25">
      <c r="A9" s="2">
        <v>0</v>
      </c>
      <c r="B9" s="2">
        <v>3</v>
      </c>
      <c r="C9" s="2" t="s">
        <v>88</v>
      </c>
      <c r="D9" s="1" t="s">
        <v>27</v>
      </c>
      <c r="E9" s="4" t="s">
        <v>82</v>
      </c>
      <c r="F9" s="1" t="s">
        <v>41</v>
      </c>
      <c r="G9" s="1" t="s">
        <v>52</v>
      </c>
      <c r="H9" s="5">
        <v>1.0999999999999999E-2</v>
      </c>
      <c r="I9" s="5">
        <v>4.5999999999999999E-3</v>
      </c>
    </row>
    <row r="10" spans="1:9" ht="15" customHeight="1" x14ac:dyDescent="0.25">
      <c r="A10" s="2">
        <v>0</v>
      </c>
      <c r="B10" s="2">
        <v>2</v>
      </c>
      <c r="C10" s="2" t="s">
        <v>88</v>
      </c>
      <c r="D10" s="1" t="s">
        <v>28</v>
      </c>
      <c r="E10" s="4" t="s">
        <v>77</v>
      </c>
      <c r="F10" s="1" t="s">
        <v>42</v>
      </c>
      <c r="G10" s="1" t="s">
        <v>52</v>
      </c>
      <c r="H10" s="5">
        <v>3.2000000000000001E-2</v>
      </c>
      <c r="I10" s="5">
        <v>1.43E-2</v>
      </c>
    </row>
    <row r="11" spans="1:9" ht="14.25" customHeight="1" x14ac:dyDescent="0.25">
      <c r="A11" s="2">
        <v>0</v>
      </c>
      <c r="B11" s="2">
        <v>1</v>
      </c>
      <c r="C11" s="2" t="s">
        <v>89</v>
      </c>
      <c r="D11" s="1" t="s">
        <v>20</v>
      </c>
      <c r="E11" s="1" t="s">
        <v>21</v>
      </c>
      <c r="F11" s="1" t="s">
        <v>78</v>
      </c>
      <c r="G11" s="1" t="s">
        <v>53</v>
      </c>
      <c r="H11" s="5">
        <v>2.16</v>
      </c>
      <c r="I11" s="5">
        <v>2.16</v>
      </c>
    </row>
    <row r="12" spans="1:9" ht="15" customHeight="1" x14ac:dyDescent="0.25">
      <c r="A12" s="2">
        <v>0</v>
      </c>
      <c r="B12" s="2">
        <v>1</v>
      </c>
      <c r="C12" s="2" t="s">
        <v>87</v>
      </c>
      <c r="D12" s="1" t="s">
        <v>24</v>
      </c>
      <c r="E12" s="4" t="s">
        <v>54</v>
      </c>
      <c r="F12" s="1" t="s">
        <v>60</v>
      </c>
      <c r="G12" s="1" t="s">
        <v>52</v>
      </c>
      <c r="H12" s="5">
        <v>0.61</v>
      </c>
      <c r="I12" s="5">
        <v>0.56999999999999995</v>
      </c>
    </row>
    <row r="13" spans="1:9" ht="17.25" customHeight="1" x14ac:dyDescent="0.25">
      <c r="A13" s="2">
        <v>0</v>
      </c>
      <c r="B13" s="2">
        <v>1</v>
      </c>
      <c r="C13" s="2" t="s">
        <v>87</v>
      </c>
      <c r="D13" s="1" t="s">
        <v>15</v>
      </c>
      <c r="E13" s="4" t="s">
        <v>56</v>
      </c>
      <c r="F13" s="1" t="s">
        <v>57</v>
      </c>
      <c r="G13" s="1" t="s">
        <v>52</v>
      </c>
      <c r="H13" s="5">
        <v>0.48</v>
      </c>
      <c r="I13" s="5">
        <v>0.36199999999999999</v>
      </c>
    </row>
    <row r="14" spans="1:9" x14ac:dyDescent="0.25">
      <c r="A14" s="2">
        <v>0</v>
      </c>
      <c r="B14" s="2">
        <v>1</v>
      </c>
      <c r="C14" s="2" t="s">
        <v>91</v>
      </c>
      <c r="D14" s="1" t="s">
        <v>12</v>
      </c>
      <c r="E14" s="4" t="s">
        <v>61</v>
      </c>
      <c r="F14" s="1" t="s">
        <v>13</v>
      </c>
      <c r="G14" s="1" t="s">
        <v>52</v>
      </c>
      <c r="H14" s="5">
        <v>3.18</v>
      </c>
      <c r="I14" s="5">
        <v>2.8832</v>
      </c>
    </row>
    <row r="15" spans="1:9" x14ac:dyDescent="0.25">
      <c r="A15" s="2">
        <v>0</v>
      </c>
      <c r="B15" s="2">
        <v>1</v>
      </c>
      <c r="C15" s="2" t="s">
        <v>87</v>
      </c>
      <c r="D15" s="1" t="s">
        <v>3</v>
      </c>
      <c r="E15" s="4" t="s">
        <v>72</v>
      </c>
      <c r="F15" s="1" t="s">
        <v>64</v>
      </c>
      <c r="G15" s="1" t="s">
        <v>52</v>
      </c>
      <c r="H15" s="5">
        <v>0.5</v>
      </c>
      <c r="I15" s="5">
        <v>0.35599999999999998</v>
      </c>
    </row>
    <row r="16" spans="1:9" ht="15" customHeight="1" x14ac:dyDescent="0.25">
      <c r="A16" s="2">
        <v>0</v>
      </c>
      <c r="B16" s="2">
        <v>1</v>
      </c>
      <c r="C16" s="2" t="s">
        <v>87</v>
      </c>
      <c r="D16" s="1" t="s">
        <v>10</v>
      </c>
      <c r="E16" s="4" t="s">
        <v>11</v>
      </c>
      <c r="F16" s="1" t="s">
        <v>62</v>
      </c>
      <c r="G16" s="1" t="s">
        <v>52</v>
      </c>
      <c r="H16" s="5">
        <v>0.48</v>
      </c>
      <c r="I16" s="5">
        <v>0.46300000000000002</v>
      </c>
    </row>
    <row r="17" spans="1:9" ht="16.5" customHeight="1" x14ac:dyDescent="0.25">
      <c r="A17" s="2">
        <v>1</v>
      </c>
      <c r="B17" s="2">
        <v>1</v>
      </c>
      <c r="C17" s="2" t="s">
        <v>87</v>
      </c>
      <c r="D17" s="1" t="s">
        <v>18</v>
      </c>
      <c r="E17" s="4" t="s">
        <v>48</v>
      </c>
      <c r="F17" s="1" t="s">
        <v>19</v>
      </c>
      <c r="G17" s="1" t="s">
        <v>52</v>
      </c>
      <c r="H17" s="5">
        <v>0.57999999999999996</v>
      </c>
      <c r="I17" s="5">
        <v>0.54700000000000004</v>
      </c>
    </row>
    <row r="18" spans="1:9" x14ac:dyDescent="0.25">
      <c r="A18" s="2">
        <v>0</v>
      </c>
      <c r="B18" s="2">
        <v>1</v>
      </c>
      <c r="C18" s="2" t="s">
        <v>87</v>
      </c>
      <c r="D18" s="1" t="s">
        <v>2</v>
      </c>
      <c r="E18" s="4" t="s">
        <v>58</v>
      </c>
      <c r="F18" s="1" t="s">
        <v>59</v>
      </c>
      <c r="G18" s="1" t="s">
        <v>52</v>
      </c>
      <c r="H18" s="5">
        <v>0.43</v>
      </c>
      <c r="I18" s="5">
        <v>0.32100000000000001</v>
      </c>
    </row>
    <row r="19" spans="1:9" ht="17.25" customHeight="1" x14ac:dyDescent="0.25">
      <c r="A19" s="2">
        <v>0</v>
      </c>
      <c r="B19" s="2">
        <v>1</v>
      </c>
      <c r="C19" s="2" t="s">
        <v>87</v>
      </c>
      <c r="D19" s="1" t="s">
        <v>14</v>
      </c>
      <c r="E19" s="1" t="s">
        <v>86</v>
      </c>
      <c r="F19" s="1" t="s">
        <v>63</v>
      </c>
      <c r="G19" s="1" t="s">
        <v>53</v>
      </c>
      <c r="H19" s="5">
        <v>10.5</v>
      </c>
      <c r="I19" s="5">
        <v>6.5250000000000004</v>
      </c>
    </row>
    <row r="20" spans="1:9" x14ac:dyDescent="0.25">
      <c r="A20" s="2">
        <v>0</v>
      </c>
      <c r="B20" s="2">
        <v>1</v>
      </c>
      <c r="C20" s="2" t="s">
        <v>91</v>
      </c>
      <c r="D20" s="1" t="s">
        <v>16</v>
      </c>
      <c r="E20" s="4" t="s">
        <v>17</v>
      </c>
      <c r="F20" s="1" t="s">
        <v>55</v>
      </c>
      <c r="G20" s="1" t="s">
        <v>52</v>
      </c>
      <c r="H20" s="5">
        <v>0.59</v>
      </c>
      <c r="I20" s="5">
        <v>0.49840000000000001</v>
      </c>
    </row>
    <row r="21" spans="1:9" ht="15.75" customHeight="1" x14ac:dyDescent="0.25">
      <c r="A21" s="2">
        <v>0</v>
      </c>
      <c r="B21" s="2">
        <v>1</v>
      </c>
      <c r="C21" s="2" t="s">
        <v>90</v>
      </c>
      <c r="D21" s="1" t="s">
        <v>5</v>
      </c>
      <c r="E21" s="1" t="s">
        <v>67</v>
      </c>
      <c r="F21" s="1" t="s">
        <v>68</v>
      </c>
      <c r="G21" s="1" t="s">
        <v>53</v>
      </c>
      <c r="H21" s="5">
        <v>7.43</v>
      </c>
      <c r="I21" s="5">
        <v>7.43</v>
      </c>
    </row>
    <row r="22" spans="1:9" x14ac:dyDescent="0.25">
      <c r="A22" s="2">
        <v>0</v>
      </c>
      <c r="B22" s="2">
        <v>1</v>
      </c>
      <c r="C22" s="2" t="s">
        <v>87</v>
      </c>
      <c r="D22" s="1" t="s">
        <v>1</v>
      </c>
      <c r="E22" s="4" t="s">
        <v>71</v>
      </c>
      <c r="F22" s="1" t="s">
        <v>66</v>
      </c>
      <c r="G22" s="1" t="s">
        <v>52</v>
      </c>
      <c r="H22" s="5">
        <v>0.44</v>
      </c>
      <c r="I22" s="5">
        <v>0.317</v>
      </c>
    </row>
    <row r="23" spans="1:9" x14ac:dyDescent="0.25">
      <c r="A23" s="2">
        <v>0</v>
      </c>
      <c r="B23" s="2">
        <v>2</v>
      </c>
      <c r="C23" s="2" t="s">
        <v>93</v>
      </c>
      <c r="D23" s="1" t="s">
        <v>29</v>
      </c>
      <c r="E23" s="4" t="s">
        <v>73</v>
      </c>
      <c r="F23" s="1" t="s">
        <v>65</v>
      </c>
      <c r="G23" s="1" t="s">
        <v>52</v>
      </c>
      <c r="H23" s="5">
        <v>0.317</v>
      </c>
      <c r="I23" s="5">
        <v>0.24279999999999999</v>
      </c>
    </row>
    <row r="24" spans="1:9" ht="15.75" customHeight="1" x14ac:dyDescent="0.25">
      <c r="A24" s="2">
        <v>13</v>
      </c>
      <c r="B24" s="2">
        <v>1</v>
      </c>
      <c r="C24" s="2" t="s">
        <v>87</v>
      </c>
      <c r="D24" s="1" t="s">
        <v>6</v>
      </c>
      <c r="E24" s="4" t="s">
        <v>7</v>
      </c>
      <c r="F24" s="1" t="s">
        <v>7</v>
      </c>
      <c r="G24" s="1" t="s">
        <v>52</v>
      </c>
      <c r="H24" s="5">
        <v>2.27</v>
      </c>
      <c r="I24" s="5">
        <v>2.0630000000000002</v>
      </c>
    </row>
    <row r="25" spans="1:9" ht="15" customHeight="1" x14ac:dyDescent="0.25">
      <c r="A25" s="2">
        <v>0</v>
      </c>
      <c r="B25" s="2">
        <v>3</v>
      </c>
      <c r="C25" s="2" t="s">
        <v>94</v>
      </c>
      <c r="D25" s="1" t="s">
        <v>30</v>
      </c>
      <c r="E25" s="4" t="s">
        <v>69</v>
      </c>
      <c r="F25" s="1" t="s">
        <v>70</v>
      </c>
      <c r="G25" s="1" t="s">
        <v>52</v>
      </c>
      <c r="H25" s="5">
        <v>0.499</v>
      </c>
      <c r="I25" s="5">
        <v>0.47120000000000001</v>
      </c>
    </row>
    <row r="26" spans="1:9" x14ac:dyDescent="0.25">
      <c r="A26" s="2">
        <v>0</v>
      </c>
      <c r="B26" s="2">
        <v>1</v>
      </c>
      <c r="C26" s="2" t="s">
        <v>87</v>
      </c>
      <c r="D26" s="1" t="s">
        <v>4</v>
      </c>
      <c r="E26" s="4" t="s">
        <v>46</v>
      </c>
      <c r="F26" s="1" t="s">
        <v>47</v>
      </c>
      <c r="G26" s="1" t="s">
        <v>52</v>
      </c>
      <c r="H26" s="5">
        <v>3.6</v>
      </c>
      <c r="I26" s="5">
        <v>3.2370000000000001</v>
      </c>
    </row>
    <row r="27" spans="1:9" x14ac:dyDescent="0.25">
      <c r="A27" s="3">
        <v>0</v>
      </c>
      <c r="B27" s="3">
        <v>1</v>
      </c>
      <c r="C27" s="3" t="s">
        <v>87</v>
      </c>
      <c r="D27" s="1" t="s">
        <v>22</v>
      </c>
      <c r="E27" s="4" t="s">
        <v>45</v>
      </c>
      <c r="F27" s="1" t="s">
        <v>23</v>
      </c>
      <c r="G27" s="1" t="s">
        <v>52</v>
      </c>
      <c r="H27" s="5">
        <v>0.46</v>
      </c>
      <c r="I27" s="5">
        <v>0.437</v>
      </c>
    </row>
    <row r="28" spans="1:9" x14ac:dyDescent="0.25">
      <c r="A28" s="3">
        <v>0</v>
      </c>
      <c r="B28" s="3">
        <v>1</v>
      </c>
      <c r="C28" s="3" t="s">
        <v>89</v>
      </c>
      <c r="E28" s="4"/>
      <c r="F28" s="1" t="s">
        <v>96</v>
      </c>
      <c r="G28" s="1" t="s">
        <v>95</v>
      </c>
      <c r="H28" s="5">
        <v>29.35</v>
      </c>
      <c r="I28" s="5">
        <f>29.35/10</f>
        <v>2.9350000000000001</v>
      </c>
    </row>
    <row r="29" spans="1:9" x14ac:dyDescent="0.25">
      <c r="A29" s="3"/>
      <c r="B29" s="3"/>
      <c r="C29" s="3"/>
      <c r="E29" s="4">
        <v>1570</v>
      </c>
      <c r="F29" s="1" t="s">
        <v>97</v>
      </c>
      <c r="G29" s="1" t="s">
        <v>52</v>
      </c>
      <c r="H29" s="5">
        <v>5.95</v>
      </c>
      <c r="I29" s="5">
        <v>5.95</v>
      </c>
    </row>
    <row r="30" spans="1:9" x14ac:dyDescent="0.25">
      <c r="A30" s="2"/>
      <c r="B30" s="2"/>
      <c r="C30" s="2"/>
      <c r="H30" s="7">
        <f>SUM(H2:H29)</f>
        <v>70.323000000000008</v>
      </c>
      <c r="I30" s="7">
        <f>SUM(I2:I29)</f>
        <v>37.997300000000003</v>
      </c>
    </row>
    <row r="31" spans="1:9" x14ac:dyDescent="0.25">
      <c r="A31" s="2"/>
      <c r="B31" s="2"/>
      <c r="C31" s="2"/>
    </row>
    <row r="32" spans="1:9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3"/>
      <c r="B44" s="3"/>
      <c r="C44" s="3"/>
    </row>
    <row r="45" spans="1:3" x14ac:dyDescent="0.25">
      <c r="A45" s="2"/>
      <c r="B45" s="2"/>
      <c r="C45" s="2"/>
    </row>
    <row r="46" spans="1:3" x14ac:dyDescent="0.25">
      <c r="A46" s="3"/>
      <c r="B46" s="3"/>
      <c r="C46" s="3"/>
    </row>
  </sheetData>
  <hyperlinks>
    <hyperlink ref="E27" r:id="rId1" display="https://www.digikey.com/scripts/DkSearch/dksus.dll?Detail&amp;itemSeq=255006924&amp;uq=636573277011681174"/>
    <hyperlink ref="E26" r:id="rId2" display="https://www.digikey.com/scripts/DkSearch/dksus.dll?Detail&amp;itemSeq=255582543&amp;uq=636573277011711177"/>
    <hyperlink ref="E17" r:id="rId3" display="https://www.digikey.com/scripts/DkSearch/dksus.dll?Detail&amp;itemSeq=255006885&amp;uq=636573277011671173"/>
    <hyperlink ref="E2" r:id="rId4" display="https://www.digikey.com/product-detail/en/on-semiconductor/MMBT2222LT1G/MMBT2222LT1GOSCT-ND/1139808"/>
    <hyperlink ref="E12" r:id="rId5" display="https://www.digikey.com/scripts/DkSearch/dksus.dll?Detail&amp;itemSeq=255577954&amp;uq=636573292806079726"/>
    <hyperlink ref="E20" r:id="rId6" display="https://www.digikey.com/scripts/DkSearch/dksus.dll?Detail&amp;itemSeq=255007731&amp;uq=636573292806049726"/>
    <hyperlink ref="E13" r:id="rId7" display="https://www.digikey.com/scripts/DkSearch/dksus.dll?Detail&amp;itemSeq=255007807&amp;uq=636573292806059726"/>
    <hyperlink ref="E18" r:id="rId8" display="https://www.digikey.com/scripts/DkSearch/dksus.dll?Detail&amp;itemSeq=255007915&amp;uq=636573292806059726"/>
    <hyperlink ref="E14" r:id="rId9" display="https://www.digikey.com/scripts/DkSearch/dksus.dll?Detail&amp;itemSeq=255008032&amp;uq=636573292806069726"/>
    <hyperlink ref="E16" r:id="rId10" display="https://www.digikey.com/scripts/DkSearch/dksus.dll?Detail&amp;itemSeq=255287263&amp;uq=636573292806069726"/>
    <hyperlink ref="E24" r:id="rId11" display="https://www.digikey.com/scripts/DkSearch/dksus.dll?Detail&amp;itemSeq=255683609&amp;uq=636573305216640966"/>
    <hyperlink ref="E25" r:id="rId12" display="https://www.digikey.com/scripts/DkSearch/dksus.dll?Detail&amp;itemSeq=255008508&amp;uq=636573292806069726"/>
    <hyperlink ref="E22" r:id="rId13" display="https://www.digikey.com/scripts/DkSearch/dksus.dll?Detail&amp;itemSeq=255685923&amp;uq=636573315130419726"/>
    <hyperlink ref="E15" r:id="rId14" display="https://www.digikey.com/scripts/DkSearch/dksus.dll?Detail&amp;itemSeq=255686028&amp;uq=636573315948419447"/>
    <hyperlink ref="E23" r:id="rId15" display="https://www.digikey.com/scripts/DkSearch/dksus.dll?Detail&amp;itemSeq=255686232&amp;uq=636573317079069726"/>
    <hyperlink ref="E3" r:id="rId16" display="https://www.digikey.com/scripts/DkSearch/dksus.dll?Detail&amp;itemSeq=255687110&amp;uq=636573319776344879"/>
    <hyperlink ref="E6" r:id="rId17" display="https://www.digikey.com/scripts/DkSearch/dksus.dll?Detail&amp;itemSeq=255687461&amp;uq=636573320529169726"/>
    <hyperlink ref="E8" r:id="rId18" display="https://www.digikey.com/scripts/DkSearch/dksus.dll?Detail&amp;itemSeq=255687743&amp;uq=636573321888037133"/>
    <hyperlink ref="E10" r:id="rId19" display="https://www.digikey.com/scripts/DkSearch/dksus.dll?Detail&amp;itemSeq=255687905&amp;uq=636573322862249726"/>
    <hyperlink ref="E4" r:id="rId20" display="https://www.digikey.com/scripts/DkSearch/dksus.dll?Detail&amp;itemSeq=255688809&amp;uq=636573327832494815"/>
    <hyperlink ref="E5" r:id="rId21" display="https://www.digikey.com/scripts/DkSearch/dksus.dll?Detail&amp;itemSeq=255688956&amp;uq=636573328681559713"/>
    <hyperlink ref="E7" r:id="rId22" display="https://www.digikey.com/scripts/DkSearch/dksus.dll?Detail&amp;itemSeq=255689053&amp;uq=636573329310919726"/>
    <hyperlink ref="E9" r:id="rId23" display="https://www.digikey.com/scripts/DkSearch/dksus.dll?Detail&amp;itemSeq=255689221&amp;uq=636573330063847928"/>
    <hyperlink ref="E29" r:id="rId24" display="https://www.digikey.com/scripts/DkSearch/dksus.dll?Detail&amp;itemSeq=255712800&amp;uq=636573577435916489"/>
  </hyperlinks>
  <pageMargins left="0.7" right="0.7" top="0.75" bottom="0.75" header="0.3" footer="0.3"/>
  <pageSetup orientation="portrait" horizontalDpi="4294967293" verticalDpi="0" r:id="rId25"/>
  <ignoredErrors>
    <ignoredError sqref="C2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A5" zoomScale="70" zoomScaleNormal="70" workbookViewId="0">
      <selection activeCell="E18" sqref="E18"/>
    </sheetView>
  </sheetViews>
  <sheetFormatPr defaultRowHeight="15" x14ac:dyDescent="0.25"/>
  <cols>
    <col min="1" max="1" width="8.5" style="1" bestFit="1" customWidth="1"/>
    <col min="2" max="2" width="9.75" style="1" customWidth="1"/>
    <col min="3" max="3" width="8" style="1" customWidth="1"/>
    <col min="4" max="4" width="17.5" style="1" customWidth="1"/>
    <col min="5" max="5" width="14.625" style="1" customWidth="1"/>
    <col min="6" max="6" width="22.25" style="1" bestFit="1" customWidth="1"/>
    <col min="7" max="7" width="12.625" style="1" bestFit="1" customWidth="1"/>
    <col min="8" max="9" width="16.25" style="1" customWidth="1"/>
    <col min="10" max="10" width="13.125" style="1" customWidth="1"/>
    <col min="11" max="11" width="11.875" style="1" bestFit="1" customWidth="1"/>
    <col min="12" max="16384" width="9" style="1"/>
  </cols>
  <sheetData>
    <row r="1" spans="1:11" ht="30" x14ac:dyDescent="0.25">
      <c r="A1" s="2" t="s">
        <v>44</v>
      </c>
      <c r="B1" s="2" t="s">
        <v>32</v>
      </c>
      <c r="C1" s="2" t="s">
        <v>92</v>
      </c>
      <c r="D1" s="1" t="s">
        <v>25</v>
      </c>
      <c r="E1" s="1" t="s">
        <v>31</v>
      </c>
      <c r="F1" s="1" t="s">
        <v>50</v>
      </c>
      <c r="G1" s="1" t="s">
        <v>51</v>
      </c>
      <c r="H1" s="1" t="s">
        <v>85</v>
      </c>
      <c r="I1" s="1" t="s">
        <v>84</v>
      </c>
      <c r="J1" s="1" t="s">
        <v>105</v>
      </c>
      <c r="K1" s="1" t="s">
        <v>105</v>
      </c>
    </row>
    <row r="2" spans="1:11" x14ac:dyDescent="0.25">
      <c r="A2" s="2">
        <v>0</v>
      </c>
      <c r="B2" s="2">
        <v>3</v>
      </c>
      <c r="C2" s="2" t="s">
        <v>88</v>
      </c>
      <c r="D2" s="1" t="s">
        <v>26</v>
      </c>
      <c r="E2" s="4" t="s">
        <v>76</v>
      </c>
      <c r="F2" s="1" t="s">
        <v>40</v>
      </c>
      <c r="G2" s="1" t="s">
        <v>52</v>
      </c>
      <c r="H2" s="5">
        <v>3.2000000000000001E-2</v>
      </c>
      <c r="I2" s="5">
        <v>1.43E-2</v>
      </c>
      <c r="J2" s="8">
        <f t="shared" ref="J2:J30" si="0">H2*$B2</f>
        <v>9.6000000000000002E-2</v>
      </c>
      <c r="K2" s="8">
        <f t="shared" ref="K2:K30" si="1">I2*$B2</f>
        <v>4.2900000000000001E-2</v>
      </c>
    </row>
    <row r="3" spans="1:11" x14ac:dyDescent="0.25">
      <c r="A3" s="2">
        <v>9</v>
      </c>
      <c r="B3" s="2">
        <v>1</v>
      </c>
      <c r="C3" s="2" t="s">
        <v>87</v>
      </c>
      <c r="D3" s="1" t="s">
        <v>0</v>
      </c>
      <c r="E3" s="4" t="s">
        <v>74</v>
      </c>
      <c r="F3" s="1" t="s">
        <v>35</v>
      </c>
      <c r="G3" s="1" t="s">
        <v>52</v>
      </c>
      <c r="H3" s="5">
        <v>0.1</v>
      </c>
      <c r="I3" s="5">
        <v>2.9000000000000001E-2</v>
      </c>
      <c r="J3" s="8">
        <f t="shared" si="0"/>
        <v>0.1</v>
      </c>
      <c r="K3" s="8">
        <f t="shared" si="1"/>
        <v>2.9000000000000001E-2</v>
      </c>
    </row>
    <row r="4" spans="1:11" x14ac:dyDescent="0.25">
      <c r="A4" s="2">
        <v>0</v>
      </c>
      <c r="B4" s="2">
        <v>2</v>
      </c>
      <c r="C4" s="2" t="s">
        <v>88</v>
      </c>
      <c r="D4" s="1" t="s">
        <v>28</v>
      </c>
      <c r="E4" s="4" t="s">
        <v>77</v>
      </c>
      <c r="F4" s="1" t="s">
        <v>42</v>
      </c>
      <c r="G4" s="1" t="s">
        <v>52</v>
      </c>
      <c r="H4" s="5">
        <v>3.2000000000000001E-2</v>
      </c>
      <c r="I4" s="5">
        <v>1.43E-2</v>
      </c>
      <c r="J4" s="8">
        <f t="shared" si="0"/>
        <v>6.4000000000000001E-2</v>
      </c>
      <c r="K4" s="8">
        <f t="shared" si="1"/>
        <v>2.86E-2</v>
      </c>
    </row>
    <row r="5" spans="1:11" ht="30" x14ac:dyDescent="0.25">
      <c r="A5" s="2">
        <v>0</v>
      </c>
      <c r="B5" s="2">
        <v>5</v>
      </c>
      <c r="C5" s="6" t="s">
        <v>88</v>
      </c>
      <c r="D5" s="1" t="s">
        <v>33</v>
      </c>
      <c r="E5" s="4" t="s">
        <v>75</v>
      </c>
      <c r="F5" s="1" t="s">
        <v>38</v>
      </c>
      <c r="G5" s="1" t="s">
        <v>52</v>
      </c>
      <c r="H5" s="5">
        <v>7.0000000000000007E-2</v>
      </c>
      <c r="I5" s="5">
        <v>3.1300000000000001E-2</v>
      </c>
      <c r="J5" s="8">
        <f t="shared" si="0"/>
        <v>0.35000000000000003</v>
      </c>
      <c r="K5" s="8">
        <f t="shared" si="1"/>
        <v>0.1565</v>
      </c>
    </row>
    <row r="6" spans="1:11" ht="13.5" customHeight="1" x14ac:dyDescent="0.25">
      <c r="A6" s="2">
        <v>0</v>
      </c>
      <c r="B6" s="2">
        <v>1</v>
      </c>
      <c r="C6" s="2" t="s">
        <v>87</v>
      </c>
      <c r="D6" s="1" t="s">
        <v>1</v>
      </c>
      <c r="E6" s="4" t="s">
        <v>71</v>
      </c>
      <c r="F6" s="1" t="s">
        <v>66</v>
      </c>
      <c r="G6" s="1" t="s">
        <v>52</v>
      </c>
      <c r="H6" s="5">
        <v>0.44</v>
      </c>
      <c r="I6" s="5">
        <v>0.317</v>
      </c>
      <c r="J6" s="8">
        <f t="shared" si="0"/>
        <v>0.44</v>
      </c>
      <c r="K6" s="8">
        <f t="shared" si="1"/>
        <v>0.317</v>
      </c>
    </row>
    <row r="7" spans="1:11" ht="16.5" customHeight="1" x14ac:dyDescent="0.25">
      <c r="A7" s="2">
        <v>0</v>
      </c>
      <c r="B7" s="2">
        <v>1</v>
      </c>
      <c r="C7" s="2" t="s">
        <v>87</v>
      </c>
      <c r="D7" s="1" t="s">
        <v>2</v>
      </c>
      <c r="E7" s="4" t="s">
        <v>58</v>
      </c>
      <c r="F7" s="1" t="s">
        <v>59</v>
      </c>
      <c r="G7" s="1" t="s">
        <v>52</v>
      </c>
      <c r="H7" s="5">
        <v>0.43</v>
      </c>
      <c r="I7" s="5">
        <v>0.32100000000000001</v>
      </c>
      <c r="J7" s="8">
        <f t="shared" si="0"/>
        <v>0.43</v>
      </c>
      <c r="K7" s="8">
        <f t="shared" si="1"/>
        <v>0.32100000000000001</v>
      </c>
    </row>
    <row r="8" spans="1:11" ht="16.5" customHeight="1" x14ac:dyDescent="0.25">
      <c r="A8" s="2">
        <v>0</v>
      </c>
      <c r="B8" s="2">
        <v>2</v>
      </c>
      <c r="C8" s="2" t="s">
        <v>93</v>
      </c>
      <c r="D8" s="1" t="s">
        <v>29</v>
      </c>
      <c r="E8" s="4" t="s">
        <v>73</v>
      </c>
      <c r="F8" s="1" t="s">
        <v>65</v>
      </c>
      <c r="G8" s="1" t="s">
        <v>52</v>
      </c>
      <c r="H8" s="5">
        <v>0.317</v>
      </c>
      <c r="I8" s="5">
        <v>0.24279999999999999</v>
      </c>
      <c r="J8" s="8">
        <f t="shared" si="0"/>
        <v>0.63400000000000001</v>
      </c>
      <c r="K8" s="8">
        <f t="shared" si="1"/>
        <v>0.48559999999999998</v>
      </c>
    </row>
    <row r="9" spans="1:11" ht="16.5" customHeight="1" x14ac:dyDescent="0.25">
      <c r="A9" s="2">
        <v>0</v>
      </c>
      <c r="B9" s="2">
        <v>1</v>
      </c>
      <c r="C9" s="2" t="s">
        <v>87</v>
      </c>
      <c r="D9" s="1" t="s">
        <v>3</v>
      </c>
      <c r="E9" s="4" t="s">
        <v>72</v>
      </c>
      <c r="F9" s="1" t="s">
        <v>64</v>
      </c>
      <c r="G9" s="1" t="s">
        <v>52</v>
      </c>
      <c r="H9" s="5">
        <v>0.5</v>
      </c>
      <c r="I9" s="5">
        <v>0.35599999999999998</v>
      </c>
      <c r="J9" s="8">
        <f t="shared" si="0"/>
        <v>0.5</v>
      </c>
      <c r="K9" s="8">
        <f t="shared" si="1"/>
        <v>0.35599999999999998</v>
      </c>
    </row>
    <row r="10" spans="1:11" ht="15" customHeight="1" x14ac:dyDescent="0.25">
      <c r="A10" s="2">
        <v>0</v>
      </c>
      <c r="B10" s="2">
        <v>1</v>
      </c>
      <c r="C10" s="2" t="s">
        <v>87</v>
      </c>
      <c r="D10" s="1" t="s">
        <v>4</v>
      </c>
      <c r="E10" s="4" t="s">
        <v>46</v>
      </c>
      <c r="F10" s="1" t="s">
        <v>47</v>
      </c>
      <c r="G10" s="1" t="s">
        <v>52</v>
      </c>
      <c r="H10" s="5">
        <v>3.6</v>
      </c>
      <c r="I10" s="5">
        <v>3.2370000000000001</v>
      </c>
      <c r="J10" s="8">
        <f t="shared" si="0"/>
        <v>3.6</v>
      </c>
      <c r="K10" s="8">
        <f t="shared" si="1"/>
        <v>3.2370000000000001</v>
      </c>
    </row>
    <row r="11" spans="1:11" ht="14.25" customHeight="1" x14ac:dyDescent="0.25">
      <c r="A11" s="2">
        <v>0</v>
      </c>
      <c r="B11" s="2">
        <v>1</v>
      </c>
      <c r="C11" s="2" t="s">
        <v>90</v>
      </c>
      <c r="D11" s="1" t="s">
        <v>5</v>
      </c>
      <c r="E11" s="1" t="s">
        <v>67</v>
      </c>
      <c r="F11" s="1" t="s">
        <v>68</v>
      </c>
      <c r="G11" s="1" t="s">
        <v>53</v>
      </c>
      <c r="H11" s="5">
        <v>7.43</v>
      </c>
      <c r="I11" s="5">
        <v>7.43</v>
      </c>
      <c r="J11" s="8">
        <f t="shared" si="0"/>
        <v>7.43</v>
      </c>
      <c r="K11" s="8">
        <f t="shared" si="1"/>
        <v>7.43</v>
      </c>
    </row>
    <row r="12" spans="1:11" ht="15" customHeight="1" x14ac:dyDescent="0.25">
      <c r="A12" s="2">
        <v>13</v>
      </c>
      <c r="B12" s="2">
        <v>1</v>
      </c>
      <c r="C12" s="2" t="s">
        <v>87</v>
      </c>
      <c r="D12" s="1" t="s">
        <v>6</v>
      </c>
      <c r="E12" s="4" t="s">
        <v>7</v>
      </c>
      <c r="F12" s="1" t="s">
        <v>7</v>
      </c>
      <c r="G12" s="1" t="s">
        <v>52</v>
      </c>
      <c r="H12" s="5">
        <v>2.27</v>
      </c>
      <c r="I12" s="5">
        <v>2.0630000000000002</v>
      </c>
      <c r="J12" s="8">
        <f t="shared" si="0"/>
        <v>2.27</v>
      </c>
      <c r="K12" s="8">
        <f t="shared" si="1"/>
        <v>2.0630000000000002</v>
      </c>
    </row>
    <row r="13" spans="1:11" ht="17.25" customHeight="1" x14ac:dyDescent="0.25">
      <c r="A13" s="2">
        <v>0</v>
      </c>
      <c r="B13" s="2">
        <v>1</v>
      </c>
      <c r="C13" s="2" t="s">
        <v>87</v>
      </c>
      <c r="D13" s="1" t="s">
        <v>8</v>
      </c>
      <c r="E13" s="4" t="s">
        <v>49</v>
      </c>
      <c r="F13" s="1" t="s">
        <v>43</v>
      </c>
      <c r="G13" s="1" t="s">
        <v>52</v>
      </c>
      <c r="H13" s="5">
        <v>0.13</v>
      </c>
      <c r="I13" s="5">
        <v>0.115</v>
      </c>
      <c r="J13" s="8">
        <f t="shared" si="0"/>
        <v>0.13</v>
      </c>
      <c r="K13" s="8">
        <f t="shared" si="1"/>
        <v>0.115</v>
      </c>
    </row>
    <row r="14" spans="1:11" x14ac:dyDescent="0.25">
      <c r="A14" s="2">
        <v>0</v>
      </c>
      <c r="B14" s="2">
        <v>3</v>
      </c>
      <c r="C14" s="2" t="s">
        <v>88</v>
      </c>
      <c r="D14" s="1" t="s">
        <v>34</v>
      </c>
      <c r="E14" s="4" t="s">
        <v>79</v>
      </c>
      <c r="F14" s="1" t="s">
        <v>36</v>
      </c>
      <c r="G14" s="1" t="s">
        <v>52</v>
      </c>
      <c r="H14" s="5">
        <v>1.0999999999999999E-2</v>
      </c>
      <c r="I14" s="5">
        <v>4.5999999999999999E-3</v>
      </c>
      <c r="J14" s="8">
        <f t="shared" si="0"/>
        <v>3.3000000000000002E-2</v>
      </c>
      <c r="K14" s="8">
        <f t="shared" si="1"/>
        <v>1.38E-2</v>
      </c>
    </row>
    <row r="15" spans="1:11" x14ac:dyDescent="0.25">
      <c r="A15" s="2">
        <v>0</v>
      </c>
      <c r="B15" s="2">
        <v>4</v>
      </c>
      <c r="C15" s="2" t="s">
        <v>88</v>
      </c>
      <c r="D15" s="1" t="s">
        <v>104</v>
      </c>
      <c r="E15" s="4" t="s">
        <v>81</v>
      </c>
      <c r="F15" s="1" t="s">
        <v>39</v>
      </c>
      <c r="G15" s="1" t="s">
        <v>52</v>
      </c>
      <c r="H15" s="5">
        <v>1.0999999999999999E-2</v>
      </c>
      <c r="I15" s="5">
        <v>4.5999999999999999E-3</v>
      </c>
      <c r="J15" s="8">
        <f t="shared" si="0"/>
        <v>4.3999999999999997E-2</v>
      </c>
      <c r="K15" s="8">
        <f t="shared" si="1"/>
        <v>1.84E-2</v>
      </c>
    </row>
    <row r="16" spans="1:11" ht="15" customHeight="1" x14ac:dyDescent="0.25">
      <c r="A16" s="2">
        <v>0</v>
      </c>
      <c r="B16" s="2">
        <v>3</v>
      </c>
      <c r="C16" s="2" t="s">
        <v>88</v>
      </c>
      <c r="D16" s="1" t="s">
        <v>27</v>
      </c>
      <c r="E16" s="4" t="s">
        <v>82</v>
      </c>
      <c r="F16" s="1" t="s">
        <v>41</v>
      </c>
      <c r="G16" s="1" t="s">
        <v>52</v>
      </c>
      <c r="H16" s="5">
        <v>1.0999999999999999E-2</v>
      </c>
      <c r="I16" s="5">
        <v>4.5999999999999999E-3</v>
      </c>
      <c r="J16" s="8">
        <f t="shared" si="0"/>
        <v>3.3000000000000002E-2</v>
      </c>
      <c r="K16" s="8">
        <f t="shared" si="1"/>
        <v>1.38E-2</v>
      </c>
    </row>
    <row r="17" spans="1:11" ht="16.5" customHeight="1" x14ac:dyDescent="0.25">
      <c r="A17" s="2">
        <v>0</v>
      </c>
      <c r="B17" s="2">
        <v>1</v>
      </c>
      <c r="C17" s="2" t="s">
        <v>87</v>
      </c>
      <c r="D17" s="1" t="s">
        <v>9</v>
      </c>
      <c r="E17" s="4" t="s">
        <v>80</v>
      </c>
      <c r="F17" s="1" t="s">
        <v>37</v>
      </c>
      <c r="G17" s="1" t="s">
        <v>52</v>
      </c>
      <c r="H17" s="5">
        <v>0.1</v>
      </c>
      <c r="I17" s="5">
        <v>1.0999999999999999E-2</v>
      </c>
      <c r="J17" s="8">
        <f t="shared" si="0"/>
        <v>0.1</v>
      </c>
      <c r="K17" s="8">
        <f t="shared" si="1"/>
        <v>1.0999999999999999E-2</v>
      </c>
    </row>
    <row r="18" spans="1:11" x14ac:dyDescent="0.25">
      <c r="A18" s="2">
        <v>0</v>
      </c>
      <c r="B18" s="2">
        <v>1</v>
      </c>
      <c r="C18" s="2" t="s">
        <v>87</v>
      </c>
      <c r="D18" s="1" t="s">
        <v>100</v>
      </c>
      <c r="E18" s="4" t="s">
        <v>121</v>
      </c>
      <c r="F18" s="1" t="s">
        <v>62</v>
      </c>
      <c r="G18" s="1" t="s">
        <v>52</v>
      </c>
      <c r="H18" s="5">
        <v>0.91</v>
      </c>
      <c r="I18" s="5">
        <v>0.87</v>
      </c>
      <c r="J18" s="8">
        <f t="shared" si="0"/>
        <v>0.91</v>
      </c>
      <c r="K18" s="8">
        <f t="shared" si="1"/>
        <v>0.87</v>
      </c>
    </row>
    <row r="19" spans="1:11" ht="17.25" customHeight="1" x14ac:dyDescent="0.25">
      <c r="A19" s="2">
        <v>0</v>
      </c>
      <c r="B19" s="2">
        <v>1</v>
      </c>
      <c r="C19" s="2" t="s">
        <v>87</v>
      </c>
      <c r="D19" s="1" t="s">
        <v>98</v>
      </c>
      <c r="E19" s="4" t="s">
        <v>69</v>
      </c>
      <c r="F19" s="1" t="s">
        <v>70</v>
      </c>
      <c r="G19" s="1" t="s">
        <v>52</v>
      </c>
      <c r="H19" s="5">
        <v>0.52</v>
      </c>
      <c r="I19" s="5">
        <v>0.499</v>
      </c>
      <c r="J19" s="8">
        <f t="shared" si="0"/>
        <v>0.52</v>
      </c>
      <c r="K19" s="8">
        <f t="shared" si="1"/>
        <v>0.499</v>
      </c>
    </row>
    <row r="20" spans="1:11" x14ac:dyDescent="0.25">
      <c r="A20" s="2">
        <v>0</v>
      </c>
      <c r="B20" s="2">
        <v>1</v>
      </c>
      <c r="C20" s="2" t="s">
        <v>91</v>
      </c>
      <c r="D20" s="1" t="s">
        <v>12</v>
      </c>
      <c r="E20" s="4" t="s">
        <v>61</v>
      </c>
      <c r="F20" s="1" t="s">
        <v>13</v>
      </c>
      <c r="G20" s="1" t="s">
        <v>52</v>
      </c>
      <c r="H20" s="5">
        <v>3.18</v>
      </c>
      <c r="I20" s="5">
        <v>2.8832</v>
      </c>
      <c r="J20" s="8">
        <f t="shared" si="0"/>
        <v>3.18</v>
      </c>
      <c r="K20" s="8">
        <f t="shared" si="1"/>
        <v>2.8832</v>
      </c>
    </row>
    <row r="21" spans="1:11" ht="15.75" customHeight="1" x14ac:dyDescent="0.25">
      <c r="A21" s="2">
        <v>0</v>
      </c>
      <c r="B21" s="2">
        <v>1</v>
      </c>
      <c r="C21" s="2" t="s">
        <v>87</v>
      </c>
      <c r="D21" s="1" t="s">
        <v>14</v>
      </c>
      <c r="E21" s="1" t="s">
        <v>86</v>
      </c>
      <c r="F21" s="1" t="s">
        <v>63</v>
      </c>
      <c r="G21" s="1" t="s">
        <v>53</v>
      </c>
      <c r="H21" s="5">
        <v>10.5</v>
      </c>
      <c r="I21" s="5">
        <v>6.5250000000000004</v>
      </c>
      <c r="J21" s="8">
        <f t="shared" si="0"/>
        <v>10.5</v>
      </c>
      <c r="K21" s="8">
        <f t="shared" si="1"/>
        <v>6.5250000000000004</v>
      </c>
    </row>
    <row r="22" spans="1:11" x14ac:dyDescent="0.25">
      <c r="A22" s="2">
        <v>0</v>
      </c>
      <c r="B22" s="2">
        <v>1</v>
      </c>
      <c r="C22" s="2" t="s">
        <v>87</v>
      </c>
      <c r="D22" s="1" t="s">
        <v>15</v>
      </c>
      <c r="E22" s="4" t="s">
        <v>56</v>
      </c>
      <c r="F22" s="1" t="s">
        <v>57</v>
      </c>
      <c r="G22" s="1" t="s">
        <v>52</v>
      </c>
      <c r="H22" s="5">
        <v>0.48</v>
      </c>
      <c r="I22" s="5">
        <v>0.36199999999999999</v>
      </c>
      <c r="J22" s="8">
        <f t="shared" si="0"/>
        <v>0.48</v>
      </c>
      <c r="K22" s="8">
        <f t="shared" si="1"/>
        <v>0.36199999999999999</v>
      </c>
    </row>
    <row r="23" spans="1:11" x14ac:dyDescent="0.25">
      <c r="A23" s="2">
        <v>0</v>
      </c>
      <c r="B23" s="2">
        <v>2</v>
      </c>
      <c r="C23" s="2" t="s">
        <v>93</v>
      </c>
      <c r="D23" s="1" t="s">
        <v>101</v>
      </c>
      <c r="E23" s="4" t="s">
        <v>99</v>
      </c>
      <c r="F23" s="1" t="s">
        <v>102</v>
      </c>
      <c r="G23" s="1" t="s">
        <v>52</v>
      </c>
      <c r="H23" s="5">
        <v>0.28499999999999998</v>
      </c>
      <c r="I23" s="5">
        <v>0.27479999999999999</v>
      </c>
      <c r="J23" s="8">
        <f t="shared" si="0"/>
        <v>0.56999999999999995</v>
      </c>
      <c r="K23" s="8">
        <f t="shared" si="1"/>
        <v>0.54959999999999998</v>
      </c>
    </row>
    <row r="24" spans="1:11" ht="15.75" customHeight="1" x14ac:dyDescent="0.25">
      <c r="A24" s="2">
        <v>0</v>
      </c>
      <c r="B24" s="2">
        <v>1</v>
      </c>
      <c r="C24" s="2" t="s">
        <v>91</v>
      </c>
      <c r="D24" s="1" t="s">
        <v>16</v>
      </c>
      <c r="E24" s="4" t="s">
        <v>17</v>
      </c>
      <c r="F24" s="1" t="s">
        <v>55</v>
      </c>
      <c r="G24" s="1" t="s">
        <v>52</v>
      </c>
      <c r="H24" s="5">
        <v>0.59</v>
      </c>
      <c r="I24" s="5">
        <v>0.49840000000000001</v>
      </c>
      <c r="J24" s="8">
        <f t="shared" si="0"/>
        <v>0.59</v>
      </c>
      <c r="K24" s="8">
        <f t="shared" si="1"/>
        <v>0.49840000000000001</v>
      </c>
    </row>
    <row r="25" spans="1:11" ht="15" customHeight="1" x14ac:dyDescent="0.25">
      <c r="A25" s="2">
        <v>1</v>
      </c>
      <c r="B25" s="2">
        <v>1</v>
      </c>
      <c r="C25" s="2" t="s">
        <v>87</v>
      </c>
      <c r="D25" s="1" t="s">
        <v>18</v>
      </c>
      <c r="E25" s="4" t="s">
        <v>48</v>
      </c>
      <c r="F25" s="1" t="s">
        <v>19</v>
      </c>
      <c r="G25" s="1" t="s">
        <v>52</v>
      </c>
      <c r="H25" s="5">
        <v>0.57999999999999996</v>
      </c>
      <c r="I25" s="5">
        <v>0.54700000000000004</v>
      </c>
      <c r="J25" s="8">
        <f t="shared" si="0"/>
        <v>0.57999999999999996</v>
      </c>
      <c r="K25" s="8">
        <f t="shared" si="1"/>
        <v>0.54700000000000004</v>
      </c>
    </row>
    <row r="26" spans="1:11" ht="15" customHeight="1" x14ac:dyDescent="0.25">
      <c r="A26" s="2">
        <v>0</v>
      </c>
      <c r="B26" s="2">
        <v>1</v>
      </c>
      <c r="C26" s="2" t="s">
        <v>89</v>
      </c>
      <c r="D26" s="1" t="s">
        <v>20</v>
      </c>
      <c r="E26" s="4" t="s">
        <v>103</v>
      </c>
      <c r="F26" s="1" t="s">
        <v>78</v>
      </c>
      <c r="G26" s="1" t="s">
        <v>52</v>
      </c>
      <c r="H26" s="5">
        <v>0.59</v>
      </c>
      <c r="I26" s="5">
        <v>0.495</v>
      </c>
      <c r="J26" s="8">
        <f t="shared" si="0"/>
        <v>0.59</v>
      </c>
      <c r="K26" s="8">
        <f t="shared" si="1"/>
        <v>0.495</v>
      </c>
    </row>
    <row r="27" spans="1:11" x14ac:dyDescent="0.25">
      <c r="A27" s="3">
        <v>0</v>
      </c>
      <c r="B27" s="3">
        <v>1</v>
      </c>
      <c r="C27" s="3" t="s">
        <v>87</v>
      </c>
      <c r="D27" s="1" t="s">
        <v>22</v>
      </c>
      <c r="E27" s="4" t="s">
        <v>45</v>
      </c>
      <c r="F27" s="1" t="s">
        <v>23</v>
      </c>
      <c r="G27" s="1" t="s">
        <v>52</v>
      </c>
      <c r="H27" s="5">
        <v>0.46</v>
      </c>
      <c r="I27" s="5">
        <v>0.437</v>
      </c>
      <c r="J27" s="8">
        <f t="shared" si="0"/>
        <v>0.46</v>
      </c>
      <c r="K27" s="8">
        <f t="shared" si="1"/>
        <v>0.437</v>
      </c>
    </row>
    <row r="28" spans="1:11" x14ac:dyDescent="0.25">
      <c r="A28" s="2">
        <v>0</v>
      </c>
      <c r="B28" s="2">
        <v>1</v>
      </c>
      <c r="C28" s="2" t="s">
        <v>87</v>
      </c>
      <c r="D28" s="1" t="s">
        <v>24</v>
      </c>
      <c r="E28" s="4" t="s">
        <v>54</v>
      </c>
      <c r="F28" s="1" t="s">
        <v>60</v>
      </c>
      <c r="G28" s="1" t="s">
        <v>52</v>
      </c>
      <c r="H28" s="5">
        <v>0.61</v>
      </c>
      <c r="I28" s="5">
        <v>0.56999999999999995</v>
      </c>
      <c r="J28" s="8">
        <f t="shared" si="0"/>
        <v>0.61</v>
      </c>
      <c r="K28" s="8">
        <f t="shared" si="1"/>
        <v>0.56999999999999995</v>
      </c>
    </row>
    <row r="29" spans="1:11" x14ac:dyDescent="0.25">
      <c r="A29" s="3">
        <v>0</v>
      </c>
      <c r="B29" s="3">
        <v>1</v>
      </c>
      <c r="C29" s="3" t="s">
        <v>89</v>
      </c>
      <c r="E29" s="4"/>
      <c r="F29" s="1" t="s">
        <v>96</v>
      </c>
      <c r="G29" s="1" t="s">
        <v>95</v>
      </c>
      <c r="H29" s="5">
        <v>29.35</v>
      </c>
      <c r="I29" s="5">
        <f>29.35/10</f>
        <v>2.9350000000000001</v>
      </c>
      <c r="J29" s="8">
        <f t="shared" si="0"/>
        <v>29.35</v>
      </c>
      <c r="K29" s="8">
        <f t="shared" si="1"/>
        <v>2.9350000000000001</v>
      </c>
    </row>
    <row r="30" spans="1:11" x14ac:dyDescent="0.25">
      <c r="A30" s="3">
        <v>0</v>
      </c>
      <c r="B30" s="3">
        <v>1</v>
      </c>
      <c r="C30" s="3" t="s">
        <v>90</v>
      </c>
      <c r="E30" s="4">
        <v>1570</v>
      </c>
      <c r="F30" s="1" t="s">
        <v>97</v>
      </c>
      <c r="G30" s="1" t="s">
        <v>52</v>
      </c>
      <c r="H30" s="5">
        <v>5.95</v>
      </c>
      <c r="I30" s="5">
        <v>5.95</v>
      </c>
      <c r="J30" s="8">
        <f t="shared" si="0"/>
        <v>5.95</v>
      </c>
      <c r="K30" s="8">
        <f t="shared" si="1"/>
        <v>5.95</v>
      </c>
    </row>
    <row r="31" spans="1:11" x14ac:dyDescent="0.25">
      <c r="A31" s="2"/>
      <c r="B31" s="2"/>
      <c r="C31" s="2"/>
      <c r="J31" s="7">
        <f>SUM(J2:J30)</f>
        <v>70.544000000000011</v>
      </c>
      <c r="K31" s="7">
        <f>SUM(K2:K30)</f>
        <v>37.759799999999998</v>
      </c>
    </row>
    <row r="32" spans="1:11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3"/>
      <c r="B45" s="3"/>
      <c r="C45" s="3"/>
    </row>
    <row r="46" spans="1:3" x14ac:dyDescent="0.25">
      <c r="A46" s="2"/>
      <c r="B46" s="2"/>
      <c r="C46" s="2"/>
    </row>
    <row r="47" spans="1:3" x14ac:dyDescent="0.25">
      <c r="A47" s="3"/>
      <c r="B47" s="3"/>
      <c r="C47" s="3"/>
    </row>
  </sheetData>
  <sortState ref="A2:K30">
    <sortCondition ref="D2:D30"/>
  </sortState>
  <hyperlinks>
    <hyperlink ref="E27" r:id="rId1" display="https://www.digikey.com/scripts/DkSearch/dksus.dll?Detail&amp;itemSeq=255006924&amp;uq=636573277011681174"/>
    <hyperlink ref="E10" r:id="rId2" display="https://www.digikey.com/scripts/DkSearch/dksus.dll?Detail&amp;itemSeq=255582543&amp;uq=636573277011711177"/>
    <hyperlink ref="E25" r:id="rId3" display="https://www.digikey.com/scripts/DkSearch/dksus.dll?Detail&amp;itemSeq=255006885&amp;uq=636573277011671173"/>
    <hyperlink ref="E13" r:id="rId4" display="https://www.digikey.com/product-detail/en/on-semiconductor/MMBT2222LT1G/MMBT2222LT1GOSCT-ND/1139808"/>
    <hyperlink ref="E28" r:id="rId5" display="https://www.digikey.com/scripts/DkSearch/dksus.dll?Detail&amp;itemSeq=255577954&amp;uq=636573292806079726"/>
    <hyperlink ref="E24" r:id="rId6" display="https://www.digikey.com/scripts/DkSearch/dksus.dll?Detail&amp;itemSeq=255007731&amp;uq=636573292806049726"/>
    <hyperlink ref="E22" r:id="rId7" display="https://www.digikey.com/scripts/DkSearch/dksus.dll?Detail&amp;itemSeq=255007807&amp;uq=636573292806059726"/>
    <hyperlink ref="E7" r:id="rId8" display="https://www.digikey.com/scripts/DkSearch/dksus.dll?Detail&amp;itemSeq=255007915&amp;uq=636573292806059726"/>
    <hyperlink ref="E20" r:id="rId9" display="https://www.digikey.com/scripts/DkSearch/dksus.dll?Detail&amp;itemSeq=255008032&amp;uq=636573292806069726"/>
    <hyperlink ref="E18" r:id="rId10" display="https://www.digikey.com/scripts/DkSearch/dksus.dll?Detail&amp;itemSeq=255287263&amp;uq=636573292806069726"/>
    <hyperlink ref="E12" r:id="rId11" display="https://www.digikey.com/scripts/DkSearch/dksus.dll?Detail&amp;itemSeq=255683609&amp;uq=636573305216640966"/>
    <hyperlink ref="E19" r:id="rId12" display="https://www.digikey.com/scripts/DkSearch/dksus.dll?Detail&amp;itemSeq=255008508&amp;uq=636573292806069726"/>
    <hyperlink ref="E6" r:id="rId13" display="https://www.digikey.com/scripts/DkSearch/dksus.dll?Detail&amp;itemSeq=255685923&amp;uq=636573315130419726"/>
    <hyperlink ref="E9" r:id="rId14" display="https://www.digikey.com/scripts/DkSearch/dksus.dll?Detail&amp;itemSeq=255686028&amp;uq=636573315948419447"/>
    <hyperlink ref="E8" r:id="rId15" display="https://www.digikey.com/scripts/DkSearch/dksus.dll?Detail&amp;itemSeq=255686232&amp;uq=636573317079069726"/>
    <hyperlink ref="E3" r:id="rId16" display="https://www.digikey.com/scripts/DkSearch/dksus.dll?Detail&amp;itemSeq=255687110&amp;uq=636573319776344879"/>
    <hyperlink ref="E5" r:id="rId17" display="https://www.digikey.com/scripts/DkSearch/dksus.dll?Detail&amp;itemSeq=255687461&amp;uq=636573320529169726"/>
    <hyperlink ref="E2" r:id="rId18" display="https://www.digikey.com/scripts/DkSearch/dksus.dll?Detail&amp;itemSeq=255687743&amp;uq=636573321888037133"/>
    <hyperlink ref="E4" r:id="rId19" display="https://www.digikey.com/scripts/DkSearch/dksus.dll?Detail&amp;itemSeq=255687905&amp;uq=636573322862249726"/>
    <hyperlink ref="E14" r:id="rId20" display="https://www.digikey.com/scripts/DkSearch/dksus.dll?Detail&amp;itemSeq=255688809&amp;uq=636573327832494815"/>
    <hyperlink ref="E17" r:id="rId21" display="https://www.digikey.com/scripts/DkSearch/dksus.dll?Detail&amp;itemSeq=255688956&amp;uq=636573328681559713"/>
    <hyperlink ref="E15" r:id="rId22" display="https://www.digikey.com/scripts/DkSearch/dksus.dll?Detail&amp;itemSeq=255689053&amp;uq=636573329310919726"/>
    <hyperlink ref="E16" r:id="rId23" display="https://www.digikey.com/scripts/DkSearch/dksus.dll?Detail&amp;itemSeq=255689221&amp;uq=636573330063847928"/>
    <hyperlink ref="E30" r:id="rId24" display="https://www.digikey.com/scripts/DkSearch/dksus.dll?Detail&amp;itemSeq=255712800&amp;uq=636573577435916489"/>
    <hyperlink ref="E23" r:id="rId25" display="https://www.digikey.com/scripts/DkSearch/dksus.dll?Detail&amp;itemSeq=255882403&amp;uq=636583008495157306"/>
    <hyperlink ref="E26" r:id="rId26" display="https://www.digikey.com/scripts/DkSearch/dksus.dll?Detail&amp;itemSeq=256670207&amp;uq=636583008495177308"/>
  </hyperlinks>
  <pageMargins left="0.7" right="0.7" top="0.75" bottom="0.75" header="0.3" footer="0.3"/>
  <pageSetup orientation="portrait" horizontalDpi="4294967293" verticalDpi="0"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topLeftCell="B10" zoomScale="70" zoomScaleNormal="70" workbookViewId="0">
      <selection activeCell="H41" sqref="H41"/>
    </sheetView>
  </sheetViews>
  <sheetFormatPr defaultRowHeight="15" x14ac:dyDescent="0.25"/>
  <cols>
    <col min="1" max="1" width="9.75" style="1" customWidth="1"/>
    <col min="2" max="2" width="11.875" style="1" bestFit="1" customWidth="1"/>
    <col min="3" max="3" width="8" style="1" customWidth="1"/>
    <col min="4" max="4" width="17.5" style="1" customWidth="1"/>
    <col min="5" max="5" width="23.375" style="1" bestFit="1" customWidth="1"/>
    <col min="6" max="6" width="22.25" style="1" bestFit="1" customWidth="1"/>
    <col min="7" max="7" width="12.625" style="1" bestFit="1" customWidth="1"/>
    <col min="8" max="9" width="16.25" style="1" customWidth="1"/>
    <col min="10" max="10" width="16.25" style="1" bestFit="1" customWidth="1"/>
    <col min="11" max="11" width="16.25" style="1" customWidth="1"/>
    <col min="12" max="12" width="11.875" style="1" bestFit="1" customWidth="1"/>
    <col min="13" max="13" width="9.875" style="1" bestFit="1" customWidth="1"/>
    <col min="14" max="16384" width="9" style="1"/>
  </cols>
  <sheetData>
    <row r="1" spans="1:12" s="12" customFormat="1" ht="30" x14ac:dyDescent="0.25">
      <c r="A1" s="13" t="s">
        <v>115</v>
      </c>
      <c r="B1" s="13" t="s">
        <v>113</v>
      </c>
      <c r="C1" s="13" t="s">
        <v>92</v>
      </c>
      <c r="D1" s="14" t="s">
        <v>25</v>
      </c>
      <c r="E1" s="14" t="s">
        <v>31</v>
      </c>
      <c r="F1" s="14" t="s">
        <v>50</v>
      </c>
      <c r="G1" s="14" t="s">
        <v>51</v>
      </c>
      <c r="H1" s="15" t="s">
        <v>85</v>
      </c>
      <c r="I1" s="15" t="s">
        <v>84</v>
      </c>
      <c r="J1" s="17" t="s">
        <v>105</v>
      </c>
      <c r="K1" s="24" t="s">
        <v>114</v>
      </c>
      <c r="L1" s="14" t="s">
        <v>116</v>
      </c>
    </row>
    <row r="2" spans="1:12" x14ac:dyDescent="0.25">
      <c r="A2" s="25">
        <v>3</v>
      </c>
      <c r="B2" s="25">
        <v>30</v>
      </c>
      <c r="C2" s="25" t="s">
        <v>88</v>
      </c>
      <c r="D2" s="1" t="s">
        <v>26</v>
      </c>
      <c r="E2" s="4" t="s">
        <v>76</v>
      </c>
      <c r="F2" s="1" t="s">
        <v>40</v>
      </c>
      <c r="G2" s="11" t="s">
        <v>52</v>
      </c>
      <c r="H2" s="16">
        <v>3.2000000000000001E-2</v>
      </c>
      <c r="I2" s="16">
        <v>1.43E-2</v>
      </c>
      <c r="J2" s="18">
        <f t="shared" ref="J2:J29" si="0">H2*$A2</f>
        <v>9.6000000000000002E-2</v>
      </c>
      <c r="K2" s="40">
        <f>0.032*30</f>
        <v>0.96</v>
      </c>
      <c r="L2" s="8">
        <f>K2/10</f>
        <v>9.6000000000000002E-2</v>
      </c>
    </row>
    <row r="3" spans="1:12" x14ac:dyDescent="0.25">
      <c r="A3" s="25">
        <v>1</v>
      </c>
      <c r="B3" s="25">
        <v>10</v>
      </c>
      <c r="C3" s="25" t="s">
        <v>87</v>
      </c>
      <c r="D3" s="1" t="s">
        <v>0</v>
      </c>
      <c r="E3" s="4" t="s">
        <v>74</v>
      </c>
      <c r="F3" s="1" t="s">
        <v>35</v>
      </c>
      <c r="G3" s="11" t="s">
        <v>52</v>
      </c>
      <c r="H3" s="16">
        <v>0.1</v>
      </c>
      <c r="I3" s="16">
        <v>2.9000000000000001E-2</v>
      </c>
      <c r="J3" s="18">
        <f t="shared" si="0"/>
        <v>0.1</v>
      </c>
      <c r="K3" s="29">
        <f>0.029*10</f>
        <v>0.29000000000000004</v>
      </c>
      <c r="L3" s="8">
        <f t="shared" ref="L3:L33" si="1">K3/10</f>
        <v>2.9000000000000005E-2</v>
      </c>
    </row>
    <row r="4" spans="1:12" x14ac:dyDescent="0.25">
      <c r="A4" s="25">
        <v>2</v>
      </c>
      <c r="B4" s="25">
        <v>20</v>
      </c>
      <c r="C4" s="25" t="s">
        <v>88</v>
      </c>
      <c r="D4" s="1" t="s">
        <v>28</v>
      </c>
      <c r="E4" s="4" t="s">
        <v>77</v>
      </c>
      <c r="F4" s="1" t="s">
        <v>42</v>
      </c>
      <c r="G4" s="11" t="s">
        <v>52</v>
      </c>
      <c r="H4" s="16">
        <v>3.2000000000000001E-2</v>
      </c>
      <c r="I4" s="16">
        <v>1.43E-2</v>
      </c>
      <c r="J4" s="18">
        <f t="shared" si="0"/>
        <v>6.4000000000000001E-2</v>
      </c>
      <c r="K4" s="40">
        <f>0.032*20</f>
        <v>0.64</v>
      </c>
      <c r="L4" s="8">
        <f t="shared" si="1"/>
        <v>6.4000000000000001E-2</v>
      </c>
    </row>
    <row r="5" spans="1:12" ht="15" customHeight="1" x14ac:dyDescent="0.25">
      <c r="A5" s="25">
        <v>5</v>
      </c>
      <c r="B5" s="25">
        <v>50</v>
      </c>
      <c r="C5" s="26" t="s">
        <v>88</v>
      </c>
      <c r="D5" s="12" t="s">
        <v>33</v>
      </c>
      <c r="E5" s="20" t="s">
        <v>75</v>
      </c>
      <c r="F5" s="12" t="s">
        <v>38</v>
      </c>
      <c r="G5" s="21" t="s">
        <v>52</v>
      </c>
      <c r="H5" s="22">
        <v>7.0000000000000007E-2</v>
      </c>
      <c r="I5" s="22">
        <v>3.1300000000000001E-2</v>
      </c>
      <c r="J5" s="23">
        <f t="shared" si="0"/>
        <v>0.35000000000000003</v>
      </c>
      <c r="K5" s="41">
        <f>0.07*50</f>
        <v>3.5000000000000004</v>
      </c>
      <c r="L5" s="8">
        <f t="shared" si="1"/>
        <v>0.35000000000000003</v>
      </c>
    </row>
    <row r="6" spans="1:12" ht="13.5" customHeight="1" x14ac:dyDescent="0.25">
      <c r="A6" s="25">
        <v>1</v>
      </c>
      <c r="B6" s="25">
        <v>10</v>
      </c>
      <c r="C6" s="25" t="s">
        <v>87</v>
      </c>
      <c r="D6" s="1" t="s">
        <v>1</v>
      </c>
      <c r="E6" s="4" t="s">
        <v>71</v>
      </c>
      <c r="F6" s="1" t="s">
        <v>66</v>
      </c>
      <c r="G6" s="11" t="s">
        <v>52</v>
      </c>
      <c r="H6" s="16">
        <v>0.44</v>
      </c>
      <c r="I6" s="16">
        <v>0.317</v>
      </c>
      <c r="J6" s="18">
        <f t="shared" si="0"/>
        <v>0.44</v>
      </c>
      <c r="K6" s="29">
        <f>0.317*10</f>
        <v>3.17</v>
      </c>
      <c r="L6" s="8">
        <f t="shared" si="1"/>
        <v>0.317</v>
      </c>
    </row>
    <row r="7" spans="1:12" ht="16.5" customHeight="1" x14ac:dyDescent="0.25">
      <c r="A7" s="25">
        <v>1</v>
      </c>
      <c r="B7" s="25">
        <v>10</v>
      </c>
      <c r="C7" s="25" t="s">
        <v>87</v>
      </c>
      <c r="D7" s="1" t="s">
        <v>2</v>
      </c>
      <c r="E7" s="4" t="s">
        <v>58</v>
      </c>
      <c r="F7" s="1" t="s">
        <v>59</v>
      </c>
      <c r="G7" s="11" t="s">
        <v>52</v>
      </c>
      <c r="H7" s="16">
        <v>0.43</v>
      </c>
      <c r="I7" s="16">
        <v>0.32100000000000001</v>
      </c>
      <c r="J7" s="18">
        <f t="shared" si="0"/>
        <v>0.43</v>
      </c>
      <c r="K7" s="29">
        <f>0.321*10</f>
        <v>3.21</v>
      </c>
      <c r="L7" s="8">
        <f t="shared" si="1"/>
        <v>0.32100000000000001</v>
      </c>
    </row>
    <row r="8" spans="1:12" ht="16.5" customHeight="1" x14ac:dyDescent="0.25">
      <c r="A8" s="25">
        <v>2</v>
      </c>
      <c r="B8" s="25">
        <v>25</v>
      </c>
      <c r="C8" s="25" t="s">
        <v>93</v>
      </c>
      <c r="D8" s="1" t="s">
        <v>29</v>
      </c>
      <c r="E8" s="4" t="s">
        <v>73</v>
      </c>
      <c r="F8" s="1" t="s">
        <v>65</v>
      </c>
      <c r="G8" s="11" t="s">
        <v>52</v>
      </c>
      <c r="H8" s="16">
        <v>0.317</v>
      </c>
      <c r="I8" s="16">
        <v>0.24279999999999999</v>
      </c>
      <c r="J8" s="18">
        <f t="shared" si="0"/>
        <v>0.63400000000000001</v>
      </c>
      <c r="K8" s="40">
        <f>0.2428*25</f>
        <v>6.0699999999999994</v>
      </c>
      <c r="L8" s="8">
        <f t="shared" si="1"/>
        <v>0.60699999999999998</v>
      </c>
    </row>
    <row r="9" spans="1:12" ht="16.5" customHeight="1" x14ac:dyDescent="0.25">
      <c r="A9" s="25">
        <v>1</v>
      </c>
      <c r="B9" s="25">
        <v>10</v>
      </c>
      <c r="C9" s="25" t="s">
        <v>87</v>
      </c>
      <c r="D9" s="1" t="s">
        <v>3</v>
      </c>
      <c r="E9" s="4" t="s">
        <v>72</v>
      </c>
      <c r="F9" s="1" t="s">
        <v>64</v>
      </c>
      <c r="G9" s="11" t="s">
        <v>52</v>
      </c>
      <c r="H9" s="16">
        <v>0.5</v>
      </c>
      <c r="I9" s="16">
        <v>0.35599999999999998</v>
      </c>
      <c r="J9" s="18">
        <f t="shared" si="0"/>
        <v>0.5</v>
      </c>
      <c r="K9" s="29">
        <f>0.356*10</f>
        <v>3.5599999999999996</v>
      </c>
      <c r="L9" s="8">
        <f t="shared" si="1"/>
        <v>0.35599999999999998</v>
      </c>
    </row>
    <row r="10" spans="1:12" ht="15" customHeight="1" x14ac:dyDescent="0.25">
      <c r="A10" s="25">
        <v>1</v>
      </c>
      <c r="B10" s="25">
        <v>10</v>
      </c>
      <c r="C10" s="25" t="s">
        <v>87</v>
      </c>
      <c r="D10" s="1" t="s">
        <v>4</v>
      </c>
      <c r="E10" s="4" t="s">
        <v>46</v>
      </c>
      <c r="F10" s="1" t="s">
        <v>47</v>
      </c>
      <c r="G10" s="11" t="s">
        <v>52</v>
      </c>
      <c r="H10" s="16">
        <v>3.6</v>
      </c>
      <c r="I10" s="16">
        <v>3.2370000000000001</v>
      </c>
      <c r="J10" s="18">
        <f t="shared" si="0"/>
        <v>3.6</v>
      </c>
      <c r="K10" s="29">
        <f>3.237*10</f>
        <v>32.370000000000005</v>
      </c>
      <c r="L10" s="8">
        <f t="shared" si="1"/>
        <v>3.2370000000000005</v>
      </c>
    </row>
    <row r="11" spans="1:12" ht="14.25" customHeight="1" x14ac:dyDescent="0.25">
      <c r="A11" s="25">
        <v>1</v>
      </c>
      <c r="B11" s="25">
        <v>10</v>
      </c>
      <c r="C11" s="25" t="s">
        <v>90</v>
      </c>
      <c r="D11" s="1" t="s">
        <v>5</v>
      </c>
      <c r="E11" s="1" t="s">
        <v>67</v>
      </c>
      <c r="F11" s="1" t="s">
        <v>68</v>
      </c>
      <c r="G11" s="9" t="s">
        <v>53</v>
      </c>
      <c r="H11" s="16">
        <v>7.43</v>
      </c>
      <c r="I11" s="16">
        <v>7.43</v>
      </c>
      <c r="J11" s="18">
        <f t="shared" si="0"/>
        <v>7.43</v>
      </c>
      <c r="K11" s="29">
        <f>7.43*10</f>
        <v>74.3</v>
      </c>
      <c r="L11" s="8">
        <f t="shared" si="1"/>
        <v>7.43</v>
      </c>
    </row>
    <row r="12" spans="1:12" ht="15" customHeight="1" x14ac:dyDescent="0.25">
      <c r="A12" s="25">
        <v>1</v>
      </c>
      <c r="B12" s="25">
        <v>10</v>
      </c>
      <c r="C12" s="25" t="s">
        <v>87</v>
      </c>
      <c r="D12" s="1" t="s">
        <v>6</v>
      </c>
      <c r="E12" s="4" t="s">
        <v>7</v>
      </c>
      <c r="F12" s="1" t="s">
        <v>7</v>
      </c>
      <c r="G12" s="11" t="s">
        <v>52</v>
      </c>
      <c r="H12" s="16">
        <v>2.27</v>
      </c>
      <c r="I12" s="16">
        <v>2.0630000000000002</v>
      </c>
      <c r="J12" s="18">
        <f t="shared" si="0"/>
        <v>2.27</v>
      </c>
      <c r="K12" s="29">
        <f>2.063*10</f>
        <v>20.630000000000003</v>
      </c>
      <c r="L12" s="8">
        <f t="shared" si="1"/>
        <v>2.0630000000000002</v>
      </c>
    </row>
    <row r="13" spans="1:12" ht="17.25" customHeight="1" x14ac:dyDescent="0.25">
      <c r="A13" s="25">
        <v>1</v>
      </c>
      <c r="B13" s="25">
        <v>10</v>
      </c>
      <c r="C13" s="25" t="s">
        <v>87</v>
      </c>
      <c r="D13" s="1" t="s">
        <v>8</v>
      </c>
      <c r="E13" s="4" t="s">
        <v>49</v>
      </c>
      <c r="F13" s="1" t="s">
        <v>43</v>
      </c>
      <c r="G13" s="11" t="s">
        <v>52</v>
      </c>
      <c r="H13" s="16">
        <v>0.13</v>
      </c>
      <c r="I13" s="16">
        <v>0.115</v>
      </c>
      <c r="J13" s="18">
        <f t="shared" si="0"/>
        <v>0.13</v>
      </c>
      <c r="K13" s="29">
        <f>0.115*10</f>
        <v>1.1500000000000001</v>
      </c>
      <c r="L13" s="8">
        <f t="shared" si="1"/>
        <v>0.11500000000000002</v>
      </c>
    </row>
    <row r="14" spans="1:12" x14ac:dyDescent="0.25">
      <c r="A14" s="25">
        <v>3</v>
      </c>
      <c r="B14" s="25">
        <v>30</v>
      </c>
      <c r="C14" s="25" t="s">
        <v>88</v>
      </c>
      <c r="D14" s="1" t="s">
        <v>34</v>
      </c>
      <c r="E14" s="4" t="s">
        <v>79</v>
      </c>
      <c r="F14" s="1" t="s">
        <v>36</v>
      </c>
      <c r="G14" s="11" t="s">
        <v>52</v>
      </c>
      <c r="H14" s="16">
        <v>1.0999999999999999E-2</v>
      </c>
      <c r="I14" s="16">
        <v>4.5999999999999999E-3</v>
      </c>
      <c r="J14" s="18">
        <f t="shared" si="0"/>
        <v>3.3000000000000002E-2</v>
      </c>
      <c r="K14" s="40">
        <f>0.011*30</f>
        <v>0.32999999999999996</v>
      </c>
      <c r="L14" s="8">
        <f t="shared" si="1"/>
        <v>3.2999999999999995E-2</v>
      </c>
    </row>
    <row r="15" spans="1:12" x14ac:dyDescent="0.25">
      <c r="A15" s="25">
        <v>4</v>
      </c>
      <c r="B15" s="25">
        <v>40</v>
      </c>
      <c r="C15" s="25" t="s">
        <v>88</v>
      </c>
      <c r="D15" s="1" t="s">
        <v>104</v>
      </c>
      <c r="E15" s="4" t="s">
        <v>81</v>
      </c>
      <c r="F15" s="1" t="s">
        <v>39</v>
      </c>
      <c r="G15" s="11" t="s">
        <v>52</v>
      </c>
      <c r="H15" s="16">
        <v>1.0999999999999999E-2</v>
      </c>
      <c r="I15" s="16">
        <v>4.5999999999999999E-3</v>
      </c>
      <c r="J15" s="18">
        <f t="shared" si="0"/>
        <v>4.3999999999999997E-2</v>
      </c>
      <c r="K15" s="40">
        <f>0.011*40</f>
        <v>0.43999999999999995</v>
      </c>
      <c r="L15" s="8">
        <f t="shared" si="1"/>
        <v>4.3999999999999997E-2</v>
      </c>
    </row>
    <row r="16" spans="1:12" ht="15" customHeight="1" x14ac:dyDescent="0.25">
      <c r="A16" s="25">
        <v>3</v>
      </c>
      <c r="B16" s="25">
        <v>30</v>
      </c>
      <c r="C16" s="25" t="s">
        <v>88</v>
      </c>
      <c r="D16" s="1" t="s">
        <v>27</v>
      </c>
      <c r="E16" s="4" t="s">
        <v>82</v>
      </c>
      <c r="F16" s="1" t="s">
        <v>41</v>
      </c>
      <c r="G16" s="11" t="s">
        <v>52</v>
      </c>
      <c r="H16" s="16">
        <v>1.0999999999999999E-2</v>
      </c>
      <c r="I16" s="16">
        <v>4.5999999999999999E-3</v>
      </c>
      <c r="J16" s="18">
        <f t="shared" si="0"/>
        <v>3.3000000000000002E-2</v>
      </c>
      <c r="K16" s="40">
        <f>0.011*30</f>
        <v>0.32999999999999996</v>
      </c>
      <c r="L16" s="8">
        <f t="shared" si="1"/>
        <v>3.2999999999999995E-2</v>
      </c>
    </row>
    <row r="17" spans="1:12" ht="16.5" customHeight="1" x14ac:dyDescent="0.25">
      <c r="A17" s="25">
        <v>1</v>
      </c>
      <c r="B17" s="25">
        <v>10</v>
      </c>
      <c r="C17" s="25" t="s">
        <v>87</v>
      </c>
      <c r="D17" s="1" t="s">
        <v>9</v>
      </c>
      <c r="E17" s="4" t="s">
        <v>80</v>
      </c>
      <c r="F17" s="1" t="s">
        <v>37</v>
      </c>
      <c r="G17" s="11" t="s">
        <v>52</v>
      </c>
      <c r="H17" s="16">
        <v>0.1</v>
      </c>
      <c r="I17" s="16">
        <v>1.0999999999999999E-2</v>
      </c>
      <c r="J17" s="18">
        <f t="shared" si="0"/>
        <v>0.1</v>
      </c>
      <c r="K17" s="29">
        <f>0.011*10</f>
        <v>0.10999999999999999</v>
      </c>
      <c r="L17" s="8">
        <f t="shared" si="1"/>
        <v>1.0999999999999999E-2</v>
      </c>
    </row>
    <row r="18" spans="1:12" x14ac:dyDescent="0.25">
      <c r="A18" s="25">
        <v>1</v>
      </c>
      <c r="B18" s="25">
        <v>10</v>
      </c>
      <c r="C18" s="25" t="s">
        <v>87</v>
      </c>
      <c r="D18" s="1" t="s">
        <v>100</v>
      </c>
      <c r="E18" s="4" t="s">
        <v>121</v>
      </c>
      <c r="F18" s="1" t="s">
        <v>62</v>
      </c>
      <c r="G18" s="11" t="s">
        <v>52</v>
      </c>
      <c r="H18" s="16">
        <v>0.91</v>
      </c>
      <c r="I18" s="16">
        <v>0.87</v>
      </c>
      <c r="J18" s="18">
        <f t="shared" si="0"/>
        <v>0.91</v>
      </c>
      <c r="K18" s="29">
        <f>0.87*10</f>
        <v>8.6999999999999993</v>
      </c>
      <c r="L18" s="8">
        <f t="shared" si="1"/>
        <v>0.86999999999999988</v>
      </c>
    </row>
    <row r="19" spans="1:12" ht="17.25" customHeight="1" x14ac:dyDescent="0.25">
      <c r="A19" s="25">
        <v>1</v>
      </c>
      <c r="B19" s="25">
        <v>10</v>
      </c>
      <c r="C19" s="25" t="s">
        <v>87</v>
      </c>
      <c r="D19" s="1" t="s">
        <v>98</v>
      </c>
      <c r="E19" s="4" t="s">
        <v>69</v>
      </c>
      <c r="F19" s="1" t="s">
        <v>70</v>
      </c>
      <c r="G19" s="11" t="s">
        <v>52</v>
      </c>
      <c r="H19" s="16">
        <v>0.52</v>
      </c>
      <c r="I19" s="16">
        <v>0.499</v>
      </c>
      <c r="J19" s="18">
        <f t="shared" si="0"/>
        <v>0.52</v>
      </c>
      <c r="K19" s="29">
        <f>0.499*10</f>
        <v>4.99</v>
      </c>
      <c r="L19" s="8">
        <f t="shared" si="1"/>
        <v>0.499</v>
      </c>
    </row>
    <row r="20" spans="1:12" x14ac:dyDescent="0.25">
      <c r="A20" s="25">
        <v>1</v>
      </c>
      <c r="B20" s="25">
        <v>10</v>
      </c>
      <c r="C20" s="25" t="s">
        <v>91</v>
      </c>
      <c r="D20" s="1" t="s">
        <v>12</v>
      </c>
      <c r="E20" s="4" t="s">
        <v>61</v>
      </c>
      <c r="F20" s="1" t="s">
        <v>13</v>
      </c>
      <c r="G20" s="11" t="s">
        <v>52</v>
      </c>
      <c r="H20" s="16">
        <v>3.18</v>
      </c>
      <c r="I20" s="16">
        <v>2.8832</v>
      </c>
      <c r="J20" s="18">
        <f t="shared" si="0"/>
        <v>3.18</v>
      </c>
      <c r="K20" s="40">
        <f>3.18*10</f>
        <v>31.8</v>
      </c>
      <c r="L20" s="8">
        <f t="shared" si="1"/>
        <v>3.18</v>
      </c>
    </row>
    <row r="21" spans="1:12" ht="15.75" customHeight="1" x14ac:dyDescent="0.25">
      <c r="A21" s="25">
        <v>1</v>
      </c>
      <c r="B21" s="25">
        <v>10</v>
      </c>
      <c r="C21" s="25" t="s">
        <v>87</v>
      </c>
      <c r="D21" s="1" t="s">
        <v>14</v>
      </c>
      <c r="E21" s="1" t="s">
        <v>86</v>
      </c>
      <c r="F21" s="1" t="s">
        <v>63</v>
      </c>
      <c r="G21" s="9" t="s">
        <v>53</v>
      </c>
      <c r="H21" s="16">
        <v>10.5</v>
      </c>
      <c r="I21" s="16">
        <v>6.5250000000000004</v>
      </c>
      <c r="J21" s="18">
        <f t="shared" si="0"/>
        <v>10.5</v>
      </c>
      <c r="K21" s="29">
        <f>6.525*10</f>
        <v>65.25</v>
      </c>
      <c r="L21" s="8">
        <f t="shared" si="1"/>
        <v>6.5250000000000004</v>
      </c>
    </row>
    <row r="22" spans="1:12" x14ac:dyDescent="0.25">
      <c r="A22" s="25">
        <v>1</v>
      </c>
      <c r="B22" s="25">
        <v>10</v>
      </c>
      <c r="C22" s="25" t="s">
        <v>87</v>
      </c>
      <c r="D22" s="1" t="s">
        <v>15</v>
      </c>
      <c r="E22" s="4" t="s">
        <v>56</v>
      </c>
      <c r="F22" s="1" t="s">
        <v>57</v>
      </c>
      <c r="G22" s="11" t="s">
        <v>52</v>
      </c>
      <c r="H22" s="16">
        <v>0.48</v>
      </c>
      <c r="I22" s="16">
        <v>0.36199999999999999</v>
      </c>
      <c r="J22" s="18">
        <f t="shared" si="0"/>
        <v>0.48</v>
      </c>
      <c r="K22" s="29">
        <f>0.362*10</f>
        <v>3.62</v>
      </c>
      <c r="L22" s="8">
        <f t="shared" si="1"/>
        <v>0.36199999999999999</v>
      </c>
    </row>
    <row r="23" spans="1:12" x14ac:dyDescent="0.25">
      <c r="A23" s="25">
        <v>2</v>
      </c>
      <c r="B23" s="25">
        <v>25</v>
      </c>
      <c r="C23" s="25" t="s">
        <v>93</v>
      </c>
      <c r="D23" s="1" t="s">
        <v>101</v>
      </c>
      <c r="E23" s="4" t="s">
        <v>99</v>
      </c>
      <c r="F23" s="1" t="s">
        <v>102</v>
      </c>
      <c r="G23" s="11" t="s">
        <v>52</v>
      </c>
      <c r="H23" s="16">
        <v>0.28499999999999998</v>
      </c>
      <c r="I23" s="16">
        <v>0.27479999999999999</v>
      </c>
      <c r="J23" s="18">
        <f t="shared" si="0"/>
        <v>0.56999999999999995</v>
      </c>
      <c r="K23" s="40">
        <f>0.2748*25</f>
        <v>6.87</v>
      </c>
      <c r="L23" s="8">
        <f t="shared" si="1"/>
        <v>0.68700000000000006</v>
      </c>
    </row>
    <row r="24" spans="1:12" ht="15.75" customHeight="1" x14ac:dyDescent="0.25">
      <c r="A24" s="25">
        <v>1</v>
      </c>
      <c r="B24" s="25">
        <v>10</v>
      </c>
      <c r="C24" s="25" t="s">
        <v>91</v>
      </c>
      <c r="D24" s="1" t="s">
        <v>16</v>
      </c>
      <c r="E24" s="4" t="s">
        <v>17</v>
      </c>
      <c r="F24" s="1" t="s">
        <v>55</v>
      </c>
      <c r="G24" s="11" t="s">
        <v>52</v>
      </c>
      <c r="H24" s="16">
        <v>0.59</v>
      </c>
      <c r="I24" s="16">
        <v>0.49840000000000001</v>
      </c>
      <c r="J24" s="18">
        <f t="shared" si="0"/>
        <v>0.59</v>
      </c>
      <c r="K24" s="40">
        <f>0.59*10</f>
        <v>5.8999999999999995</v>
      </c>
      <c r="L24" s="8">
        <f t="shared" si="1"/>
        <v>0.59</v>
      </c>
    </row>
    <row r="25" spans="1:12" ht="15" customHeight="1" x14ac:dyDescent="0.25">
      <c r="A25" s="25">
        <v>1</v>
      </c>
      <c r="B25" s="25">
        <v>10</v>
      </c>
      <c r="C25" s="25" t="s">
        <v>87</v>
      </c>
      <c r="D25" s="1" t="s">
        <v>18</v>
      </c>
      <c r="E25" s="4" t="s">
        <v>48</v>
      </c>
      <c r="F25" s="1" t="s">
        <v>19</v>
      </c>
      <c r="G25" s="11" t="s">
        <v>52</v>
      </c>
      <c r="H25" s="16">
        <v>0.57999999999999996</v>
      </c>
      <c r="I25" s="16">
        <v>0.54700000000000004</v>
      </c>
      <c r="J25" s="18">
        <f t="shared" si="0"/>
        <v>0.57999999999999996</v>
      </c>
      <c r="K25" s="29">
        <f>0.547*10</f>
        <v>5.4700000000000006</v>
      </c>
      <c r="L25" s="8">
        <f t="shared" si="1"/>
        <v>0.54700000000000004</v>
      </c>
    </row>
    <row r="26" spans="1:12" ht="15" customHeight="1" x14ac:dyDescent="0.25">
      <c r="A26" s="25">
        <v>1</v>
      </c>
      <c r="B26" s="25">
        <v>10</v>
      </c>
      <c r="C26" s="25" t="s">
        <v>87</v>
      </c>
      <c r="D26" s="1" t="s">
        <v>20</v>
      </c>
      <c r="E26" s="4" t="s">
        <v>103</v>
      </c>
      <c r="F26" s="1" t="s">
        <v>78</v>
      </c>
      <c r="G26" s="11" t="s">
        <v>52</v>
      </c>
      <c r="H26" s="16">
        <v>0.59</v>
      </c>
      <c r="I26" s="16">
        <v>0.495</v>
      </c>
      <c r="J26" s="18">
        <f t="shared" si="0"/>
        <v>0.59</v>
      </c>
      <c r="K26" s="29">
        <f>0.495*10</f>
        <v>4.95</v>
      </c>
      <c r="L26" s="8">
        <f t="shared" si="1"/>
        <v>0.495</v>
      </c>
    </row>
    <row r="27" spans="1:12" x14ac:dyDescent="0.25">
      <c r="A27" s="27">
        <v>1</v>
      </c>
      <c r="B27" s="27">
        <v>10</v>
      </c>
      <c r="C27" s="27" t="s">
        <v>87</v>
      </c>
      <c r="D27" s="1" t="s">
        <v>22</v>
      </c>
      <c r="E27" s="4" t="s">
        <v>122</v>
      </c>
      <c r="F27" s="1" t="s">
        <v>23</v>
      </c>
      <c r="G27" s="11" t="s">
        <v>52</v>
      </c>
      <c r="H27" s="16">
        <v>0.42</v>
      </c>
      <c r="I27" s="16">
        <v>0.39300000000000002</v>
      </c>
      <c r="J27" s="18">
        <f t="shared" si="0"/>
        <v>0.42</v>
      </c>
      <c r="K27" s="29">
        <f>0.393*10</f>
        <v>3.93</v>
      </c>
      <c r="L27" s="8">
        <f t="shared" si="1"/>
        <v>0.39300000000000002</v>
      </c>
    </row>
    <row r="28" spans="1:12" x14ac:dyDescent="0.25">
      <c r="A28" s="27">
        <v>1</v>
      </c>
      <c r="B28" s="27">
        <v>10</v>
      </c>
      <c r="C28" s="27" t="s">
        <v>89</v>
      </c>
      <c r="E28" s="4"/>
      <c r="F28" s="1" t="s">
        <v>96</v>
      </c>
      <c r="G28" s="10" t="s">
        <v>95</v>
      </c>
      <c r="H28" s="16">
        <v>29.35</v>
      </c>
      <c r="I28" s="16">
        <f>29.35/10</f>
        <v>2.9350000000000001</v>
      </c>
      <c r="J28" s="18">
        <f t="shared" si="0"/>
        <v>29.35</v>
      </c>
      <c r="K28" s="29">
        <f>29.35</f>
        <v>29.35</v>
      </c>
      <c r="L28" s="8">
        <f t="shared" si="1"/>
        <v>2.9350000000000001</v>
      </c>
    </row>
    <row r="29" spans="1:12" x14ac:dyDescent="0.25">
      <c r="A29" s="27">
        <v>1</v>
      </c>
      <c r="B29" s="27">
        <v>10</v>
      </c>
      <c r="C29" s="27" t="s">
        <v>90</v>
      </c>
      <c r="E29" s="4">
        <v>1570</v>
      </c>
      <c r="F29" s="1" t="s">
        <v>97</v>
      </c>
      <c r="G29" s="11" t="s">
        <v>52</v>
      </c>
      <c r="H29" s="16">
        <v>5.95</v>
      </c>
      <c r="I29" s="16">
        <v>5.95</v>
      </c>
      <c r="J29" s="18">
        <f t="shared" si="0"/>
        <v>5.95</v>
      </c>
      <c r="K29" s="29">
        <f>5.95*10</f>
        <v>59.5</v>
      </c>
      <c r="L29" s="8">
        <f t="shared" si="1"/>
        <v>5.95</v>
      </c>
    </row>
    <row r="30" spans="1:12" x14ac:dyDescent="0.25">
      <c r="A30" s="27">
        <v>1</v>
      </c>
      <c r="B30" s="27">
        <v>5</v>
      </c>
      <c r="C30" s="27"/>
      <c r="E30" s="4"/>
      <c r="F30" s="1" t="s">
        <v>110</v>
      </c>
      <c r="G30" s="9" t="s">
        <v>53</v>
      </c>
      <c r="H30" s="5"/>
      <c r="I30" s="5"/>
      <c r="J30" s="18"/>
      <c r="K30" s="29">
        <f>(4.67/2)*10</f>
        <v>23.35</v>
      </c>
      <c r="L30" s="8">
        <f t="shared" si="1"/>
        <v>2.335</v>
      </c>
    </row>
    <row r="31" spans="1:12" x14ac:dyDescent="0.25">
      <c r="A31" s="27">
        <v>1</v>
      </c>
      <c r="B31" s="27">
        <v>5</v>
      </c>
      <c r="C31" s="28"/>
      <c r="E31" s="4"/>
      <c r="F31" s="1" t="s">
        <v>111</v>
      </c>
      <c r="G31" s="9" t="s">
        <v>53</v>
      </c>
      <c r="H31" s="5"/>
      <c r="I31" s="5"/>
      <c r="J31" s="18"/>
      <c r="K31" s="29">
        <f>(2.85/2)*10</f>
        <v>14.25</v>
      </c>
      <c r="L31" s="8">
        <f t="shared" si="1"/>
        <v>1.425</v>
      </c>
    </row>
    <row r="32" spans="1:12" x14ac:dyDescent="0.25">
      <c r="A32" s="27">
        <v>1</v>
      </c>
      <c r="B32" s="27">
        <v>2</v>
      </c>
      <c r="C32" s="27"/>
      <c r="E32" s="4"/>
      <c r="F32" s="1" t="s">
        <v>107</v>
      </c>
      <c r="G32" s="9" t="s">
        <v>53</v>
      </c>
      <c r="H32" s="5"/>
      <c r="I32" s="5"/>
      <c r="J32" s="18"/>
      <c r="K32" s="29">
        <f>5.6*2</f>
        <v>11.2</v>
      </c>
      <c r="L32" s="8">
        <f t="shared" si="1"/>
        <v>1.1199999999999999</v>
      </c>
    </row>
    <row r="33" spans="1:13" x14ac:dyDescent="0.25">
      <c r="A33" s="27"/>
      <c r="B33" s="27">
        <v>10</v>
      </c>
      <c r="C33" s="27" t="s">
        <v>90</v>
      </c>
      <c r="E33" s="4"/>
      <c r="F33" s="1" t="s">
        <v>123</v>
      </c>
      <c r="G33" s="9" t="s">
        <v>53</v>
      </c>
      <c r="H33" s="5"/>
      <c r="I33" s="5"/>
      <c r="J33" s="18"/>
      <c r="K33" s="29">
        <f>0.91*10</f>
        <v>9.1</v>
      </c>
      <c r="L33" s="8">
        <f t="shared" si="1"/>
        <v>0.90999999999999992</v>
      </c>
    </row>
    <row r="34" spans="1:13" x14ac:dyDescent="0.25">
      <c r="A34" s="3"/>
      <c r="B34" s="3"/>
      <c r="C34" s="3"/>
      <c r="E34" s="4"/>
      <c r="F34" s="1" t="s">
        <v>106</v>
      </c>
      <c r="G34" s="11" t="s">
        <v>52</v>
      </c>
      <c r="H34" s="5"/>
      <c r="I34" s="5"/>
      <c r="J34" s="18"/>
      <c r="K34" s="29">
        <v>8.99</v>
      </c>
      <c r="L34" s="8">
        <f>K34/10</f>
        <v>0.89900000000000002</v>
      </c>
    </row>
    <row r="35" spans="1:13" x14ac:dyDescent="0.25">
      <c r="A35" s="3"/>
      <c r="B35" s="3"/>
      <c r="C35" s="3"/>
      <c r="E35" s="4"/>
      <c r="F35" s="1" t="s">
        <v>124</v>
      </c>
      <c r="G35" s="11" t="s">
        <v>52</v>
      </c>
      <c r="H35" s="5"/>
      <c r="I35" s="5"/>
      <c r="J35" s="18"/>
      <c r="K35" s="29">
        <v>2.59</v>
      </c>
      <c r="L35" s="8">
        <f>K35/10</f>
        <v>0.25900000000000001</v>
      </c>
    </row>
    <row r="36" spans="1:13" x14ac:dyDescent="0.25">
      <c r="A36" s="2"/>
      <c r="B36" s="2"/>
      <c r="C36" s="2"/>
    </row>
    <row r="37" spans="1:13" x14ac:dyDescent="0.25">
      <c r="A37" s="2"/>
      <c r="B37" s="2"/>
      <c r="C37" s="2"/>
      <c r="J37" s="19">
        <f>SUM(J2:J34)</f>
        <v>69.894000000000005</v>
      </c>
      <c r="K37" s="30" t="s">
        <v>119</v>
      </c>
      <c r="L37" s="31">
        <f>SUM(L2:L36)</f>
        <v>45.086999999999996</v>
      </c>
    </row>
    <row r="38" spans="1:13" x14ac:dyDescent="0.25">
      <c r="A38" s="2"/>
      <c r="B38" s="2"/>
      <c r="C38" s="2"/>
      <c r="K38" s="32" t="s">
        <v>108</v>
      </c>
      <c r="L38" s="33">
        <v>99</v>
      </c>
    </row>
    <row r="39" spans="1:13" x14ac:dyDescent="0.25">
      <c r="A39" s="2"/>
      <c r="B39" s="2"/>
      <c r="C39" s="2"/>
      <c r="K39" s="32" t="s">
        <v>120</v>
      </c>
      <c r="L39" s="33">
        <f>0.135*L38</f>
        <v>13.365</v>
      </c>
    </row>
    <row r="40" spans="1:13" x14ac:dyDescent="0.25">
      <c r="A40" s="2"/>
      <c r="B40" s="2"/>
      <c r="C40" s="2"/>
      <c r="K40" s="34" t="s">
        <v>109</v>
      </c>
      <c r="L40" s="37">
        <f>L38-L37-L39</f>
        <v>40.548000000000002</v>
      </c>
    </row>
    <row r="41" spans="1:13" x14ac:dyDescent="0.25">
      <c r="A41" s="2"/>
      <c r="B41" s="2"/>
      <c r="C41" s="2"/>
      <c r="K41" s="38" t="s">
        <v>112</v>
      </c>
      <c r="L41" s="39">
        <f>SUM(K2:K34)</f>
        <v>448.28000000000014</v>
      </c>
      <c r="M41" s="8"/>
    </row>
    <row r="42" spans="1:13" x14ac:dyDescent="0.25">
      <c r="A42" s="2"/>
      <c r="B42" s="2"/>
      <c r="C42" s="2"/>
      <c r="K42" s="34" t="s">
        <v>117</v>
      </c>
      <c r="L42" s="33">
        <f>(L38-L39)*10</f>
        <v>856.35</v>
      </c>
      <c r="M42" s="8"/>
    </row>
    <row r="43" spans="1:13" x14ac:dyDescent="0.25">
      <c r="A43" s="2"/>
      <c r="B43" s="2"/>
      <c r="C43" s="2"/>
      <c r="K43" s="35" t="s">
        <v>118</v>
      </c>
      <c r="L43" s="36">
        <f>L42-L41</f>
        <v>408.06999999999988</v>
      </c>
    </row>
    <row r="44" spans="1:13" x14ac:dyDescent="0.25">
      <c r="A44" s="2"/>
      <c r="B44" s="2"/>
      <c r="C44" s="2"/>
    </row>
    <row r="45" spans="1:13" x14ac:dyDescent="0.25">
      <c r="A45" s="2"/>
      <c r="B45" s="2"/>
      <c r="C45" s="2"/>
      <c r="L45" s="42"/>
    </row>
    <row r="46" spans="1:13" x14ac:dyDescent="0.25">
      <c r="A46" s="2"/>
      <c r="B46" s="2"/>
      <c r="C46" s="2"/>
      <c r="L46" s="43"/>
    </row>
    <row r="47" spans="1:13" x14ac:dyDescent="0.25">
      <c r="A47" s="2"/>
      <c r="B47" s="2"/>
      <c r="C47" s="2"/>
      <c r="L47" s="8"/>
    </row>
    <row r="48" spans="1:13" x14ac:dyDescent="0.25">
      <c r="A48" s="2"/>
      <c r="B48" s="2"/>
      <c r="C48" s="2"/>
      <c r="L48" s="8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3"/>
      <c r="B51" s="3"/>
      <c r="C51" s="3"/>
    </row>
    <row r="52" spans="1:3" x14ac:dyDescent="0.25">
      <c r="A52" s="2"/>
      <c r="B52" s="2"/>
      <c r="C52" s="2"/>
    </row>
    <row r="53" spans="1:3" x14ac:dyDescent="0.25">
      <c r="A53" s="3"/>
      <c r="B53" s="3"/>
      <c r="C53" s="3"/>
    </row>
  </sheetData>
  <hyperlinks>
    <hyperlink ref="E10" r:id="rId1" display="https://www.digikey.com/scripts/DkSearch/dksus.dll?Detail&amp;itemSeq=255582543&amp;uq=636573277011711177"/>
    <hyperlink ref="E25" r:id="rId2" display="https://www.digikey.com/scripts/DkSearch/dksus.dll?Detail&amp;itemSeq=255006885&amp;uq=636573277011671173"/>
    <hyperlink ref="E13" r:id="rId3" display="https://www.digikey.com/product-detail/en/on-semiconductor/MMBT2222LT1G/MMBT2222LT1GOSCT-ND/1139808"/>
    <hyperlink ref="E24" r:id="rId4" display="https://www.digikey.com/scripts/DkSearch/dksus.dll?Detail&amp;itemSeq=255007731&amp;uq=636573292806049726"/>
    <hyperlink ref="E22" r:id="rId5" display="https://www.digikey.com/scripts/DkSearch/dksus.dll?Detail&amp;itemSeq=255007807&amp;uq=636573292806059726"/>
    <hyperlink ref="E7" r:id="rId6" display="https://www.digikey.com/scripts/DkSearch/dksus.dll?Detail&amp;itemSeq=255007915&amp;uq=636573292806059726"/>
    <hyperlink ref="E20" r:id="rId7" display="https://www.digikey.com/scripts/DkSearch/dksus.dll?Detail&amp;itemSeq=255008032&amp;uq=636573292806069726"/>
    <hyperlink ref="E12" r:id="rId8" display="https://www.digikey.com/scripts/DkSearch/dksus.dll?Detail&amp;itemSeq=255683609&amp;uq=636573305216640966"/>
    <hyperlink ref="E19" r:id="rId9" display="https://www.digikey.com/scripts/DkSearch/dksus.dll?Detail&amp;itemSeq=255008508&amp;uq=636573292806069726"/>
    <hyperlink ref="E6" r:id="rId10" display="https://www.digikey.com/scripts/DkSearch/dksus.dll?Detail&amp;itemSeq=255685923&amp;uq=636573315130419726"/>
    <hyperlink ref="E9" r:id="rId11" display="https://www.digikey.com/scripts/DkSearch/dksus.dll?Detail&amp;itemSeq=255686028&amp;uq=636573315948419447"/>
    <hyperlink ref="E8" r:id="rId12" display="https://www.digikey.com/scripts/DkSearch/dksus.dll?Detail&amp;itemSeq=255686232&amp;uq=636573317079069726"/>
    <hyperlink ref="E3" r:id="rId13" display="https://www.digikey.com/scripts/DkSearch/dksus.dll?Detail&amp;itemSeq=255687110&amp;uq=636573319776344879"/>
    <hyperlink ref="E5" r:id="rId14" display="https://www.digikey.com/scripts/DkSearch/dksus.dll?Detail&amp;itemSeq=255687461&amp;uq=636573320529169726"/>
    <hyperlink ref="E2" r:id="rId15" display="https://www.digikey.com/scripts/DkSearch/dksus.dll?Detail&amp;itemSeq=255687743&amp;uq=636573321888037133"/>
    <hyperlink ref="E4" r:id="rId16" display="https://www.digikey.com/scripts/DkSearch/dksus.dll?Detail&amp;itemSeq=255687905&amp;uq=636573322862249726"/>
    <hyperlink ref="E14" r:id="rId17" display="https://www.digikey.com/scripts/DkSearch/dksus.dll?Detail&amp;itemSeq=255688809&amp;uq=636573327832494815"/>
    <hyperlink ref="E17" r:id="rId18" display="https://www.digikey.com/scripts/DkSearch/dksus.dll?Detail&amp;itemSeq=255688956&amp;uq=636573328681559713"/>
    <hyperlink ref="E15" r:id="rId19" display="https://www.digikey.com/scripts/DkSearch/dksus.dll?Detail&amp;itemSeq=255689053&amp;uq=636573329310919726"/>
    <hyperlink ref="E16" r:id="rId20" display="https://www.digikey.com/scripts/DkSearch/dksus.dll?Detail&amp;itemSeq=255689221&amp;uq=636573330063847928"/>
    <hyperlink ref="E29" r:id="rId21" display="https://www.digikey.com/scripts/DkSearch/dksus.dll?Detail&amp;itemSeq=255712800&amp;uq=636573577435916489"/>
    <hyperlink ref="E23" r:id="rId22" display="https://www.digikey.com/scripts/DkSearch/dksus.dll?Detail&amp;itemSeq=255882403&amp;uq=636583008495157306"/>
    <hyperlink ref="E26" r:id="rId23" display="https://www.digikey.com/scripts/DkSearch/dksus.dll?Detail&amp;itemSeq=256670207&amp;uq=636583008495177308"/>
    <hyperlink ref="E18" r:id="rId24" display="https://www.digikey.com/scripts/DkSearch/dksus.dll?Detail&amp;itemSeq=255287263&amp;uq=636573292806069726"/>
    <hyperlink ref="E27" r:id="rId25" display="https://www.digikey.com/scripts/DkSearch/dksus.dll?Detail&amp;itemSeq=260619861&amp;uq=636617232035274916"/>
  </hyperlinks>
  <pageMargins left="0.7" right="0.7" top="0.75" bottom="0.75" header="0.3" footer="0.3"/>
  <pageSetup orientation="portrait" horizontalDpi="4294967293" verticalDpi="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</vt:lpstr>
      <vt:lpstr>V3</vt:lpstr>
      <vt:lpstr>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Braedin Butler</dc:creator>
  <cp:lastModifiedBy>Braedin Butler</cp:lastModifiedBy>
  <dcterms:created xsi:type="dcterms:W3CDTF">2018-03-22T18:28:26Z</dcterms:created>
  <dcterms:modified xsi:type="dcterms:W3CDTF">2018-05-12T18:13:34Z</dcterms:modified>
</cp:coreProperties>
</file>