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OM\"/>
    </mc:Choice>
  </mc:AlternateContent>
  <bookViews>
    <workbookView xWindow="0" yWindow="0" windowWidth="20490" windowHeight="7530" activeTab="2"/>
  </bookViews>
  <sheets>
    <sheet name="INVENTORY" sheetId="1" r:id="rId1"/>
    <sheet name="1.2.4 PCB &amp; PINOUTS" sheetId="4" r:id="rId2"/>
    <sheet name="SHARED PARTS LIST" sheetId="8" r:id="rId3"/>
    <sheet name="(not used) 1.2.2 WIRING" sheetId="2" r:id="rId4"/>
    <sheet name="(not used) 1.2.4 WIRING" sheetId="3" r:id="rId5"/>
    <sheet name="Let's Make a Feather!" sheetId="5" r:id="rId6"/>
    <sheet name="DigiKeyPartsList" sheetId="6" r:id="rId7"/>
    <sheet name="BOM for SEEED" sheetId="7" r:id="rId8"/>
  </sheets>
  <definedNames>
    <definedName name="Option">'Let''s Make a Feather!'!$M$8</definedName>
    <definedName name="Option1">'Let''s Make a Feather!'!$P$3</definedName>
    <definedName name="Option2">'Let''s Make a Feather!'!$Q$3</definedName>
    <definedName name="Option3">'Let''s Make a Feather!'!$R$3</definedName>
    <definedName name="Option4">'Let''s Make a Feather!'!$S$3</definedName>
    <definedName name="Option5">'Let''s Make a Feather!'!$T$3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56" i="1"/>
  <c r="G56" i="1"/>
  <c r="G96" i="1"/>
  <c r="C16" i="8" l="1"/>
  <c r="C18" i="8" s="1"/>
  <c r="H57" i="5"/>
  <c r="M33" i="5"/>
  <c r="I33" i="5" s="1"/>
  <c r="K33" i="5" s="1"/>
  <c r="I8" i="5"/>
  <c r="I12" i="5"/>
  <c r="I15" i="5"/>
  <c r="I16" i="5"/>
  <c r="I17" i="5"/>
  <c r="I19" i="5"/>
  <c r="I20" i="5"/>
  <c r="I22" i="5"/>
  <c r="I23" i="5"/>
  <c r="I24" i="5"/>
  <c r="I25" i="5"/>
  <c r="I26" i="5"/>
  <c r="I27" i="5"/>
  <c r="I28" i="5"/>
  <c r="I29" i="5"/>
  <c r="I30" i="5"/>
  <c r="I31" i="5"/>
  <c r="I32" i="5"/>
  <c r="H32" i="5"/>
  <c r="L45" i="5" s="1"/>
  <c r="H34" i="5"/>
  <c r="J34" i="5" s="1"/>
  <c r="K34" i="5"/>
  <c r="K14" i="5"/>
  <c r="K18" i="5"/>
  <c r="K21" i="5"/>
  <c r="K9" i="5"/>
  <c r="K10" i="5"/>
  <c r="K11" i="5"/>
  <c r="K13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8" i="5"/>
  <c r="H33" i="5" l="1"/>
  <c r="J33" i="5" s="1"/>
  <c r="L34" i="5"/>
  <c r="L51" i="5"/>
  <c r="G65" i="1"/>
  <c r="K5" i="1"/>
  <c r="K6" i="1"/>
  <c r="K7" i="1"/>
  <c r="K8" i="1"/>
  <c r="K9" i="1"/>
  <c r="K10" i="1"/>
  <c r="K4" i="1"/>
  <c r="G43" i="1"/>
  <c r="G44" i="1"/>
  <c r="G45" i="1"/>
  <c r="H41" i="1" l="1"/>
  <c r="J41" i="1" s="1"/>
  <c r="L33" i="5"/>
  <c r="G80" i="1"/>
  <c r="G79" i="1"/>
  <c r="G82" i="1" s="1"/>
  <c r="H38" i="1"/>
  <c r="J38" i="1" s="1"/>
  <c r="J36" i="1" l="1"/>
  <c r="AQ19" i="4" l="1"/>
  <c r="H33" i="1"/>
  <c r="J33" i="1" s="1"/>
  <c r="J31" i="1" l="1"/>
  <c r="C47" i="1" l="1"/>
  <c r="L47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47" i="1" l="1"/>
  <c r="J48" i="1" s="1"/>
  <c r="J24" i="5"/>
  <c r="J19" i="5"/>
  <c r="J22" i="5"/>
  <c r="J16" i="5"/>
  <c r="J25" i="5"/>
  <c r="J20" i="5"/>
  <c r="J23" i="5"/>
  <c r="J31" i="5"/>
  <c r="J17" i="5"/>
  <c r="J27" i="5"/>
  <c r="J15" i="5"/>
  <c r="J30" i="5"/>
  <c r="J26" i="5"/>
  <c r="K15" i="5"/>
  <c r="L15" i="5" s="1"/>
  <c r="J28" i="5"/>
  <c r="K28" i="5"/>
  <c r="L28" i="5" s="1"/>
  <c r="K25" i="5"/>
  <c r="L25" i="5" s="1"/>
  <c r="K23" i="5"/>
  <c r="L23" i="5" s="1"/>
  <c r="K27" i="5"/>
  <c r="L27" i="5" s="1"/>
  <c r="K32" i="5"/>
  <c r="L32" i="5" s="1"/>
  <c r="L46" i="5" s="1"/>
  <c r="J32" i="5"/>
  <c r="K19" i="5"/>
  <c r="L19" i="5" s="1"/>
  <c r="J12" i="5"/>
  <c r="K30" i="5"/>
  <c r="L30" i="5" s="1"/>
  <c r="K26" i="5"/>
  <c r="L26" i="5" s="1"/>
  <c r="K29" i="5"/>
  <c r="L29" i="5" s="1"/>
  <c r="J29" i="5"/>
  <c r="K8" i="5"/>
  <c r="L8" i="5" s="1"/>
  <c r="K20" i="5"/>
  <c r="L20" i="5" s="1"/>
  <c r="K31" i="5"/>
  <c r="L31" i="5" s="1"/>
  <c r="J8" i="5"/>
  <c r="K22" i="5"/>
  <c r="L22" i="5" s="1"/>
  <c r="K16" i="5"/>
  <c r="L16" i="5" s="1"/>
  <c r="K24" i="5"/>
  <c r="L24" i="5" s="1"/>
  <c r="K17" i="5"/>
  <c r="L17" i="5" s="1"/>
  <c r="K12" i="5"/>
  <c r="L12" i="5" s="1"/>
  <c r="L53" i="5" l="1"/>
  <c r="L52" i="5"/>
  <c r="L57" i="5"/>
  <c r="L58" i="5" s="1"/>
  <c r="L48" i="5"/>
  <c r="L49" i="5"/>
  <c r="L55" i="5"/>
  <c r="G18" i="8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<sst xmlns="http://schemas.openxmlformats.org/spreadsheetml/2006/main" count="1152" uniqueCount="560">
  <si>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</si>
  <si>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</si>
  <si>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</si>
  <si>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</si>
  <si>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</si>
  <si>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</si>
  <si>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</si>
  <si>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</si>
  <si>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</si>
  <si>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</si>
  <si>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</si>
  <si>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</si>
  <si>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</si>
  <si>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</si>
  <si>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</si>
  <si>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</si>
  <si>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</si>
  <si>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</si>
  <si>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</si>
  <si>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</si>
  <si>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</si>
  <si>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</si>
  <si>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</si>
  <si>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</si>
  <si>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</si>
  <si>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</si>
  <si>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</si>
  <si>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</si>
  <si>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</si>
  <si>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</si>
  <si>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</si>
  <si>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</si>
  <si>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</si>
  <si>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</si>
  <si>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</si>
  <si>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</si>
  <si>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</si>
  <si>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</si>
  <si>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</si>
  <si>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</si>
  <si>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</si>
  <si>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</si>
  <si>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</si>
  <si>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</si>
  <si>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</si>
  <si>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</si>
  <si>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</si>
  <si>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</si>
  <si>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</si>
  <si>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</si>
  <si>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</si>
  <si>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TOP VIEW</t>
  </si>
  <si>
    <t>VCC</t>
  </si>
  <si>
    <t>GND</t>
  </si>
  <si>
    <t>SCL</t>
  </si>
  <si>
    <t>SDA</t>
  </si>
  <si>
    <t>CSB</t>
  </si>
  <si>
    <t>SDO</t>
  </si>
  <si>
    <t>PS</t>
  </si>
  <si>
    <t>RST</t>
  </si>
  <si>
    <t>3V</t>
  </si>
  <si>
    <t>Arf</t>
  </si>
  <si>
    <t>A0</t>
  </si>
  <si>
    <t>A1</t>
  </si>
  <si>
    <t>A2</t>
  </si>
  <si>
    <t>A3</t>
  </si>
  <si>
    <t>A4</t>
  </si>
  <si>
    <t>A5</t>
  </si>
  <si>
    <t>SCK</t>
  </si>
  <si>
    <t>MOSI</t>
  </si>
  <si>
    <t>MISO</t>
  </si>
  <si>
    <t>0 RX</t>
  </si>
  <si>
    <t>1 TX</t>
  </si>
  <si>
    <t>DFU</t>
  </si>
  <si>
    <t>BAT</t>
  </si>
  <si>
    <t>En</t>
  </si>
  <si>
    <t>USB</t>
  </si>
  <si>
    <t>~10</t>
  </si>
  <si>
    <t>9~</t>
  </si>
  <si>
    <t>~5</t>
  </si>
  <si>
    <t>SCL 3</t>
  </si>
  <si>
    <t>SDA 2</t>
  </si>
  <si>
    <t>ON</t>
  </si>
  <si>
    <t>OFF</t>
  </si>
  <si>
    <t>OPEN</t>
  </si>
  <si>
    <t>RED</t>
  </si>
  <si>
    <t>BLK</t>
  </si>
  <si>
    <t>LEFT</t>
  </si>
  <si>
    <t>RIGHT</t>
  </si>
  <si>
    <t>CE</t>
  </si>
  <si>
    <t>DC</t>
  </si>
  <si>
    <t>DIN</t>
  </si>
  <si>
    <t>CLK</t>
  </si>
  <si>
    <t>LIGHT</t>
  </si>
  <si>
    <t>B3</t>
  </si>
  <si>
    <t>T9</t>
  </si>
  <si>
    <t>D3</t>
  </si>
  <si>
    <t>M4</t>
  </si>
  <si>
    <t>M9</t>
  </si>
  <si>
    <t>T11</t>
  </si>
  <si>
    <t>K3</t>
  </si>
  <si>
    <t>T8</t>
  </si>
  <si>
    <t>L3</t>
  </si>
  <si>
    <t>T7</t>
  </si>
  <si>
    <t>M3</t>
  </si>
  <si>
    <t>M5</t>
  </si>
  <si>
    <t>P4</t>
  </si>
  <si>
    <t>I11</t>
  </si>
  <si>
    <t>M6</t>
  </si>
  <si>
    <t>J11</t>
  </si>
  <si>
    <t>T4</t>
  </si>
  <si>
    <t>K11</t>
  </si>
  <si>
    <t>L11</t>
  </si>
  <si>
    <t>T5</t>
  </si>
  <si>
    <t>T6</t>
  </si>
  <si>
    <t>M11</t>
  </si>
  <si>
    <t>T10</t>
  </si>
  <si>
    <t>N11</t>
  </si>
  <si>
    <t>P8</t>
  </si>
  <si>
    <t>M10</t>
  </si>
  <si>
    <t>+</t>
  </si>
  <si>
    <t>-</t>
  </si>
  <si>
    <t>SDA/SDI</t>
  </si>
  <si>
    <t>0.66 INCH OLED</t>
  </si>
  <si>
    <t>U</t>
  </si>
  <si>
    <t>V</t>
  </si>
  <si>
    <t>C1</t>
  </si>
  <si>
    <t>T2</t>
  </si>
  <si>
    <t>U7</t>
  </si>
  <si>
    <t>E1</t>
  </si>
  <si>
    <t>S7</t>
  </si>
  <si>
    <t>Q3</t>
  </si>
  <si>
    <t>T3</t>
  </si>
  <si>
    <t>U8</t>
  </si>
  <si>
    <t>L1</t>
  </si>
  <si>
    <t>M1</t>
  </si>
  <si>
    <t>N1</t>
  </si>
  <si>
    <t>I9</t>
  </si>
  <si>
    <t>U6</t>
  </si>
  <si>
    <t>U5</t>
  </si>
  <si>
    <t>J9</t>
  </si>
  <si>
    <t>U4</t>
  </si>
  <si>
    <t>K9</t>
  </si>
  <si>
    <t>U2</t>
  </si>
  <si>
    <t>L9</t>
  </si>
  <si>
    <t>U3</t>
  </si>
  <si>
    <t>O9</t>
  </si>
  <si>
    <t>O7</t>
  </si>
  <si>
    <t>G9</t>
  </si>
  <si>
    <t>P3</t>
  </si>
  <si>
    <t>1&amp;2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</si>
  <si>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</si>
  <si>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</si>
  <si>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</si>
  <si>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</si>
  <si>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</si>
  <si>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</si>
  <si>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J3</t>
  </si>
  <si>
    <t>P7</t>
  </si>
  <si>
    <t>Q7</t>
  </si>
  <si>
    <t>R7</t>
  </si>
  <si>
    <t>N7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</si>
  <si>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</si>
  <si>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</si>
  <si>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</si>
  <si>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</si>
  <si>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</si>
  <si>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</si>
  <si>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</si>
  <si>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</si>
  <si>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</si>
  <si>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</si>
  <si>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</si>
  <si>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</si>
  <si>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</si>
  <si>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</si>
  <si>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</si>
  <si>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</si>
  <si>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</si>
  <si>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</si>
  <si>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</si>
  <si>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</si>
  <si>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</si>
  <si>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</si>
  <si>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</si>
  <si>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</si>
  <si>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</si>
  <si>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</si>
  <si>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</si>
  <si>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</si>
  <si>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</si>
  <si>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</si>
  <si>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</si>
  <si>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</si>
  <si>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</si>
  <si>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</si>
  <si>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</si>
  <si>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</si>
  <si>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</si>
  <si>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</si>
  <si>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</si>
  <si>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</si>
  <si>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</si>
  <si>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</si>
  <si>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</si>
  <si>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</si>
  <si>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</si>
  <si>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</si>
  <si>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</si>
  <si>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</si>
  <si>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</si>
  <si>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</si>
  <si>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</si>
  <si>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</si>
  <si>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</si>
  <si>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</si>
  <si>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</si>
  <si>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</si>
  <si>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</si>
  <si>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</si>
  <si>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</si>
  <si>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</si>
  <si>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</si>
  <si>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</si>
  <si>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</si>
  <si>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</si>
  <si>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</si>
  <si>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</si>
  <si>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</si>
  <si>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</si>
  <si>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</si>
  <si>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</si>
  <si>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</si>
  <si>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</si>
  <si>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</si>
  <si>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</si>
  <si>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</si>
  <si>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</si>
  <si>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</si>
  <si>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</si>
  <si>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</si>
  <si>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</si>
  <si>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</si>
  <si>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</si>
  <si>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R0</t>
  </si>
  <si>
    <t>R2</t>
  </si>
  <si>
    <t>R3</t>
  </si>
  <si>
    <t>R4</t>
  </si>
  <si>
    <t>R5</t>
  </si>
  <si>
    <t>R6</t>
  </si>
  <si>
    <t>R8</t>
  </si>
  <si>
    <t>R9</t>
  </si>
  <si>
    <t>RESONATOR-SMD</t>
  </si>
  <si>
    <t>8MHz</t>
  </si>
  <si>
    <t>Y1</t>
  </si>
  <si>
    <t>X3</t>
  </si>
  <si>
    <t>ATMEGA32U4-MU</t>
  </si>
  <si>
    <t>IC1</t>
  </si>
  <si>
    <t>microUSB</t>
  </si>
  <si>
    <t>4UCONN_20329_V2</t>
  </si>
  <si>
    <t>C6</t>
  </si>
  <si>
    <t>10µF</t>
  </si>
  <si>
    <t>0805-NO</t>
  </si>
  <si>
    <t>Part</t>
  </si>
  <si>
    <t>Value</t>
  </si>
  <si>
    <t>Package</t>
  </si>
  <si>
    <t>Library</t>
  </si>
  <si>
    <t>Position</t>
  </si>
  <si>
    <t>Orientation</t>
  </si>
  <si>
    <t>C3</t>
  </si>
  <si>
    <t>microbuilder</t>
  </si>
  <si>
    <t>0.475)</t>
  </si>
  <si>
    <t>0.51019685)</t>
  </si>
  <si>
    <t>R90</t>
  </si>
  <si>
    <t>C7</t>
  </si>
  <si>
    <t>1uF</t>
  </si>
  <si>
    <t>0603-NO</t>
  </si>
  <si>
    <t>0.60200787)</t>
  </si>
  <si>
    <t>C8</t>
  </si>
  <si>
    <t>0.4576378)</t>
  </si>
  <si>
    <t>R270</t>
  </si>
  <si>
    <t>C9</t>
  </si>
  <si>
    <t>0.6261971)</t>
  </si>
  <si>
    <t>C14</t>
  </si>
  <si>
    <t>0.161047)</t>
  </si>
  <si>
    <t>CHG</t>
  </si>
  <si>
    <t>ORANGE</t>
  </si>
  <si>
    <t>CHIPLED_0805_NOOUTLINE</t>
  </si>
  <si>
    <t>0.22)</t>
  </si>
  <si>
    <t>D4</t>
  </si>
  <si>
    <t>MBR120</t>
  </si>
  <si>
    <t>SOD-123</t>
  </si>
  <si>
    <t>0.745)</t>
  </si>
  <si>
    <t>R180</t>
  </si>
  <si>
    <t>TQFN44_7MM</t>
  </si>
  <si>
    <t>0.435)</t>
  </si>
  <si>
    <t>0.6834252)</t>
  </si>
  <si>
    <t>1K</t>
  </si>
  <si>
    <t>0.165)</t>
  </si>
  <si>
    <t>100k</t>
  </si>
  <si>
    <t>0.73)</t>
  </si>
  <si>
    <t>0.40425197)</t>
  </si>
  <si>
    <t>0.34955463)</t>
  </si>
  <si>
    <t>_0603MP</t>
  </si>
  <si>
    <t>0.645)</t>
  </si>
  <si>
    <t>2.2K</t>
  </si>
  <si>
    <t>0.825)</t>
  </si>
  <si>
    <t>10K\</t>
  </si>
  <si>
    <t>0.686)</t>
  </si>
  <si>
    <t>SW1</t>
  </si>
  <si>
    <t>SPST_TACT-KMR2</t>
  </si>
  <si>
    <t>KMR2</t>
  </si>
  <si>
    <t>adafruit</t>
  </si>
  <si>
    <t>0.255)</t>
  </si>
  <si>
    <t>SPX3819-3.3</t>
  </si>
  <si>
    <t>SOT23-5</t>
  </si>
  <si>
    <t>0.583)</t>
  </si>
  <si>
    <t>MCP73831T-2ACI/OT</t>
  </si>
  <si>
    <t>0.305)</t>
  </si>
  <si>
    <t>X1</t>
  </si>
  <si>
    <t>JSTPH</t>
  </si>
  <si>
    <t>JSTPH2</t>
  </si>
  <si>
    <t>0.76)</t>
  </si>
  <si>
    <t>0.45)</t>
  </si>
  <si>
    <t>SparkFun</t>
  </si>
  <si>
    <t>0.21207111)</t>
  </si>
  <si>
    <t>(inch)</t>
  </si>
  <si>
    <t>(0.465</t>
  </si>
  <si>
    <t>(0.3184252</t>
  </si>
  <si>
    <t>(0.75066929</t>
  </si>
  <si>
    <t>(0.56559055</t>
  </si>
  <si>
    <t>(1.04587402</t>
  </si>
  <si>
    <t>(0.417</t>
  </si>
  <si>
    <t>(0.095</t>
  </si>
  <si>
    <t>(0.705</t>
  </si>
  <si>
    <t>(0.9275</t>
  </si>
  <si>
    <t>(0.10413386</t>
  </si>
  <si>
    <t>(0.245</t>
  </si>
  <si>
    <t>(1.16</t>
  </si>
  <si>
    <t>(0.32358268</t>
  </si>
  <si>
    <t>(0.32085778</t>
  </si>
  <si>
    <t>(0.22</t>
  </si>
  <si>
    <t>(0.54</t>
  </si>
  <si>
    <t>(0.685</t>
  </si>
  <si>
    <t>(0.37</t>
  </si>
  <si>
    <t>(0.652</t>
  </si>
  <si>
    <t>(0.55</t>
  </si>
  <si>
    <t>(0.42</t>
  </si>
  <si>
    <t>(0.175</t>
  </si>
  <si>
    <t>(1.10457111</t>
  </si>
  <si>
    <t>UnitPrice</t>
  </si>
  <si>
    <t>PriceBreak</t>
  </si>
  <si>
    <t>ExtendedPrice</t>
  </si>
  <si>
    <t>Qty</t>
  </si>
  <si>
    <t>22k</t>
  </si>
  <si>
    <t>SubTotal</t>
  </si>
  <si>
    <t>Description</t>
  </si>
  <si>
    <t>Index</t>
  </si>
  <si>
    <t>Quantity</t>
  </si>
  <si>
    <t>Link</t>
  </si>
  <si>
    <t>Available Quantity</t>
  </si>
  <si>
    <t>Backorder Quantity</t>
  </si>
  <si>
    <t>Unit Price USD</t>
  </si>
  <si>
    <t>Extended Price USD</t>
  </si>
  <si>
    <t>311-1.00KHRCT-ND</t>
  </si>
  <si>
    <t>RES SMD 1K OHM 1% 1/10W 0603</t>
  </si>
  <si>
    <t>311-2.2KGRCT-ND</t>
  </si>
  <si>
    <t>RES SMD 2.2K OHM 5% 1/10W 0603</t>
  </si>
  <si>
    <t>MCP73831T-2ACI/OTCT-ND</t>
  </si>
  <si>
    <t>IC CONTROLLR LI-ION 4.2V SOT23-5</t>
  </si>
  <si>
    <t>1016-1873-1-ND</t>
  </si>
  <si>
    <t>IC REG LDO 3.3V 0.5A SOT23-5</t>
  </si>
  <si>
    <t>CKN10246CT-ND</t>
  </si>
  <si>
    <t>SWITCH TACTILE SPST-NO 0.05A 32V</t>
  </si>
  <si>
    <t>1276-6457-1-ND</t>
  </si>
  <si>
    <t>CAP CER 10UF 6.3V X5R 0805</t>
  </si>
  <si>
    <t>311-100KHRCT-ND</t>
  </si>
  <si>
    <t>RES SMD 100K OHM 1% 1/10W 0603</t>
  </si>
  <si>
    <t>1276-1036-1-ND</t>
  </si>
  <si>
    <t>CAP CER 1UF 6.3V X5R 0603</t>
  </si>
  <si>
    <t>311-10.0KHRCT-ND</t>
  </si>
  <si>
    <t>RES SMD 10K OHM 1% 1/10W 0603</t>
  </si>
  <si>
    <t>311-22KGRCT-ND</t>
  </si>
  <si>
    <t>RES SMD 22K OHM 5% 1/10W 0603</t>
  </si>
  <si>
    <t>455-1749-1-ND</t>
  </si>
  <si>
    <t>CONN HEADER PH SIDE 2POS 2MM SMD</t>
  </si>
  <si>
    <t>609-4618-1-ND</t>
  </si>
  <si>
    <t>CONN USB MICRO B RECPT SMT R/A</t>
  </si>
  <si>
    <t>350-2040-1-ND</t>
  </si>
  <si>
    <t>LED ORANGE CLEAR 0805 SMD</t>
  </si>
  <si>
    <t>350-2039-1-ND</t>
  </si>
  <si>
    <t>LED RED CLEAR 0805 SMD</t>
  </si>
  <si>
    <t>490-5994-1-ND</t>
  </si>
  <si>
    <t>CER RES 8.0000MHZ 10PF SMD</t>
  </si>
  <si>
    <t>MBR120ESFT3GOSCT-ND</t>
  </si>
  <si>
    <t>DIODE SCHOTTKY 20V 1A SOD123L</t>
  </si>
  <si>
    <t>ATMEGA32U4-MU-ND</t>
  </si>
  <si>
    <t>IC MCU 8BIT 32KB FLASH 44QFN</t>
  </si>
  <si>
    <t>https://www.digikey.com/products/en?keywords=ATMEGA32U4-MU-ND</t>
  </si>
  <si>
    <t>https://www.digikey.com/products/en?keywords=MBR120ESFT3GOSCT-ND</t>
  </si>
  <si>
    <t>https://www.digikey.com/products/en?keywords=490-5994-1-ND</t>
  </si>
  <si>
    <t>https://www.digikey.com/products/en?keywords=350-2039-1-ND</t>
  </si>
  <si>
    <t>https://www.digikey.com/products/en?keywords=350-2040-1-ND</t>
  </si>
  <si>
    <t>https://www.digikey.com/products/en?keywords=609-4618-1-ND</t>
  </si>
  <si>
    <t>https://www.digikey.com/products/en?keywords=455-1749-1-ND</t>
  </si>
  <si>
    <t>https://www.digikey.com/products/en?keywords=311-22KGRCT-ND</t>
  </si>
  <si>
    <t>https://www.digikey.com/products/en?keywords=311-10.0KHRCT-ND</t>
  </si>
  <si>
    <t>https://www.digikey.com/products/en?keywords=1276-1036-1-ND</t>
  </si>
  <si>
    <t>https://www.digikey.com/products/en?keywords=311-100KHRCT-ND</t>
  </si>
  <si>
    <t>https://www.digikey.com/products/en?keywords=1276-6457-1-ND</t>
  </si>
  <si>
    <t>https://www.digikey.com/products/en?keywords=CKN10246CT-ND</t>
  </si>
  <si>
    <t>https://www.digikey.com/products/en?keywords=1016-1873-1-ND</t>
  </si>
  <si>
    <t>https://www.digikey.com/products/en?keywords=MCP73831T-2ACI%2FOTCT-ND</t>
  </si>
  <si>
    <t>https://www.digikey.com/products/en?keywords=311-2.2KGRCT-ND</t>
  </si>
  <si>
    <t>https://www.digikey.com/products/en?keywords=311-1.00KHRCT-ND</t>
  </si>
  <si>
    <t>Digikey Part Number</t>
  </si>
  <si>
    <t>Manufacturer Part Number</t>
  </si>
  <si>
    <t>RC0603FR-071KL</t>
  </si>
  <si>
    <t>RC0603JR-072K2L</t>
  </si>
  <si>
    <t>SPX3819M5-L-3-3/TR</t>
  </si>
  <si>
    <t>KMR231NG LFS</t>
  </si>
  <si>
    <t>CL21A106KQFNNNG</t>
  </si>
  <si>
    <t>RC0603FR-07100KL</t>
  </si>
  <si>
    <t>CL10A105KQ8NNNC</t>
  </si>
  <si>
    <t>RC0603FR-0710KL</t>
  </si>
  <si>
    <t>RC0603JR-0722KL</t>
  </si>
  <si>
    <t>S2B-PH-SM4-TB(LF)(SN)</t>
  </si>
  <si>
    <t>10118194-0001LF</t>
  </si>
  <si>
    <t>5988130107F</t>
  </si>
  <si>
    <t>5988120107F</t>
  </si>
  <si>
    <t>CSTCE8M00G52-R0</t>
  </si>
  <si>
    <t>MBR120ESFT3G</t>
  </si>
  <si>
    <t>Designator</t>
  </si>
  <si>
    <t>C3, C6, C8, C9</t>
  </si>
  <si>
    <t>R3, R6, R9</t>
  </si>
  <si>
    <t>C7, C14</t>
  </si>
  <si>
    <t>R4, R5</t>
  </si>
  <si>
    <t>PCB</t>
  </si>
  <si>
    <t>22.86x50.8mm</t>
  </si>
  <si>
    <t>SEEED</t>
  </si>
  <si>
    <t>STCL</t>
  </si>
  <si>
    <t>Qty/brd</t>
  </si>
  <si>
    <t>Capacitor</t>
  </si>
  <si>
    <t>Resistor</t>
  </si>
  <si>
    <t>Resonator</t>
  </si>
  <si>
    <t>MicroController</t>
  </si>
  <si>
    <t>JST Connector</t>
  </si>
  <si>
    <t>Schottky Diode</t>
  </si>
  <si>
    <t>Lipo Charger</t>
  </si>
  <si>
    <t>MicroUSB</t>
  </si>
  <si>
    <t>Orange LED</t>
  </si>
  <si>
    <t>Red LED</t>
  </si>
  <si>
    <t>Tactile Switch</t>
  </si>
  <si>
    <t>Voltage Regulator</t>
  </si>
  <si>
    <t>Printed Circuit Board</t>
  </si>
  <si>
    <t>Stencil</t>
  </si>
  <si>
    <t>SEEED Shipping</t>
  </si>
  <si>
    <t>pb1</t>
  </si>
  <si>
    <t>up1</t>
  </si>
  <si>
    <t>pb2</t>
  </si>
  <si>
    <t>up2</t>
  </si>
  <si>
    <t>pb3</t>
  </si>
  <si>
    <t>up3</t>
  </si>
  <si>
    <t>pb4</t>
  </si>
  <si>
    <t>up4</t>
  </si>
  <si>
    <t>pb5</t>
  </si>
  <si>
    <t>up5</t>
  </si>
  <si>
    <t>Extra Components:</t>
  </si>
  <si>
    <t>Total Purchase:</t>
  </si>
  <si>
    <t>Total Components:</t>
  </si>
  <si>
    <t>Single PCB:</t>
  </si>
  <si>
    <t>Self-Assembled Feather:</t>
  </si>
  <si>
    <t>Components:</t>
  </si>
  <si>
    <t>PCBs:</t>
  </si>
  <si>
    <t>DigiKey</t>
  </si>
  <si>
    <t>(overshot)</t>
  </si>
  <si>
    <t>DigiKey Link</t>
  </si>
  <si>
    <t>(met)</t>
  </si>
  <si>
    <t>(not standard)</t>
  </si>
  <si>
    <t>(insufficient)</t>
  </si>
  <si>
    <t>(uncertain part selection)</t>
  </si>
  <si>
    <t>Solder Paste Stencil</t>
  </si>
  <si>
    <t>PriceBreaks:</t>
  </si>
  <si>
    <t>else: (only pretty sure)...</t>
  </si>
  <si>
    <t>NO</t>
  </si>
  <si>
    <t>Purchase Stencil?</t>
  </si>
  <si>
    <t>Savings Per Feather</t>
  </si>
  <si>
    <t>Components Per Feather:</t>
  </si>
  <si>
    <t>Waste Per Feather:</t>
  </si>
  <si>
    <t>Qty Produced:</t>
  </si>
  <si>
    <t>Shipping</t>
  </si>
  <si>
    <t>Price Break Information:</t>
  </si>
  <si>
    <t>Unit Price Information:</t>
  </si>
  <si>
    <t>PCBs + (Stencil) + Ship:</t>
  </si>
  <si>
    <t>Original Feather Basic 32u4:</t>
  </si>
  <si>
    <t>Total Purchase Not Used:</t>
  </si>
  <si>
    <t>SUMMARY</t>
  </si>
  <si>
    <t>Goal:   Under</t>
  </si>
  <si>
    <t xml:space="preserve">-- Feather Basic 32u4 -- </t>
  </si>
  <si>
    <t>PROTOTYPE2</t>
  </si>
  <si>
    <t>PROTOTYPE1</t>
  </si>
  <si>
    <t>PROTOTYPE3</t>
  </si>
  <si>
    <t>BLUEFRUIT FEATHER M0</t>
  </si>
  <si>
    <t>HEATSHRINK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</si>
  <si>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</si>
  <si>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PCB FROM SEEED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</si>
  <si>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</si>
  <si>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</si>
  <si>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EBAY</t>
  </si>
  <si>
    <t>DIGIKEY</t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</si>
  <si>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</si>
  <si>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</si>
  <si>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</si>
  <si>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</si>
  <si>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</si>
  <si>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</si>
  <si>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</si>
  <si>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</si>
  <si>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</si>
  <si>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</si>
  <si>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</si>
  <si>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</si>
  <si>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</si>
  <si>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</si>
  <si>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</si>
  <si>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</si>
  <si>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TODO -- REDESIGN TOLERANCES AND SNAP TOGETHER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</si>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</sst>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&quot;$&quot;#,##0.00000"/>
    <numFmt numFmtId="167" formatCode="_(&quot;$&quot;* #,##0.0000_);_(&quot;$&quot;* \(#,##0.0000\);_(&quot;$&quot;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rgb="FF0070C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theme="1"/>
      <name val="Consolas"/>
      <family val="3"/>
    </font>
    <font>
      <sz val="16"/>
      <color theme="1"/>
      <name val="Consolas"/>
      <family val="3"/>
    </font>
    <font>
      <sz val="12"/>
      <color theme="1"/>
      <name val="Consolas"/>
      <family val="3"/>
    </font>
    <font>
      <b/>
      <u val="singleAccounting"/>
      <sz val="16"/>
      <color theme="1"/>
      <name val="Consolas"/>
      <family val="3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FFFF00"/>
        <bgColor theme="8" tint="0.59999389629810485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8" tint="0.59999389629810485"/>
      </patternFill>
    </fill>
    <fill>
      <patternFill patternType="solid">
        <fgColor theme="9" tint="0.59999389629810485"/>
        <bgColor theme="8" tint="0.59999389629810485"/>
      </patternFill>
    </fill>
    <fill>
      <patternFill patternType="solid">
        <fgColor theme="9" tint="0.59999389629810485"/>
        <bgColor theme="8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8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/>
    <xf numFmtId="0" fontId="44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11" borderId="13" xfId="0" applyFill="1" applyBorder="1"/>
    <xf numFmtId="0" fontId="0" fillId="4" borderId="13" xfId="0" applyFill="1" applyBorder="1"/>
    <xf numFmtId="0" fontId="0" fillId="12" borderId="13" xfId="0" applyFill="1" applyBorder="1"/>
    <xf numFmtId="0" fontId="0" fillId="12" borderId="0" xfId="0" applyFill="1"/>
    <xf numFmtId="0" fontId="11" fillId="7" borderId="5" xfId="0" applyFont="1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12" fillId="3" borderId="0" xfId="0" applyFont="1" applyFill="1" applyAlignment="1">
      <alignment wrapText="1"/>
    </xf>
    <xf numFmtId="0" fontId="12" fillId="3" borderId="0" xfId="0" applyFont="1" applyFill="1" applyAlignment="1">
      <alignment horizontal="center" vertical="center"/>
    </xf>
    <xf numFmtId="44" fontId="12" fillId="3" borderId="0" xfId="1" applyFont="1" applyFill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16" borderId="12" xfId="0" applyFont="1" applyFill="1" applyBorder="1" applyAlignment="1">
      <alignment horizontal="center" vertical="center"/>
    </xf>
    <xf numFmtId="0" fontId="3" fillId="17" borderId="12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8" borderId="12" xfId="0" applyFont="1" applyFill="1" applyBorder="1" applyAlignment="1">
      <alignment horizontal="center" vertical="center"/>
    </xf>
    <xf numFmtId="0" fontId="3" fillId="19" borderId="12" xfId="0" applyFont="1" applyFill="1" applyBorder="1" applyAlignment="1">
      <alignment horizontal="center" vertical="center"/>
    </xf>
    <xf numFmtId="0" fontId="3" fillId="20" borderId="12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13" fillId="21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14" fontId="3" fillId="22" borderId="0" xfId="0" quotePrefix="1" applyNumberFormat="1" applyFont="1" applyFill="1" applyAlignment="1">
      <alignment horizontal="left" vertical="top"/>
    </xf>
    <xf numFmtId="0" fontId="3" fillId="22" borderId="0" xfId="0" applyFont="1" applyFill="1"/>
    <xf numFmtId="0" fontId="0" fillId="22" borderId="0" xfId="0" applyFill="1" applyAlignment="1">
      <alignment wrapText="1"/>
    </xf>
    <xf numFmtId="0" fontId="0" fillId="22" borderId="4" xfId="0" applyFill="1" applyBorder="1" applyAlignment="1">
      <alignment wrapText="1"/>
    </xf>
    <xf numFmtId="44" fontId="3" fillId="22" borderId="4" xfId="1" applyFont="1" applyFill="1" applyBorder="1" applyAlignment="1">
      <alignment vertical="center"/>
    </xf>
    <xf numFmtId="0" fontId="0" fillId="22" borderId="0" xfId="0" applyFill="1" applyAlignment="1">
      <alignment horizontal="center" vertical="center"/>
    </xf>
    <xf numFmtId="44" fontId="0" fillId="22" borderId="0" xfId="1" applyFont="1" applyFill="1" applyAlignment="1">
      <alignment vertical="center"/>
    </xf>
    <xf numFmtId="0" fontId="0" fillId="22" borderId="4" xfId="0" applyFill="1" applyBorder="1" applyAlignment="1">
      <alignment horizontal="center" vertical="center"/>
    </xf>
    <xf numFmtId="44" fontId="0" fillId="22" borderId="4" xfId="1" applyFont="1" applyFill="1" applyBorder="1" applyAlignment="1">
      <alignment vertical="center"/>
    </xf>
    <xf numFmtId="0" fontId="3" fillId="23" borderId="12" xfId="0" applyFont="1" applyFill="1" applyBorder="1" applyAlignment="1">
      <alignment horizontal="center" vertical="center"/>
    </xf>
    <xf numFmtId="0" fontId="3" fillId="24" borderId="12" xfId="0" applyFont="1" applyFill="1" applyBorder="1" applyAlignment="1">
      <alignment horizontal="center" vertical="center"/>
    </xf>
    <xf numFmtId="0" fontId="3" fillId="25" borderId="12" xfId="0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8" fillId="0" borderId="0" xfId="0" applyFont="1"/>
    <xf numFmtId="0" fontId="19" fillId="0" borderId="0" xfId="0" applyFont="1"/>
    <xf numFmtId="0" fontId="18" fillId="2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ill="1" applyBorder="1"/>
    <xf numFmtId="0" fontId="20" fillId="0" borderId="0" xfId="0" applyFont="1" applyFill="1" applyAlignment="1">
      <alignment horizontal="center" vertical="center"/>
    </xf>
    <xf numFmtId="0" fontId="0" fillId="0" borderId="22" xfId="0" applyBorder="1"/>
    <xf numFmtId="0" fontId="0" fillId="0" borderId="23" xfId="0" applyFill="1" applyBorder="1"/>
    <xf numFmtId="44" fontId="21" fillId="0" borderId="0" xfId="1" applyFont="1"/>
    <xf numFmtId="0" fontId="22" fillId="0" borderId="15" xfId="0" applyFont="1" applyBorder="1"/>
    <xf numFmtId="0" fontId="22" fillId="0" borderId="0" xfId="0" applyFont="1" applyBorder="1"/>
    <xf numFmtId="0" fontId="23" fillId="0" borderId="15" xfId="0" applyFont="1" applyBorder="1"/>
    <xf numFmtId="0" fontId="23" fillId="0" borderId="0" xfId="0" applyFont="1" applyBorder="1"/>
    <xf numFmtId="0" fontId="28" fillId="0" borderId="14" xfId="0" applyFont="1" applyBorder="1"/>
    <xf numFmtId="0" fontId="28" fillId="0" borderId="17" xfId="0" applyFont="1" applyBorder="1"/>
    <xf numFmtId="0" fontId="29" fillId="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9" fillId="26" borderId="0" xfId="0" applyFont="1" applyFill="1" applyAlignment="1">
      <alignment horizontal="center" vertical="center"/>
    </xf>
    <xf numFmtId="0" fontId="29" fillId="2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9" fillId="27" borderId="0" xfId="0" applyFont="1" applyFill="1" applyAlignment="1">
      <alignment horizontal="center" vertical="center"/>
    </xf>
    <xf numFmtId="0" fontId="32" fillId="0" borderId="0" xfId="0" applyFont="1" applyBorder="1"/>
    <xf numFmtId="0" fontId="31" fillId="21" borderId="0" xfId="0" applyFont="1" applyFill="1" applyAlignment="1">
      <alignment horizontal="center" vertical="center"/>
    </xf>
    <xf numFmtId="0" fontId="31" fillId="27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37" fillId="27" borderId="0" xfId="0" applyFont="1" applyFill="1" applyAlignment="1">
      <alignment horizontal="center" vertical="center"/>
    </xf>
    <xf numFmtId="0" fontId="37" fillId="28" borderId="0" xfId="0" applyFont="1" applyFill="1" applyAlignment="1">
      <alignment horizontal="center" vertical="center"/>
    </xf>
    <xf numFmtId="0" fontId="29" fillId="28" borderId="0" xfId="0" applyFont="1" applyFill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14" fontId="32" fillId="3" borderId="0" xfId="0" applyNumberFormat="1" applyFont="1" applyFill="1" applyAlignment="1">
      <alignment horizontal="right" vertical="top"/>
    </xf>
    <xf numFmtId="14" fontId="32" fillId="2" borderId="0" xfId="0" applyNumberFormat="1" applyFont="1" applyFill="1" applyAlignment="1">
      <alignment horizontal="right" vertical="top"/>
    </xf>
    <xf numFmtId="14" fontId="32" fillId="2" borderId="4" xfId="0" applyNumberFormat="1" applyFont="1" applyFill="1" applyBorder="1" applyAlignment="1">
      <alignment horizontal="right" vertical="top"/>
    </xf>
    <xf numFmtId="14" fontId="3" fillId="22" borderId="0" xfId="0" applyNumberFormat="1" applyFont="1" applyFill="1" applyAlignment="1">
      <alignment horizontal="left" vertical="top"/>
    </xf>
    <xf numFmtId="0" fontId="3" fillId="22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/>
    <xf numFmtId="0" fontId="0" fillId="0" borderId="4" xfId="0" applyBorder="1"/>
    <xf numFmtId="165" fontId="0" fillId="0" borderId="0" xfId="0" applyNumberFormat="1"/>
    <xf numFmtId="166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0" xfId="3"/>
    <xf numFmtId="0" fontId="43" fillId="0" borderId="0" xfId="2"/>
    <xf numFmtId="0" fontId="42" fillId="0" borderId="0" xfId="0" applyFont="1" applyAlignment="1">
      <alignment vertical="center" wrapText="1"/>
    </xf>
    <xf numFmtId="0" fontId="0" fillId="0" borderId="0" xfId="0" applyFill="1"/>
    <xf numFmtId="0" fontId="0" fillId="0" borderId="0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30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6" fontId="45" fillId="0" borderId="0" xfId="0" applyNumberFormat="1" applyFont="1" applyBorder="1" applyAlignment="1">
      <alignment horizontal="center" vertical="center"/>
    </xf>
    <xf numFmtId="0" fontId="13" fillId="30" borderId="0" xfId="0" applyNumberFormat="1" applyFont="1" applyFill="1" applyBorder="1" applyAlignment="1">
      <alignment horizontal="center" vertical="center"/>
    </xf>
    <xf numFmtId="166" fontId="13" fillId="30" borderId="0" xfId="1" applyNumberFormat="1" applyFont="1" applyFill="1" applyBorder="1" applyAlignment="1">
      <alignment horizontal="center" vertical="center"/>
    </xf>
    <xf numFmtId="0" fontId="13" fillId="30" borderId="0" xfId="1" applyNumberFormat="1" applyFont="1" applyFill="1" applyBorder="1" applyAlignment="1">
      <alignment horizontal="center" vertical="center"/>
    </xf>
    <xf numFmtId="165" fontId="13" fillId="30" borderId="0" xfId="1" applyNumberFormat="1" applyFont="1" applyFill="1" applyBorder="1" applyAlignment="1">
      <alignment horizontal="center" vertical="center"/>
    </xf>
    <xf numFmtId="0" fontId="0" fillId="32" borderId="0" xfId="0" applyFont="1" applyFill="1" applyBorder="1" applyAlignment="1">
      <alignment horizontal="center" vertical="center"/>
    </xf>
    <xf numFmtId="0" fontId="0" fillId="31" borderId="0" xfId="0" applyFont="1" applyFill="1" applyBorder="1" applyAlignment="1">
      <alignment horizontal="center" vertical="center"/>
    </xf>
    <xf numFmtId="166" fontId="45" fillId="3" borderId="0" xfId="0" applyNumberFormat="1" applyFont="1" applyFill="1" applyBorder="1" applyAlignment="1">
      <alignment horizontal="center" vertical="center"/>
    </xf>
    <xf numFmtId="166" fontId="45" fillId="3" borderId="0" xfId="1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46" fillId="0" borderId="1" xfId="0" applyNumberFormat="1" applyFont="1" applyFill="1" applyBorder="1" applyAlignment="1">
      <alignment horizontal="center" vertical="center"/>
    </xf>
    <xf numFmtId="0" fontId="46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44" fontId="18" fillId="35" borderId="0" xfId="1" applyFont="1" applyFill="1" applyBorder="1" applyAlignment="1">
      <alignment horizontal="center" vertical="center"/>
    </xf>
    <xf numFmtId="44" fontId="19" fillId="35" borderId="0" xfId="1" applyFont="1" applyFill="1" applyBorder="1" applyAlignment="1">
      <alignment horizontal="center" vertical="center"/>
    </xf>
    <xf numFmtId="0" fontId="18" fillId="35" borderId="0" xfId="1" applyNumberFormat="1" applyFont="1" applyFill="1" applyBorder="1" applyAlignment="1">
      <alignment horizontal="right" vertical="center"/>
    </xf>
    <xf numFmtId="0" fontId="0" fillId="34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0" xfId="1" applyNumberFormat="1" applyFont="1" applyFill="1" applyBorder="1" applyAlignment="1">
      <alignment horizontal="center" vertical="center"/>
    </xf>
    <xf numFmtId="0" fontId="0" fillId="36" borderId="0" xfId="0" applyFont="1" applyFill="1" applyBorder="1" applyAlignment="1">
      <alignment horizontal="center" vertical="center"/>
    </xf>
    <xf numFmtId="166" fontId="0" fillId="37" borderId="0" xfId="1" applyNumberFormat="1" applyFont="1" applyFill="1" applyBorder="1" applyAlignment="1">
      <alignment horizontal="center" vertical="center"/>
    </xf>
    <xf numFmtId="0" fontId="0" fillId="37" borderId="0" xfId="1" applyNumberFormat="1" applyFont="1" applyFill="1" applyBorder="1" applyAlignment="1">
      <alignment horizontal="center" vertical="center"/>
    </xf>
    <xf numFmtId="165" fontId="0" fillId="37" borderId="0" xfId="1" applyNumberFormat="1" applyFont="1" applyFill="1" applyBorder="1" applyAlignment="1">
      <alignment horizontal="center" vertical="center"/>
    </xf>
    <xf numFmtId="165" fontId="0" fillId="38" borderId="0" xfId="1" applyNumberFormat="1" applyFont="1" applyFill="1" applyBorder="1" applyAlignment="1">
      <alignment horizontal="center" vertical="center"/>
    </xf>
    <xf numFmtId="0" fontId="0" fillId="39" borderId="0" xfId="1" applyNumberFormat="1" applyFont="1" applyFill="1" applyBorder="1" applyAlignment="1">
      <alignment horizontal="center" vertical="center"/>
    </xf>
    <xf numFmtId="165" fontId="0" fillId="39" borderId="0" xfId="1" applyNumberFormat="1" applyFont="1" applyFill="1" applyBorder="1" applyAlignment="1">
      <alignment horizontal="center" vertical="center"/>
    </xf>
    <xf numFmtId="0" fontId="0" fillId="38" borderId="0" xfId="1" applyNumberFormat="1" applyFont="1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166" fontId="0" fillId="36" borderId="0" xfId="1" applyNumberFormat="1" applyFont="1" applyFill="1" applyBorder="1" applyAlignment="1">
      <alignment horizontal="center" vertical="center"/>
    </xf>
    <xf numFmtId="0" fontId="0" fillId="36" borderId="0" xfId="1" applyNumberFormat="1" applyFont="1" applyFill="1" applyBorder="1" applyAlignment="1">
      <alignment horizontal="center" vertical="center"/>
    </xf>
    <xf numFmtId="165" fontId="0" fillId="36" borderId="0" xfId="1" applyNumberFormat="1" applyFont="1" applyFill="1" applyBorder="1" applyAlignment="1">
      <alignment horizontal="center" vertical="center"/>
    </xf>
    <xf numFmtId="165" fontId="0" fillId="40" borderId="0" xfId="1" applyNumberFormat="1" applyFont="1" applyFill="1" applyBorder="1" applyAlignment="1">
      <alignment horizontal="center" vertical="center"/>
    </xf>
    <xf numFmtId="0" fontId="0" fillId="41" borderId="0" xfId="1" applyNumberFormat="1" applyFont="1" applyFill="1" applyBorder="1" applyAlignment="1">
      <alignment horizontal="center" vertical="center"/>
    </xf>
    <xf numFmtId="165" fontId="0" fillId="41" borderId="0" xfId="1" applyNumberFormat="1" applyFont="1" applyFill="1" applyBorder="1" applyAlignment="1">
      <alignment horizontal="center" vertical="center"/>
    </xf>
    <xf numFmtId="0" fontId="0" fillId="40" borderId="0" xfId="0" applyFont="1" applyFill="1" applyBorder="1" applyAlignment="1">
      <alignment horizontal="center" vertical="center"/>
    </xf>
    <xf numFmtId="0" fontId="0" fillId="40" borderId="0" xfId="1" applyNumberFormat="1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0" fontId="0" fillId="33" borderId="0" xfId="0" applyNumberFormat="1" applyFont="1" applyFill="1" applyBorder="1" applyAlignment="1">
      <alignment horizontal="center" vertical="center"/>
    </xf>
    <xf numFmtId="0" fontId="0" fillId="29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6" fontId="3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47" fillId="0" borderId="0" xfId="0" applyFont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48" fillId="0" borderId="1" xfId="1" applyNumberFormat="1" applyFont="1" applyBorder="1" applyAlignment="1">
      <alignment horizontal="center" vertical="center"/>
    </xf>
    <xf numFmtId="44" fontId="50" fillId="35" borderId="25" xfId="1" applyFont="1" applyFill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left" vertical="center"/>
    </xf>
    <xf numFmtId="44" fontId="19" fillId="35" borderId="11" xfId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46" fillId="39" borderId="0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43" fillId="39" borderId="0" xfId="2" applyFill="1" applyBorder="1" applyAlignment="1">
      <alignment horizontal="right" vertical="center"/>
    </xf>
    <xf numFmtId="0" fontId="46" fillId="41" borderId="0" xfId="0" applyNumberFormat="1" applyFon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41" borderId="0" xfId="2" applyFill="1" applyBorder="1" applyAlignment="1">
      <alignment horizontal="right" vertical="center"/>
    </xf>
    <xf numFmtId="0" fontId="0" fillId="41" borderId="0" xfId="0" applyFill="1" applyBorder="1" applyAlignment="1">
      <alignment horizontal="right" vertical="center"/>
    </xf>
    <xf numFmtId="0" fontId="0" fillId="39" borderId="0" xfId="0" applyFill="1" applyBorder="1" applyAlignment="1">
      <alignment horizontal="right" vertical="center"/>
    </xf>
    <xf numFmtId="0" fontId="22" fillId="0" borderId="1" xfId="0" applyNumberFormat="1" applyFont="1" applyFill="1" applyBorder="1" applyAlignment="1">
      <alignment horizontal="center" vertical="center"/>
    </xf>
    <xf numFmtId="44" fontId="49" fillId="35" borderId="27" xfId="1" applyFont="1" applyFill="1" applyBorder="1" applyAlignment="1">
      <alignment horizontal="center" vertical="center"/>
    </xf>
    <xf numFmtId="0" fontId="51" fillId="0" borderId="24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44" fontId="47" fillId="35" borderId="25" xfId="1" applyFont="1" applyFill="1" applyBorder="1" applyAlignment="1">
      <alignment horizontal="center" vertical="center"/>
    </xf>
    <xf numFmtId="166" fontId="0" fillId="35" borderId="27" xfId="1" applyNumberFormat="1" applyFont="1" applyFill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3" fillId="42" borderId="0" xfId="0" applyFont="1" applyFill="1" applyBorder="1" applyAlignment="1">
      <alignment horizontal="center" vertical="center"/>
    </xf>
    <xf numFmtId="166" fontId="45" fillId="42" borderId="0" xfId="0" applyNumberFormat="1" applyFont="1" applyFill="1" applyBorder="1" applyAlignment="1">
      <alignment horizontal="center" vertical="center"/>
    </xf>
    <xf numFmtId="0" fontId="3" fillId="42" borderId="0" xfId="0" applyNumberFormat="1" applyFont="1" applyFill="1" applyBorder="1" applyAlignment="1">
      <alignment horizontal="center" vertical="center"/>
    </xf>
    <xf numFmtId="0" fontId="0" fillId="34" borderId="0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5" fontId="0" fillId="0" borderId="4" xfId="0" applyNumberFormat="1" applyBorder="1"/>
    <xf numFmtId="165" fontId="0" fillId="0" borderId="4" xfId="1" applyNumberFormat="1" applyFont="1" applyBorder="1" applyAlignment="1">
      <alignment horizontal="center" vertical="center"/>
    </xf>
    <xf numFmtId="0" fontId="52" fillId="0" borderId="4" xfId="0" applyFont="1" applyBorder="1" applyAlignment="1">
      <alignment horizontal="left"/>
    </xf>
    <xf numFmtId="0" fontId="3" fillId="0" borderId="0" xfId="0" applyNumberFormat="1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left" vertical="center"/>
    </xf>
    <xf numFmtId="0" fontId="47" fillId="0" borderId="0" xfId="0" quotePrefix="1" applyFont="1" applyBorder="1" applyAlignment="1">
      <alignment horizontal="left" vertical="center"/>
    </xf>
    <xf numFmtId="0" fontId="49" fillId="22" borderId="0" xfId="0" applyFont="1" applyFill="1" applyAlignment="1">
      <alignment wrapText="1"/>
    </xf>
    <xf numFmtId="0" fontId="49" fillId="22" borderId="4" xfId="0" applyFont="1" applyFill="1" applyBorder="1" applyAlignment="1">
      <alignment wrapText="1"/>
    </xf>
    <xf numFmtId="0" fontId="49" fillId="22" borderId="0" xfId="0" applyFont="1" applyFill="1" applyAlignment="1"/>
    <xf numFmtId="0" fontId="49" fillId="22" borderId="0" xfId="0" applyFont="1" applyFill="1" applyBorder="1" applyAlignment="1">
      <alignment wrapText="1"/>
    </xf>
    <xf numFmtId="0" fontId="0" fillId="22" borderId="0" xfId="0" applyFill="1" applyBorder="1" applyAlignment="1">
      <alignment horizontal="center" vertical="center"/>
    </xf>
    <xf numFmtId="44" fontId="0" fillId="22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9" fillId="0" borderId="10" xfId="0" applyFont="1" applyBorder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44" fontId="19" fillId="0" borderId="10" xfId="0" applyNumberFormat="1" applyFont="1" applyBorder="1" applyAlignment="1">
      <alignment horizontal="center" vertical="center"/>
    </xf>
    <xf numFmtId="0" fontId="54" fillId="0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67" fontId="18" fillId="0" borderId="0" xfId="0" applyNumberFormat="1" applyFont="1"/>
    <xf numFmtId="0" fontId="18" fillId="0" borderId="1" xfId="0" applyFont="1" applyBorder="1"/>
    <xf numFmtId="0" fontId="18" fillId="0" borderId="0" xfId="1" applyNumberFormat="1" applyFont="1" applyAlignment="1">
      <alignment horizontal="center"/>
    </xf>
    <xf numFmtId="44" fontId="18" fillId="0" borderId="0" xfId="1" applyFont="1"/>
    <xf numFmtId="0" fontId="55" fillId="0" borderId="0" xfId="0" applyFont="1"/>
    <xf numFmtId="167" fontId="18" fillId="0" borderId="0" xfId="1" applyNumberFormat="1" applyFont="1"/>
    <xf numFmtId="0" fontId="18" fillId="0" borderId="0" xfId="0" applyFont="1" applyBorder="1"/>
    <xf numFmtId="0" fontId="18" fillId="0" borderId="0" xfId="1" applyNumberFormat="1" applyFont="1" applyBorder="1" applyAlignment="1">
      <alignment horizontal="center"/>
    </xf>
    <xf numFmtId="167" fontId="18" fillId="0" borderId="0" xfId="1" applyNumberFormat="1" applyFont="1" applyBorder="1"/>
    <xf numFmtId="0" fontId="18" fillId="0" borderId="4" xfId="0" applyFont="1" applyBorder="1" applyAlignment="1">
      <alignment horizontal="center"/>
    </xf>
    <xf numFmtId="167" fontId="18" fillId="0" borderId="4" xfId="0" applyNumberFormat="1" applyFont="1" applyBorder="1"/>
    <xf numFmtId="0" fontId="18" fillId="0" borderId="4" xfId="0" applyFont="1" applyBorder="1"/>
    <xf numFmtId="0" fontId="18" fillId="0" borderId="4" xfId="1" applyNumberFormat="1" applyFont="1" applyBorder="1" applyAlignment="1">
      <alignment horizontal="center"/>
    </xf>
    <xf numFmtId="167" fontId="18" fillId="0" borderId="4" xfId="1" applyNumberFormat="1" applyFont="1" applyBorder="1"/>
    <xf numFmtId="0" fontId="55" fillId="0" borderId="4" xfId="0" applyFont="1" applyBorder="1"/>
    <xf numFmtId="167" fontId="18" fillId="0" borderId="2" xfId="0" applyNumberFormat="1" applyFont="1" applyBorder="1"/>
    <xf numFmtId="167" fontId="18" fillId="0" borderId="4" xfId="0" applyNumberFormat="1" applyFont="1" applyBorder="1" applyAlignment="1">
      <alignment horizontal="center"/>
    </xf>
    <xf numFmtId="0" fontId="19" fillId="0" borderId="0" xfId="0" applyFont="1" applyFill="1" applyBorder="1"/>
    <xf numFmtId="0" fontId="18" fillId="0" borderId="0" xfId="0" applyFont="1" applyFill="1" applyBorder="1"/>
    <xf numFmtId="44" fontId="18" fillId="0" borderId="0" xfId="0" applyNumberFormat="1" applyFont="1"/>
    <xf numFmtId="0" fontId="56" fillId="0" borderId="0" xfId="2" applyFont="1"/>
    <xf numFmtId="0" fontId="57" fillId="0" borderId="0" xfId="0" applyFont="1" applyFill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0" applyNumberFormat="1" applyAlignment="1">
      <alignment horizontal="center"/>
    </xf>
    <xf numFmtId="44" fontId="7" fillId="2" borderId="0" xfId="1" applyFont="1" applyFill="1" applyAlignment="1">
      <alignment horizontal="center" vertical="center"/>
    </xf>
    <xf numFmtId="44" fontId="18" fillId="0" borderId="0" xfId="1" applyFont="1" applyAlignment="1">
      <alignment horizontal="center" vertical="center"/>
    </xf>
    <xf numFmtId="44" fontId="18" fillId="0" borderId="0" xfId="1" applyFont="1" applyBorder="1" applyAlignment="1">
      <alignment horizontal="center" vertical="center"/>
    </xf>
    <xf numFmtId="44" fontId="18" fillId="0" borderId="4" xfId="1" applyFont="1" applyBorder="1" applyAlignment="1">
      <alignment horizontal="center" vertical="center"/>
    </xf>
    <xf numFmtId="0" fontId="18" fillId="0" borderId="5" xfId="0" applyFont="1" applyBorder="1"/>
    <xf numFmtId="44" fontId="19" fillId="0" borderId="5" xfId="1" applyFont="1" applyBorder="1"/>
    <xf numFmtId="44" fontId="19" fillId="0" borderId="5" xfId="0" applyNumberFormat="1" applyFont="1" applyBorder="1"/>
    <xf numFmtId="0" fontId="0" fillId="0" borderId="0" xfId="0" applyAlignment="1">
      <alignment horizontal="right"/>
    </xf>
    <xf numFmtId="0" fontId="60" fillId="0" borderId="0" xfId="0" applyFont="1"/>
    <xf numFmtId="0" fontId="18" fillId="43" borderId="1" xfId="0" applyFont="1" applyFill="1" applyBorder="1" applyAlignment="1">
      <alignment horizontal="center"/>
    </xf>
    <xf numFmtId="0" fontId="43" fillId="0" borderId="0" xfId="2" applyBorder="1"/>
    <xf numFmtId="0" fontId="43" fillId="0" borderId="4" xfId="2" applyBorder="1"/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  <border>
        <vertical/>
        <horizontal/>
      </border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123825</xdr:colOff>
      <xdr:row>1</xdr:row>
      <xdr:rowOff>123825</xdr:rowOff>
    </xdr:from>
    <xdr:to>
      <xdr:col>45</xdr:col>
      <xdr:colOff>304092</xdr:colOff>
      <xdr:row>22</xdr:row>
      <xdr:rowOff>170944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595764-EB51-40DE-8826-5A7D1CA07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0" y="314325"/>
          <a:ext cx="5666667" cy="4047619"/>
        </a:xfrm>
        <a:prstGeom prst="rect">
          <a:avLst/>
        </a:prstGeom>
      </xdr:spPr>
    </xdr:pic>
    <xdr:clientData/>
  </xdr:twoCellAnchor>
  <xdr:twoCellAnchor editAs="oneCell">
    <xdr:from>
      <xdr:col>26</xdr:col>
      <xdr:colOff>152400</xdr:colOff>
      <xdr:row>1</xdr:row>
      <xdr:rowOff>161925</xdr:rowOff>
    </xdr:from>
    <xdr:to>
      <xdr:col>35</xdr:col>
      <xdr:colOff>494571</xdr:colOff>
      <xdr:row>23</xdr:row>
      <xdr:rowOff>189973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ADBEDB-B1A8-4EE7-9DC1-641CDA450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352425"/>
          <a:ext cx="5828571" cy="4219048"/>
        </a:xfrm>
        <a:prstGeom prst="rect">
          <a:avLst/>
        </a:prstGeom>
      </xdr:spPr>
    </xdr:pic>
    <xdr:clientData/>
  </xdr:twoCellAnchor>
  <xdr:twoCellAnchor>
    <xdr:from>
      <xdr:col>14</xdr:col>
      <xdr:colOff>333375</xdr:colOff>
      <xdr:row>6</xdr:row>
      <xdr:rowOff>123825</xdr:rowOff>
    </xdr:from>
    <xdr:to>
      <xdr:col>21</xdr:col>
      <xdr:colOff>276225</xdr:colOff>
      <xdr:row>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3E1E13F-4E49-4CF8-8FFE-EEC20563165C}"/>
            </a:ext>
          </a:extLst>
        </xdr:cNvPr>
        <xdr:cNvCxnSpPr/>
      </xdr:nvCxnSpPr>
      <xdr:spPr>
        <a:xfrm flipH="1">
          <a:off x="4514850" y="1266825"/>
          <a:ext cx="1838325" cy="314325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6</xdr:row>
      <xdr:rowOff>142875</xdr:rowOff>
    </xdr:from>
    <xdr:to>
      <xdr:col>21</xdr:col>
      <xdr:colOff>209552</xdr:colOff>
      <xdr:row>7</xdr:row>
      <xdr:rowOff>114303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194D951-0EB2-494A-80C3-9BD4753FF59A}"/>
            </a:ext>
          </a:extLst>
        </xdr:cNvPr>
        <xdr:cNvCxnSpPr/>
      </xdr:nvCxnSpPr>
      <xdr:spPr>
        <a:xfrm flipH="1" flipV="1">
          <a:off x="4476750" y="1285875"/>
          <a:ext cx="1809752" cy="161928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7</xdr:row>
      <xdr:rowOff>66675</xdr:rowOff>
    </xdr:from>
    <xdr:to>
      <xdr:col>21</xdr:col>
      <xdr:colOff>200026</xdr:colOff>
      <xdr:row>8</xdr:row>
      <xdr:rowOff>104776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29B8D34-5D23-451B-B482-318FD725010C}"/>
            </a:ext>
          </a:extLst>
        </xdr:cNvPr>
        <xdr:cNvCxnSpPr/>
      </xdr:nvCxnSpPr>
      <xdr:spPr>
        <a:xfrm flipH="1" flipV="1">
          <a:off x="4524375" y="1400175"/>
          <a:ext cx="1752601" cy="228601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171451</xdr:colOff>
      <xdr:row>6</xdr:row>
      <xdr:rowOff>171450</xdr:rowOff>
    </xdr:from>
    <xdr:to>
      <xdr:col>21</xdr:col>
      <xdr:colOff>47625</xdr:colOff>
      <xdr:row>12</xdr:row>
      <xdr:rowOff>76200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F322B2A-307A-43AA-BB8D-2334F0E7F468}"/>
            </a:ext>
          </a:extLst>
        </xdr:cNvPr>
        <xdr:cNvCxnSpPr/>
      </xdr:nvCxnSpPr>
      <xdr:spPr>
        <a:xfrm flipH="1" flipV="1">
          <a:off x="3467101" y="1314450"/>
          <a:ext cx="2657474" cy="1047750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10</xdr:row>
      <xdr:rowOff>104775</xdr:rowOff>
    </xdr:from>
    <xdr:to>
      <xdr:col>21</xdr:col>
      <xdr:colOff>28575</xdr:colOff>
      <xdr:row>14</xdr:row>
      <xdr:rowOff>66675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6B7B9936-E915-4223-8BC5-38914ED04981}"/>
            </a:ext>
          </a:extLst>
        </xdr:cNvPr>
        <xdr:cNvCxnSpPr/>
      </xdr:nvCxnSpPr>
      <xdr:spPr>
        <a:xfrm flipH="1">
          <a:off x="4114800" y="2009775"/>
          <a:ext cx="1990725" cy="723900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9</xdr:row>
      <xdr:rowOff>104775</xdr:rowOff>
    </xdr:from>
    <xdr:to>
      <xdr:col>21</xdr:col>
      <xdr:colOff>38100</xdr:colOff>
      <xdr:row>14</xdr:row>
      <xdr:rowOff>142875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6BCF0D1-A962-4A06-8DB2-0E9E4E540631}"/>
            </a:ext>
          </a:extLst>
        </xdr:cNvPr>
        <xdr:cNvCxnSpPr/>
      </xdr:nvCxnSpPr>
      <xdr:spPr>
        <a:xfrm flipH="1">
          <a:off x="3733800" y="1819275"/>
          <a:ext cx="2381250" cy="990600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123826</xdr:colOff>
      <xdr:row>6</xdr:row>
      <xdr:rowOff>180975</xdr:rowOff>
    </xdr:from>
    <xdr:to>
      <xdr:col>21</xdr:col>
      <xdr:colOff>38100</xdr:colOff>
      <xdr:row>13</xdr:row>
      <xdr:rowOff>104775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AAF196D-95AB-4C1A-B9E2-65EB32339372}"/>
            </a:ext>
          </a:extLst>
        </xdr:cNvPr>
        <xdr:cNvCxnSpPr/>
      </xdr:nvCxnSpPr>
      <xdr:spPr>
        <a:xfrm flipH="1" flipV="1">
          <a:off x="3200401" y="1323975"/>
          <a:ext cx="2914649" cy="1257300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133352</xdr:colOff>
      <xdr:row>7</xdr:row>
      <xdr:rowOff>57150</xdr:rowOff>
    </xdr:from>
    <xdr:to>
      <xdr:col>14</xdr:col>
      <xdr:colOff>66675</xdr:colOff>
      <xdr:row>14</xdr:row>
      <xdr:rowOff>95250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86796D4-3EE6-44A5-8703-0485CC30F821}"/>
            </a:ext>
          </a:extLst>
        </xdr:cNvPr>
        <xdr:cNvCxnSpPr/>
      </xdr:nvCxnSpPr>
      <xdr:spPr>
        <a:xfrm flipH="1">
          <a:off x="1219202" y="1390650"/>
          <a:ext cx="3028948" cy="1371600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123826</xdr:colOff>
      <xdr:row>8</xdr:row>
      <xdr:rowOff>142875</xdr:rowOff>
    </xdr:from>
    <xdr:to>
      <xdr:col>14</xdr:col>
      <xdr:colOff>47625</xdr:colOff>
      <xdr:row>14</xdr:row>
      <xdr:rowOff>95250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CBC8B38-5151-4B32-96DD-75F6E1AF30E3}"/>
            </a:ext>
          </a:extLst>
        </xdr:cNvPr>
        <xdr:cNvCxnSpPr/>
      </xdr:nvCxnSpPr>
      <xdr:spPr>
        <a:xfrm flipH="1">
          <a:off x="1838326" y="1666875"/>
          <a:ext cx="2390774" cy="1095375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12</xdr:row>
      <xdr:rowOff>142875</xdr:rowOff>
    </xdr:from>
    <xdr:to>
      <xdr:col>14</xdr:col>
      <xdr:colOff>57150</xdr:colOff>
      <xdr:row>14</xdr:row>
      <xdr:rowOff>104775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4CA1F73-740A-4EC6-9A0B-6928B4146937}"/>
            </a:ext>
          </a:extLst>
        </xdr:cNvPr>
        <xdr:cNvCxnSpPr/>
      </xdr:nvCxnSpPr>
      <xdr:spPr>
        <a:xfrm flipV="1">
          <a:off x="4238625" y="2428875"/>
          <a:ext cx="0" cy="342900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6</xdr:row>
      <xdr:rowOff>152400</xdr:rowOff>
    </xdr:from>
    <xdr:to>
      <xdr:col>14</xdr:col>
      <xdr:colOff>57150</xdr:colOff>
      <xdr:row>11</xdr:row>
      <xdr:rowOff>85725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B44B972E-645A-44C0-AC73-3160003785B4}"/>
            </a:ext>
          </a:extLst>
        </xdr:cNvPr>
        <xdr:cNvCxnSpPr/>
      </xdr:nvCxnSpPr>
      <xdr:spPr>
        <a:xfrm>
          <a:off x="2924175" y="1295400"/>
          <a:ext cx="1314450" cy="885825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13</xdr:row>
      <xdr:rowOff>142875</xdr:rowOff>
    </xdr:from>
    <xdr:to>
      <xdr:col>14</xdr:col>
      <xdr:colOff>47625</xdr:colOff>
      <xdr:row>14</xdr:row>
      <xdr:rowOff>114300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2EA23169-08F5-462B-A208-8EEEB2EAD416}"/>
            </a:ext>
          </a:extLst>
        </xdr:cNvPr>
        <xdr:cNvCxnSpPr/>
      </xdr:nvCxnSpPr>
      <xdr:spPr>
        <a:xfrm flipV="1">
          <a:off x="1962150" y="2619375"/>
          <a:ext cx="2266950" cy="161925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180976</xdr:colOff>
      <xdr:row>6</xdr:row>
      <xdr:rowOff>171451</xdr:rowOff>
    </xdr:from>
    <xdr:to>
      <xdr:col>21</xdr:col>
      <xdr:colOff>38100</xdr:colOff>
      <xdr:row>11</xdr:row>
      <xdr:rowOff>85725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99AADC26-BC73-4DDC-BA1F-D0CD07C73816}"/>
            </a:ext>
          </a:extLst>
        </xdr:cNvPr>
        <xdr:cNvCxnSpPr/>
      </xdr:nvCxnSpPr>
      <xdr:spPr>
        <a:xfrm flipH="1" flipV="1">
          <a:off x="3695701" y="1314451"/>
          <a:ext cx="2419349" cy="866774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27</xdr:row>
      <xdr:rowOff>85725</xdr:rowOff>
    </xdr:from>
    <xdr:to>
      <xdr:col>18</xdr:col>
      <xdr:colOff>85725</xdr:colOff>
      <xdr:row>27</xdr:row>
      <xdr:rowOff>85725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A4E2FE4F-D7D5-4C5E-A2E8-231E7B1E7394}"/>
            </a:ext>
          </a:extLst>
        </xdr:cNvPr>
        <xdr:cNvCxnSpPr/>
      </xdr:nvCxnSpPr>
      <xdr:spPr>
        <a:xfrm flipH="1">
          <a:off x="3829050" y="5229225"/>
          <a:ext cx="1733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26</xdr:row>
      <xdr:rowOff>114300</xdr:rowOff>
    </xdr:from>
    <xdr:to>
      <xdr:col>21</xdr:col>
      <xdr:colOff>209551</xdr:colOff>
      <xdr:row>26</xdr:row>
      <xdr:rowOff>114302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551DDAF-58B7-4ADA-8BD0-46690DCC0658}"/>
            </a:ext>
          </a:extLst>
        </xdr:cNvPr>
        <xdr:cNvCxnSpPr/>
      </xdr:nvCxnSpPr>
      <xdr:spPr>
        <a:xfrm flipH="1" flipV="1">
          <a:off x="5857875" y="5067300"/>
          <a:ext cx="266701" cy="2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27</xdr:row>
      <xdr:rowOff>104775</xdr:rowOff>
    </xdr:from>
    <xdr:to>
      <xdr:col>21</xdr:col>
      <xdr:colOff>200026</xdr:colOff>
      <xdr:row>27</xdr:row>
      <xdr:rowOff>104775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FC5E1B3B-3B5C-46A9-897F-9BC29FF4AFFB}"/>
            </a:ext>
          </a:extLst>
        </xdr:cNvPr>
        <xdr:cNvCxnSpPr/>
      </xdr:nvCxnSpPr>
      <xdr:spPr>
        <a:xfrm flipH="1">
          <a:off x="5705475" y="5248275"/>
          <a:ext cx="40957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31</xdr:row>
      <xdr:rowOff>95250</xdr:rowOff>
    </xdr:from>
    <xdr:to>
      <xdr:col>21</xdr:col>
      <xdr:colOff>190502</xdr:colOff>
      <xdr:row>31</xdr:row>
      <xdr:rowOff>95253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3DAC9321-7A67-47D8-A970-1630B2B0B838}"/>
            </a:ext>
          </a:extLst>
        </xdr:cNvPr>
        <xdr:cNvCxnSpPr/>
      </xdr:nvCxnSpPr>
      <xdr:spPr>
        <a:xfrm flipH="1" flipV="1">
          <a:off x="5581650" y="6000750"/>
          <a:ext cx="523877" cy="3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29</xdr:row>
      <xdr:rowOff>104775</xdr:rowOff>
    </xdr:from>
    <xdr:to>
      <xdr:col>21</xdr:col>
      <xdr:colOff>257176</xdr:colOff>
      <xdr:row>29</xdr:row>
      <xdr:rowOff>104775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8C574E80-CFBF-4FAD-955E-B48DEA593C55}"/>
            </a:ext>
          </a:extLst>
        </xdr:cNvPr>
        <xdr:cNvCxnSpPr/>
      </xdr:nvCxnSpPr>
      <xdr:spPr>
        <a:xfrm flipH="1">
          <a:off x="5848350" y="5629275"/>
          <a:ext cx="32385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28</xdr:row>
      <xdr:rowOff>104775</xdr:rowOff>
    </xdr:from>
    <xdr:to>
      <xdr:col>12</xdr:col>
      <xdr:colOff>142875</xdr:colOff>
      <xdr:row>33</xdr:row>
      <xdr:rowOff>114300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FA086CBC-9C59-4539-82C7-E4D66A773C85}"/>
            </a:ext>
          </a:extLst>
        </xdr:cNvPr>
        <xdr:cNvCxnSpPr/>
      </xdr:nvCxnSpPr>
      <xdr:spPr>
        <a:xfrm>
          <a:off x="3495675" y="5438775"/>
          <a:ext cx="0" cy="962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25</xdr:row>
      <xdr:rowOff>104775</xdr:rowOff>
    </xdr:from>
    <xdr:to>
      <xdr:col>11</xdr:col>
      <xdr:colOff>95251</xdr:colOff>
      <xdr:row>29</xdr:row>
      <xdr:rowOff>104775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900CF1D-F88B-4D8A-9156-D8BE4FC2BB32}"/>
            </a:ext>
          </a:extLst>
        </xdr:cNvPr>
        <xdr:cNvCxnSpPr/>
      </xdr:nvCxnSpPr>
      <xdr:spPr>
        <a:xfrm flipV="1">
          <a:off x="3228975" y="4867275"/>
          <a:ext cx="1" cy="76200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26</xdr:row>
      <xdr:rowOff>114300</xdr:rowOff>
    </xdr:from>
    <xdr:to>
      <xdr:col>3</xdr:col>
      <xdr:colOff>142875</xdr:colOff>
      <xdr:row>33</xdr:row>
      <xdr:rowOff>95250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6404B2FE-BB31-42FC-9C3F-BF7F991D4CB1}"/>
            </a:ext>
          </a:extLst>
        </xdr:cNvPr>
        <xdr:cNvCxnSpPr/>
      </xdr:nvCxnSpPr>
      <xdr:spPr>
        <a:xfrm flipH="1">
          <a:off x="1219200" y="5067300"/>
          <a:ext cx="9525" cy="13144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32</xdr:row>
      <xdr:rowOff>114300</xdr:rowOff>
    </xdr:from>
    <xdr:to>
      <xdr:col>5</xdr:col>
      <xdr:colOff>180976</xdr:colOff>
      <xdr:row>33</xdr:row>
      <xdr:rowOff>104775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C9A8060-805E-49C9-A2E9-93C46935DCBF}"/>
            </a:ext>
          </a:extLst>
        </xdr:cNvPr>
        <xdr:cNvCxnSpPr/>
      </xdr:nvCxnSpPr>
      <xdr:spPr>
        <a:xfrm>
          <a:off x="1733550" y="6210300"/>
          <a:ext cx="1" cy="1809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209551</xdr:colOff>
      <xdr:row>31</xdr:row>
      <xdr:rowOff>114300</xdr:rowOff>
    </xdr:from>
    <xdr:to>
      <xdr:col>15</xdr:col>
      <xdr:colOff>171450</xdr:colOff>
      <xdr:row>31</xdr:row>
      <xdr:rowOff>114300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AC87ED3B-C820-4477-9203-BBE2F68429BE}"/>
            </a:ext>
          </a:extLst>
        </xdr:cNvPr>
        <xdr:cNvCxnSpPr/>
      </xdr:nvCxnSpPr>
      <xdr:spPr>
        <a:xfrm flipH="1">
          <a:off x="4229101" y="6019800"/>
          <a:ext cx="342899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30</xdr:row>
      <xdr:rowOff>95250</xdr:rowOff>
    </xdr:from>
    <xdr:to>
      <xdr:col>14</xdr:col>
      <xdr:colOff>209551</xdr:colOff>
      <xdr:row>30</xdr:row>
      <xdr:rowOff>104775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46E2C4EB-184F-4784-9A5C-C1638799B03C}"/>
            </a:ext>
          </a:extLst>
        </xdr:cNvPr>
        <xdr:cNvCxnSpPr/>
      </xdr:nvCxnSpPr>
      <xdr:spPr>
        <a:xfrm flipV="1">
          <a:off x="3019425" y="5810250"/>
          <a:ext cx="1209676" cy="95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32</xdr:row>
      <xdr:rowOff>104775</xdr:rowOff>
    </xdr:from>
    <xdr:to>
      <xdr:col>17</xdr:col>
      <xdr:colOff>209550</xdr:colOff>
      <xdr:row>32</xdr:row>
      <xdr:rowOff>104775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4B00B267-6A51-4177-BC93-A985E2399C3B}"/>
            </a:ext>
          </a:extLst>
        </xdr:cNvPr>
        <xdr:cNvCxnSpPr/>
      </xdr:nvCxnSpPr>
      <xdr:spPr>
        <a:xfrm>
          <a:off x="1733550" y="6200775"/>
          <a:ext cx="3552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30</xdr:row>
      <xdr:rowOff>123827</xdr:rowOff>
    </xdr:from>
    <xdr:to>
      <xdr:col>21</xdr:col>
      <xdr:colOff>209550</xdr:colOff>
      <xdr:row>30</xdr:row>
      <xdr:rowOff>133350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69489218-047D-4A47-9A3D-71BF2AA9E26E}"/>
            </a:ext>
          </a:extLst>
        </xdr:cNvPr>
        <xdr:cNvCxnSpPr/>
      </xdr:nvCxnSpPr>
      <xdr:spPr>
        <a:xfrm flipH="1">
          <a:off x="5019675" y="5838827"/>
          <a:ext cx="1104900" cy="9523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26</xdr:row>
      <xdr:rowOff>104775</xdr:rowOff>
    </xdr:from>
    <xdr:to>
      <xdr:col>19</xdr:col>
      <xdr:colOff>76200</xdr:colOff>
      <xdr:row>26</xdr:row>
      <xdr:rowOff>123825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E98788E4-4FC5-471A-8F57-E516FE87D4CE}"/>
            </a:ext>
          </a:extLst>
        </xdr:cNvPr>
        <xdr:cNvCxnSpPr/>
      </xdr:nvCxnSpPr>
      <xdr:spPr>
        <a:xfrm flipV="1">
          <a:off x="1238250" y="5057775"/>
          <a:ext cx="4476750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26</xdr:row>
      <xdr:rowOff>114300</xdr:rowOff>
    </xdr:from>
    <xdr:to>
      <xdr:col>19</xdr:col>
      <xdr:colOff>66676</xdr:colOff>
      <xdr:row>27</xdr:row>
      <xdr:rowOff>95251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75D81428-BA5B-4575-A0A8-8B5F8D76E77F}"/>
            </a:ext>
          </a:extLst>
        </xdr:cNvPr>
        <xdr:cNvCxnSpPr/>
      </xdr:nvCxnSpPr>
      <xdr:spPr>
        <a:xfrm>
          <a:off x="5705476" y="5067300"/>
          <a:ext cx="0" cy="17145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25</xdr:row>
      <xdr:rowOff>95251</xdr:rowOff>
    </xdr:from>
    <xdr:to>
      <xdr:col>18</xdr:col>
      <xdr:colOff>95251</xdr:colOff>
      <xdr:row>27</xdr:row>
      <xdr:rowOff>85725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2157DD93-D1BE-4129-A0F1-96A040439072}"/>
            </a:ext>
          </a:extLst>
        </xdr:cNvPr>
        <xdr:cNvCxnSpPr/>
      </xdr:nvCxnSpPr>
      <xdr:spPr>
        <a:xfrm flipV="1">
          <a:off x="5572125" y="4857751"/>
          <a:ext cx="1" cy="3714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25</xdr:row>
      <xdr:rowOff>114300</xdr:rowOff>
    </xdr:from>
    <xdr:to>
      <xdr:col>21</xdr:col>
      <xdr:colOff>190501</xdr:colOff>
      <xdr:row>25</xdr:row>
      <xdr:rowOff>114300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49411D8A-4C24-43F7-9AB9-D5AFD25D1443}"/>
            </a:ext>
          </a:extLst>
        </xdr:cNvPr>
        <xdr:cNvCxnSpPr/>
      </xdr:nvCxnSpPr>
      <xdr:spPr>
        <a:xfrm flipH="1">
          <a:off x="5572125" y="4876800"/>
          <a:ext cx="53340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27</xdr:row>
      <xdr:rowOff>95250</xdr:rowOff>
    </xdr:from>
    <xdr:to>
      <xdr:col>13</xdr:col>
      <xdr:colOff>200026</xdr:colOff>
      <xdr:row>32</xdr:row>
      <xdr:rowOff>95250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F5F78B99-021A-4310-BBBD-A30731ADAC5A}"/>
            </a:ext>
          </a:extLst>
        </xdr:cNvPr>
        <xdr:cNvCxnSpPr/>
      </xdr:nvCxnSpPr>
      <xdr:spPr>
        <a:xfrm flipV="1">
          <a:off x="3838575" y="5238750"/>
          <a:ext cx="1" cy="952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29</xdr:row>
      <xdr:rowOff>104776</xdr:rowOff>
    </xdr:from>
    <xdr:to>
      <xdr:col>20</xdr:col>
      <xdr:colOff>76201</xdr:colOff>
      <xdr:row>35</xdr:row>
      <xdr:rowOff>85725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59D02CA-D343-4E81-AB7C-548E6E7B15D0}"/>
            </a:ext>
          </a:extLst>
        </xdr:cNvPr>
        <xdr:cNvCxnSpPr/>
      </xdr:nvCxnSpPr>
      <xdr:spPr>
        <a:xfrm flipV="1">
          <a:off x="5848350" y="5629276"/>
          <a:ext cx="9526" cy="112394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35</xdr:row>
      <xdr:rowOff>95250</xdr:rowOff>
    </xdr:from>
    <xdr:to>
      <xdr:col>20</xdr:col>
      <xdr:colOff>85725</xdr:colOff>
      <xdr:row>35</xdr:row>
      <xdr:rowOff>95251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DB5EE4FD-829C-4EF4-BC19-90B9804559E2}"/>
            </a:ext>
          </a:extLst>
        </xdr:cNvPr>
        <xdr:cNvCxnSpPr/>
      </xdr:nvCxnSpPr>
      <xdr:spPr>
        <a:xfrm flipV="1">
          <a:off x="3819525" y="6762750"/>
          <a:ext cx="2047875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33</xdr:row>
      <xdr:rowOff>85725</xdr:rowOff>
    </xdr:from>
    <xdr:to>
      <xdr:col>13</xdr:col>
      <xdr:colOff>200025</xdr:colOff>
      <xdr:row>35</xdr:row>
      <xdr:rowOff>95250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938294FE-4005-4404-8D89-306D60BE51FB}"/>
            </a:ext>
          </a:extLst>
        </xdr:cNvPr>
        <xdr:cNvCxnSpPr/>
      </xdr:nvCxnSpPr>
      <xdr:spPr>
        <a:xfrm flipV="1">
          <a:off x="3829050" y="6372225"/>
          <a:ext cx="9525" cy="390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28</xdr:row>
      <xdr:rowOff>123825</xdr:rowOff>
    </xdr:from>
    <xdr:to>
      <xdr:col>15</xdr:col>
      <xdr:colOff>171450</xdr:colOff>
      <xdr:row>28</xdr:row>
      <xdr:rowOff>123825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9536E2DF-42A7-4740-A51F-49BC4B6A25AC}"/>
            </a:ext>
          </a:extLst>
        </xdr:cNvPr>
        <xdr:cNvCxnSpPr/>
      </xdr:nvCxnSpPr>
      <xdr:spPr>
        <a:xfrm>
          <a:off x="3495675" y="5457825"/>
          <a:ext cx="107632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28</xdr:row>
      <xdr:rowOff>114300</xdr:rowOff>
    </xdr:from>
    <xdr:to>
      <xdr:col>15</xdr:col>
      <xdr:colOff>161925</xdr:colOff>
      <xdr:row>30</xdr:row>
      <xdr:rowOff>57150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69CC68DD-E645-4874-92C1-4EF57DE58294}"/>
            </a:ext>
          </a:extLst>
        </xdr:cNvPr>
        <xdr:cNvCxnSpPr/>
      </xdr:nvCxnSpPr>
      <xdr:spPr>
        <a:xfrm>
          <a:off x="4562475" y="5448300"/>
          <a:ext cx="0" cy="323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30</xdr:row>
      <xdr:rowOff>66675</xdr:rowOff>
    </xdr:from>
    <xdr:to>
      <xdr:col>19</xdr:col>
      <xdr:colOff>85725</xdr:colOff>
      <xdr:row>30</xdr:row>
      <xdr:rowOff>66675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F8B3C5B6-0EEE-4C9D-8308-74BFE5780CE7}"/>
            </a:ext>
          </a:extLst>
        </xdr:cNvPr>
        <xdr:cNvCxnSpPr/>
      </xdr:nvCxnSpPr>
      <xdr:spPr>
        <a:xfrm>
          <a:off x="4562476" y="5781675"/>
          <a:ext cx="1162049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28</xdr:row>
      <xdr:rowOff>114300</xdr:rowOff>
    </xdr:from>
    <xdr:to>
      <xdr:col>19</xdr:col>
      <xdr:colOff>76200</xdr:colOff>
      <xdr:row>30</xdr:row>
      <xdr:rowOff>66675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D70FAD75-C3BA-40E0-AC63-789115B6241C}"/>
            </a:ext>
          </a:extLst>
        </xdr:cNvPr>
        <xdr:cNvCxnSpPr/>
      </xdr:nvCxnSpPr>
      <xdr:spPr>
        <a:xfrm>
          <a:off x="5715000" y="5448300"/>
          <a:ext cx="0" cy="333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28</xdr:row>
      <xdr:rowOff>104775</xdr:rowOff>
    </xdr:from>
    <xdr:to>
      <xdr:col>21</xdr:col>
      <xdr:colOff>161925</xdr:colOff>
      <xdr:row>28</xdr:row>
      <xdr:rowOff>104775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B26671C8-511C-41C3-9D4A-3763DD4CFCFE}"/>
            </a:ext>
          </a:extLst>
        </xdr:cNvPr>
        <xdr:cNvCxnSpPr/>
      </xdr:nvCxnSpPr>
      <xdr:spPr>
        <a:xfrm flipH="1">
          <a:off x="5715000" y="5438775"/>
          <a:ext cx="36195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24</xdr:row>
      <xdr:rowOff>104775</xdr:rowOff>
    </xdr:from>
    <xdr:to>
      <xdr:col>20</xdr:col>
      <xdr:colOff>85726</xdr:colOff>
      <xdr:row>26</xdr:row>
      <xdr:rowOff>114300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21955862-FB24-4778-952A-372BA369251D}"/>
            </a:ext>
          </a:extLst>
        </xdr:cNvPr>
        <xdr:cNvCxnSpPr/>
      </xdr:nvCxnSpPr>
      <xdr:spPr>
        <a:xfrm>
          <a:off x="5867400" y="4676775"/>
          <a:ext cx="1" cy="390525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24</xdr:row>
      <xdr:rowOff>104775</xdr:rowOff>
    </xdr:from>
    <xdr:to>
      <xdr:col>20</xdr:col>
      <xdr:colOff>85726</xdr:colOff>
      <xdr:row>24</xdr:row>
      <xdr:rowOff>104775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B02684FC-F964-4F5A-A4ED-4B76A6F953B8}"/>
            </a:ext>
          </a:extLst>
        </xdr:cNvPr>
        <xdr:cNvCxnSpPr/>
      </xdr:nvCxnSpPr>
      <xdr:spPr>
        <a:xfrm>
          <a:off x="4219575" y="4676775"/>
          <a:ext cx="1647826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24</xdr:row>
      <xdr:rowOff>104775</xdr:rowOff>
    </xdr:from>
    <xdr:to>
      <xdr:col>14</xdr:col>
      <xdr:colOff>200026</xdr:colOff>
      <xdr:row>25</xdr:row>
      <xdr:rowOff>104775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A1327299-682A-4284-A116-F0883AAC34CC}"/>
            </a:ext>
          </a:extLst>
        </xdr:cNvPr>
        <xdr:cNvCxnSpPr/>
      </xdr:nvCxnSpPr>
      <xdr:spPr>
        <a:xfrm flipV="1">
          <a:off x="4219575" y="4676775"/>
          <a:ext cx="1" cy="190500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31</xdr:row>
      <xdr:rowOff>114302</xdr:rowOff>
    </xdr:from>
    <xdr:to>
      <xdr:col>15</xdr:col>
      <xdr:colOff>161928</xdr:colOff>
      <xdr:row>33</xdr:row>
      <xdr:rowOff>95250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75DEC92C-B90B-45BA-8DE8-D5C1E102B97F}"/>
            </a:ext>
          </a:extLst>
        </xdr:cNvPr>
        <xdr:cNvCxnSpPr/>
      </xdr:nvCxnSpPr>
      <xdr:spPr>
        <a:xfrm flipH="1">
          <a:off x="4562475" y="6019802"/>
          <a:ext cx="3" cy="361948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180975</xdr:colOff>
      <xdr:row>33</xdr:row>
      <xdr:rowOff>104775</xdr:rowOff>
    </xdr:from>
    <xdr:to>
      <xdr:col>15</xdr:col>
      <xdr:colOff>161927</xdr:colOff>
      <xdr:row>33</xdr:row>
      <xdr:rowOff>104779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520FF749-30AD-49A6-8A9C-CB187C628683}"/>
            </a:ext>
          </a:extLst>
        </xdr:cNvPr>
        <xdr:cNvCxnSpPr/>
      </xdr:nvCxnSpPr>
      <xdr:spPr>
        <a:xfrm flipH="1" flipV="1">
          <a:off x="4200525" y="6391275"/>
          <a:ext cx="361952" cy="4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95251</xdr:colOff>
      <xdr:row>29</xdr:row>
      <xdr:rowOff>95250</xdr:rowOff>
    </xdr:from>
    <xdr:to>
      <xdr:col>16</xdr:col>
      <xdr:colOff>66675</xdr:colOff>
      <xdr:row>29</xdr:row>
      <xdr:rowOff>104775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205E2263-3D5D-4FED-B131-72A0C8C1CF48}"/>
            </a:ext>
          </a:extLst>
        </xdr:cNvPr>
        <xdr:cNvCxnSpPr/>
      </xdr:nvCxnSpPr>
      <xdr:spPr>
        <a:xfrm flipH="1">
          <a:off x="3228976" y="5619750"/>
          <a:ext cx="1552574" cy="95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29</xdr:row>
      <xdr:rowOff>95250</xdr:rowOff>
    </xdr:from>
    <xdr:to>
      <xdr:col>16</xdr:col>
      <xdr:colOff>66676</xdr:colOff>
      <xdr:row>34</xdr:row>
      <xdr:rowOff>85725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13DEFD77-E720-46E4-9FB8-9CA13A3C9E5F}"/>
            </a:ext>
          </a:extLst>
        </xdr:cNvPr>
        <xdr:cNvCxnSpPr/>
      </xdr:nvCxnSpPr>
      <xdr:spPr>
        <a:xfrm flipV="1">
          <a:off x="4772025" y="5619750"/>
          <a:ext cx="9526" cy="9429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34</xdr:row>
      <xdr:rowOff>85725</xdr:rowOff>
    </xdr:from>
    <xdr:to>
      <xdr:col>19</xdr:col>
      <xdr:colOff>76200</xdr:colOff>
      <xdr:row>34</xdr:row>
      <xdr:rowOff>85726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749B05F7-ECB1-47CF-B788-DA5D0A607EFB}"/>
            </a:ext>
          </a:extLst>
        </xdr:cNvPr>
        <xdr:cNvCxnSpPr/>
      </xdr:nvCxnSpPr>
      <xdr:spPr>
        <a:xfrm>
          <a:off x="4781550" y="6562725"/>
          <a:ext cx="933450" cy="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32</xdr:row>
      <xdr:rowOff>95251</xdr:rowOff>
    </xdr:from>
    <xdr:to>
      <xdr:col>19</xdr:col>
      <xdr:colOff>66675</xdr:colOff>
      <xdr:row>34</xdr:row>
      <xdr:rowOff>76200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54A7B55D-2410-467A-8174-D83A9EBE8CC9}"/>
            </a:ext>
          </a:extLst>
        </xdr:cNvPr>
        <xdr:cNvCxnSpPr/>
      </xdr:nvCxnSpPr>
      <xdr:spPr>
        <a:xfrm flipV="1">
          <a:off x="5705475" y="6191251"/>
          <a:ext cx="0" cy="361949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32</xdr:row>
      <xdr:rowOff>95250</xdr:rowOff>
    </xdr:from>
    <xdr:to>
      <xdr:col>21</xdr:col>
      <xdr:colOff>180975</xdr:colOff>
      <xdr:row>32</xdr:row>
      <xdr:rowOff>95250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79CCA992-2CC1-4FE6-A298-11B9C442D375}"/>
            </a:ext>
          </a:extLst>
        </xdr:cNvPr>
        <xdr:cNvCxnSpPr/>
      </xdr:nvCxnSpPr>
      <xdr:spPr>
        <a:xfrm flipH="1">
          <a:off x="5705476" y="6191250"/>
          <a:ext cx="390524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25</xdr:row>
      <xdr:rowOff>104775</xdr:rowOff>
    </xdr:from>
    <xdr:to>
      <xdr:col>10</xdr:col>
      <xdr:colOff>123825</xdr:colOff>
      <xdr:row>30</xdr:row>
      <xdr:rowOff>104776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B8748CA9-A6D5-44E5-B0C7-EB36003E7D54}"/>
            </a:ext>
          </a:extLst>
        </xdr:cNvPr>
        <xdr:cNvCxnSpPr/>
      </xdr:nvCxnSpPr>
      <xdr:spPr>
        <a:xfrm flipV="1">
          <a:off x="3028950" y="4867275"/>
          <a:ext cx="9525" cy="95250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31</xdr:row>
      <xdr:rowOff>95250</xdr:rowOff>
    </xdr:from>
    <xdr:to>
      <xdr:col>18</xdr:col>
      <xdr:colOff>95251</xdr:colOff>
      <xdr:row>33</xdr:row>
      <xdr:rowOff>85725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81B262DB-DCF4-44E4-B38C-E7A2349C0016}"/>
            </a:ext>
          </a:extLst>
        </xdr:cNvPr>
        <xdr:cNvCxnSpPr/>
      </xdr:nvCxnSpPr>
      <xdr:spPr>
        <a:xfrm flipV="1">
          <a:off x="5572125" y="6000750"/>
          <a:ext cx="1" cy="3714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33</xdr:row>
      <xdr:rowOff>85726</xdr:rowOff>
    </xdr:from>
    <xdr:to>
      <xdr:col>18</xdr:col>
      <xdr:colOff>95250</xdr:colOff>
      <xdr:row>33</xdr:row>
      <xdr:rowOff>95250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E67876F-DAA2-49A6-A5C8-7277864E92A4}"/>
            </a:ext>
          </a:extLst>
        </xdr:cNvPr>
        <xdr:cNvCxnSpPr/>
      </xdr:nvCxnSpPr>
      <xdr:spPr>
        <a:xfrm flipV="1">
          <a:off x="4914900" y="6372226"/>
          <a:ext cx="657225" cy="9524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29</xdr:row>
      <xdr:rowOff>9525</xdr:rowOff>
    </xdr:from>
    <xdr:to>
      <xdr:col>16</xdr:col>
      <xdr:colOff>190500</xdr:colOff>
      <xdr:row>33</xdr:row>
      <xdr:rowOff>95250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C204AD70-51C3-4A97-93C9-E929448909B2}"/>
            </a:ext>
          </a:extLst>
        </xdr:cNvPr>
        <xdr:cNvCxnSpPr/>
      </xdr:nvCxnSpPr>
      <xdr:spPr>
        <a:xfrm flipV="1">
          <a:off x="4905375" y="5534025"/>
          <a:ext cx="0" cy="8477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76201</xdr:colOff>
      <xdr:row>29</xdr:row>
      <xdr:rowOff>19050</xdr:rowOff>
    </xdr:from>
    <xdr:to>
      <xdr:col>16</xdr:col>
      <xdr:colOff>180975</xdr:colOff>
      <xdr:row>29</xdr:row>
      <xdr:rowOff>19051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5F151586-6CF2-49C6-9851-1F055C2F4883}"/>
            </a:ext>
          </a:extLst>
        </xdr:cNvPr>
        <xdr:cNvCxnSpPr/>
      </xdr:nvCxnSpPr>
      <xdr:spPr>
        <a:xfrm flipH="1">
          <a:off x="3429001" y="5543550"/>
          <a:ext cx="1466849" cy="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25</xdr:row>
      <xdr:rowOff>142875</xdr:rowOff>
    </xdr:from>
    <xdr:to>
      <xdr:col>12</xdr:col>
      <xdr:colOff>85725</xdr:colOff>
      <xdr:row>29</xdr:row>
      <xdr:rowOff>28576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DFA013C7-1FE2-433F-BC5A-033F421D080E}"/>
            </a:ext>
          </a:extLst>
        </xdr:cNvPr>
        <xdr:cNvCxnSpPr/>
      </xdr:nvCxnSpPr>
      <xdr:spPr>
        <a:xfrm flipV="1">
          <a:off x="3429000" y="4905375"/>
          <a:ext cx="9525" cy="64770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28</xdr:row>
      <xdr:rowOff>57150</xdr:rowOff>
    </xdr:from>
    <xdr:to>
      <xdr:col>16</xdr:col>
      <xdr:colOff>295275</xdr:colOff>
      <xdr:row>30</xdr:row>
      <xdr:rowOff>142875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48375A5-13BA-4CFD-9174-B2092C086B66}"/>
            </a:ext>
          </a:extLst>
        </xdr:cNvPr>
        <xdr:cNvCxnSpPr/>
      </xdr:nvCxnSpPr>
      <xdr:spPr>
        <a:xfrm flipH="1" flipV="1">
          <a:off x="5000625" y="5391150"/>
          <a:ext cx="9525" cy="4667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28</xdr:row>
      <xdr:rowOff>66675</xdr:rowOff>
    </xdr:from>
    <xdr:to>
      <xdr:col>16</xdr:col>
      <xdr:colOff>276225</xdr:colOff>
      <xdr:row>28</xdr:row>
      <xdr:rowOff>66675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805E13D0-2A21-4CE6-9A98-5116C8A21327}"/>
            </a:ext>
          </a:extLst>
        </xdr:cNvPr>
        <xdr:cNvCxnSpPr/>
      </xdr:nvCxnSpPr>
      <xdr:spPr>
        <a:xfrm flipH="1">
          <a:off x="3771900" y="5400675"/>
          <a:ext cx="1219200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25</xdr:row>
      <xdr:rowOff>152400</xdr:rowOff>
    </xdr:from>
    <xdr:to>
      <xdr:col>13</xdr:col>
      <xdr:colOff>142875</xdr:colOff>
      <xdr:row>28</xdr:row>
      <xdr:rowOff>76201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B0F8CE97-D4FB-4BD0-B37C-5A2251F7B873}"/>
            </a:ext>
          </a:extLst>
        </xdr:cNvPr>
        <xdr:cNvCxnSpPr/>
      </xdr:nvCxnSpPr>
      <xdr:spPr>
        <a:xfrm flipV="1">
          <a:off x="3771900" y="4914900"/>
          <a:ext cx="9525" cy="49530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25</xdr:row>
      <xdr:rowOff>95250</xdr:rowOff>
    </xdr:from>
    <xdr:to>
      <xdr:col>17</xdr:col>
      <xdr:colOff>219075</xdr:colOff>
      <xdr:row>25</xdr:row>
      <xdr:rowOff>95251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342CBB84-B84F-4F8C-9EB6-A061A91ACCEA}"/>
            </a:ext>
          </a:extLst>
        </xdr:cNvPr>
        <xdr:cNvCxnSpPr/>
      </xdr:nvCxnSpPr>
      <xdr:spPr>
        <a:xfrm flipV="1">
          <a:off x="4591050" y="4857750"/>
          <a:ext cx="704850" cy="1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209550</xdr:colOff>
      <xdr:row>25</xdr:row>
      <xdr:rowOff>95250</xdr:rowOff>
    </xdr:from>
    <xdr:to>
      <xdr:col>17</xdr:col>
      <xdr:colOff>219075</xdr:colOff>
      <xdr:row>28</xdr:row>
      <xdr:rowOff>104775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2C3C4050-ABC3-4EA6-9A0A-0AD6BFE37297}"/>
            </a:ext>
          </a:extLst>
        </xdr:cNvPr>
        <xdr:cNvCxnSpPr/>
      </xdr:nvCxnSpPr>
      <xdr:spPr>
        <a:xfrm flipV="1">
          <a:off x="5286375" y="4857750"/>
          <a:ext cx="9525" cy="581025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58</xdr:row>
      <xdr:rowOff>85725</xdr:rowOff>
    </xdr:from>
    <xdr:to>
      <xdr:col>14</xdr:col>
      <xdr:colOff>209550</xdr:colOff>
      <xdr:row>58</xdr:row>
      <xdr:rowOff>85725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5D0FBAF8-AB59-488B-B781-AA74D01A3F51}"/>
            </a:ext>
          </a:extLst>
        </xdr:cNvPr>
        <xdr:cNvCxnSpPr/>
      </xdr:nvCxnSpPr>
      <xdr:spPr>
        <a:xfrm flipH="1">
          <a:off x="3990975" y="11134725"/>
          <a:ext cx="4000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57</xdr:row>
      <xdr:rowOff>114300</xdr:rowOff>
    </xdr:from>
    <xdr:to>
      <xdr:col>21</xdr:col>
      <xdr:colOff>209551</xdr:colOff>
      <xdr:row>57</xdr:row>
      <xdr:rowOff>114302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9590FAC4-00FE-41B2-8640-051E9C0009AD}"/>
            </a:ext>
          </a:extLst>
        </xdr:cNvPr>
        <xdr:cNvCxnSpPr/>
      </xdr:nvCxnSpPr>
      <xdr:spPr>
        <a:xfrm flipH="1" flipV="1">
          <a:off x="6019800" y="5067300"/>
          <a:ext cx="266701" cy="2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58</xdr:row>
      <xdr:rowOff>104775</xdr:rowOff>
    </xdr:from>
    <xdr:to>
      <xdr:col>21</xdr:col>
      <xdr:colOff>200026</xdr:colOff>
      <xdr:row>58</xdr:row>
      <xdr:rowOff>104775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447C3344-70E3-4A8A-9905-820894C540EA}"/>
            </a:ext>
          </a:extLst>
        </xdr:cNvPr>
        <xdr:cNvCxnSpPr/>
      </xdr:nvCxnSpPr>
      <xdr:spPr>
        <a:xfrm flipH="1">
          <a:off x="5867400" y="5248275"/>
          <a:ext cx="409576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62</xdr:row>
      <xdr:rowOff>95250</xdr:rowOff>
    </xdr:from>
    <xdr:to>
      <xdr:col>21</xdr:col>
      <xdr:colOff>190502</xdr:colOff>
      <xdr:row>62</xdr:row>
      <xdr:rowOff>95253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1A7D0EF9-CAD9-4C83-A803-E43F792E617B}"/>
            </a:ext>
          </a:extLst>
        </xdr:cNvPr>
        <xdr:cNvCxnSpPr/>
      </xdr:nvCxnSpPr>
      <xdr:spPr>
        <a:xfrm flipH="1" flipV="1">
          <a:off x="5743575" y="6000750"/>
          <a:ext cx="523877" cy="3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60</xdr:row>
      <xdr:rowOff>104775</xdr:rowOff>
    </xdr:from>
    <xdr:to>
      <xdr:col>21</xdr:col>
      <xdr:colOff>257176</xdr:colOff>
      <xdr:row>60</xdr:row>
      <xdr:rowOff>104775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721CA071-7847-4346-9566-C48658E8FCDA}"/>
            </a:ext>
          </a:extLst>
        </xdr:cNvPr>
        <xdr:cNvCxnSpPr/>
      </xdr:nvCxnSpPr>
      <xdr:spPr>
        <a:xfrm flipH="1">
          <a:off x="6010275" y="5629275"/>
          <a:ext cx="32385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59</xdr:row>
      <xdr:rowOff>104775</xdr:rowOff>
    </xdr:from>
    <xdr:to>
      <xdr:col>12</xdr:col>
      <xdr:colOff>142875</xdr:colOff>
      <xdr:row>64</xdr:row>
      <xdr:rowOff>114300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DE232388-E885-450E-9E34-39F7010A8C98}"/>
            </a:ext>
          </a:extLst>
        </xdr:cNvPr>
        <xdr:cNvCxnSpPr/>
      </xdr:nvCxnSpPr>
      <xdr:spPr>
        <a:xfrm>
          <a:off x="3657600" y="5438775"/>
          <a:ext cx="0" cy="962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56</xdr:row>
      <xdr:rowOff>104775</xdr:rowOff>
    </xdr:from>
    <xdr:to>
      <xdr:col>11</xdr:col>
      <xdr:colOff>95251</xdr:colOff>
      <xdr:row>60</xdr:row>
      <xdr:rowOff>104775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6E344BF2-2CA3-4D3E-96FF-75EEF87B1F4F}"/>
            </a:ext>
          </a:extLst>
        </xdr:cNvPr>
        <xdr:cNvCxnSpPr/>
      </xdr:nvCxnSpPr>
      <xdr:spPr>
        <a:xfrm flipV="1">
          <a:off x="3390900" y="4867275"/>
          <a:ext cx="1" cy="76200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57</xdr:row>
      <xdr:rowOff>114300</xdr:rowOff>
    </xdr:from>
    <xdr:to>
      <xdr:col>3</xdr:col>
      <xdr:colOff>142875</xdr:colOff>
      <xdr:row>64</xdr:row>
      <xdr:rowOff>95250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2522C25A-A683-4DCA-9F33-1439C4EA40D1}"/>
            </a:ext>
          </a:extLst>
        </xdr:cNvPr>
        <xdr:cNvCxnSpPr/>
      </xdr:nvCxnSpPr>
      <xdr:spPr>
        <a:xfrm flipH="1">
          <a:off x="1219200" y="5067300"/>
          <a:ext cx="9525" cy="131445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63</xdr:row>
      <xdr:rowOff>114300</xdr:rowOff>
    </xdr:from>
    <xdr:to>
      <xdr:col>5</xdr:col>
      <xdr:colOff>180976</xdr:colOff>
      <xdr:row>64</xdr:row>
      <xdr:rowOff>104775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D66379C8-DFAC-49F9-BC94-FE31BF210078}"/>
            </a:ext>
          </a:extLst>
        </xdr:cNvPr>
        <xdr:cNvCxnSpPr/>
      </xdr:nvCxnSpPr>
      <xdr:spPr>
        <a:xfrm>
          <a:off x="1895475" y="6210300"/>
          <a:ext cx="1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209551</xdr:colOff>
      <xdr:row>62</xdr:row>
      <xdr:rowOff>114300</xdr:rowOff>
    </xdr:from>
    <xdr:to>
      <xdr:col>15</xdr:col>
      <xdr:colOff>171450</xdr:colOff>
      <xdr:row>62</xdr:row>
      <xdr:rowOff>114300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93210EA-ECFC-43CF-B951-BBFC33A2CA1D}"/>
            </a:ext>
          </a:extLst>
        </xdr:cNvPr>
        <xdr:cNvCxnSpPr/>
      </xdr:nvCxnSpPr>
      <xdr:spPr>
        <a:xfrm flipH="1">
          <a:off x="4391026" y="6019800"/>
          <a:ext cx="342899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61</xdr:row>
      <xdr:rowOff>95250</xdr:rowOff>
    </xdr:from>
    <xdr:to>
      <xdr:col>14</xdr:col>
      <xdr:colOff>209551</xdr:colOff>
      <xdr:row>61</xdr:row>
      <xdr:rowOff>104775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D0996DAE-CC5D-4D53-A3B6-5E2EF2302277}"/>
            </a:ext>
          </a:extLst>
        </xdr:cNvPr>
        <xdr:cNvCxnSpPr/>
      </xdr:nvCxnSpPr>
      <xdr:spPr>
        <a:xfrm flipV="1">
          <a:off x="3181350" y="5810250"/>
          <a:ext cx="1209676" cy="95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63</xdr:row>
      <xdr:rowOff>104775</xdr:rowOff>
    </xdr:from>
    <xdr:to>
      <xdr:col>17</xdr:col>
      <xdr:colOff>209550</xdr:colOff>
      <xdr:row>63</xdr:row>
      <xdr:rowOff>104775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5A2B81EC-A88F-4129-819C-C56F16F86BCF}"/>
            </a:ext>
          </a:extLst>
        </xdr:cNvPr>
        <xdr:cNvCxnSpPr/>
      </xdr:nvCxnSpPr>
      <xdr:spPr>
        <a:xfrm>
          <a:off x="1895475" y="12106275"/>
          <a:ext cx="3552825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61</xdr:row>
      <xdr:rowOff>123827</xdr:rowOff>
    </xdr:from>
    <xdr:to>
      <xdr:col>21</xdr:col>
      <xdr:colOff>209550</xdr:colOff>
      <xdr:row>61</xdr:row>
      <xdr:rowOff>133350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BC827D42-12C1-4654-A7AA-720EC4133B00}"/>
            </a:ext>
          </a:extLst>
        </xdr:cNvPr>
        <xdr:cNvCxnSpPr/>
      </xdr:nvCxnSpPr>
      <xdr:spPr>
        <a:xfrm flipH="1">
          <a:off x="5181600" y="5838827"/>
          <a:ext cx="1104900" cy="9523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57</xdr:row>
      <xdr:rowOff>104775</xdr:rowOff>
    </xdr:from>
    <xdr:to>
      <xdr:col>19</xdr:col>
      <xdr:colOff>76200</xdr:colOff>
      <xdr:row>57</xdr:row>
      <xdr:rowOff>123825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536C697B-8F80-45EF-BE47-EE891C514F87}"/>
            </a:ext>
          </a:extLst>
        </xdr:cNvPr>
        <xdr:cNvCxnSpPr/>
      </xdr:nvCxnSpPr>
      <xdr:spPr>
        <a:xfrm flipV="1">
          <a:off x="1238250" y="10963275"/>
          <a:ext cx="4638675" cy="1905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57</xdr:row>
      <xdr:rowOff>114300</xdr:rowOff>
    </xdr:from>
    <xdr:to>
      <xdr:col>19</xdr:col>
      <xdr:colOff>66676</xdr:colOff>
      <xdr:row>58</xdr:row>
      <xdr:rowOff>95251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85E773A0-60A5-436C-975F-F6C2924AB750}"/>
            </a:ext>
          </a:extLst>
        </xdr:cNvPr>
        <xdr:cNvCxnSpPr/>
      </xdr:nvCxnSpPr>
      <xdr:spPr>
        <a:xfrm>
          <a:off x="5867401" y="5067300"/>
          <a:ext cx="0" cy="17145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58</xdr:row>
      <xdr:rowOff>95250</xdr:rowOff>
    </xdr:from>
    <xdr:to>
      <xdr:col>13</xdr:col>
      <xdr:colOff>200026</xdr:colOff>
      <xdr:row>63</xdr:row>
      <xdr:rowOff>95250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AAAE526A-C8B3-4220-8A53-9A21F5E957D1}"/>
            </a:ext>
          </a:extLst>
        </xdr:cNvPr>
        <xdr:cNvCxnSpPr/>
      </xdr:nvCxnSpPr>
      <xdr:spPr>
        <a:xfrm flipV="1">
          <a:off x="4000500" y="5238750"/>
          <a:ext cx="1" cy="9525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60</xdr:row>
      <xdr:rowOff>104776</xdr:rowOff>
    </xdr:from>
    <xdr:to>
      <xdr:col>20</xdr:col>
      <xdr:colOff>76201</xdr:colOff>
      <xdr:row>66</xdr:row>
      <xdr:rowOff>85725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B88DA37A-37BA-4C09-BF76-054E75321343}"/>
            </a:ext>
          </a:extLst>
        </xdr:cNvPr>
        <xdr:cNvCxnSpPr/>
      </xdr:nvCxnSpPr>
      <xdr:spPr>
        <a:xfrm flipV="1">
          <a:off x="6010275" y="5629276"/>
          <a:ext cx="9526" cy="112394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66</xdr:row>
      <xdr:rowOff>95250</xdr:rowOff>
    </xdr:from>
    <xdr:to>
      <xdr:col>20</xdr:col>
      <xdr:colOff>85725</xdr:colOff>
      <xdr:row>66</xdr:row>
      <xdr:rowOff>95251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AD6FB415-BBCB-430F-B313-CB687E1D1F6A}"/>
            </a:ext>
          </a:extLst>
        </xdr:cNvPr>
        <xdr:cNvCxnSpPr/>
      </xdr:nvCxnSpPr>
      <xdr:spPr>
        <a:xfrm flipV="1">
          <a:off x="3981450" y="6762750"/>
          <a:ext cx="2047875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64</xdr:row>
      <xdr:rowOff>85725</xdr:rowOff>
    </xdr:from>
    <xdr:to>
      <xdr:col>13</xdr:col>
      <xdr:colOff>200025</xdr:colOff>
      <xdr:row>66</xdr:row>
      <xdr:rowOff>95250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B8EFA92E-B6B0-4861-90D4-4EBABB8429DF}"/>
            </a:ext>
          </a:extLst>
        </xdr:cNvPr>
        <xdr:cNvCxnSpPr/>
      </xdr:nvCxnSpPr>
      <xdr:spPr>
        <a:xfrm flipV="1">
          <a:off x="3990975" y="6372225"/>
          <a:ext cx="9525" cy="390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59</xdr:row>
      <xdr:rowOff>123825</xdr:rowOff>
    </xdr:from>
    <xdr:to>
      <xdr:col>15</xdr:col>
      <xdr:colOff>171450</xdr:colOff>
      <xdr:row>59</xdr:row>
      <xdr:rowOff>123825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99035417-2FB3-4400-ACF5-95244793404C}"/>
            </a:ext>
          </a:extLst>
        </xdr:cNvPr>
        <xdr:cNvCxnSpPr/>
      </xdr:nvCxnSpPr>
      <xdr:spPr>
        <a:xfrm>
          <a:off x="3657600" y="5457825"/>
          <a:ext cx="107632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59</xdr:row>
      <xdr:rowOff>114300</xdr:rowOff>
    </xdr:from>
    <xdr:to>
      <xdr:col>15</xdr:col>
      <xdr:colOff>161925</xdr:colOff>
      <xdr:row>61</xdr:row>
      <xdr:rowOff>57150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D20CDCB7-AD72-451B-80C7-30A2DAD82602}"/>
            </a:ext>
          </a:extLst>
        </xdr:cNvPr>
        <xdr:cNvCxnSpPr/>
      </xdr:nvCxnSpPr>
      <xdr:spPr>
        <a:xfrm>
          <a:off x="4724400" y="5448300"/>
          <a:ext cx="0" cy="323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61</xdr:row>
      <xdr:rowOff>66675</xdr:rowOff>
    </xdr:from>
    <xdr:to>
      <xdr:col>19</xdr:col>
      <xdr:colOff>85725</xdr:colOff>
      <xdr:row>61</xdr:row>
      <xdr:rowOff>66675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9166088C-AB3D-4266-B09D-30B6D650DC5E}"/>
            </a:ext>
          </a:extLst>
        </xdr:cNvPr>
        <xdr:cNvCxnSpPr/>
      </xdr:nvCxnSpPr>
      <xdr:spPr>
        <a:xfrm>
          <a:off x="4724401" y="5781675"/>
          <a:ext cx="1162049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59</xdr:row>
      <xdr:rowOff>114300</xdr:rowOff>
    </xdr:from>
    <xdr:to>
      <xdr:col>19</xdr:col>
      <xdr:colOff>76200</xdr:colOff>
      <xdr:row>61</xdr:row>
      <xdr:rowOff>66675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2E503B0E-7536-4C52-8794-FE61496A1266}"/>
            </a:ext>
          </a:extLst>
        </xdr:cNvPr>
        <xdr:cNvCxnSpPr/>
      </xdr:nvCxnSpPr>
      <xdr:spPr>
        <a:xfrm>
          <a:off x="5876925" y="5448300"/>
          <a:ext cx="0" cy="333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59</xdr:row>
      <xdr:rowOff>104775</xdr:rowOff>
    </xdr:from>
    <xdr:to>
      <xdr:col>21</xdr:col>
      <xdr:colOff>161925</xdr:colOff>
      <xdr:row>59</xdr:row>
      <xdr:rowOff>104775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46A381E1-652E-44B2-8D14-F4CC7DFB9C21}"/>
            </a:ext>
          </a:extLst>
        </xdr:cNvPr>
        <xdr:cNvCxnSpPr/>
      </xdr:nvCxnSpPr>
      <xdr:spPr>
        <a:xfrm flipH="1">
          <a:off x="5876925" y="5438775"/>
          <a:ext cx="36195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55</xdr:row>
      <xdr:rowOff>104775</xdr:rowOff>
    </xdr:from>
    <xdr:to>
      <xdr:col>20</xdr:col>
      <xdr:colOff>85726</xdr:colOff>
      <xdr:row>57</xdr:row>
      <xdr:rowOff>114300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F4C2CDD9-8041-49AF-ABCA-BE32EEB8992B}"/>
            </a:ext>
          </a:extLst>
        </xdr:cNvPr>
        <xdr:cNvCxnSpPr/>
      </xdr:nvCxnSpPr>
      <xdr:spPr>
        <a:xfrm>
          <a:off x="6029325" y="4676775"/>
          <a:ext cx="1" cy="390525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55</xdr:row>
      <xdr:rowOff>104775</xdr:rowOff>
    </xdr:from>
    <xdr:to>
      <xdr:col>20</xdr:col>
      <xdr:colOff>85726</xdr:colOff>
      <xdr:row>55</xdr:row>
      <xdr:rowOff>104775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EC64BD48-1CE0-473A-A806-5240C0DEE24A}"/>
            </a:ext>
          </a:extLst>
        </xdr:cNvPr>
        <xdr:cNvCxnSpPr/>
      </xdr:nvCxnSpPr>
      <xdr:spPr>
        <a:xfrm>
          <a:off x="4381500" y="4676775"/>
          <a:ext cx="1647826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55</xdr:row>
      <xdr:rowOff>104775</xdr:rowOff>
    </xdr:from>
    <xdr:to>
      <xdr:col>14</xdr:col>
      <xdr:colOff>200026</xdr:colOff>
      <xdr:row>56</xdr:row>
      <xdr:rowOff>104775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A6EE3AFC-CC83-4323-9655-15916C1FEF5C}"/>
            </a:ext>
          </a:extLst>
        </xdr:cNvPr>
        <xdr:cNvCxnSpPr/>
      </xdr:nvCxnSpPr>
      <xdr:spPr>
        <a:xfrm flipV="1">
          <a:off x="4381500" y="4676775"/>
          <a:ext cx="1" cy="190500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62</xdr:row>
      <xdr:rowOff>114302</xdr:rowOff>
    </xdr:from>
    <xdr:to>
      <xdr:col>15</xdr:col>
      <xdr:colOff>161928</xdr:colOff>
      <xdr:row>64</xdr:row>
      <xdr:rowOff>95250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9174F717-EB58-4B8A-839C-9130F287A297}"/>
            </a:ext>
          </a:extLst>
        </xdr:cNvPr>
        <xdr:cNvCxnSpPr/>
      </xdr:nvCxnSpPr>
      <xdr:spPr>
        <a:xfrm flipH="1">
          <a:off x="4724400" y="6019802"/>
          <a:ext cx="3" cy="361948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180975</xdr:colOff>
      <xdr:row>64</xdr:row>
      <xdr:rowOff>104775</xdr:rowOff>
    </xdr:from>
    <xdr:to>
      <xdr:col>15</xdr:col>
      <xdr:colOff>161927</xdr:colOff>
      <xdr:row>64</xdr:row>
      <xdr:rowOff>104779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FBF1CD06-F331-4590-A372-D94DE3438593}"/>
            </a:ext>
          </a:extLst>
        </xdr:cNvPr>
        <xdr:cNvCxnSpPr/>
      </xdr:nvCxnSpPr>
      <xdr:spPr>
        <a:xfrm flipH="1" flipV="1">
          <a:off x="4362450" y="6391275"/>
          <a:ext cx="361952" cy="4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95251</xdr:colOff>
      <xdr:row>60</xdr:row>
      <xdr:rowOff>95250</xdr:rowOff>
    </xdr:from>
    <xdr:to>
      <xdr:col>16</xdr:col>
      <xdr:colOff>66675</xdr:colOff>
      <xdr:row>60</xdr:row>
      <xdr:rowOff>104775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B9AB323B-5F38-46C2-A91F-742CC83D2DA1}"/>
            </a:ext>
          </a:extLst>
        </xdr:cNvPr>
        <xdr:cNvCxnSpPr/>
      </xdr:nvCxnSpPr>
      <xdr:spPr>
        <a:xfrm flipH="1">
          <a:off x="3390901" y="5619750"/>
          <a:ext cx="1552574" cy="95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60</xdr:row>
      <xdr:rowOff>95250</xdr:rowOff>
    </xdr:from>
    <xdr:to>
      <xdr:col>16</xdr:col>
      <xdr:colOff>66676</xdr:colOff>
      <xdr:row>65</xdr:row>
      <xdr:rowOff>85725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5025B31F-E822-4988-B9E3-A996339B3AEA}"/>
            </a:ext>
          </a:extLst>
        </xdr:cNvPr>
        <xdr:cNvCxnSpPr/>
      </xdr:nvCxnSpPr>
      <xdr:spPr>
        <a:xfrm flipV="1">
          <a:off x="4933950" y="5619750"/>
          <a:ext cx="9526" cy="9429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65</xdr:row>
      <xdr:rowOff>85725</xdr:rowOff>
    </xdr:from>
    <xdr:to>
      <xdr:col>19</xdr:col>
      <xdr:colOff>76200</xdr:colOff>
      <xdr:row>65</xdr:row>
      <xdr:rowOff>85726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97CDC10C-AAAC-409F-98C7-B645DE9CCB6E}"/>
            </a:ext>
          </a:extLst>
        </xdr:cNvPr>
        <xdr:cNvCxnSpPr/>
      </xdr:nvCxnSpPr>
      <xdr:spPr>
        <a:xfrm>
          <a:off x="4943475" y="6562725"/>
          <a:ext cx="933450" cy="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63</xdr:row>
      <xdr:rowOff>95251</xdr:rowOff>
    </xdr:from>
    <xdr:to>
      <xdr:col>19</xdr:col>
      <xdr:colOff>66675</xdr:colOff>
      <xdr:row>65</xdr:row>
      <xdr:rowOff>76200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C0D6E1B-0E77-40AA-9113-DC1C37C88C1D}"/>
            </a:ext>
          </a:extLst>
        </xdr:cNvPr>
        <xdr:cNvCxnSpPr/>
      </xdr:nvCxnSpPr>
      <xdr:spPr>
        <a:xfrm flipV="1">
          <a:off x="5867400" y="6191251"/>
          <a:ext cx="0" cy="361949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63</xdr:row>
      <xdr:rowOff>95250</xdr:rowOff>
    </xdr:from>
    <xdr:to>
      <xdr:col>21</xdr:col>
      <xdr:colOff>180975</xdr:colOff>
      <xdr:row>63</xdr:row>
      <xdr:rowOff>95250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FB18A92C-B034-4E09-8947-A180C5C14929}"/>
            </a:ext>
          </a:extLst>
        </xdr:cNvPr>
        <xdr:cNvCxnSpPr/>
      </xdr:nvCxnSpPr>
      <xdr:spPr>
        <a:xfrm flipH="1">
          <a:off x="5867401" y="6191250"/>
          <a:ext cx="390524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56</xdr:row>
      <xdr:rowOff>104775</xdr:rowOff>
    </xdr:from>
    <xdr:to>
      <xdr:col>10</xdr:col>
      <xdr:colOff>123825</xdr:colOff>
      <xdr:row>61</xdr:row>
      <xdr:rowOff>104776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D46A1B86-2AE4-4A50-B561-EBBEE839C127}"/>
            </a:ext>
          </a:extLst>
        </xdr:cNvPr>
        <xdr:cNvCxnSpPr/>
      </xdr:nvCxnSpPr>
      <xdr:spPr>
        <a:xfrm flipV="1">
          <a:off x="3190875" y="4867275"/>
          <a:ext cx="9525" cy="95250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62</xdr:row>
      <xdr:rowOff>95250</xdr:rowOff>
    </xdr:from>
    <xdr:to>
      <xdr:col>18</xdr:col>
      <xdr:colOff>95251</xdr:colOff>
      <xdr:row>64</xdr:row>
      <xdr:rowOff>85725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C8C4F8EC-DAE6-4DB6-8C53-3F67A7E28086}"/>
            </a:ext>
          </a:extLst>
        </xdr:cNvPr>
        <xdr:cNvCxnSpPr/>
      </xdr:nvCxnSpPr>
      <xdr:spPr>
        <a:xfrm flipV="1">
          <a:off x="5734050" y="6000750"/>
          <a:ext cx="1" cy="3714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64</xdr:row>
      <xdr:rowOff>85726</xdr:rowOff>
    </xdr:from>
    <xdr:to>
      <xdr:col>18</xdr:col>
      <xdr:colOff>95250</xdr:colOff>
      <xdr:row>64</xdr:row>
      <xdr:rowOff>95250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24DF7EC1-907E-4534-8E26-7F3EE921E1C2}"/>
            </a:ext>
          </a:extLst>
        </xdr:cNvPr>
        <xdr:cNvCxnSpPr/>
      </xdr:nvCxnSpPr>
      <xdr:spPr>
        <a:xfrm flipV="1">
          <a:off x="5076825" y="6372226"/>
          <a:ext cx="657225" cy="9524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60</xdr:row>
      <xdr:rowOff>9525</xdr:rowOff>
    </xdr:from>
    <xdr:to>
      <xdr:col>16</xdr:col>
      <xdr:colOff>190500</xdr:colOff>
      <xdr:row>64</xdr:row>
      <xdr:rowOff>95250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2EA6C63-F744-49D2-A6EF-356DEE48D53E}"/>
            </a:ext>
          </a:extLst>
        </xdr:cNvPr>
        <xdr:cNvCxnSpPr/>
      </xdr:nvCxnSpPr>
      <xdr:spPr>
        <a:xfrm flipV="1">
          <a:off x="5067300" y="5534025"/>
          <a:ext cx="0" cy="8477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76201</xdr:colOff>
      <xdr:row>60</xdr:row>
      <xdr:rowOff>19050</xdr:rowOff>
    </xdr:from>
    <xdr:to>
      <xdr:col>16</xdr:col>
      <xdr:colOff>180975</xdr:colOff>
      <xdr:row>60</xdr:row>
      <xdr:rowOff>19051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FF302C3C-9D62-4CD7-97DC-23BF0D4999A8}"/>
            </a:ext>
          </a:extLst>
        </xdr:cNvPr>
        <xdr:cNvCxnSpPr/>
      </xdr:nvCxnSpPr>
      <xdr:spPr>
        <a:xfrm flipH="1">
          <a:off x="3590926" y="5543550"/>
          <a:ext cx="1466849" cy="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56</xdr:row>
      <xdr:rowOff>142875</xdr:rowOff>
    </xdr:from>
    <xdr:to>
      <xdr:col>12</xdr:col>
      <xdr:colOff>85725</xdr:colOff>
      <xdr:row>60</xdr:row>
      <xdr:rowOff>28576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F25C58D9-8C8F-4CB5-99D4-8B9190BC29F1}"/>
            </a:ext>
          </a:extLst>
        </xdr:cNvPr>
        <xdr:cNvCxnSpPr/>
      </xdr:nvCxnSpPr>
      <xdr:spPr>
        <a:xfrm flipV="1">
          <a:off x="3590925" y="4905375"/>
          <a:ext cx="9525" cy="64770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59</xdr:row>
      <xdr:rowOff>57150</xdr:rowOff>
    </xdr:from>
    <xdr:to>
      <xdr:col>16</xdr:col>
      <xdr:colOff>295275</xdr:colOff>
      <xdr:row>61</xdr:row>
      <xdr:rowOff>142875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E42D55D4-A180-44D0-9967-200AC2CF62A5}"/>
            </a:ext>
          </a:extLst>
        </xdr:cNvPr>
        <xdr:cNvCxnSpPr/>
      </xdr:nvCxnSpPr>
      <xdr:spPr>
        <a:xfrm flipH="1" flipV="1">
          <a:off x="5162550" y="5391150"/>
          <a:ext cx="9525" cy="46672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59</xdr:row>
      <xdr:rowOff>66675</xdr:rowOff>
    </xdr:from>
    <xdr:to>
      <xdr:col>16</xdr:col>
      <xdr:colOff>276225</xdr:colOff>
      <xdr:row>59</xdr:row>
      <xdr:rowOff>66675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6E929317-45BC-4D5F-AC2B-F72AA25EBC81}"/>
            </a:ext>
          </a:extLst>
        </xdr:cNvPr>
        <xdr:cNvCxnSpPr/>
      </xdr:nvCxnSpPr>
      <xdr:spPr>
        <a:xfrm flipH="1">
          <a:off x="3933825" y="5400675"/>
          <a:ext cx="1219200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56</xdr:row>
      <xdr:rowOff>152400</xdr:rowOff>
    </xdr:from>
    <xdr:to>
      <xdr:col>13</xdr:col>
      <xdr:colOff>142875</xdr:colOff>
      <xdr:row>59</xdr:row>
      <xdr:rowOff>76201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883F9F42-4789-4DAE-BBC8-07EF55882EF3}"/>
            </a:ext>
          </a:extLst>
        </xdr:cNvPr>
        <xdr:cNvCxnSpPr/>
      </xdr:nvCxnSpPr>
      <xdr:spPr>
        <a:xfrm flipV="1">
          <a:off x="3933825" y="4914900"/>
          <a:ext cx="9525" cy="49530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56</xdr:row>
      <xdr:rowOff>95250</xdr:rowOff>
    </xdr:from>
    <xdr:to>
      <xdr:col>17</xdr:col>
      <xdr:colOff>219075</xdr:colOff>
      <xdr:row>56</xdr:row>
      <xdr:rowOff>95251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AAD6C366-FC2F-46A5-B3CA-3699C38D12D7}"/>
            </a:ext>
          </a:extLst>
        </xdr:cNvPr>
        <xdr:cNvCxnSpPr/>
      </xdr:nvCxnSpPr>
      <xdr:spPr>
        <a:xfrm flipV="1">
          <a:off x="4752975" y="4857750"/>
          <a:ext cx="704850" cy="1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209550</xdr:colOff>
      <xdr:row>56</xdr:row>
      <xdr:rowOff>95250</xdr:rowOff>
    </xdr:from>
    <xdr:to>
      <xdr:col>17</xdr:col>
      <xdr:colOff>219075</xdr:colOff>
      <xdr:row>59</xdr:row>
      <xdr:rowOff>104775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5DDDE97B-0573-421D-97F0-654156B28524}"/>
            </a:ext>
          </a:extLst>
        </xdr:cNvPr>
        <xdr:cNvCxnSpPr/>
      </xdr:nvCxnSpPr>
      <xdr:spPr>
        <a:xfrm flipV="1">
          <a:off x="5448300" y="4857750"/>
          <a:ext cx="9525" cy="581025"/>
        </a:xfrm>
        <a:prstGeom prst="line">
          <a:avLst/>
        </a:prstGeom>
        <a:ln>
          <a:solidFill>
            <a:schemeClr val="accent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64</xdr:row>
      <xdr:rowOff>180975</xdr:rowOff>
    </xdr:from>
    <xdr:to>
      <xdr:col>5</xdr:col>
      <xdr:colOff>180975</xdr:colOff>
      <xdr:row>65</xdr:row>
      <xdr:rowOff>104775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8B757AFC-A5B8-4C9F-A124-258553746382}"/>
            </a:ext>
          </a:extLst>
        </xdr:cNvPr>
        <xdr:cNvCxnSpPr/>
      </xdr:nvCxnSpPr>
      <xdr:spPr>
        <a:xfrm flipV="1">
          <a:off x="1895475" y="12372975"/>
          <a:ext cx="0" cy="1143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65</xdr:row>
      <xdr:rowOff>95250</xdr:rowOff>
    </xdr:from>
    <xdr:to>
      <xdr:col>5</xdr:col>
      <xdr:colOff>190500</xdr:colOff>
      <xdr:row>65</xdr:row>
      <xdr:rowOff>95250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EE7FDD75-C2BB-46CE-98C1-88E563EBF763}"/>
            </a:ext>
          </a:extLst>
        </xdr:cNvPr>
        <xdr:cNvCxnSpPr/>
      </xdr:nvCxnSpPr>
      <xdr:spPr>
        <a:xfrm flipH="1">
          <a:off x="981075" y="12477750"/>
          <a:ext cx="923925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54</xdr:row>
      <xdr:rowOff>104775</xdr:rowOff>
    </xdr:from>
    <xdr:to>
      <xdr:col>2</xdr:col>
      <xdr:colOff>180975</xdr:colOff>
      <xdr:row>65</xdr:row>
      <xdr:rowOff>95250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CCA9C41D-4FEE-4933-BDBB-C99E0DF8D734}"/>
            </a:ext>
          </a:extLst>
        </xdr:cNvPr>
        <xdr:cNvCxnSpPr/>
      </xdr:nvCxnSpPr>
      <xdr:spPr>
        <a:xfrm flipV="1">
          <a:off x="981075" y="10391775"/>
          <a:ext cx="9525" cy="208597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54</xdr:row>
      <xdr:rowOff>104775</xdr:rowOff>
    </xdr:from>
    <xdr:to>
      <xdr:col>21</xdr:col>
      <xdr:colOff>209550</xdr:colOff>
      <xdr:row>54</xdr:row>
      <xdr:rowOff>104775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2906A65F-CB83-4475-9F00-6FBE718F010F}"/>
            </a:ext>
          </a:extLst>
        </xdr:cNvPr>
        <xdr:cNvCxnSpPr/>
      </xdr:nvCxnSpPr>
      <xdr:spPr>
        <a:xfrm>
          <a:off x="981075" y="10391775"/>
          <a:ext cx="5305425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219075</xdr:colOff>
      <xdr:row>54</xdr:row>
      <xdr:rowOff>104775</xdr:rowOff>
    </xdr:from>
    <xdr:to>
      <xdr:col>21</xdr:col>
      <xdr:colOff>219076</xdr:colOff>
      <xdr:row>56</xdr:row>
      <xdr:rowOff>38100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B02AAF88-6DD2-4D22-A505-6D3CE85B3C6D}"/>
            </a:ext>
          </a:extLst>
        </xdr:cNvPr>
        <xdr:cNvCxnSpPr/>
      </xdr:nvCxnSpPr>
      <xdr:spPr>
        <a:xfrm flipH="1">
          <a:off x="6296025" y="10391775"/>
          <a:ext cx="1" cy="3143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323850</xdr:colOff>
      <xdr:row>13</xdr:row>
      <xdr:rowOff>66675</xdr:rowOff>
    </xdr:from>
    <xdr:to>
      <xdr:col>17</xdr:col>
      <xdr:colOff>219078</xdr:colOff>
      <xdr:row>13</xdr:row>
      <xdr:rowOff>114300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6B22E7D4-C161-459A-9BC6-08B5099A3BC6}"/>
            </a:ext>
          </a:extLst>
        </xdr:cNvPr>
        <xdr:cNvCxnSpPr/>
      </xdr:nvCxnSpPr>
      <xdr:spPr>
        <a:xfrm flipH="1" flipV="1">
          <a:off x="4505325" y="2543175"/>
          <a:ext cx="952503" cy="47625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6</xdr:row>
      <xdr:rowOff>66675</xdr:rowOff>
    </xdr:from>
    <xdr:to>
      <xdr:col>17</xdr:col>
      <xdr:colOff>295276</xdr:colOff>
      <xdr:row>9</xdr:row>
      <xdr:rowOff>85726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734B3D1B-E7D5-4F85-8063-AB671E4B31AD}"/>
            </a:ext>
          </a:extLst>
        </xdr:cNvPr>
        <xdr:cNvCxnSpPr/>
      </xdr:nvCxnSpPr>
      <xdr:spPr>
        <a:xfrm flipH="1" flipV="1">
          <a:off x="4829175" y="1209675"/>
          <a:ext cx="704851" cy="590551"/>
        </a:xfrm>
        <a:prstGeom prst="line">
          <a:avLst/>
        </a:prstGeom>
        <a:ln w="38100">
          <a:solidFill>
            <a:srgbClr val="00B05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3</xdr:row>
      <xdr:rowOff>104777</xdr:rowOff>
    </xdr:from>
    <xdr:to>
      <xdr:col>14</xdr:col>
      <xdr:colOff>95250</xdr:colOff>
      <xdr:row>4</xdr:row>
      <xdr:rowOff>66675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EFE50CFC-505C-450F-939A-1B01ECDA349A}"/>
            </a:ext>
          </a:extLst>
        </xdr:cNvPr>
        <xdr:cNvCxnSpPr/>
      </xdr:nvCxnSpPr>
      <xdr:spPr>
        <a:xfrm flipH="1" flipV="1">
          <a:off x="3657600" y="676277"/>
          <a:ext cx="619125" cy="152398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4</xdr:row>
      <xdr:rowOff>104775</xdr:rowOff>
    </xdr:from>
    <xdr:to>
      <xdr:col>12</xdr:col>
      <xdr:colOff>142875</xdr:colOff>
      <xdr:row>6</xdr:row>
      <xdr:rowOff>47628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9B9D6644-94B6-49F5-97F7-0D87C2CE7E6B}"/>
            </a:ext>
          </a:extLst>
        </xdr:cNvPr>
        <xdr:cNvCxnSpPr/>
      </xdr:nvCxnSpPr>
      <xdr:spPr>
        <a:xfrm flipV="1">
          <a:off x="1638300" y="866775"/>
          <a:ext cx="2019300" cy="323853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4</xdr:row>
      <xdr:rowOff>133350</xdr:rowOff>
    </xdr:from>
    <xdr:to>
      <xdr:col>15</xdr:col>
      <xdr:colOff>257175</xdr:colOff>
      <xdr:row>6</xdr:row>
      <xdr:rowOff>85725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AC636205-6B37-4B3D-AE39-4E2C5143B8F1}"/>
            </a:ext>
          </a:extLst>
        </xdr:cNvPr>
        <xdr:cNvCxnSpPr/>
      </xdr:nvCxnSpPr>
      <xdr:spPr>
        <a:xfrm flipV="1">
          <a:off x="1790700" y="895350"/>
          <a:ext cx="3028950" cy="333375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</xdr:row>
      <xdr:rowOff>114300</xdr:rowOff>
    </xdr:from>
    <xdr:to>
      <xdr:col>11</xdr:col>
      <xdr:colOff>123826</xdr:colOff>
      <xdr:row>3</xdr:row>
      <xdr:rowOff>114300</xdr:rowOff>
    </xdr:to>
    <xdr:cxnSp macro="">
      <xdr:nvCxnSpPr>
        <xdr:cNvPr id="307" name="Straight Connector 306">
          <a:extLst>
            <a:ext uri="{FF2B5EF4-FFF2-40B4-BE49-F238E27FC236}">
              <a16:creationId xmlns:a16="http://schemas.microsoft.com/office/drawing/2014/main" id="{7E96A8F3-C5B0-4727-BDED-95008E067AA6}"/>
            </a:ext>
          </a:extLst>
        </xdr:cNvPr>
        <xdr:cNvCxnSpPr/>
      </xdr:nvCxnSpPr>
      <xdr:spPr>
        <a:xfrm flipH="1">
          <a:off x="2657475" y="685800"/>
          <a:ext cx="762001" cy="0"/>
        </a:xfrm>
        <a:prstGeom prst="line">
          <a:avLst/>
        </a:prstGeom>
        <a:ln w="38100">
          <a:solidFill>
            <a:srgbClr val="FF0000"/>
          </a:solidFill>
          <a:headEnd type="triangl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4</xdr:row>
      <xdr:rowOff>85725</xdr:rowOff>
    </xdr:from>
    <xdr:to>
      <xdr:col>11</xdr:col>
      <xdr:colOff>123826</xdr:colOff>
      <xdr:row>4</xdr:row>
      <xdr:rowOff>85725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B37E1BF3-1543-43DB-9158-C9CFDB921551}"/>
            </a:ext>
          </a:extLst>
        </xdr:cNvPr>
        <xdr:cNvCxnSpPr/>
      </xdr:nvCxnSpPr>
      <xdr:spPr>
        <a:xfrm flipH="1">
          <a:off x="2657475" y="847725"/>
          <a:ext cx="762001" cy="0"/>
        </a:xfrm>
        <a:prstGeom prst="line">
          <a:avLst/>
        </a:prstGeom>
        <a:ln w="381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57151</xdr:colOff>
      <xdr:row>9</xdr:row>
      <xdr:rowOff>133350</xdr:rowOff>
    </xdr:from>
    <xdr:to>
      <xdr:col>14</xdr:col>
      <xdr:colOff>47625</xdr:colOff>
      <xdr:row>14</xdr:row>
      <xdr:rowOff>57150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456AF124-1045-4A17-B628-108FDF392BB1}"/>
            </a:ext>
          </a:extLst>
        </xdr:cNvPr>
        <xdr:cNvCxnSpPr/>
      </xdr:nvCxnSpPr>
      <xdr:spPr>
        <a:xfrm flipH="1">
          <a:off x="3571876" y="1847850"/>
          <a:ext cx="657224" cy="876300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10</xdr:row>
      <xdr:rowOff>95250</xdr:rowOff>
    </xdr:from>
    <xdr:to>
      <xdr:col>14</xdr:col>
      <xdr:colOff>200025</xdr:colOff>
      <xdr:row>14</xdr:row>
      <xdr:rowOff>85725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B2F7B8C9-F86E-4798-BA9B-D73AAA91072F}"/>
            </a:ext>
          </a:extLst>
        </xdr:cNvPr>
        <xdr:cNvCxnSpPr/>
      </xdr:nvCxnSpPr>
      <xdr:spPr>
        <a:xfrm flipH="1">
          <a:off x="3914775" y="2000250"/>
          <a:ext cx="466725" cy="752475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323850</xdr:colOff>
      <xdr:row>10</xdr:row>
      <xdr:rowOff>104777</xdr:rowOff>
    </xdr:from>
    <xdr:to>
      <xdr:col>22</xdr:col>
      <xdr:colOff>200026</xdr:colOff>
      <xdr:row>15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2B0002-F8B3-4B0B-B8CE-44F91948BCD7}"/>
            </a:ext>
          </a:extLst>
        </xdr:cNvPr>
        <xdr:cNvCxnSpPr/>
      </xdr:nvCxnSpPr>
      <xdr:spPr>
        <a:xfrm flipH="1">
          <a:off x="7581900" y="2009777"/>
          <a:ext cx="276226" cy="914398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171452</xdr:colOff>
      <xdr:row>8</xdr:row>
      <xdr:rowOff>171450</xdr:rowOff>
    </xdr:from>
    <xdr:to>
      <xdr:col>22</xdr:col>
      <xdr:colOff>66675</xdr:colOff>
      <xdr:row>15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28A9C8-7B59-42A5-94CF-05261FA8B651}"/>
            </a:ext>
          </a:extLst>
        </xdr:cNvPr>
        <xdr:cNvCxnSpPr/>
      </xdr:nvCxnSpPr>
      <xdr:spPr>
        <a:xfrm flipH="1" flipV="1">
          <a:off x="3876677" y="1695450"/>
          <a:ext cx="3848098" cy="1266825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12</xdr:row>
      <xdr:rowOff>111125</xdr:rowOff>
    </xdr:from>
    <xdr:to>
      <xdr:col>21</xdr:col>
      <xdr:colOff>111125</xdr:colOff>
      <xdr:row>16</xdr:row>
      <xdr:rowOff>66675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6CF65C7-87C2-499E-9E66-20C6B51F071A}"/>
            </a:ext>
          </a:extLst>
        </xdr:cNvPr>
        <xdr:cNvCxnSpPr/>
      </xdr:nvCxnSpPr>
      <xdr:spPr>
        <a:xfrm flipH="1">
          <a:off x="4719638" y="2397125"/>
          <a:ext cx="2662237" cy="717550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11</xdr:row>
      <xdr:rowOff>142875</xdr:rowOff>
    </xdr:from>
    <xdr:to>
      <xdr:col>22</xdr:col>
      <xdr:colOff>66676</xdr:colOff>
      <xdr:row>16</xdr:row>
      <xdr:rowOff>142875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A599187-E972-4672-8DED-E68DE5788865}"/>
            </a:ext>
          </a:extLst>
        </xdr:cNvPr>
        <xdr:cNvCxnSpPr/>
      </xdr:nvCxnSpPr>
      <xdr:spPr>
        <a:xfrm flipH="1">
          <a:off x="4343400" y="2238375"/>
          <a:ext cx="3381376" cy="952500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123827</xdr:colOff>
      <xdr:row>8</xdr:row>
      <xdr:rowOff>180975</xdr:rowOff>
    </xdr:from>
    <xdr:to>
      <xdr:col>22</xdr:col>
      <xdr:colOff>57150</xdr:colOff>
      <xdr:row>13</xdr:row>
      <xdr:rowOff>76200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66B311-C912-46FA-86DB-97CF76FD1A55}"/>
            </a:ext>
          </a:extLst>
        </xdr:cNvPr>
        <xdr:cNvCxnSpPr/>
      </xdr:nvCxnSpPr>
      <xdr:spPr>
        <a:xfrm flipH="1" flipV="1">
          <a:off x="3609977" y="1704975"/>
          <a:ext cx="4105273" cy="847725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133352</xdr:colOff>
      <xdr:row>15</xdr:row>
      <xdr:rowOff>123825</xdr:rowOff>
    </xdr:from>
    <xdr:to>
      <xdr:col>21</xdr:col>
      <xdr:colOff>38100</xdr:colOff>
      <xdr:row>16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E608749-66FC-47AA-B6CD-E73005FFC857}"/>
            </a:ext>
          </a:extLst>
        </xdr:cNvPr>
        <xdr:cNvCxnSpPr/>
      </xdr:nvCxnSpPr>
      <xdr:spPr>
        <a:xfrm flipH="1">
          <a:off x="1533527" y="2981325"/>
          <a:ext cx="5762623" cy="161925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10</xdr:row>
      <xdr:rowOff>123825</xdr:rowOff>
    </xdr:from>
    <xdr:to>
      <xdr:col>21</xdr:col>
      <xdr:colOff>28575</xdr:colOff>
      <xdr:row>14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40926E6-C581-44D8-B986-693262E1DF9A}"/>
            </a:ext>
          </a:extLst>
        </xdr:cNvPr>
        <xdr:cNvCxnSpPr/>
      </xdr:nvCxnSpPr>
      <xdr:spPr>
        <a:xfrm flipH="1" flipV="1">
          <a:off x="7048500" y="2028825"/>
          <a:ext cx="238125" cy="742950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10</xdr:row>
      <xdr:rowOff>123825</xdr:rowOff>
    </xdr:from>
    <xdr:to>
      <xdr:col>21</xdr:col>
      <xdr:colOff>76200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0ACBECE-4699-42C2-BB8D-29A579507586}"/>
            </a:ext>
          </a:extLst>
        </xdr:cNvPr>
        <xdr:cNvCxnSpPr/>
      </xdr:nvCxnSpPr>
      <xdr:spPr>
        <a:xfrm flipV="1">
          <a:off x="4848225" y="2028825"/>
          <a:ext cx="2486025" cy="1123950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</xdr:row>
      <xdr:rowOff>152400</xdr:rowOff>
    </xdr:from>
    <xdr:to>
      <xdr:col>21</xdr:col>
      <xdr:colOff>47625</xdr:colOff>
      <xdr:row>11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BFD9DA4-CA8D-4003-9CEA-D2012D14F2BE}"/>
            </a:ext>
          </a:extLst>
        </xdr:cNvPr>
        <xdr:cNvCxnSpPr/>
      </xdr:nvCxnSpPr>
      <xdr:spPr>
        <a:xfrm>
          <a:off x="3333750" y="1676400"/>
          <a:ext cx="3971925" cy="514350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323850</xdr:colOff>
      <xdr:row>9</xdr:row>
      <xdr:rowOff>114301</xdr:rowOff>
    </xdr:from>
    <xdr:to>
      <xdr:col>21</xdr:col>
      <xdr:colOff>76200</xdr:colOff>
      <xdr:row>10</xdr:row>
      <xdr:rowOff>123825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BD272E0-4C42-4EA1-8B6F-4A9671288137}"/>
            </a:ext>
          </a:extLst>
        </xdr:cNvPr>
        <xdr:cNvCxnSpPr/>
      </xdr:nvCxnSpPr>
      <xdr:spPr>
        <a:xfrm flipV="1">
          <a:off x="7162800" y="1828801"/>
          <a:ext cx="171450" cy="200024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180977</xdr:colOff>
      <xdr:row>8</xdr:row>
      <xdr:rowOff>171452</xdr:rowOff>
    </xdr:from>
    <xdr:to>
      <xdr:col>22</xdr:col>
      <xdr:colOff>47625</xdr:colOff>
      <xdr:row>14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679035-767A-498A-8B4A-6E05119FCEC5}"/>
            </a:ext>
          </a:extLst>
        </xdr:cNvPr>
        <xdr:cNvCxnSpPr/>
      </xdr:nvCxnSpPr>
      <xdr:spPr>
        <a:xfrm flipH="1" flipV="1">
          <a:off x="4181477" y="1695452"/>
          <a:ext cx="3524248" cy="1085848"/>
        </a:xfrm>
        <a:prstGeom prst="line">
          <a:avLst/>
        </a:prstGeom>
        <a:ln w="38100">
          <a:solidFill>
            <a:srgbClr val="FFC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8</xdr:row>
      <xdr:rowOff>66677</xdr:rowOff>
    </xdr:from>
    <xdr:to>
      <xdr:col>16</xdr:col>
      <xdr:colOff>266700</xdr:colOff>
      <xdr:row>10</xdr:row>
      <xdr:rowOff>85725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2997C096-E3AC-4C44-9244-A016806CF167}"/>
            </a:ext>
          </a:extLst>
        </xdr:cNvPr>
        <xdr:cNvCxnSpPr/>
      </xdr:nvCxnSpPr>
      <xdr:spPr>
        <a:xfrm flipV="1">
          <a:off x="5448300" y="1590677"/>
          <a:ext cx="38100" cy="400048"/>
        </a:xfrm>
        <a:prstGeom prst="line">
          <a:avLst/>
        </a:prstGeom>
        <a:ln w="38100">
          <a:solidFill>
            <a:srgbClr val="00B05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57151</xdr:colOff>
      <xdr:row>13</xdr:row>
      <xdr:rowOff>85725</xdr:rowOff>
    </xdr:from>
    <xdr:to>
      <xdr:col>21</xdr:col>
      <xdr:colOff>38100</xdr:colOff>
      <xdr:row>16</xdr:row>
      <xdr:rowOff>57150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9F00350E-A2B7-434E-A190-D244C0BF0FF7}"/>
            </a:ext>
          </a:extLst>
        </xdr:cNvPr>
        <xdr:cNvCxnSpPr/>
      </xdr:nvCxnSpPr>
      <xdr:spPr>
        <a:xfrm flipH="1">
          <a:off x="4057651" y="2562225"/>
          <a:ext cx="3238499" cy="542925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312964</xdr:colOff>
      <xdr:row>12</xdr:row>
      <xdr:rowOff>54430</xdr:rowOff>
    </xdr:from>
    <xdr:to>
      <xdr:col>22</xdr:col>
      <xdr:colOff>285750</xdr:colOff>
      <xdr:row>12</xdr:row>
      <xdr:rowOff>68036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E8733064-0F77-4A3C-8F1C-FD21094804DD}"/>
            </a:ext>
          </a:extLst>
        </xdr:cNvPr>
        <xdr:cNvCxnSpPr/>
      </xdr:nvCxnSpPr>
      <xdr:spPr>
        <a:xfrm flipV="1">
          <a:off x="7606393" y="2340430"/>
          <a:ext cx="367393" cy="13606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285750</xdr:colOff>
      <xdr:row>9</xdr:row>
      <xdr:rowOff>47625</xdr:rowOff>
    </xdr:from>
    <xdr:to>
      <xdr:col>22</xdr:col>
      <xdr:colOff>85725</xdr:colOff>
      <xdr:row>9</xdr:row>
      <xdr:rowOff>47627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7303F79D-1C60-4EA7-BF6E-ABAD4BD01FA0}"/>
            </a:ext>
          </a:extLst>
        </xdr:cNvPr>
        <xdr:cNvCxnSpPr/>
      </xdr:nvCxnSpPr>
      <xdr:spPr>
        <a:xfrm>
          <a:off x="7543800" y="1762125"/>
          <a:ext cx="200025" cy="2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95250</xdr:colOff>
      <xdr:row>12</xdr:row>
      <xdr:rowOff>95250</xdr:rowOff>
    </xdr:from>
    <xdr:to>
      <xdr:col>33</xdr:col>
      <xdr:colOff>66145</xdr:colOff>
      <xdr:row>22</xdr:row>
      <xdr:rowOff>85488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DF714237-A6C6-4EEE-9C78-7DA54B10E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375" y="2381250"/>
          <a:ext cx="4238095" cy="1895238"/>
        </a:xfrm>
        <a:prstGeom prst="rect">
          <a:avLst/>
        </a:prstGeom>
      </xdr:spPr>
    </xdr:pic>
    <xdr:clientData/>
  </xdr:twoCellAnchor>
  <xdr:twoCellAnchor>
    <xdr:from>
      <xdr:col>6</xdr:col>
      <xdr:colOff>285750</xdr:colOff>
      <xdr:row>10</xdr:row>
      <xdr:rowOff>47625</xdr:rowOff>
    </xdr:from>
    <xdr:to>
      <xdr:col>20</xdr:col>
      <xdr:colOff>66675</xdr:colOff>
      <xdr:row>16</xdr:row>
      <xdr:rowOff>66675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21F41A00-9443-4977-A0C2-3AFC912DCF25}"/>
            </a:ext>
          </a:extLst>
        </xdr:cNvPr>
        <xdr:cNvCxnSpPr/>
      </xdr:nvCxnSpPr>
      <xdr:spPr>
        <a:xfrm flipV="1">
          <a:off x="2333625" y="1952625"/>
          <a:ext cx="4572000" cy="1162050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333375</xdr:colOff>
      <xdr:row>10</xdr:row>
      <xdr:rowOff>142875</xdr:rowOff>
    </xdr:from>
    <xdr:to>
      <xdr:col>20</xdr:col>
      <xdr:colOff>76200</xdr:colOff>
      <xdr:row>14</xdr:row>
      <xdr:rowOff>76200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3613C3C8-C4C2-47E1-A2E4-8AEAC688FB49}"/>
            </a:ext>
          </a:extLst>
        </xdr:cNvPr>
        <xdr:cNvCxnSpPr/>
      </xdr:nvCxnSpPr>
      <xdr:spPr>
        <a:xfrm flipV="1">
          <a:off x="6334125" y="2047875"/>
          <a:ext cx="581025" cy="695325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8</xdr:row>
      <xdr:rowOff>142875</xdr:rowOff>
    </xdr:from>
    <xdr:to>
      <xdr:col>17</xdr:col>
      <xdr:colOff>66675</xdr:colOff>
      <xdr:row>14</xdr:row>
      <xdr:rowOff>47625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86BD45B4-F173-43FC-9FA4-3066DF8340BF}"/>
            </a:ext>
          </a:extLst>
        </xdr:cNvPr>
        <xdr:cNvCxnSpPr/>
      </xdr:nvCxnSpPr>
      <xdr:spPr>
        <a:xfrm flipH="1" flipV="1">
          <a:off x="2895600" y="1666875"/>
          <a:ext cx="2752725" cy="1047750"/>
        </a:xfrm>
        <a:prstGeom prst="line">
          <a:avLst/>
        </a:prstGeom>
        <a:ln w="38100">
          <a:solidFill>
            <a:srgbClr val="7030A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523875</xdr:colOff>
      <xdr:row>1</xdr:row>
      <xdr:rowOff>95250</xdr:rowOff>
    </xdr:from>
    <xdr:to>
      <xdr:col>33</xdr:col>
      <xdr:colOff>170884</xdr:colOff>
      <xdr:row>11</xdr:row>
      <xdr:rowOff>190250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5749E42-3742-45E0-8F4A-76D92B629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0" y="285750"/>
          <a:ext cx="4523809" cy="2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9525</xdr:rowOff>
    </xdr:from>
    <xdr:to>
      <xdr:col>29</xdr:col>
      <xdr:colOff>265723</xdr:colOff>
      <xdr:row>40</xdr:row>
      <xdr:rowOff>171025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F7B553F-F425-4F88-8E84-C83B32D86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6600" y="4391025"/>
          <a:ext cx="7819048" cy="3400000"/>
        </a:xfrm>
        <a:prstGeom prst="rect">
          <a:avLst/>
        </a:prstGeom>
      </xdr:spPr>
    </xdr:pic>
    <xdr:clientData/>
  </xdr:twoCellAnchor>
  <xdr:twoCellAnchor>
    <xdr:from>
      <xdr:col>16</xdr:col>
      <xdr:colOff>304800</xdr:colOff>
      <xdr:row>26</xdr:row>
      <xdr:rowOff>28575</xdr:rowOff>
    </xdr:from>
    <xdr:to>
      <xdr:col>17</xdr:col>
      <xdr:colOff>161925</xdr:colOff>
      <xdr:row>27</xdr:row>
      <xdr:rowOff>57150</xdr:rowOff>
    </xdr:to>
    <xdr:sp macro="" textlink="">
      <xdr:nvSpPr>
        <xdr:cNvPr id="164" name="Flowchart: Connector 163">
          <a:extLst>
            <a:ext uri="{FF2B5EF4-FFF2-40B4-BE49-F238E27FC236}">
              <a16:creationId xmlns:a16="http://schemas.microsoft.com/office/drawing/2014/main" id="{E5FF0464-55CD-4280-A475-DBA41079C87E}"/>
            </a:ext>
          </a:extLst>
        </xdr:cNvPr>
        <xdr:cNvSpPr/>
      </xdr:nvSpPr>
      <xdr:spPr>
        <a:xfrm>
          <a:off x="5524500" y="4981575"/>
          <a:ext cx="219075" cy="219075"/>
        </a:xfrm>
        <a:prstGeom prst="flowChartConnector">
          <a:avLst/>
        </a:prstGeom>
        <a:solidFill>
          <a:srgbClr val="7030A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66675</xdr:colOff>
      <xdr:row>35</xdr:row>
      <xdr:rowOff>0</xdr:rowOff>
    </xdr:from>
    <xdr:to>
      <xdr:col>24</xdr:col>
      <xdr:colOff>85725</xdr:colOff>
      <xdr:row>36</xdr:row>
      <xdr:rowOff>28575</xdr:rowOff>
    </xdr:to>
    <xdr:sp macro="" textlink="">
      <xdr:nvSpPr>
        <xdr:cNvPr id="165" name="Flowchart: Connector 164">
          <a:extLst>
            <a:ext uri="{FF2B5EF4-FFF2-40B4-BE49-F238E27FC236}">
              <a16:creationId xmlns:a16="http://schemas.microsoft.com/office/drawing/2014/main" id="{A18E5048-043C-4C84-814E-DCC30E485FFA}"/>
            </a:ext>
          </a:extLst>
        </xdr:cNvPr>
        <xdr:cNvSpPr/>
      </xdr:nvSpPr>
      <xdr:spPr>
        <a:xfrm>
          <a:off x="8058150" y="6667500"/>
          <a:ext cx="219075" cy="219075"/>
        </a:xfrm>
        <a:prstGeom prst="flowChartConnector">
          <a:avLst/>
        </a:prstGeom>
        <a:solidFill>
          <a:srgbClr val="7030A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38</xdr:row>
      <xdr:rowOff>9525</xdr:rowOff>
    </xdr:from>
    <xdr:to>
      <xdr:col>14</xdr:col>
      <xdr:colOff>219075</xdr:colOff>
      <xdr:row>39</xdr:row>
      <xdr:rowOff>38100</xdr:rowOff>
    </xdr:to>
    <xdr:sp macro="" textlink="">
      <xdr:nvSpPr>
        <xdr:cNvPr id="166" name="Flowchart: Connector 165">
          <a:extLst>
            <a:ext uri="{FF2B5EF4-FFF2-40B4-BE49-F238E27FC236}">
              <a16:creationId xmlns:a16="http://schemas.microsoft.com/office/drawing/2014/main" id="{7A785D7D-8A2A-4E4C-9B3C-D7213CDC82F4}"/>
            </a:ext>
          </a:extLst>
        </xdr:cNvPr>
        <xdr:cNvSpPr/>
      </xdr:nvSpPr>
      <xdr:spPr>
        <a:xfrm>
          <a:off x="4400550" y="7248525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36</xdr:row>
      <xdr:rowOff>104775</xdr:rowOff>
    </xdr:from>
    <xdr:to>
      <xdr:col>26</xdr:col>
      <xdr:colOff>400050</xdr:colOff>
      <xdr:row>37</xdr:row>
      <xdr:rowOff>133350</xdr:rowOff>
    </xdr:to>
    <xdr:sp macro="" textlink="">
      <xdr:nvSpPr>
        <xdr:cNvPr id="167" name="Flowchart: Connector 166">
          <a:extLst>
            <a:ext uri="{FF2B5EF4-FFF2-40B4-BE49-F238E27FC236}">
              <a16:creationId xmlns:a16="http://schemas.microsoft.com/office/drawing/2014/main" id="{423AA262-2E57-4D65-9D12-501528CE25BE}"/>
            </a:ext>
          </a:extLst>
        </xdr:cNvPr>
        <xdr:cNvSpPr/>
      </xdr:nvSpPr>
      <xdr:spPr>
        <a:xfrm>
          <a:off x="9182100" y="6962775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466725</xdr:colOff>
      <xdr:row>29</xdr:row>
      <xdr:rowOff>28575</xdr:rowOff>
    </xdr:from>
    <xdr:to>
      <xdr:col>27</xdr:col>
      <xdr:colOff>76200</xdr:colOff>
      <xdr:row>30</xdr:row>
      <xdr:rowOff>57150</xdr:rowOff>
    </xdr:to>
    <xdr:sp macro="" textlink="">
      <xdr:nvSpPr>
        <xdr:cNvPr id="168" name="Flowchart: Connector 167">
          <a:extLst>
            <a:ext uri="{FF2B5EF4-FFF2-40B4-BE49-F238E27FC236}">
              <a16:creationId xmlns:a16="http://schemas.microsoft.com/office/drawing/2014/main" id="{28BBA88C-AA12-4A4D-B26C-AA1646C3C7D0}"/>
            </a:ext>
          </a:extLst>
        </xdr:cNvPr>
        <xdr:cNvSpPr/>
      </xdr:nvSpPr>
      <xdr:spPr>
        <a:xfrm>
          <a:off x="9467850" y="5553075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161925</xdr:colOff>
      <xdr:row>38</xdr:row>
      <xdr:rowOff>0</xdr:rowOff>
    </xdr:from>
    <xdr:to>
      <xdr:col>15</xdr:col>
      <xdr:colOff>381000</xdr:colOff>
      <xdr:row>39</xdr:row>
      <xdr:rowOff>28575</xdr:rowOff>
    </xdr:to>
    <xdr:sp macro="" textlink="">
      <xdr:nvSpPr>
        <xdr:cNvPr id="169" name="Flowchart: Connector 168">
          <a:extLst>
            <a:ext uri="{FF2B5EF4-FFF2-40B4-BE49-F238E27FC236}">
              <a16:creationId xmlns:a16="http://schemas.microsoft.com/office/drawing/2014/main" id="{3D02C1F4-BBE3-4E75-95BE-0255A5B4AC5C}"/>
            </a:ext>
          </a:extLst>
        </xdr:cNvPr>
        <xdr:cNvSpPr/>
      </xdr:nvSpPr>
      <xdr:spPr>
        <a:xfrm>
          <a:off x="4962525" y="723900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514350</xdr:colOff>
      <xdr:row>29</xdr:row>
      <xdr:rowOff>28575</xdr:rowOff>
    </xdr:from>
    <xdr:to>
      <xdr:col>26</xdr:col>
      <xdr:colOff>123825</xdr:colOff>
      <xdr:row>30</xdr:row>
      <xdr:rowOff>57150</xdr:rowOff>
    </xdr:to>
    <xdr:sp macro="" textlink="">
      <xdr:nvSpPr>
        <xdr:cNvPr id="170" name="Flowchart: Connector 169">
          <a:extLst>
            <a:ext uri="{FF2B5EF4-FFF2-40B4-BE49-F238E27FC236}">
              <a16:creationId xmlns:a16="http://schemas.microsoft.com/office/drawing/2014/main" id="{F794A407-CCC3-4328-B4CA-A559619C9A8E}"/>
            </a:ext>
          </a:extLst>
        </xdr:cNvPr>
        <xdr:cNvSpPr/>
      </xdr:nvSpPr>
      <xdr:spPr>
        <a:xfrm>
          <a:off x="8905875" y="5553075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133350</xdr:colOff>
      <xdr:row>35</xdr:row>
      <xdr:rowOff>0</xdr:rowOff>
    </xdr:from>
    <xdr:to>
      <xdr:col>25</xdr:col>
      <xdr:colOff>152400</xdr:colOff>
      <xdr:row>36</xdr:row>
      <xdr:rowOff>28575</xdr:rowOff>
    </xdr:to>
    <xdr:sp macro="" textlink="">
      <xdr:nvSpPr>
        <xdr:cNvPr id="171" name="Flowchart: Connector 170">
          <a:extLst>
            <a:ext uri="{FF2B5EF4-FFF2-40B4-BE49-F238E27FC236}">
              <a16:creationId xmlns:a16="http://schemas.microsoft.com/office/drawing/2014/main" id="{EE1CEE0E-698A-4302-90C8-828BE0074091}"/>
            </a:ext>
          </a:extLst>
        </xdr:cNvPr>
        <xdr:cNvSpPr/>
      </xdr:nvSpPr>
      <xdr:spPr>
        <a:xfrm>
          <a:off x="8324850" y="666750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35</xdr:row>
      <xdr:rowOff>9525</xdr:rowOff>
    </xdr:from>
    <xdr:to>
      <xdr:col>26</xdr:col>
      <xdr:colOff>400050</xdr:colOff>
      <xdr:row>36</xdr:row>
      <xdr:rowOff>38100</xdr:rowOff>
    </xdr:to>
    <xdr:sp macro="" textlink="">
      <xdr:nvSpPr>
        <xdr:cNvPr id="172" name="Flowchart: Connector 171">
          <a:extLst>
            <a:ext uri="{FF2B5EF4-FFF2-40B4-BE49-F238E27FC236}">
              <a16:creationId xmlns:a16="http://schemas.microsoft.com/office/drawing/2014/main" id="{5DF41DDC-C2CB-4982-89A7-7C56D4DC2218}"/>
            </a:ext>
          </a:extLst>
        </xdr:cNvPr>
        <xdr:cNvSpPr/>
      </xdr:nvSpPr>
      <xdr:spPr>
        <a:xfrm>
          <a:off x="9182100" y="6677025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27</xdr:row>
      <xdr:rowOff>133350</xdr:rowOff>
    </xdr:from>
    <xdr:to>
      <xdr:col>26</xdr:col>
      <xdr:colOff>400050</xdr:colOff>
      <xdr:row>28</xdr:row>
      <xdr:rowOff>161925</xdr:rowOff>
    </xdr:to>
    <xdr:sp macro="" textlink="">
      <xdr:nvSpPr>
        <xdr:cNvPr id="173" name="Flowchart: Connector 172">
          <a:extLst>
            <a:ext uri="{FF2B5EF4-FFF2-40B4-BE49-F238E27FC236}">
              <a16:creationId xmlns:a16="http://schemas.microsoft.com/office/drawing/2014/main" id="{2A1A384C-547D-443C-9C21-6950167E16DE}"/>
            </a:ext>
          </a:extLst>
        </xdr:cNvPr>
        <xdr:cNvSpPr/>
      </xdr:nvSpPr>
      <xdr:spPr>
        <a:xfrm>
          <a:off x="9182100" y="527685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466725</xdr:colOff>
      <xdr:row>27</xdr:row>
      <xdr:rowOff>123825</xdr:rowOff>
    </xdr:from>
    <xdr:to>
      <xdr:col>27</xdr:col>
      <xdr:colOff>76200</xdr:colOff>
      <xdr:row>28</xdr:row>
      <xdr:rowOff>152400</xdr:rowOff>
    </xdr:to>
    <xdr:sp macro="" textlink="">
      <xdr:nvSpPr>
        <xdr:cNvPr id="174" name="Flowchart: Connector 173">
          <a:extLst>
            <a:ext uri="{FF2B5EF4-FFF2-40B4-BE49-F238E27FC236}">
              <a16:creationId xmlns:a16="http://schemas.microsoft.com/office/drawing/2014/main" id="{140D042A-E5FA-4C20-A829-4B35157DC30C}"/>
            </a:ext>
          </a:extLst>
        </xdr:cNvPr>
        <xdr:cNvSpPr/>
      </xdr:nvSpPr>
      <xdr:spPr>
        <a:xfrm>
          <a:off x="9467850" y="5267325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24</xdr:row>
      <xdr:rowOff>180975</xdr:rowOff>
    </xdr:from>
    <xdr:to>
      <xdr:col>1</xdr:col>
      <xdr:colOff>133350</xdr:colOff>
      <xdr:row>26</xdr:row>
      <xdr:rowOff>19050</xdr:rowOff>
    </xdr:to>
    <xdr:sp macro="" textlink="">
      <xdr:nvSpPr>
        <xdr:cNvPr id="176" name="Flowchart: Connector 175">
          <a:extLst>
            <a:ext uri="{FF2B5EF4-FFF2-40B4-BE49-F238E27FC236}">
              <a16:creationId xmlns:a16="http://schemas.microsoft.com/office/drawing/2014/main" id="{08E10C5B-0442-447D-BECF-89A79282D156}"/>
            </a:ext>
          </a:extLst>
        </xdr:cNvPr>
        <xdr:cNvSpPr/>
      </xdr:nvSpPr>
      <xdr:spPr>
        <a:xfrm>
          <a:off x="523875" y="4943475"/>
          <a:ext cx="219075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21</xdr:row>
      <xdr:rowOff>161925</xdr:rowOff>
    </xdr:from>
    <xdr:to>
      <xdr:col>1</xdr:col>
      <xdr:colOff>133350</xdr:colOff>
      <xdr:row>23</xdr:row>
      <xdr:rowOff>0</xdr:rowOff>
    </xdr:to>
    <xdr:sp macro="" textlink="">
      <xdr:nvSpPr>
        <xdr:cNvPr id="177" name="Flowchart: Connector 176">
          <a:extLst>
            <a:ext uri="{FF2B5EF4-FFF2-40B4-BE49-F238E27FC236}">
              <a16:creationId xmlns:a16="http://schemas.microsoft.com/office/drawing/2014/main" id="{F42B93CA-BD04-45F2-BB55-8DCEA11463D5}"/>
            </a:ext>
          </a:extLst>
        </xdr:cNvPr>
        <xdr:cNvSpPr/>
      </xdr:nvSpPr>
      <xdr:spPr>
        <a:xfrm>
          <a:off x="523875" y="4543425"/>
          <a:ext cx="219075" cy="219075"/>
        </a:xfrm>
        <a:prstGeom prst="flowChartConnector">
          <a:avLst/>
        </a:prstGeom>
        <a:solidFill>
          <a:schemeClr val="accent4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533400</xdr:colOff>
      <xdr:row>22</xdr:row>
      <xdr:rowOff>171450</xdr:rowOff>
    </xdr:from>
    <xdr:to>
      <xdr:col>1</xdr:col>
      <xdr:colOff>142875</xdr:colOff>
      <xdr:row>24</xdr:row>
      <xdr:rowOff>9525</xdr:rowOff>
    </xdr:to>
    <xdr:sp macro="" textlink="">
      <xdr:nvSpPr>
        <xdr:cNvPr id="178" name="Flowchart: Connector 177">
          <a:extLst>
            <a:ext uri="{FF2B5EF4-FFF2-40B4-BE49-F238E27FC236}">
              <a16:creationId xmlns:a16="http://schemas.microsoft.com/office/drawing/2014/main" id="{09D7503E-B19B-488F-AA36-78229C289C6F}"/>
            </a:ext>
          </a:extLst>
        </xdr:cNvPr>
        <xdr:cNvSpPr/>
      </xdr:nvSpPr>
      <xdr:spPr>
        <a:xfrm>
          <a:off x="533400" y="474345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26</xdr:row>
      <xdr:rowOff>0</xdr:rowOff>
    </xdr:from>
    <xdr:to>
      <xdr:col>1</xdr:col>
      <xdr:colOff>152400</xdr:colOff>
      <xdr:row>27</xdr:row>
      <xdr:rowOff>28575</xdr:rowOff>
    </xdr:to>
    <xdr:sp macro="" textlink="">
      <xdr:nvSpPr>
        <xdr:cNvPr id="181" name="Flowchart: Connector 180">
          <a:extLst>
            <a:ext uri="{FF2B5EF4-FFF2-40B4-BE49-F238E27FC236}">
              <a16:creationId xmlns:a16="http://schemas.microsoft.com/office/drawing/2014/main" id="{D182E50A-A75E-48AE-B010-9610F1315053}"/>
            </a:ext>
          </a:extLst>
        </xdr:cNvPr>
        <xdr:cNvSpPr/>
      </xdr:nvSpPr>
      <xdr:spPr>
        <a:xfrm>
          <a:off x="542925" y="5334000"/>
          <a:ext cx="219075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552450</xdr:colOff>
      <xdr:row>27</xdr:row>
      <xdr:rowOff>0</xdr:rowOff>
    </xdr:from>
    <xdr:to>
      <xdr:col>1</xdr:col>
      <xdr:colOff>161925</xdr:colOff>
      <xdr:row>28</xdr:row>
      <xdr:rowOff>28575</xdr:rowOff>
    </xdr:to>
    <xdr:sp macro="" textlink="">
      <xdr:nvSpPr>
        <xdr:cNvPr id="182" name="Flowchart: Connector 181">
          <a:extLst>
            <a:ext uri="{FF2B5EF4-FFF2-40B4-BE49-F238E27FC236}">
              <a16:creationId xmlns:a16="http://schemas.microsoft.com/office/drawing/2014/main" id="{CD6B32BA-1FCC-49F4-83FF-086D3673F52D}"/>
            </a:ext>
          </a:extLst>
        </xdr:cNvPr>
        <xdr:cNvSpPr/>
      </xdr:nvSpPr>
      <xdr:spPr>
        <a:xfrm>
          <a:off x="552450" y="5524500"/>
          <a:ext cx="219075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28</xdr:row>
      <xdr:rowOff>0</xdr:rowOff>
    </xdr:from>
    <xdr:to>
      <xdr:col>1</xdr:col>
      <xdr:colOff>152400</xdr:colOff>
      <xdr:row>29</xdr:row>
      <xdr:rowOff>28575</xdr:rowOff>
    </xdr:to>
    <xdr:sp macro="" textlink="">
      <xdr:nvSpPr>
        <xdr:cNvPr id="183" name="Flowchart: Connector 182">
          <a:extLst>
            <a:ext uri="{FF2B5EF4-FFF2-40B4-BE49-F238E27FC236}">
              <a16:creationId xmlns:a16="http://schemas.microsoft.com/office/drawing/2014/main" id="{44A0F184-6559-4F8E-B3A5-F06A3BF33246}"/>
            </a:ext>
          </a:extLst>
        </xdr:cNvPr>
        <xdr:cNvSpPr/>
      </xdr:nvSpPr>
      <xdr:spPr>
        <a:xfrm>
          <a:off x="542925" y="5715000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171450</xdr:rowOff>
    </xdr:from>
    <xdr:to>
      <xdr:col>1</xdr:col>
      <xdr:colOff>142875</xdr:colOff>
      <xdr:row>30</xdr:row>
      <xdr:rowOff>9525</xdr:rowOff>
    </xdr:to>
    <xdr:sp macro="" textlink="">
      <xdr:nvSpPr>
        <xdr:cNvPr id="184" name="Flowchart: Connector 183">
          <a:extLst>
            <a:ext uri="{FF2B5EF4-FFF2-40B4-BE49-F238E27FC236}">
              <a16:creationId xmlns:a16="http://schemas.microsoft.com/office/drawing/2014/main" id="{4B7F3F2A-47FD-40EF-AE7B-F0FB528260E8}"/>
            </a:ext>
          </a:extLst>
        </xdr:cNvPr>
        <xdr:cNvSpPr/>
      </xdr:nvSpPr>
      <xdr:spPr>
        <a:xfrm>
          <a:off x="533400" y="5886450"/>
          <a:ext cx="219075" cy="219075"/>
        </a:xfrm>
        <a:prstGeom prst="flowChartConnector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552450</xdr:colOff>
      <xdr:row>29</xdr:row>
      <xdr:rowOff>180975</xdr:rowOff>
    </xdr:from>
    <xdr:to>
      <xdr:col>1</xdr:col>
      <xdr:colOff>161925</xdr:colOff>
      <xdr:row>31</xdr:row>
      <xdr:rowOff>19050</xdr:rowOff>
    </xdr:to>
    <xdr:sp macro="" textlink="">
      <xdr:nvSpPr>
        <xdr:cNvPr id="185" name="Flowchart: Connector 184">
          <a:extLst>
            <a:ext uri="{FF2B5EF4-FFF2-40B4-BE49-F238E27FC236}">
              <a16:creationId xmlns:a16="http://schemas.microsoft.com/office/drawing/2014/main" id="{D0DAA406-1EA7-43D2-9011-C00F305E9708}"/>
            </a:ext>
          </a:extLst>
        </xdr:cNvPr>
        <xdr:cNvSpPr/>
      </xdr:nvSpPr>
      <xdr:spPr>
        <a:xfrm>
          <a:off x="552450" y="608647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20</xdr:row>
      <xdr:rowOff>171450</xdr:rowOff>
    </xdr:from>
    <xdr:to>
      <xdr:col>1</xdr:col>
      <xdr:colOff>133350</xdr:colOff>
      <xdr:row>22</xdr:row>
      <xdr:rowOff>9525</xdr:rowOff>
    </xdr:to>
    <xdr:sp macro="" textlink="">
      <xdr:nvSpPr>
        <xdr:cNvPr id="186" name="Flowchart: Connector 185">
          <a:extLst>
            <a:ext uri="{FF2B5EF4-FFF2-40B4-BE49-F238E27FC236}">
              <a16:creationId xmlns:a16="http://schemas.microsoft.com/office/drawing/2014/main" id="{D3D2CB61-8929-46BD-B5F7-0EDCAB787355}"/>
            </a:ext>
          </a:extLst>
        </xdr:cNvPr>
        <xdr:cNvSpPr/>
      </xdr:nvSpPr>
      <xdr:spPr>
        <a:xfrm>
          <a:off x="523875" y="39814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19</xdr:row>
      <xdr:rowOff>180975</xdr:rowOff>
    </xdr:from>
    <xdr:to>
      <xdr:col>1</xdr:col>
      <xdr:colOff>133350</xdr:colOff>
      <xdr:row>21</xdr:row>
      <xdr:rowOff>19050</xdr:rowOff>
    </xdr:to>
    <xdr:sp macro="" textlink="">
      <xdr:nvSpPr>
        <xdr:cNvPr id="187" name="Flowchart: Connector 186">
          <a:extLst>
            <a:ext uri="{FF2B5EF4-FFF2-40B4-BE49-F238E27FC236}">
              <a16:creationId xmlns:a16="http://schemas.microsoft.com/office/drawing/2014/main" id="{8F1F7B69-8908-4FA8-8F1D-B3FAF3928FFC}"/>
            </a:ext>
          </a:extLst>
        </xdr:cNvPr>
        <xdr:cNvSpPr/>
      </xdr:nvSpPr>
      <xdr:spPr>
        <a:xfrm>
          <a:off x="523875" y="380047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38</xdr:row>
      <xdr:rowOff>0</xdr:rowOff>
    </xdr:from>
    <xdr:to>
      <xdr:col>20</xdr:col>
      <xdr:colOff>304800</xdr:colOff>
      <xdr:row>39</xdr:row>
      <xdr:rowOff>28575</xdr:rowOff>
    </xdr:to>
    <xdr:sp macro="" textlink="">
      <xdr:nvSpPr>
        <xdr:cNvPr id="188" name="Flowchart: Connector 187">
          <a:extLst>
            <a:ext uri="{FF2B5EF4-FFF2-40B4-BE49-F238E27FC236}">
              <a16:creationId xmlns:a16="http://schemas.microsoft.com/office/drawing/2014/main" id="{48669934-9FFF-4A78-B19C-26BFD10B5844}"/>
            </a:ext>
          </a:extLst>
        </xdr:cNvPr>
        <xdr:cNvSpPr/>
      </xdr:nvSpPr>
      <xdr:spPr>
        <a:xfrm>
          <a:off x="6924675" y="7239000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33</xdr:row>
      <xdr:rowOff>123825</xdr:rowOff>
    </xdr:from>
    <xdr:to>
      <xdr:col>26</xdr:col>
      <xdr:colOff>400050</xdr:colOff>
      <xdr:row>34</xdr:row>
      <xdr:rowOff>152400</xdr:rowOff>
    </xdr:to>
    <xdr:sp macro="" textlink="">
      <xdr:nvSpPr>
        <xdr:cNvPr id="189" name="Flowchart: Connector 188">
          <a:extLst>
            <a:ext uri="{FF2B5EF4-FFF2-40B4-BE49-F238E27FC236}">
              <a16:creationId xmlns:a16="http://schemas.microsoft.com/office/drawing/2014/main" id="{86C06B25-862A-4D42-A71E-492C1F73E99D}"/>
            </a:ext>
          </a:extLst>
        </xdr:cNvPr>
        <xdr:cNvSpPr/>
      </xdr:nvSpPr>
      <xdr:spPr>
        <a:xfrm>
          <a:off x="9182100" y="6410325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361950</xdr:colOff>
      <xdr:row>38</xdr:row>
      <xdr:rowOff>9525</xdr:rowOff>
    </xdr:from>
    <xdr:to>
      <xdr:col>21</xdr:col>
      <xdr:colOff>161925</xdr:colOff>
      <xdr:row>39</xdr:row>
      <xdr:rowOff>38100</xdr:rowOff>
    </xdr:to>
    <xdr:sp macro="" textlink="">
      <xdr:nvSpPr>
        <xdr:cNvPr id="190" name="Flowchart: Connector 189">
          <a:extLst>
            <a:ext uri="{FF2B5EF4-FFF2-40B4-BE49-F238E27FC236}">
              <a16:creationId xmlns:a16="http://schemas.microsoft.com/office/drawing/2014/main" id="{D7A30520-B388-482D-999B-478DAEF9BA59}"/>
            </a:ext>
          </a:extLst>
        </xdr:cNvPr>
        <xdr:cNvSpPr/>
      </xdr:nvSpPr>
      <xdr:spPr>
        <a:xfrm>
          <a:off x="7200900" y="7248525"/>
          <a:ext cx="219075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32</xdr:row>
      <xdr:rowOff>19050</xdr:rowOff>
    </xdr:from>
    <xdr:to>
      <xdr:col>26</xdr:col>
      <xdr:colOff>400050</xdr:colOff>
      <xdr:row>33</xdr:row>
      <xdr:rowOff>47625</xdr:rowOff>
    </xdr:to>
    <xdr:sp macro="" textlink="">
      <xdr:nvSpPr>
        <xdr:cNvPr id="191" name="Flowchart: Connector 190">
          <a:extLst>
            <a:ext uri="{FF2B5EF4-FFF2-40B4-BE49-F238E27FC236}">
              <a16:creationId xmlns:a16="http://schemas.microsoft.com/office/drawing/2014/main" id="{B31FA8E7-4877-4ABF-9B47-77799F8B8624}"/>
            </a:ext>
          </a:extLst>
        </xdr:cNvPr>
        <xdr:cNvSpPr/>
      </xdr:nvSpPr>
      <xdr:spPr>
        <a:xfrm>
          <a:off x="9182100" y="6115050"/>
          <a:ext cx="219075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228600</xdr:colOff>
      <xdr:row>38</xdr:row>
      <xdr:rowOff>0</xdr:rowOff>
    </xdr:from>
    <xdr:to>
      <xdr:col>22</xdr:col>
      <xdr:colOff>47625</xdr:colOff>
      <xdr:row>39</xdr:row>
      <xdr:rowOff>28575</xdr:rowOff>
    </xdr:to>
    <xdr:sp macro="" textlink="">
      <xdr:nvSpPr>
        <xdr:cNvPr id="192" name="Flowchart: Connector 191">
          <a:extLst>
            <a:ext uri="{FF2B5EF4-FFF2-40B4-BE49-F238E27FC236}">
              <a16:creationId xmlns:a16="http://schemas.microsoft.com/office/drawing/2014/main" id="{E18AD65C-D5B8-42F6-B8A0-B64F0A33CF42}"/>
            </a:ext>
          </a:extLst>
        </xdr:cNvPr>
        <xdr:cNvSpPr/>
      </xdr:nvSpPr>
      <xdr:spPr>
        <a:xfrm>
          <a:off x="7486650" y="7239000"/>
          <a:ext cx="219075" cy="219075"/>
        </a:xfrm>
        <a:prstGeom prst="flowChartConnector">
          <a:avLst/>
        </a:prstGeom>
        <a:solidFill>
          <a:schemeClr val="accent4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171450</xdr:colOff>
      <xdr:row>29</xdr:row>
      <xdr:rowOff>38100</xdr:rowOff>
    </xdr:from>
    <xdr:to>
      <xdr:col>26</xdr:col>
      <xdr:colOff>390525</xdr:colOff>
      <xdr:row>30</xdr:row>
      <xdr:rowOff>66675</xdr:rowOff>
    </xdr:to>
    <xdr:sp macro="" textlink="">
      <xdr:nvSpPr>
        <xdr:cNvPr id="193" name="Flowchart: Connector 192">
          <a:extLst>
            <a:ext uri="{FF2B5EF4-FFF2-40B4-BE49-F238E27FC236}">
              <a16:creationId xmlns:a16="http://schemas.microsoft.com/office/drawing/2014/main" id="{0CB8589F-E2C0-4086-B870-72BE0392379C}"/>
            </a:ext>
          </a:extLst>
        </xdr:cNvPr>
        <xdr:cNvSpPr/>
      </xdr:nvSpPr>
      <xdr:spPr>
        <a:xfrm>
          <a:off x="9172575" y="5562600"/>
          <a:ext cx="219075" cy="219075"/>
        </a:xfrm>
        <a:prstGeom prst="flowChartConnector">
          <a:avLst/>
        </a:prstGeom>
        <a:solidFill>
          <a:schemeClr val="accent4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76200</xdr:colOff>
      <xdr:row>26</xdr:row>
      <xdr:rowOff>38100</xdr:rowOff>
    </xdr:from>
    <xdr:to>
      <xdr:col>18</xdr:col>
      <xdr:colOff>295275</xdr:colOff>
      <xdr:row>27</xdr:row>
      <xdr:rowOff>66675</xdr:rowOff>
    </xdr:to>
    <xdr:sp macro="" textlink="">
      <xdr:nvSpPr>
        <xdr:cNvPr id="194" name="Flowchart: Connector 193">
          <a:extLst>
            <a:ext uri="{FF2B5EF4-FFF2-40B4-BE49-F238E27FC236}">
              <a16:creationId xmlns:a16="http://schemas.microsoft.com/office/drawing/2014/main" id="{7E6CDB4D-218A-4CC2-B071-FAD6DD9D7E83}"/>
            </a:ext>
          </a:extLst>
        </xdr:cNvPr>
        <xdr:cNvSpPr/>
      </xdr:nvSpPr>
      <xdr:spPr>
        <a:xfrm>
          <a:off x="6076950" y="4991100"/>
          <a:ext cx="219075" cy="219075"/>
        </a:xfrm>
        <a:prstGeom prst="flowChartConnector">
          <a:avLst/>
        </a:prstGeom>
        <a:solidFill>
          <a:schemeClr val="accent6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171450</xdr:colOff>
      <xdr:row>30</xdr:row>
      <xdr:rowOff>123825</xdr:rowOff>
    </xdr:from>
    <xdr:to>
      <xdr:col>26</xdr:col>
      <xdr:colOff>390525</xdr:colOff>
      <xdr:row>31</xdr:row>
      <xdr:rowOff>152400</xdr:rowOff>
    </xdr:to>
    <xdr:sp macro="" textlink="">
      <xdr:nvSpPr>
        <xdr:cNvPr id="195" name="Flowchart: Connector 194">
          <a:extLst>
            <a:ext uri="{FF2B5EF4-FFF2-40B4-BE49-F238E27FC236}">
              <a16:creationId xmlns:a16="http://schemas.microsoft.com/office/drawing/2014/main" id="{4F2A9B71-0CDF-41C4-BE14-3E54222CB658}"/>
            </a:ext>
          </a:extLst>
        </xdr:cNvPr>
        <xdr:cNvSpPr/>
      </xdr:nvSpPr>
      <xdr:spPr>
        <a:xfrm>
          <a:off x="9172575" y="5838825"/>
          <a:ext cx="219075" cy="219075"/>
        </a:xfrm>
        <a:prstGeom prst="flowChartConnector">
          <a:avLst/>
        </a:prstGeom>
        <a:solidFill>
          <a:schemeClr val="accent6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514350</xdr:colOff>
      <xdr:row>23</xdr:row>
      <xdr:rowOff>180975</xdr:rowOff>
    </xdr:from>
    <xdr:to>
      <xdr:col>1</xdr:col>
      <xdr:colOff>123825</xdr:colOff>
      <xdr:row>25</xdr:row>
      <xdr:rowOff>19050</xdr:rowOff>
    </xdr:to>
    <xdr:sp macro="" textlink="">
      <xdr:nvSpPr>
        <xdr:cNvPr id="197" name="Flowchart: Connector 196">
          <a:extLst>
            <a:ext uri="{FF2B5EF4-FFF2-40B4-BE49-F238E27FC236}">
              <a16:creationId xmlns:a16="http://schemas.microsoft.com/office/drawing/2014/main" id="{55B04F2E-B1D4-479C-94B7-0698BFF72959}"/>
            </a:ext>
          </a:extLst>
        </xdr:cNvPr>
        <xdr:cNvSpPr/>
      </xdr:nvSpPr>
      <xdr:spPr>
        <a:xfrm>
          <a:off x="514350" y="4943475"/>
          <a:ext cx="219075" cy="219075"/>
        </a:xfrm>
        <a:prstGeom prst="flowChartConnector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457200</xdr:colOff>
      <xdr:row>30</xdr:row>
      <xdr:rowOff>123825</xdr:rowOff>
    </xdr:from>
    <xdr:to>
      <xdr:col>27</xdr:col>
      <xdr:colOff>66675</xdr:colOff>
      <xdr:row>31</xdr:row>
      <xdr:rowOff>152400</xdr:rowOff>
    </xdr:to>
    <xdr:sp macro="" textlink="">
      <xdr:nvSpPr>
        <xdr:cNvPr id="198" name="Flowchart: Connector 197">
          <a:extLst>
            <a:ext uri="{FF2B5EF4-FFF2-40B4-BE49-F238E27FC236}">
              <a16:creationId xmlns:a16="http://schemas.microsoft.com/office/drawing/2014/main" id="{FBDF55DF-9546-4003-A670-628DBF7F529A}"/>
            </a:ext>
          </a:extLst>
        </xdr:cNvPr>
        <xdr:cNvSpPr/>
      </xdr:nvSpPr>
      <xdr:spPr>
        <a:xfrm>
          <a:off x="9458325" y="5838825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466725</xdr:colOff>
      <xdr:row>32</xdr:row>
      <xdr:rowOff>19050</xdr:rowOff>
    </xdr:from>
    <xdr:to>
      <xdr:col>27</xdr:col>
      <xdr:colOff>76200</xdr:colOff>
      <xdr:row>33</xdr:row>
      <xdr:rowOff>47625</xdr:rowOff>
    </xdr:to>
    <xdr:sp macro="" textlink="">
      <xdr:nvSpPr>
        <xdr:cNvPr id="200" name="Flowchart: Connector 199">
          <a:extLst>
            <a:ext uri="{FF2B5EF4-FFF2-40B4-BE49-F238E27FC236}">
              <a16:creationId xmlns:a16="http://schemas.microsoft.com/office/drawing/2014/main" id="{FF1F1EC5-7A61-4B65-A973-D1C7C193E403}"/>
            </a:ext>
          </a:extLst>
        </xdr:cNvPr>
        <xdr:cNvSpPr/>
      </xdr:nvSpPr>
      <xdr:spPr>
        <a:xfrm>
          <a:off x="9467850" y="6115050"/>
          <a:ext cx="219075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26</xdr:row>
      <xdr:rowOff>47625</xdr:rowOff>
    </xdr:from>
    <xdr:to>
      <xdr:col>19</xdr:col>
      <xdr:colOff>161925</xdr:colOff>
      <xdr:row>27</xdr:row>
      <xdr:rowOff>76200</xdr:rowOff>
    </xdr:to>
    <xdr:sp macro="" textlink="">
      <xdr:nvSpPr>
        <xdr:cNvPr id="201" name="Flowchart: Connector 200">
          <a:extLst>
            <a:ext uri="{FF2B5EF4-FFF2-40B4-BE49-F238E27FC236}">
              <a16:creationId xmlns:a16="http://schemas.microsoft.com/office/drawing/2014/main" id="{81B30385-4CA5-417F-89F9-6B289218BAE8}"/>
            </a:ext>
          </a:extLst>
        </xdr:cNvPr>
        <xdr:cNvSpPr/>
      </xdr:nvSpPr>
      <xdr:spPr>
        <a:xfrm>
          <a:off x="6362700" y="5000625"/>
          <a:ext cx="219075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466725</xdr:colOff>
      <xdr:row>33</xdr:row>
      <xdr:rowOff>114300</xdr:rowOff>
    </xdr:from>
    <xdr:to>
      <xdr:col>27</xdr:col>
      <xdr:colOff>76200</xdr:colOff>
      <xdr:row>34</xdr:row>
      <xdr:rowOff>142875</xdr:rowOff>
    </xdr:to>
    <xdr:sp macro="" textlink="">
      <xdr:nvSpPr>
        <xdr:cNvPr id="202" name="Flowchart: Connector 201">
          <a:extLst>
            <a:ext uri="{FF2B5EF4-FFF2-40B4-BE49-F238E27FC236}">
              <a16:creationId xmlns:a16="http://schemas.microsoft.com/office/drawing/2014/main" id="{136E70B1-6039-458A-9907-D2E4F8168AB4}"/>
            </a:ext>
          </a:extLst>
        </xdr:cNvPr>
        <xdr:cNvSpPr/>
      </xdr:nvSpPr>
      <xdr:spPr>
        <a:xfrm>
          <a:off x="9467850" y="6400800"/>
          <a:ext cx="219075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238125</xdr:colOff>
      <xdr:row>26</xdr:row>
      <xdr:rowOff>38100</xdr:rowOff>
    </xdr:from>
    <xdr:to>
      <xdr:col>20</xdr:col>
      <xdr:colOff>38100</xdr:colOff>
      <xdr:row>27</xdr:row>
      <xdr:rowOff>66675</xdr:rowOff>
    </xdr:to>
    <xdr:sp macro="" textlink="">
      <xdr:nvSpPr>
        <xdr:cNvPr id="203" name="Flowchart: Connector 202">
          <a:extLst>
            <a:ext uri="{FF2B5EF4-FFF2-40B4-BE49-F238E27FC236}">
              <a16:creationId xmlns:a16="http://schemas.microsoft.com/office/drawing/2014/main" id="{48D78145-3E6B-4FDE-B8D3-127238BBB43F}"/>
            </a:ext>
          </a:extLst>
        </xdr:cNvPr>
        <xdr:cNvSpPr/>
      </xdr:nvSpPr>
      <xdr:spPr>
        <a:xfrm>
          <a:off x="6657975" y="4991100"/>
          <a:ext cx="219075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457200</xdr:colOff>
      <xdr:row>36</xdr:row>
      <xdr:rowOff>104775</xdr:rowOff>
    </xdr:from>
    <xdr:to>
      <xdr:col>27</xdr:col>
      <xdr:colOff>66675</xdr:colOff>
      <xdr:row>37</xdr:row>
      <xdr:rowOff>133350</xdr:rowOff>
    </xdr:to>
    <xdr:sp macro="" textlink="">
      <xdr:nvSpPr>
        <xdr:cNvPr id="204" name="Flowchart: Connector 203">
          <a:extLst>
            <a:ext uri="{FF2B5EF4-FFF2-40B4-BE49-F238E27FC236}">
              <a16:creationId xmlns:a16="http://schemas.microsoft.com/office/drawing/2014/main" id="{43226B84-5DF1-43FC-8EB7-5DF7E009A05D}"/>
            </a:ext>
          </a:extLst>
        </xdr:cNvPr>
        <xdr:cNvSpPr/>
      </xdr:nvSpPr>
      <xdr:spPr>
        <a:xfrm>
          <a:off x="9458325" y="6962775"/>
          <a:ext cx="219075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26</xdr:row>
      <xdr:rowOff>38100</xdr:rowOff>
    </xdr:from>
    <xdr:to>
      <xdr:col>20</xdr:col>
      <xdr:colOff>304800</xdr:colOff>
      <xdr:row>27</xdr:row>
      <xdr:rowOff>66675</xdr:rowOff>
    </xdr:to>
    <xdr:sp macro="" textlink="">
      <xdr:nvSpPr>
        <xdr:cNvPr id="205" name="Flowchart: Connector 204">
          <a:extLst>
            <a:ext uri="{FF2B5EF4-FFF2-40B4-BE49-F238E27FC236}">
              <a16:creationId xmlns:a16="http://schemas.microsoft.com/office/drawing/2014/main" id="{B1BC47EB-E308-4B64-B12F-8B031AE9D040}"/>
            </a:ext>
          </a:extLst>
        </xdr:cNvPr>
        <xdr:cNvSpPr/>
      </xdr:nvSpPr>
      <xdr:spPr>
        <a:xfrm>
          <a:off x="6924675" y="4991100"/>
          <a:ext cx="219075" cy="219075"/>
        </a:xfrm>
        <a:prstGeom prst="flowChartConnector">
          <a:avLst/>
        </a:prstGeom>
        <a:solidFill>
          <a:srgbClr val="00B0F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466725</xdr:colOff>
      <xdr:row>35</xdr:row>
      <xdr:rowOff>28575</xdr:rowOff>
    </xdr:from>
    <xdr:to>
      <xdr:col>27</xdr:col>
      <xdr:colOff>76200</xdr:colOff>
      <xdr:row>36</xdr:row>
      <xdr:rowOff>57150</xdr:rowOff>
    </xdr:to>
    <xdr:sp macro="" textlink="">
      <xdr:nvSpPr>
        <xdr:cNvPr id="206" name="Flowchart: Connector 205">
          <a:extLst>
            <a:ext uri="{FF2B5EF4-FFF2-40B4-BE49-F238E27FC236}">
              <a16:creationId xmlns:a16="http://schemas.microsoft.com/office/drawing/2014/main" id="{38513B66-7470-4E4D-9719-620EB3077DA6}"/>
            </a:ext>
          </a:extLst>
        </xdr:cNvPr>
        <xdr:cNvSpPr/>
      </xdr:nvSpPr>
      <xdr:spPr>
        <a:xfrm>
          <a:off x="9467850" y="6696075"/>
          <a:ext cx="219075" cy="219075"/>
        </a:xfrm>
        <a:prstGeom prst="flowChartConnector">
          <a:avLst/>
        </a:prstGeom>
        <a:solidFill>
          <a:srgbClr val="00B0F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26</xdr:row>
      <xdr:rowOff>38100</xdr:rowOff>
    </xdr:from>
    <xdr:to>
      <xdr:col>23</xdr:col>
      <xdr:colOff>0</xdr:colOff>
      <xdr:row>27</xdr:row>
      <xdr:rowOff>66675</xdr:rowOff>
    </xdr:to>
    <xdr:sp macro="" textlink="">
      <xdr:nvSpPr>
        <xdr:cNvPr id="207" name="Flowchart: Connector 206">
          <a:extLst>
            <a:ext uri="{FF2B5EF4-FFF2-40B4-BE49-F238E27FC236}">
              <a16:creationId xmlns:a16="http://schemas.microsoft.com/office/drawing/2014/main" id="{ACAC81BC-0B77-4A4A-8EB9-B5A824B64AD5}"/>
            </a:ext>
          </a:extLst>
        </xdr:cNvPr>
        <xdr:cNvSpPr/>
      </xdr:nvSpPr>
      <xdr:spPr>
        <a:xfrm>
          <a:off x="7772400" y="4991100"/>
          <a:ext cx="219075" cy="219075"/>
        </a:xfrm>
        <a:prstGeom prst="flowChartConnector">
          <a:avLst/>
        </a:prstGeom>
        <a:solidFill>
          <a:srgbClr val="00B05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29</xdr:row>
      <xdr:rowOff>28575</xdr:rowOff>
    </xdr:from>
    <xdr:to>
      <xdr:col>23</xdr:col>
      <xdr:colOff>0</xdr:colOff>
      <xdr:row>30</xdr:row>
      <xdr:rowOff>57150</xdr:rowOff>
    </xdr:to>
    <xdr:sp macro="" textlink="">
      <xdr:nvSpPr>
        <xdr:cNvPr id="208" name="Flowchart: Connector 207">
          <a:extLst>
            <a:ext uri="{FF2B5EF4-FFF2-40B4-BE49-F238E27FC236}">
              <a16:creationId xmlns:a16="http://schemas.microsoft.com/office/drawing/2014/main" id="{1C6AB05E-DDC5-40E3-882E-C8BF82545576}"/>
            </a:ext>
          </a:extLst>
        </xdr:cNvPr>
        <xdr:cNvSpPr/>
      </xdr:nvSpPr>
      <xdr:spPr>
        <a:xfrm>
          <a:off x="7772400" y="5553075"/>
          <a:ext cx="219075" cy="219075"/>
        </a:xfrm>
        <a:prstGeom prst="flowChartConnector">
          <a:avLst/>
        </a:prstGeom>
        <a:solidFill>
          <a:srgbClr val="00B05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304800</xdr:colOff>
      <xdr:row>27</xdr:row>
      <xdr:rowOff>123825</xdr:rowOff>
    </xdr:from>
    <xdr:to>
      <xdr:col>17</xdr:col>
      <xdr:colOff>161925</xdr:colOff>
      <xdr:row>28</xdr:row>
      <xdr:rowOff>152400</xdr:rowOff>
    </xdr:to>
    <xdr:sp macro="" textlink="">
      <xdr:nvSpPr>
        <xdr:cNvPr id="209" name="Flowchart: Connector 208">
          <a:extLst>
            <a:ext uri="{FF2B5EF4-FFF2-40B4-BE49-F238E27FC236}">
              <a16:creationId xmlns:a16="http://schemas.microsoft.com/office/drawing/2014/main" id="{E462859A-89F5-4AFA-A835-D2CFA6BAE2AC}"/>
            </a:ext>
          </a:extLst>
        </xdr:cNvPr>
        <xdr:cNvSpPr/>
      </xdr:nvSpPr>
      <xdr:spPr>
        <a:xfrm>
          <a:off x="5524500" y="526732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304800</xdr:colOff>
      <xdr:row>29</xdr:row>
      <xdr:rowOff>19050</xdr:rowOff>
    </xdr:from>
    <xdr:to>
      <xdr:col>17</xdr:col>
      <xdr:colOff>161925</xdr:colOff>
      <xdr:row>30</xdr:row>
      <xdr:rowOff>47625</xdr:rowOff>
    </xdr:to>
    <xdr:sp macro="" textlink="">
      <xdr:nvSpPr>
        <xdr:cNvPr id="210" name="Flowchart: Connector 209">
          <a:extLst>
            <a:ext uri="{FF2B5EF4-FFF2-40B4-BE49-F238E27FC236}">
              <a16:creationId xmlns:a16="http://schemas.microsoft.com/office/drawing/2014/main" id="{495E7C7F-5604-4109-8696-FFA640D4DD83}"/>
            </a:ext>
          </a:extLst>
        </xdr:cNvPr>
        <xdr:cNvSpPr/>
      </xdr:nvSpPr>
      <xdr:spPr>
        <a:xfrm>
          <a:off x="5524500" y="5543550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27</xdr:row>
      <xdr:rowOff>123825</xdr:rowOff>
    </xdr:from>
    <xdr:to>
      <xdr:col>23</xdr:col>
      <xdr:colOff>0</xdr:colOff>
      <xdr:row>28</xdr:row>
      <xdr:rowOff>152400</xdr:rowOff>
    </xdr:to>
    <xdr:sp macro="" textlink="">
      <xdr:nvSpPr>
        <xdr:cNvPr id="211" name="Flowchart: Connector 210">
          <a:extLst>
            <a:ext uri="{FF2B5EF4-FFF2-40B4-BE49-F238E27FC236}">
              <a16:creationId xmlns:a16="http://schemas.microsoft.com/office/drawing/2014/main" id="{C5599446-C875-4F28-8AFF-F580254D68AF}"/>
            </a:ext>
          </a:extLst>
        </xdr:cNvPr>
        <xdr:cNvSpPr/>
      </xdr:nvSpPr>
      <xdr:spPr>
        <a:xfrm>
          <a:off x="7772400" y="5267325"/>
          <a:ext cx="219075" cy="219075"/>
        </a:xfrm>
        <a:prstGeom prst="flowChartConnector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276225</xdr:colOff>
      <xdr:row>38</xdr:row>
      <xdr:rowOff>0</xdr:rowOff>
    </xdr:from>
    <xdr:to>
      <xdr:col>15</xdr:col>
      <xdr:colOff>95250</xdr:colOff>
      <xdr:row>39</xdr:row>
      <xdr:rowOff>28575</xdr:rowOff>
    </xdr:to>
    <xdr:sp macro="" textlink="">
      <xdr:nvSpPr>
        <xdr:cNvPr id="212" name="Flowchart: Connector 211">
          <a:extLst>
            <a:ext uri="{FF2B5EF4-FFF2-40B4-BE49-F238E27FC236}">
              <a16:creationId xmlns:a16="http://schemas.microsoft.com/office/drawing/2014/main" id="{38D34204-F235-4A14-ABFE-F67209ECA147}"/>
            </a:ext>
          </a:extLst>
        </xdr:cNvPr>
        <xdr:cNvSpPr/>
      </xdr:nvSpPr>
      <xdr:spPr>
        <a:xfrm>
          <a:off x="4676775" y="72390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38</xdr:row>
      <xdr:rowOff>0</xdr:rowOff>
    </xdr:from>
    <xdr:to>
      <xdr:col>16</xdr:col>
      <xdr:colOff>257175</xdr:colOff>
      <xdr:row>39</xdr:row>
      <xdr:rowOff>28575</xdr:rowOff>
    </xdr:to>
    <xdr:sp macro="" textlink="">
      <xdr:nvSpPr>
        <xdr:cNvPr id="213" name="Flowchart: Connector 212">
          <a:extLst>
            <a:ext uri="{FF2B5EF4-FFF2-40B4-BE49-F238E27FC236}">
              <a16:creationId xmlns:a16="http://schemas.microsoft.com/office/drawing/2014/main" id="{1A7679B6-B91F-4788-95F8-37B0DC47D00A}"/>
            </a:ext>
          </a:extLst>
        </xdr:cNvPr>
        <xdr:cNvSpPr/>
      </xdr:nvSpPr>
      <xdr:spPr>
        <a:xfrm>
          <a:off x="5257800" y="723900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304800</xdr:colOff>
      <xdr:row>38</xdr:row>
      <xdr:rowOff>0</xdr:rowOff>
    </xdr:from>
    <xdr:to>
      <xdr:col>17</xdr:col>
      <xdr:colOff>161925</xdr:colOff>
      <xdr:row>39</xdr:row>
      <xdr:rowOff>28575</xdr:rowOff>
    </xdr:to>
    <xdr:sp macro="" textlink="">
      <xdr:nvSpPr>
        <xdr:cNvPr id="214" name="Flowchart: Connector 213">
          <a:extLst>
            <a:ext uri="{FF2B5EF4-FFF2-40B4-BE49-F238E27FC236}">
              <a16:creationId xmlns:a16="http://schemas.microsoft.com/office/drawing/2014/main" id="{7B9B981B-F3FD-4134-A9BC-C67A89A6B2D7}"/>
            </a:ext>
          </a:extLst>
        </xdr:cNvPr>
        <xdr:cNvSpPr/>
      </xdr:nvSpPr>
      <xdr:spPr>
        <a:xfrm>
          <a:off x="5524500" y="723900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200025</xdr:colOff>
      <xdr:row>38</xdr:row>
      <xdr:rowOff>9525</xdr:rowOff>
    </xdr:from>
    <xdr:to>
      <xdr:col>18</xdr:col>
      <xdr:colOff>0</xdr:colOff>
      <xdr:row>39</xdr:row>
      <xdr:rowOff>38100</xdr:rowOff>
    </xdr:to>
    <xdr:sp macro="" textlink="">
      <xdr:nvSpPr>
        <xdr:cNvPr id="215" name="Flowchart: Connector 214">
          <a:extLst>
            <a:ext uri="{FF2B5EF4-FFF2-40B4-BE49-F238E27FC236}">
              <a16:creationId xmlns:a16="http://schemas.microsoft.com/office/drawing/2014/main" id="{D44D601C-53A5-4BC4-9DF8-C61E308261E2}"/>
            </a:ext>
          </a:extLst>
        </xdr:cNvPr>
        <xdr:cNvSpPr/>
      </xdr:nvSpPr>
      <xdr:spPr>
        <a:xfrm>
          <a:off x="5781675" y="724852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57150</xdr:colOff>
      <xdr:row>38</xdr:row>
      <xdr:rowOff>9525</xdr:rowOff>
    </xdr:from>
    <xdr:to>
      <xdr:col>18</xdr:col>
      <xdr:colOff>276225</xdr:colOff>
      <xdr:row>39</xdr:row>
      <xdr:rowOff>38100</xdr:rowOff>
    </xdr:to>
    <xdr:sp macro="" textlink="">
      <xdr:nvSpPr>
        <xdr:cNvPr id="216" name="Flowchart: Connector 215">
          <a:extLst>
            <a:ext uri="{FF2B5EF4-FFF2-40B4-BE49-F238E27FC236}">
              <a16:creationId xmlns:a16="http://schemas.microsoft.com/office/drawing/2014/main" id="{30A37D27-C6F2-4B72-8DC8-2E93573AE925}"/>
            </a:ext>
          </a:extLst>
        </xdr:cNvPr>
        <xdr:cNvSpPr/>
      </xdr:nvSpPr>
      <xdr:spPr>
        <a:xfrm>
          <a:off x="6057900" y="724852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333375</xdr:colOff>
      <xdr:row>38</xdr:row>
      <xdr:rowOff>19050</xdr:rowOff>
    </xdr:from>
    <xdr:to>
      <xdr:col>19</xdr:col>
      <xdr:colOff>133350</xdr:colOff>
      <xdr:row>39</xdr:row>
      <xdr:rowOff>47625</xdr:rowOff>
    </xdr:to>
    <xdr:sp macro="" textlink="">
      <xdr:nvSpPr>
        <xdr:cNvPr id="217" name="Flowchart: Connector 216">
          <a:extLst>
            <a:ext uri="{FF2B5EF4-FFF2-40B4-BE49-F238E27FC236}">
              <a16:creationId xmlns:a16="http://schemas.microsoft.com/office/drawing/2014/main" id="{BA973897-8DFA-4511-9C9C-C3B55E4A42C1}"/>
            </a:ext>
          </a:extLst>
        </xdr:cNvPr>
        <xdr:cNvSpPr/>
      </xdr:nvSpPr>
      <xdr:spPr>
        <a:xfrm>
          <a:off x="6334125" y="72580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200025</xdr:colOff>
      <xdr:row>38</xdr:row>
      <xdr:rowOff>0</xdr:rowOff>
    </xdr:from>
    <xdr:to>
      <xdr:col>20</xdr:col>
      <xdr:colOff>0</xdr:colOff>
      <xdr:row>39</xdr:row>
      <xdr:rowOff>28575</xdr:rowOff>
    </xdr:to>
    <xdr:sp macro="" textlink="">
      <xdr:nvSpPr>
        <xdr:cNvPr id="218" name="Flowchart: Connector 217">
          <a:extLst>
            <a:ext uri="{FF2B5EF4-FFF2-40B4-BE49-F238E27FC236}">
              <a16:creationId xmlns:a16="http://schemas.microsoft.com/office/drawing/2014/main" id="{446A0D7D-CA42-4D87-892E-2B09EA593769}"/>
            </a:ext>
          </a:extLst>
        </xdr:cNvPr>
        <xdr:cNvSpPr/>
      </xdr:nvSpPr>
      <xdr:spPr>
        <a:xfrm>
          <a:off x="6619875" y="723900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495300</xdr:colOff>
      <xdr:row>27</xdr:row>
      <xdr:rowOff>114300</xdr:rowOff>
    </xdr:from>
    <xdr:to>
      <xdr:col>26</xdr:col>
      <xdr:colOff>104775</xdr:colOff>
      <xdr:row>28</xdr:row>
      <xdr:rowOff>142875</xdr:rowOff>
    </xdr:to>
    <xdr:sp macro="" textlink="">
      <xdr:nvSpPr>
        <xdr:cNvPr id="219" name="Flowchart: Connector 218">
          <a:extLst>
            <a:ext uri="{FF2B5EF4-FFF2-40B4-BE49-F238E27FC236}">
              <a16:creationId xmlns:a16="http://schemas.microsoft.com/office/drawing/2014/main" id="{EF59C158-880A-4D15-96AC-405519956402}"/>
            </a:ext>
          </a:extLst>
        </xdr:cNvPr>
        <xdr:cNvSpPr/>
      </xdr:nvSpPr>
      <xdr:spPr>
        <a:xfrm>
          <a:off x="8886825" y="525780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304800</xdr:colOff>
      <xdr:row>30</xdr:row>
      <xdr:rowOff>104775</xdr:rowOff>
    </xdr:from>
    <xdr:to>
      <xdr:col>17</xdr:col>
      <xdr:colOff>161925</xdr:colOff>
      <xdr:row>31</xdr:row>
      <xdr:rowOff>133350</xdr:rowOff>
    </xdr:to>
    <xdr:sp macro="" textlink="">
      <xdr:nvSpPr>
        <xdr:cNvPr id="220" name="Flowchart: Connector 219">
          <a:extLst>
            <a:ext uri="{FF2B5EF4-FFF2-40B4-BE49-F238E27FC236}">
              <a16:creationId xmlns:a16="http://schemas.microsoft.com/office/drawing/2014/main" id="{963E77F2-D4A9-4C02-A72F-79C610535E02}"/>
            </a:ext>
          </a:extLst>
        </xdr:cNvPr>
        <xdr:cNvSpPr/>
      </xdr:nvSpPr>
      <xdr:spPr>
        <a:xfrm>
          <a:off x="5524500" y="581977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295275</xdr:colOff>
      <xdr:row>32</xdr:row>
      <xdr:rowOff>19050</xdr:rowOff>
    </xdr:from>
    <xdr:to>
      <xdr:col>17</xdr:col>
      <xdr:colOff>152400</xdr:colOff>
      <xdr:row>33</xdr:row>
      <xdr:rowOff>47625</xdr:rowOff>
    </xdr:to>
    <xdr:sp macro="" textlink="">
      <xdr:nvSpPr>
        <xdr:cNvPr id="221" name="Flowchart: Connector 220">
          <a:extLst>
            <a:ext uri="{FF2B5EF4-FFF2-40B4-BE49-F238E27FC236}">
              <a16:creationId xmlns:a16="http://schemas.microsoft.com/office/drawing/2014/main" id="{84BDB3D0-BB17-4B3A-92E7-843CEE5E6B4C}"/>
            </a:ext>
          </a:extLst>
        </xdr:cNvPr>
        <xdr:cNvSpPr/>
      </xdr:nvSpPr>
      <xdr:spPr>
        <a:xfrm>
          <a:off x="5514975" y="6115050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304800</xdr:colOff>
      <xdr:row>33</xdr:row>
      <xdr:rowOff>104775</xdr:rowOff>
    </xdr:from>
    <xdr:to>
      <xdr:col>17</xdr:col>
      <xdr:colOff>161925</xdr:colOff>
      <xdr:row>34</xdr:row>
      <xdr:rowOff>133350</xdr:rowOff>
    </xdr:to>
    <xdr:sp macro="" textlink="">
      <xdr:nvSpPr>
        <xdr:cNvPr id="222" name="Flowchart: Connector 221">
          <a:extLst>
            <a:ext uri="{FF2B5EF4-FFF2-40B4-BE49-F238E27FC236}">
              <a16:creationId xmlns:a16="http://schemas.microsoft.com/office/drawing/2014/main" id="{EDB5451C-D490-4367-AF8C-65C587C14FB5}"/>
            </a:ext>
          </a:extLst>
        </xdr:cNvPr>
        <xdr:cNvSpPr/>
      </xdr:nvSpPr>
      <xdr:spPr>
        <a:xfrm>
          <a:off x="5524500" y="639127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295275</xdr:colOff>
      <xdr:row>35</xdr:row>
      <xdr:rowOff>9525</xdr:rowOff>
    </xdr:from>
    <xdr:to>
      <xdr:col>17</xdr:col>
      <xdr:colOff>152400</xdr:colOff>
      <xdr:row>36</xdr:row>
      <xdr:rowOff>38100</xdr:rowOff>
    </xdr:to>
    <xdr:sp macro="" textlink="">
      <xdr:nvSpPr>
        <xdr:cNvPr id="223" name="Flowchart: Connector 222">
          <a:extLst>
            <a:ext uri="{FF2B5EF4-FFF2-40B4-BE49-F238E27FC236}">
              <a16:creationId xmlns:a16="http://schemas.microsoft.com/office/drawing/2014/main" id="{C35691D2-2573-4F7A-9441-BACE81DBE149}"/>
            </a:ext>
          </a:extLst>
        </xdr:cNvPr>
        <xdr:cNvSpPr/>
      </xdr:nvSpPr>
      <xdr:spPr>
        <a:xfrm>
          <a:off x="5514975" y="667702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209550</xdr:colOff>
      <xdr:row>35</xdr:row>
      <xdr:rowOff>28575</xdr:rowOff>
    </xdr:from>
    <xdr:to>
      <xdr:col>18</xdr:col>
      <xdr:colOff>9525</xdr:colOff>
      <xdr:row>36</xdr:row>
      <xdr:rowOff>57150</xdr:rowOff>
    </xdr:to>
    <xdr:sp macro="" textlink="">
      <xdr:nvSpPr>
        <xdr:cNvPr id="224" name="Flowchart: Connector 223">
          <a:extLst>
            <a:ext uri="{FF2B5EF4-FFF2-40B4-BE49-F238E27FC236}">
              <a16:creationId xmlns:a16="http://schemas.microsoft.com/office/drawing/2014/main" id="{DD68278E-EC9E-4E73-866D-9109EBE416E3}"/>
            </a:ext>
          </a:extLst>
        </xdr:cNvPr>
        <xdr:cNvSpPr/>
      </xdr:nvSpPr>
      <xdr:spPr>
        <a:xfrm>
          <a:off x="5791200" y="669607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35</xdr:row>
      <xdr:rowOff>28575</xdr:rowOff>
    </xdr:from>
    <xdr:to>
      <xdr:col>18</xdr:col>
      <xdr:colOff>285750</xdr:colOff>
      <xdr:row>36</xdr:row>
      <xdr:rowOff>57150</xdr:rowOff>
    </xdr:to>
    <xdr:sp macro="" textlink="">
      <xdr:nvSpPr>
        <xdr:cNvPr id="225" name="Flowchart: Connector 224">
          <a:extLst>
            <a:ext uri="{FF2B5EF4-FFF2-40B4-BE49-F238E27FC236}">
              <a16:creationId xmlns:a16="http://schemas.microsoft.com/office/drawing/2014/main" id="{37F561E2-1401-40E4-8BC9-0C74AD015F58}"/>
            </a:ext>
          </a:extLst>
        </xdr:cNvPr>
        <xdr:cNvSpPr/>
      </xdr:nvSpPr>
      <xdr:spPr>
        <a:xfrm>
          <a:off x="6067425" y="669607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35</xdr:row>
      <xdr:rowOff>38100</xdr:rowOff>
    </xdr:from>
    <xdr:to>
      <xdr:col>19</xdr:col>
      <xdr:colOff>161925</xdr:colOff>
      <xdr:row>36</xdr:row>
      <xdr:rowOff>66675</xdr:rowOff>
    </xdr:to>
    <xdr:sp macro="" textlink="">
      <xdr:nvSpPr>
        <xdr:cNvPr id="226" name="Flowchart: Connector 225">
          <a:extLst>
            <a:ext uri="{FF2B5EF4-FFF2-40B4-BE49-F238E27FC236}">
              <a16:creationId xmlns:a16="http://schemas.microsoft.com/office/drawing/2014/main" id="{22CA3EBC-6C00-4783-846B-89F0404BEE02}"/>
            </a:ext>
          </a:extLst>
        </xdr:cNvPr>
        <xdr:cNvSpPr/>
      </xdr:nvSpPr>
      <xdr:spPr>
        <a:xfrm>
          <a:off x="6362700" y="6705600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228600</xdr:colOff>
      <xdr:row>35</xdr:row>
      <xdr:rowOff>28575</xdr:rowOff>
    </xdr:from>
    <xdr:to>
      <xdr:col>20</xdr:col>
      <xdr:colOff>28575</xdr:colOff>
      <xdr:row>36</xdr:row>
      <xdr:rowOff>57150</xdr:rowOff>
    </xdr:to>
    <xdr:sp macro="" textlink="">
      <xdr:nvSpPr>
        <xdr:cNvPr id="227" name="Flowchart: Connector 226">
          <a:extLst>
            <a:ext uri="{FF2B5EF4-FFF2-40B4-BE49-F238E27FC236}">
              <a16:creationId xmlns:a16="http://schemas.microsoft.com/office/drawing/2014/main" id="{E69BF2EE-E763-451F-95C7-C5AC91867A24}"/>
            </a:ext>
          </a:extLst>
        </xdr:cNvPr>
        <xdr:cNvSpPr/>
      </xdr:nvSpPr>
      <xdr:spPr>
        <a:xfrm>
          <a:off x="6648450" y="669607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104775</xdr:colOff>
      <xdr:row>35</xdr:row>
      <xdr:rowOff>38100</xdr:rowOff>
    </xdr:from>
    <xdr:to>
      <xdr:col>20</xdr:col>
      <xdr:colOff>323850</xdr:colOff>
      <xdr:row>36</xdr:row>
      <xdr:rowOff>66675</xdr:rowOff>
    </xdr:to>
    <xdr:sp macro="" textlink="">
      <xdr:nvSpPr>
        <xdr:cNvPr id="228" name="Flowchart: Connector 227">
          <a:extLst>
            <a:ext uri="{FF2B5EF4-FFF2-40B4-BE49-F238E27FC236}">
              <a16:creationId xmlns:a16="http://schemas.microsoft.com/office/drawing/2014/main" id="{349D8C5A-9780-4AB5-BD0D-9D093886C2E1}"/>
            </a:ext>
          </a:extLst>
        </xdr:cNvPr>
        <xdr:cNvSpPr/>
      </xdr:nvSpPr>
      <xdr:spPr>
        <a:xfrm>
          <a:off x="6943725" y="6705600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381000</xdr:colOff>
      <xdr:row>35</xdr:row>
      <xdr:rowOff>19050</xdr:rowOff>
    </xdr:from>
    <xdr:to>
      <xdr:col>21</xdr:col>
      <xdr:colOff>180975</xdr:colOff>
      <xdr:row>36</xdr:row>
      <xdr:rowOff>47625</xdr:rowOff>
    </xdr:to>
    <xdr:sp macro="" textlink="">
      <xdr:nvSpPr>
        <xdr:cNvPr id="229" name="Flowchart: Connector 228">
          <a:extLst>
            <a:ext uri="{FF2B5EF4-FFF2-40B4-BE49-F238E27FC236}">
              <a16:creationId xmlns:a16="http://schemas.microsoft.com/office/drawing/2014/main" id="{93F420B6-A350-453E-AC07-C9A57E97A26E}"/>
            </a:ext>
          </a:extLst>
        </xdr:cNvPr>
        <xdr:cNvSpPr/>
      </xdr:nvSpPr>
      <xdr:spPr>
        <a:xfrm>
          <a:off x="7219950" y="6686550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228600</xdr:colOff>
      <xdr:row>35</xdr:row>
      <xdr:rowOff>9525</xdr:rowOff>
    </xdr:from>
    <xdr:to>
      <xdr:col>22</xdr:col>
      <xdr:colOff>47625</xdr:colOff>
      <xdr:row>36</xdr:row>
      <xdr:rowOff>38100</xdr:rowOff>
    </xdr:to>
    <xdr:sp macro="" textlink="">
      <xdr:nvSpPr>
        <xdr:cNvPr id="230" name="Flowchart: Connector 229">
          <a:extLst>
            <a:ext uri="{FF2B5EF4-FFF2-40B4-BE49-F238E27FC236}">
              <a16:creationId xmlns:a16="http://schemas.microsoft.com/office/drawing/2014/main" id="{B26F8D82-1E64-45AD-A47D-B54E5B7F2735}"/>
            </a:ext>
          </a:extLst>
        </xdr:cNvPr>
        <xdr:cNvSpPr/>
      </xdr:nvSpPr>
      <xdr:spPr>
        <a:xfrm>
          <a:off x="7486650" y="667702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123825</xdr:colOff>
      <xdr:row>35</xdr:row>
      <xdr:rowOff>9525</xdr:rowOff>
    </xdr:from>
    <xdr:to>
      <xdr:col>23</xdr:col>
      <xdr:colOff>9525</xdr:colOff>
      <xdr:row>36</xdr:row>
      <xdr:rowOff>38100</xdr:rowOff>
    </xdr:to>
    <xdr:sp macro="" textlink="">
      <xdr:nvSpPr>
        <xdr:cNvPr id="231" name="Flowchart: Connector 230">
          <a:extLst>
            <a:ext uri="{FF2B5EF4-FFF2-40B4-BE49-F238E27FC236}">
              <a16:creationId xmlns:a16="http://schemas.microsoft.com/office/drawing/2014/main" id="{500CD272-29B8-44D3-90B8-F0DD09996DAC}"/>
            </a:ext>
          </a:extLst>
        </xdr:cNvPr>
        <xdr:cNvSpPr/>
      </xdr:nvSpPr>
      <xdr:spPr>
        <a:xfrm>
          <a:off x="7781925" y="667702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200025</xdr:colOff>
      <xdr:row>36</xdr:row>
      <xdr:rowOff>114300</xdr:rowOff>
    </xdr:from>
    <xdr:to>
      <xdr:col>20</xdr:col>
      <xdr:colOff>0</xdr:colOff>
      <xdr:row>37</xdr:row>
      <xdr:rowOff>142875</xdr:rowOff>
    </xdr:to>
    <xdr:sp macro="" textlink="">
      <xdr:nvSpPr>
        <xdr:cNvPr id="232" name="Flowchart: Connector 231">
          <a:extLst>
            <a:ext uri="{FF2B5EF4-FFF2-40B4-BE49-F238E27FC236}">
              <a16:creationId xmlns:a16="http://schemas.microsoft.com/office/drawing/2014/main" id="{181903DD-F54A-4D04-AF97-DB4184096C9C}"/>
            </a:ext>
          </a:extLst>
        </xdr:cNvPr>
        <xdr:cNvSpPr/>
      </xdr:nvSpPr>
      <xdr:spPr>
        <a:xfrm>
          <a:off x="6619875" y="697230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76200</xdr:colOff>
      <xdr:row>36</xdr:row>
      <xdr:rowOff>104775</xdr:rowOff>
    </xdr:from>
    <xdr:to>
      <xdr:col>20</xdr:col>
      <xdr:colOff>295275</xdr:colOff>
      <xdr:row>37</xdr:row>
      <xdr:rowOff>133350</xdr:rowOff>
    </xdr:to>
    <xdr:sp macro="" textlink="">
      <xdr:nvSpPr>
        <xdr:cNvPr id="233" name="Flowchart: Connector 232">
          <a:extLst>
            <a:ext uri="{FF2B5EF4-FFF2-40B4-BE49-F238E27FC236}">
              <a16:creationId xmlns:a16="http://schemas.microsoft.com/office/drawing/2014/main" id="{C551DBA8-CBC4-4508-A3A2-6EC504C9FFA1}"/>
            </a:ext>
          </a:extLst>
        </xdr:cNvPr>
        <xdr:cNvSpPr/>
      </xdr:nvSpPr>
      <xdr:spPr>
        <a:xfrm>
          <a:off x="6915150" y="696277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361950</xdr:colOff>
      <xdr:row>36</xdr:row>
      <xdr:rowOff>104775</xdr:rowOff>
    </xdr:from>
    <xdr:to>
      <xdr:col>21</xdr:col>
      <xdr:colOff>161925</xdr:colOff>
      <xdr:row>37</xdr:row>
      <xdr:rowOff>133350</xdr:rowOff>
    </xdr:to>
    <xdr:sp macro="" textlink="">
      <xdr:nvSpPr>
        <xdr:cNvPr id="234" name="Flowchart: Connector 233">
          <a:extLst>
            <a:ext uri="{FF2B5EF4-FFF2-40B4-BE49-F238E27FC236}">
              <a16:creationId xmlns:a16="http://schemas.microsoft.com/office/drawing/2014/main" id="{51BBF067-59E1-46E8-9A04-6422E46DB2E7}"/>
            </a:ext>
          </a:extLst>
        </xdr:cNvPr>
        <xdr:cNvSpPr/>
      </xdr:nvSpPr>
      <xdr:spPr>
        <a:xfrm>
          <a:off x="7200900" y="696277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228600</xdr:colOff>
      <xdr:row>36</xdr:row>
      <xdr:rowOff>95250</xdr:rowOff>
    </xdr:from>
    <xdr:to>
      <xdr:col>22</xdr:col>
      <xdr:colOff>47625</xdr:colOff>
      <xdr:row>37</xdr:row>
      <xdr:rowOff>123825</xdr:rowOff>
    </xdr:to>
    <xdr:sp macro="" textlink="">
      <xdr:nvSpPr>
        <xdr:cNvPr id="235" name="Flowchart: Connector 234">
          <a:extLst>
            <a:ext uri="{FF2B5EF4-FFF2-40B4-BE49-F238E27FC236}">
              <a16:creationId xmlns:a16="http://schemas.microsoft.com/office/drawing/2014/main" id="{F6F116CB-6B74-4716-A6AB-8662FDED0FA1}"/>
            </a:ext>
          </a:extLst>
        </xdr:cNvPr>
        <xdr:cNvSpPr/>
      </xdr:nvSpPr>
      <xdr:spPr>
        <a:xfrm>
          <a:off x="7486650" y="69532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95250</xdr:colOff>
      <xdr:row>36</xdr:row>
      <xdr:rowOff>95250</xdr:rowOff>
    </xdr:from>
    <xdr:to>
      <xdr:col>22</xdr:col>
      <xdr:colOff>314325</xdr:colOff>
      <xdr:row>37</xdr:row>
      <xdr:rowOff>123825</xdr:rowOff>
    </xdr:to>
    <xdr:sp macro="" textlink="">
      <xdr:nvSpPr>
        <xdr:cNvPr id="236" name="Flowchart: Connector 235">
          <a:extLst>
            <a:ext uri="{FF2B5EF4-FFF2-40B4-BE49-F238E27FC236}">
              <a16:creationId xmlns:a16="http://schemas.microsoft.com/office/drawing/2014/main" id="{CDA51099-8F24-45CB-BE5E-E37AE6BB3245}"/>
            </a:ext>
          </a:extLst>
        </xdr:cNvPr>
        <xdr:cNvSpPr/>
      </xdr:nvSpPr>
      <xdr:spPr>
        <a:xfrm>
          <a:off x="7753350" y="69532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57150</xdr:colOff>
      <xdr:row>36</xdr:row>
      <xdr:rowOff>95250</xdr:rowOff>
    </xdr:from>
    <xdr:to>
      <xdr:col>24</xdr:col>
      <xdr:colOff>76200</xdr:colOff>
      <xdr:row>37</xdr:row>
      <xdr:rowOff>123825</xdr:rowOff>
    </xdr:to>
    <xdr:sp macro="" textlink="">
      <xdr:nvSpPr>
        <xdr:cNvPr id="237" name="Flowchart: Connector 236">
          <a:extLst>
            <a:ext uri="{FF2B5EF4-FFF2-40B4-BE49-F238E27FC236}">
              <a16:creationId xmlns:a16="http://schemas.microsoft.com/office/drawing/2014/main" id="{38A7BB29-430B-47B0-92D5-C2FD1C54E18C}"/>
            </a:ext>
          </a:extLst>
        </xdr:cNvPr>
        <xdr:cNvSpPr/>
      </xdr:nvSpPr>
      <xdr:spPr>
        <a:xfrm>
          <a:off x="8048625" y="69532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123825</xdr:colOff>
      <xdr:row>36</xdr:row>
      <xdr:rowOff>95250</xdr:rowOff>
    </xdr:from>
    <xdr:to>
      <xdr:col>25</xdr:col>
      <xdr:colOff>142875</xdr:colOff>
      <xdr:row>37</xdr:row>
      <xdr:rowOff>123825</xdr:rowOff>
    </xdr:to>
    <xdr:sp macro="" textlink="">
      <xdr:nvSpPr>
        <xdr:cNvPr id="238" name="Flowchart: Connector 237">
          <a:extLst>
            <a:ext uri="{FF2B5EF4-FFF2-40B4-BE49-F238E27FC236}">
              <a16:creationId xmlns:a16="http://schemas.microsoft.com/office/drawing/2014/main" id="{F8EC0E4E-CAB0-42B5-911A-2E16C22A3D6C}"/>
            </a:ext>
          </a:extLst>
        </xdr:cNvPr>
        <xdr:cNvSpPr/>
      </xdr:nvSpPr>
      <xdr:spPr>
        <a:xfrm>
          <a:off x="8315325" y="69532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228600</xdr:colOff>
      <xdr:row>35</xdr:row>
      <xdr:rowOff>9525</xdr:rowOff>
    </xdr:from>
    <xdr:to>
      <xdr:col>25</xdr:col>
      <xdr:colOff>447675</xdr:colOff>
      <xdr:row>36</xdr:row>
      <xdr:rowOff>38100</xdr:rowOff>
    </xdr:to>
    <xdr:sp macro="" textlink="">
      <xdr:nvSpPr>
        <xdr:cNvPr id="239" name="Flowchart: Connector 238">
          <a:extLst>
            <a:ext uri="{FF2B5EF4-FFF2-40B4-BE49-F238E27FC236}">
              <a16:creationId xmlns:a16="http://schemas.microsoft.com/office/drawing/2014/main" id="{E74972A7-E72E-4BEA-9183-C738B6FE0D0F}"/>
            </a:ext>
          </a:extLst>
        </xdr:cNvPr>
        <xdr:cNvSpPr/>
      </xdr:nvSpPr>
      <xdr:spPr>
        <a:xfrm>
          <a:off x="8620125" y="667702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495300</xdr:colOff>
      <xdr:row>35</xdr:row>
      <xdr:rowOff>9525</xdr:rowOff>
    </xdr:from>
    <xdr:to>
      <xdr:col>26</xdr:col>
      <xdr:colOff>104775</xdr:colOff>
      <xdr:row>36</xdr:row>
      <xdr:rowOff>38100</xdr:rowOff>
    </xdr:to>
    <xdr:sp macro="" textlink="">
      <xdr:nvSpPr>
        <xdr:cNvPr id="240" name="Flowchart: Connector 239">
          <a:extLst>
            <a:ext uri="{FF2B5EF4-FFF2-40B4-BE49-F238E27FC236}">
              <a16:creationId xmlns:a16="http://schemas.microsoft.com/office/drawing/2014/main" id="{9A161CFF-B99A-44B4-BA1C-590E5F12E9D0}"/>
            </a:ext>
          </a:extLst>
        </xdr:cNvPr>
        <xdr:cNvSpPr/>
      </xdr:nvSpPr>
      <xdr:spPr>
        <a:xfrm>
          <a:off x="8886825" y="667702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504825</xdr:colOff>
      <xdr:row>33</xdr:row>
      <xdr:rowOff>123825</xdr:rowOff>
    </xdr:from>
    <xdr:to>
      <xdr:col>26</xdr:col>
      <xdr:colOff>114300</xdr:colOff>
      <xdr:row>34</xdr:row>
      <xdr:rowOff>152400</xdr:rowOff>
    </xdr:to>
    <xdr:sp macro="" textlink="">
      <xdr:nvSpPr>
        <xdr:cNvPr id="241" name="Flowchart: Connector 240">
          <a:extLst>
            <a:ext uri="{FF2B5EF4-FFF2-40B4-BE49-F238E27FC236}">
              <a16:creationId xmlns:a16="http://schemas.microsoft.com/office/drawing/2014/main" id="{B602B77E-5A60-4306-AA7B-6525E6496E0B}"/>
            </a:ext>
          </a:extLst>
        </xdr:cNvPr>
        <xdr:cNvSpPr/>
      </xdr:nvSpPr>
      <xdr:spPr>
        <a:xfrm>
          <a:off x="8896350" y="641032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495300</xdr:colOff>
      <xdr:row>32</xdr:row>
      <xdr:rowOff>19050</xdr:rowOff>
    </xdr:from>
    <xdr:to>
      <xdr:col>26</xdr:col>
      <xdr:colOff>104775</xdr:colOff>
      <xdr:row>33</xdr:row>
      <xdr:rowOff>47625</xdr:rowOff>
    </xdr:to>
    <xdr:sp macro="" textlink="">
      <xdr:nvSpPr>
        <xdr:cNvPr id="242" name="Flowchart: Connector 241">
          <a:extLst>
            <a:ext uri="{FF2B5EF4-FFF2-40B4-BE49-F238E27FC236}">
              <a16:creationId xmlns:a16="http://schemas.microsoft.com/office/drawing/2014/main" id="{B714B00E-7E62-41D6-94E3-C51E4EF87914}"/>
            </a:ext>
          </a:extLst>
        </xdr:cNvPr>
        <xdr:cNvSpPr/>
      </xdr:nvSpPr>
      <xdr:spPr>
        <a:xfrm>
          <a:off x="8886825" y="61150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495300</xdr:colOff>
      <xdr:row>30</xdr:row>
      <xdr:rowOff>123825</xdr:rowOff>
    </xdr:from>
    <xdr:to>
      <xdr:col>26</xdr:col>
      <xdr:colOff>104775</xdr:colOff>
      <xdr:row>31</xdr:row>
      <xdr:rowOff>152400</xdr:rowOff>
    </xdr:to>
    <xdr:sp macro="" textlink="">
      <xdr:nvSpPr>
        <xdr:cNvPr id="243" name="Flowchart: Connector 242">
          <a:extLst>
            <a:ext uri="{FF2B5EF4-FFF2-40B4-BE49-F238E27FC236}">
              <a16:creationId xmlns:a16="http://schemas.microsoft.com/office/drawing/2014/main" id="{819E5FB2-ECF3-492D-B477-F8FF61DD7799}"/>
            </a:ext>
          </a:extLst>
        </xdr:cNvPr>
        <xdr:cNvSpPr/>
      </xdr:nvSpPr>
      <xdr:spPr>
        <a:xfrm>
          <a:off x="8886825" y="5838825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276225</xdr:colOff>
      <xdr:row>39</xdr:row>
      <xdr:rowOff>76200</xdr:rowOff>
    </xdr:from>
    <xdr:to>
      <xdr:col>15</xdr:col>
      <xdr:colOff>95250</xdr:colOff>
      <xdr:row>40</xdr:row>
      <xdr:rowOff>104775</xdr:rowOff>
    </xdr:to>
    <xdr:sp macro="" textlink="">
      <xdr:nvSpPr>
        <xdr:cNvPr id="244" name="Flowchart: Connector 243">
          <a:extLst>
            <a:ext uri="{FF2B5EF4-FFF2-40B4-BE49-F238E27FC236}">
              <a16:creationId xmlns:a16="http://schemas.microsoft.com/office/drawing/2014/main" id="{B0820271-DC82-470A-ACFC-CFFCCBD47259}"/>
            </a:ext>
          </a:extLst>
        </xdr:cNvPr>
        <xdr:cNvSpPr/>
      </xdr:nvSpPr>
      <xdr:spPr>
        <a:xfrm>
          <a:off x="4676775" y="75057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39</xdr:row>
      <xdr:rowOff>85725</xdr:rowOff>
    </xdr:from>
    <xdr:to>
      <xdr:col>15</xdr:col>
      <xdr:colOff>371475</xdr:colOff>
      <xdr:row>40</xdr:row>
      <xdr:rowOff>114300</xdr:rowOff>
    </xdr:to>
    <xdr:sp macro="" textlink="">
      <xdr:nvSpPr>
        <xdr:cNvPr id="245" name="Flowchart: Connector 244">
          <a:extLst>
            <a:ext uri="{FF2B5EF4-FFF2-40B4-BE49-F238E27FC236}">
              <a16:creationId xmlns:a16="http://schemas.microsoft.com/office/drawing/2014/main" id="{D96857C6-2243-4F8E-97D9-1E107CFCE2A0}"/>
            </a:ext>
          </a:extLst>
        </xdr:cNvPr>
        <xdr:cNvSpPr/>
      </xdr:nvSpPr>
      <xdr:spPr>
        <a:xfrm>
          <a:off x="4953000" y="75152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171450</xdr:colOff>
      <xdr:row>38</xdr:row>
      <xdr:rowOff>9525</xdr:rowOff>
    </xdr:from>
    <xdr:to>
      <xdr:col>26</xdr:col>
      <xdr:colOff>390525</xdr:colOff>
      <xdr:row>39</xdr:row>
      <xdr:rowOff>38100</xdr:rowOff>
    </xdr:to>
    <xdr:sp macro="" textlink="">
      <xdr:nvSpPr>
        <xdr:cNvPr id="246" name="Flowchart: Connector 245">
          <a:extLst>
            <a:ext uri="{FF2B5EF4-FFF2-40B4-BE49-F238E27FC236}">
              <a16:creationId xmlns:a16="http://schemas.microsoft.com/office/drawing/2014/main" id="{E60BF48F-D075-467E-BC9C-51DFBBC0C7E3}"/>
            </a:ext>
          </a:extLst>
        </xdr:cNvPr>
        <xdr:cNvSpPr/>
      </xdr:nvSpPr>
      <xdr:spPr>
        <a:xfrm>
          <a:off x="9172575" y="72485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457200</xdr:colOff>
      <xdr:row>38</xdr:row>
      <xdr:rowOff>9525</xdr:rowOff>
    </xdr:from>
    <xdr:to>
      <xdr:col>27</xdr:col>
      <xdr:colOff>66675</xdr:colOff>
      <xdr:row>39</xdr:row>
      <xdr:rowOff>38100</xdr:rowOff>
    </xdr:to>
    <xdr:sp macro="" textlink="">
      <xdr:nvSpPr>
        <xdr:cNvPr id="247" name="Flowchart: Connector 246">
          <a:extLst>
            <a:ext uri="{FF2B5EF4-FFF2-40B4-BE49-F238E27FC236}">
              <a16:creationId xmlns:a16="http://schemas.microsoft.com/office/drawing/2014/main" id="{5BD247D7-60A1-4316-930F-AAFC623E2825}"/>
            </a:ext>
          </a:extLst>
        </xdr:cNvPr>
        <xdr:cNvSpPr/>
      </xdr:nvSpPr>
      <xdr:spPr>
        <a:xfrm>
          <a:off x="9458325" y="72485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133350</xdr:colOff>
      <xdr:row>38</xdr:row>
      <xdr:rowOff>9525</xdr:rowOff>
    </xdr:from>
    <xdr:to>
      <xdr:col>27</xdr:col>
      <xdr:colOff>352425</xdr:colOff>
      <xdr:row>39</xdr:row>
      <xdr:rowOff>38100</xdr:rowOff>
    </xdr:to>
    <xdr:sp macro="" textlink="">
      <xdr:nvSpPr>
        <xdr:cNvPr id="248" name="Flowchart: Connector 247">
          <a:extLst>
            <a:ext uri="{FF2B5EF4-FFF2-40B4-BE49-F238E27FC236}">
              <a16:creationId xmlns:a16="http://schemas.microsoft.com/office/drawing/2014/main" id="{B2C02CDF-C17F-4483-A7F3-B073B1BF2C63}"/>
            </a:ext>
          </a:extLst>
        </xdr:cNvPr>
        <xdr:cNvSpPr/>
      </xdr:nvSpPr>
      <xdr:spPr>
        <a:xfrm>
          <a:off x="9744075" y="72485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142875</xdr:colOff>
      <xdr:row>36</xdr:row>
      <xdr:rowOff>133350</xdr:rowOff>
    </xdr:from>
    <xdr:to>
      <xdr:col>27</xdr:col>
      <xdr:colOff>361950</xdr:colOff>
      <xdr:row>37</xdr:row>
      <xdr:rowOff>161925</xdr:rowOff>
    </xdr:to>
    <xdr:sp macro="" textlink="">
      <xdr:nvSpPr>
        <xdr:cNvPr id="249" name="Flowchart: Connector 248">
          <a:extLst>
            <a:ext uri="{FF2B5EF4-FFF2-40B4-BE49-F238E27FC236}">
              <a16:creationId xmlns:a16="http://schemas.microsoft.com/office/drawing/2014/main" id="{1A084D5C-6835-482C-970E-3952E16ABA17}"/>
            </a:ext>
          </a:extLst>
        </xdr:cNvPr>
        <xdr:cNvSpPr/>
      </xdr:nvSpPr>
      <xdr:spPr>
        <a:xfrm>
          <a:off x="9753600" y="699135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142875</xdr:colOff>
      <xdr:row>35</xdr:row>
      <xdr:rowOff>28575</xdr:rowOff>
    </xdr:from>
    <xdr:to>
      <xdr:col>27</xdr:col>
      <xdr:colOff>361950</xdr:colOff>
      <xdr:row>36</xdr:row>
      <xdr:rowOff>57150</xdr:rowOff>
    </xdr:to>
    <xdr:sp macro="" textlink="">
      <xdr:nvSpPr>
        <xdr:cNvPr id="250" name="Flowchart: Connector 249">
          <a:extLst>
            <a:ext uri="{FF2B5EF4-FFF2-40B4-BE49-F238E27FC236}">
              <a16:creationId xmlns:a16="http://schemas.microsoft.com/office/drawing/2014/main" id="{FD4A3882-EE18-4EC6-B8BC-9CC816D9FA33}"/>
            </a:ext>
          </a:extLst>
        </xdr:cNvPr>
        <xdr:cNvSpPr/>
      </xdr:nvSpPr>
      <xdr:spPr>
        <a:xfrm>
          <a:off x="9753600" y="669607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133350</xdr:colOff>
      <xdr:row>33</xdr:row>
      <xdr:rowOff>152400</xdr:rowOff>
    </xdr:from>
    <xdr:to>
      <xdr:col>27</xdr:col>
      <xdr:colOff>352425</xdr:colOff>
      <xdr:row>34</xdr:row>
      <xdr:rowOff>180975</xdr:rowOff>
    </xdr:to>
    <xdr:sp macro="" textlink="">
      <xdr:nvSpPr>
        <xdr:cNvPr id="251" name="Flowchart: Connector 250">
          <a:extLst>
            <a:ext uri="{FF2B5EF4-FFF2-40B4-BE49-F238E27FC236}">
              <a16:creationId xmlns:a16="http://schemas.microsoft.com/office/drawing/2014/main" id="{FEE27D2B-90CF-4C61-84F0-95B100778477}"/>
            </a:ext>
          </a:extLst>
        </xdr:cNvPr>
        <xdr:cNvSpPr/>
      </xdr:nvSpPr>
      <xdr:spPr>
        <a:xfrm>
          <a:off x="9744075" y="64389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123825</xdr:colOff>
      <xdr:row>32</xdr:row>
      <xdr:rowOff>38100</xdr:rowOff>
    </xdr:from>
    <xdr:to>
      <xdr:col>27</xdr:col>
      <xdr:colOff>342900</xdr:colOff>
      <xdr:row>33</xdr:row>
      <xdr:rowOff>66675</xdr:rowOff>
    </xdr:to>
    <xdr:sp macro="" textlink="">
      <xdr:nvSpPr>
        <xdr:cNvPr id="252" name="Flowchart: Connector 251">
          <a:extLst>
            <a:ext uri="{FF2B5EF4-FFF2-40B4-BE49-F238E27FC236}">
              <a16:creationId xmlns:a16="http://schemas.microsoft.com/office/drawing/2014/main" id="{1311C5EC-C085-4F45-9DD1-62AC5727342F}"/>
            </a:ext>
          </a:extLst>
        </xdr:cNvPr>
        <xdr:cNvSpPr/>
      </xdr:nvSpPr>
      <xdr:spPr>
        <a:xfrm>
          <a:off x="9734550" y="61341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133350</xdr:colOff>
      <xdr:row>30</xdr:row>
      <xdr:rowOff>161925</xdr:rowOff>
    </xdr:from>
    <xdr:to>
      <xdr:col>27</xdr:col>
      <xdr:colOff>352425</xdr:colOff>
      <xdr:row>32</xdr:row>
      <xdr:rowOff>0</xdr:rowOff>
    </xdr:to>
    <xdr:sp macro="" textlink="">
      <xdr:nvSpPr>
        <xdr:cNvPr id="253" name="Flowchart: Connector 252">
          <a:extLst>
            <a:ext uri="{FF2B5EF4-FFF2-40B4-BE49-F238E27FC236}">
              <a16:creationId xmlns:a16="http://schemas.microsoft.com/office/drawing/2014/main" id="{AC067111-7904-4D4C-8041-343382F94C41}"/>
            </a:ext>
          </a:extLst>
        </xdr:cNvPr>
        <xdr:cNvSpPr/>
      </xdr:nvSpPr>
      <xdr:spPr>
        <a:xfrm>
          <a:off x="9744075" y="58769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133350</xdr:colOff>
      <xdr:row>29</xdr:row>
      <xdr:rowOff>47625</xdr:rowOff>
    </xdr:from>
    <xdr:to>
      <xdr:col>27</xdr:col>
      <xdr:colOff>352425</xdr:colOff>
      <xdr:row>30</xdr:row>
      <xdr:rowOff>76200</xdr:rowOff>
    </xdr:to>
    <xdr:sp macro="" textlink="">
      <xdr:nvSpPr>
        <xdr:cNvPr id="254" name="Flowchart: Connector 253">
          <a:extLst>
            <a:ext uri="{FF2B5EF4-FFF2-40B4-BE49-F238E27FC236}">
              <a16:creationId xmlns:a16="http://schemas.microsoft.com/office/drawing/2014/main" id="{D824EC48-E2EC-4CC0-953C-E008C3A91AF2}"/>
            </a:ext>
          </a:extLst>
        </xdr:cNvPr>
        <xdr:cNvSpPr/>
      </xdr:nvSpPr>
      <xdr:spPr>
        <a:xfrm>
          <a:off x="9744075" y="55721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9525</xdr:colOff>
      <xdr:row>39</xdr:row>
      <xdr:rowOff>66675</xdr:rowOff>
    </xdr:from>
    <xdr:to>
      <xdr:col>16</xdr:col>
      <xdr:colOff>228600</xdr:colOff>
      <xdr:row>40</xdr:row>
      <xdr:rowOff>95250</xdr:rowOff>
    </xdr:to>
    <xdr:sp macro="" textlink="">
      <xdr:nvSpPr>
        <xdr:cNvPr id="255" name="Flowchart: Connector 254">
          <a:extLst>
            <a:ext uri="{FF2B5EF4-FFF2-40B4-BE49-F238E27FC236}">
              <a16:creationId xmlns:a16="http://schemas.microsoft.com/office/drawing/2014/main" id="{F350A2FA-B751-45CA-9068-9AC93E1A2455}"/>
            </a:ext>
          </a:extLst>
        </xdr:cNvPr>
        <xdr:cNvSpPr/>
      </xdr:nvSpPr>
      <xdr:spPr>
        <a:xfrm>
          <a:off x="5229225" y="749617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304800</xdr:colOff>
      <xdr:row>39</xdr:row>
      <xdr:rowOff>85725</xdr:rowOff>
    </xdr:from>
    <xdr:to>
      <xdr:col>17</xdr:col>
      <xdr:colOff>161925</xdr:colOff>
      <xdr:row>40</xdr:row>
      <xdr:rowOff>114300</xdr:rowOff>
    </xdr:to>
    <xdr:sp macro="" textlink="">
      <xdr:nvSpPr>
        <xdr:cNvPr id="256" name="Flowchart: Connector 255">
          <a:extLst>
            <a:ext uri="{FF2B5EF4-FFF2-40B4-BE49-F238E27FC236}">
              <a16:creationId xmlns:a16="http://schemas.microsoft.com/office/drawing/2014/main" id="{808232B2-968C-4DF2-89AA-3FF1073D71BA}"/>
            </a:ext>
          </a:extLst>
        </xdr:cNvPr>
        <xdr:cNvSpPr/>
      </xdr:nvSpPr>
      <xdr:spPr>
        <a:xfrm>
          <a:off x="5524500" y="75152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209550</xdr:colOff>
      <xdr:row>39</xdr:row>
      <xdr:rowOff>85725</xdr:rowOff>
    </xdr:from>
    <xdr:to>
      <xdr:col>18</xdr:col>
      <xdr:colOff>9525</xdr:colOff>
      <xdr:row>40</xdr:row>
      <xdr:rowOff>114300</xdr:rowOff>
    </xdr:to>
    <xdr:sp macro="" textlink="">
      <xdr:nvSpPr>
        <xdr:cNvPr id="257" name="Flowchart: Connector 256">
          <a:extLst>
            <a:ext uri="{FF2B5EF4-FFF2-40B4-BE49-F238E27FC236}">
              <a16:creationId xmlns:a16="http://schemas.microsoft.com/office/drawing/2014/main" id="{5DCB21EB-41AB-4F42-A8F4-4B0F82B6AD3D}"/>
            </a:ext>
          </a:extLst>
        </xdr:cNvPr>
        <xdr:cNvSpPr/>
      </xdr:nvSpPr>
      <xdr:spPr>
        <a:xfrm>
          <a:off x="5791200" y="75152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57150</xdr:colOff>
      <xdr:row>39</xdr:row>
      <xdr:rowOff>85725</xdr:rowOff>
    </xdr:from>
    <xdr:to>
      <xdr:col>18</xdr:col>
      <xdr:colOff>276225</xdr:colOff>
      <xdr:row>40</xdr:row>
      <xdr:rowOff>114300</xdr:rowOff>
    </xdr:to>
    <xdr:sp macro="" textlink="">
      <xdr:nvSpPr>
        <xdr:cNvPr id="258" name="Flowchart: Connector 257">
          <a:extLst>
            <a:ext uri="{FF2B5EF4-FFF2-40B4-BE49-F238E27FC236}">
              <a16:creationId xmlns:a16="http://schemas.microsoft.com/office/drawing/2014/main" id="{2141A29F-FDFB-445D-9D46-F33E847E123B}"/>
            </a:ext>
          </a:extLst>
        </xdr:cNvPr>
        <xdr:cNvSpPr/>
      </xdr:nvSpPr>
      <xdr:spPr>
        <a:xfrm>
          <a:off x="6057900" y="75152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342900</xdr:colOff>
      <xdr:row>39</xdr:row>
      <xdr:rowOff>76200</xdr:rowOff>
    </xdr:from>
    <xdr:to>
      <xdr:col>19</xdr:col>
      <xdr:colOff>142875</xdr:colOff>
      <xdr:row>40</xdr:row>
      <xdr:rowOff>104775</xdr:rowOff>
    </xdr:to>
    <xdr:sp macro="" textlink="">
      <xdr:nvSpPr>
        <xdr:cNvPr id="259" name="Flowchart: Connector 258">
          <a:extLst>
            <a:ext uri="{FF2B5EF4-FFF2-40B4-BE49-F238E27FC236}">
              <a16:creationId xmlns:a16="http://schemas.microsoft.com/office/drawing/2014/main" id="{BAB9C561-B161-4DF8-B1A6-FF5736A4A76B}"/>
            </a:ext>
          </a:extLst>
        </xdr:cNvPr>
        <xdr:cNvSpPr/>
      </xdr:nvSpPr>
      <xdr:spPr>
        <a:xfrm>
          <a:off x="6343650" y="75057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200025</xdr:colOff>
      <xdr:row>39</xdr:row>
      <xdr:rowOff>76200</xdr:rowOff>
    </xdr:from>
    <xdr:to>
      <xdr:col>20</xdr:col>
      <xdr:colOff>0</xdr:colOff>
      <xdr:row>40</xdr:row>
      <xdr:rowOff>104775</xdr:rowOff>
    </xdr:to>
    <xdr:sp macro="" textlink="">
      <xdr:nvSpPr>
        <xdr:cNvPr id="260" name="Flowchart: Connector 259">
          <a:extLst>
            <a:ext uri="{FF2B5EF4-FFF2-40B4-BE49-F238E27FC236}">
              <a16:creationId xmlns:a16="http://schemas.microsoft.com/office/drawing/2014/main" id="{7ECAA283-1CF7-44AB-8A1A-A3FCC7F8D562}"/>
            </a:ext>
          </a:extLst>
        </xdr:cNvPr>
        <xdr:cNvSpPr/>
      </xdr:nvSpPr>
      <xdr:spPr>
        <a:xfrm>
          <a:off x="6619875" y="75057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39</xdr:row>
      <xdr:rowOff>76200</xdr:rowOff>
    </xdr:from>
    <xdr:to>
      <xdr:col>20</xdr:col>
      <xdr:colOff>285750</xdr:colOff>
      <xdr:row>40</xdr:row>
      <xdr:rowOff>104775</xdr:rowOff>
    </xdr:to>
    <xdr:sp macro="" textlink="">
      <xdr:nvSpPr>
        <xdr:cNvPr id="261" name="Flowchart: Connector 260">
          <a:extLst>
            <a:ext uri="{FF2B5EF4-FFF2-40B4-BE49-F238E27FC236}">
              <a16:creationId xmlns:a16="http://schemas.microsoft.com/office/drawing/2014/main" id="{3655297B-3FD1-4314-A075-72B8DD454317}"/>
            </a:ext>
          </a:extLst>
        </xdr:cNvPr>
        <xdr:cNvSpPr/>
      </xdr:nvSpPr>
      <xdr:spPr>
        <a:xfrm>
          <a:off x="6905625" y="75057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352425</xdr:colOff>
      <xdr:row>39</xdr:row>
      <xdr:rowOff>85725</xdr:rowOff>
    </xdr:from>
    <xdr:to>
      <xdr:col>21</xdr:col>
      <xdr:colOff>152400</xdr:colOff>
      <xdr:row>40</xdr:row>
      <xdr:rowOff>114300</xdr:rowOff>
    </xdr:to>
    <xdr:sp macro="" textlink="">
      <xdr:nvSpPr>
        <xdr:cNvPr id="262" name="Flowchart: Connector 261">
          <a:extLst>
            <a:ext uri="{FF2B5EF4-FFF2-40B4-BE49-F238E27FC236}">
              <a16:creationId xmlns:a16="http://schemas.microsoft.com/office/drawing/2014/main" id="{FF41312D-D1C9-4E66-8A0D-1D39B587B897}"/>
            </a:ext>
          </a:extLst>
        </xdr:cNvPr>
        <xdr:cNvSpPr/>
      </xdr:nvSpPr>
      <xdr:spPr>
        <a:xfrm>
          <a:off x="7191375" y="75152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219075</xdr:colOff>
      <xdr:row>39</xdr:row>
      <xdr:rowOff>76200</xdr:rowOff>
    </xdr:from>
    <xdr:to>
      <xdr:col>22</xdr:col>
      <xdr:colOff>38100</xdr:colOff>
      <xdr:row>40</xdr:row>
      <xdr:rowOff>104775</xdr:rowOff>
    </xdr:to>
    <xdr:sp macro="" textlink="">
      <xdr:nvSpPr>
        <xdr:cNvPr id="263" name="Flowchart: Connector 262">
          <a:extLst>
            <a:ext uri="{FF2B5EF4-FFF2-40B4-BE49-F238E27FC236}">
              <a16:creationId xmlns:a16="http://schemas.microsoft.com/office/drawing/2014/main" id="{F9756BC5-15E5-4E30-8601-1B2541428633}"/>
            </a:ext>
          </a:extLst>
        </xdr:cNvPr>
        <xdr:cNvSpPr/>
      </xdr:nvSpPr>
      <xdr:spPr>
        <a:xfrm>
          <a:off x="7477125" y="75057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39</xdr:row>
      <xdr:rowOff>76200</xdr:rowOff>
    </xdr:from>
    <xdr:to>
      <xdr:col>23</xdr:col>
      <xdr:colOff>0</xdr:colOff>
      <xdr:row>40</xdr:row>
      <xdr:rowOff>104775</xdr:rowOff>
    </xdr:to>
    <xdr:sp macro="" textlink="">
      <xdr:nvSpPr>
        <xdr:cNvPr id="264" name="Flowchart: Connector 263">
          <a:extLst>
            <a:ext uri="{FF2B5EF4-FFF2-40B4-BE49-F238E27FC236}">
              <a16:creationId xmlns:a16="http://schemas.microsoft.com/office/drawing/2014/main" id="{0259EB49-866F-4A9A-A932-89A730898F35}"/>
            </a:ext>
          </a:extLst>
        </xdr:cNvPr>
        <xdr:cNvSpPr/>
      </xdr:nvSpPr>
      <xdr:spPr>
        <a:xfrm>
          <a:off x="7772400" y="75057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123825</xdr:colOff>
      <xdr:row>37</xdr:row>
      <xdr:rowOff>180975</xdr:rowOff>
    </xdr:from>
    <xdr:to>
      <xdr:col>23</xdr:col>
      <xdr:colOff>9525</xdr:colOff>
      <xdr:row>39</xdr:row>
      <xdr:rowOff>19050</xdr:rowOff>
    </xdr:to>
    <xdr:sp macro="" textlink="">
      <xdr:nvSpPr>
        <xdr:cNvPr id="265" name="Flowchart: Connector 264">
          <a:extLst>
            <a:ext uri="{FF2B5EF4-FFF2-40B4-BE49-F238E27FC236}">
              <a16:creationId xmlns:a16="http://schemas.microsoft.com/office/drawing/2014/main" id="{D396E07C-B450-457B-B8BB-D146AA099960}"/>
            </a:ext>
          </a:extLst>
        </xdr:cNvPr>
        <xdr:cNvSpPr/>
      </xdr:nvSpPr>
      <xdr:spPr>
        <a:xfrm>
          <a:off x="7781925" y="722947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66675</xdr:colOff>
      <xdr:row>37</xdr:row>
      <xdr:rowOff>180975</xdr:rowOff>
    </xdr:from>
    <xdr:to>
      <xdr:col>24</xdr:col>
      <xdr:colOff>85725</xdr:colOff>
      <xdr:row>39</xdr:row>
      <xdr:rowOff>19050</xdr:rowOff>
    </xdr:to>
    <xdr:sp macro="" textlink="">
      <xdr:nvSpPr>
        <xdr:cNvPr id="266" name="Flowchart: Connector 265">
          <a:extLst>
            <a:ext uri="{FF2B5EF4-FFF2-40B4-BE49-F238E27FC236}">
              <a16:creationId xmlns:a16="http://schemas.microsoft.com/office/drawing/2014/main" id="{54F7E102-5883-4727-94A1-C5F0FA365A31}"/>
            </a:ext>
          </a:extLst>
        </xdr:cNvPr>
        <xdr:cNvSpPr/>
      </xdr:nvSpPr>
      <xdr:spPr>
        <a:xfrm>
          <a:off x="8058150" y="722947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133350</xdr:colOff>
      <xdr:row>37</xdr:row>
      <xdr:rowOff>180975</xdr:rowOff>
    </xdr:from>
    <xdr:to>
      <xdr:col>25</xdr:col>
      <xdr:colOff>152400</xdr:colOff>
      <xdr:row>39</xdr:row>
      <xdr:rowOff>19050</xdr:rowOff>
    </xdr:to>
    <xdr:sp macro="" textlink="">
      <xdr:nvSpPr>
        <xdr:cNvPr id="267" name="Flowchart: Connector 266">
          <a:extLst>
            <a:ext uri="{FF2B5EF4-FFF2-40B4-BE49-F238E27FC236}">
              <a16:creationId xmlns:a16="http://schemas.microsoft.com/office/drawing/2014/main" id="{7C935F63-604A-4115-B2FC-D32AADCED445}"/>
            </a:ext>
          </a:extLst>
        </xdr:cNvPr>
        <xdr:cNvSpPr/>
      </xdr:nvSpPr>
      <xdr:spPr>
        <a:xfrm>
          <a:off x="8324850" y="722947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209550</xdr:colOff>
      <xdr:row>38</xdr:row>
      <xdr:rowOff>0</xdr:rowOff>
    </xdr:from>
    <xdr:to>
      <xdr:col>25</xdr:col>
      <xdr:colOff>428625</xdr:colOff>
      <xdr:row>39</xdr:row>
      <xdr:rowOff>28575</xdr:rowOff>
    </xdr:to>
    <xdr:sp macro="" textlink="">
      <xdr:nvSpPr>
        <xdr:cNvPr id="268" name="Flowchart: Connector 267">
          <a:extLst>
            <a:ext uri="{FF2B5EF4-FFF2-40B4-BE49-F238E27FC236}">
              <a16:creationId xmlns:a16="http://schemas.microsoft.com/office/drawing/2014/main" id="{85D76622-7912-487C-B099-082D5607AE2C}"/>
            </a:ext>
          </a:extLst>
        </xdr:cNvPr>
        <xdr:cNvSpPr/>
      </xdr:nvSpPr>
      <xdr:spPr>
        <a:xfrm>
          <a:off x="8601075" y="72390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495300</xdr:colOff>
      <xdr:row>38</xdr:row>
      <xdr:rowOff>9525</xdr:rowOff>
    </xdr:from>
    <xdr:to>
      <xdr:col>26</xdr:col>
      <xdr:colOff>104775</xdr:colOff>
      <xdr:row>39</xdr:row>
      <xdr:rowOff>38100</xdr:rowOff>
    </xdr:to>
    <xdr:sp macro="" textlink="">
      <xdr:nvSpPr>
        <xdr:cNvPr id="269" name="Flowchart: Connector 268">
          <a:extLst>
            <a:ext uri="{FF2B5EF4-FFF2-40B4-BE49-F238E27FC236}">
              <a16:creationId xmlns:a16="http://schemas.microsoft.com/office/drawing/2014/main" id="{FDB03545-872C-4454-83ED-F4674CFC7280}"/>
            </a:ext>
          </a:extLst>
        </xdr:cNvPr>
        <xdr:cNvSpPr/>
      </xdr:nvSpPr>
      <xdr:spPr>
        <a:xfrm>
          <a:off x="8886825" y="724852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495300</xdr:colOff>
      <xdr:row>36</xdr:row>
      <xdr:rowOff>114300</xdr:rowOff>
    </xdr:from>
    <xdr:to>
      <xdr:col>26</xdr:col>
      <xdr:colOff>104775</xdr:colOff>
      <xdr:row>37</xdr:row>
      <xdr:rowOff>142875</xdr:rowOff>
    </xdr:to>
    <xdr:sp macro="" textlink="">
      <xdr:nvSpPr>
        <xdr:cNvPr id="270" name="Flowchart: Connector 269">
          <a:extLst>
            <a:ext uri="{FF2B5EF4-FFF2-40B4-BE49-F238E27FC236}">
              <a16:creationId xmlns:a16="http://schemas.microsoft.com/office/drawing/2014/main" id="{A9B7610A-2BA3-4FF3-9B0F-59E3439BD2F1}"/>
            </a:ext>
          </a:extLst>
        </xdr:cNvPr>
        <xdr:cNvSpPr/>
      </xdr:nvSpPr>
      <xdr:spPr>
        <a:xfrm>
          <a:off x="8886825" y="6972300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9525</xdr:colOff>
      <xdr:row>44</xdr:row>
      <xdr:rowOff>9525</xdr:rowOff>
    </xdr:from>
    <xdr:ext cx="7819048" cy="3400000"/>
    <xdr:pic>
      <xdr:nvPicPr>
        <xdr:cNvPr id="271" name="Picture 270">
          <a:extLst>
            <a:ext uri="{FF2B5EF4-FFF2-40B4-BE49-F238E27FC236}">
              <a16:creationId xmlns:a16="http://schemas.microsoft.com/office/drawing/2014/main" id="{1709B1AB-EDE9-471A-BA0A-B2DAB874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6600" y="4391025"/>
          <a:ext cx="7819048" cy="3400000"/>
        </a:xfrm>
        <a:prstGeom prst="rect">
          <a:avLst/>
        </a:prstGeom>
        <a:ln w="76200">
          <a:noFill/>
        </a:ln>
      </xdr:spPr>
    </xdr:pic>
    <xdr:clientData/>
  </xdr:oneCellAnchor>
  <xdr:twoCellAnchor>
    <xdr:from>
      <xdr:col>16</xdr:col>
      <xdr:colOff>304800</xdr:colOff>
      <xdr:row>47</xdr:row>
      <xdr:rowOff>28575</xdr:rowOff>
    </xdr:from>
    <xdr:to>
      <xdr:col>17</xdr:col>
      <xdr:colOff>161925</xdr:colOff>
      <xdr:row>48</xdr:row>
      <xdr:rowOff>57150</xdr:rowOff>
    </xdr:to>
    <xdr:sp macro="" textlink="">
      <xdr:nvSpPr>
        <xdr:cNvPr id="272" name="Flowchart: Connector 271">
          <a:extLst>
            <a:ext uri="{FF2B5EF4-FFF2-40B4-BE49-F238E27FC236}">
              <a16:creationId xmlns:a16="http://schemas.microsoft.com/office/drawing/2014/main" id="{6C01A96E-5736-419A-B4A0-0636BF0AF2DF}"/>
            </a:ext>
          </a:extLst>
        </xdr:cNvPr>
        <xdr:cNvSpPr/>
      </xdr:nvSpPr>
      <xdr:spPr>
        <a:xfrm>
          <a:off x="5524500" y="4981575"/>
          <a:ext cx="219075" cy="219075"/>
        </a:xfrm>
        <a:prstGeom prst="flowChartConnector">
          <a:avLst/>
        </a:prstGeom>
        <a:solidFill>
          <a:srgbClr val="7030A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66675</xdr:colOff>
      <xdr:row>56</xdr:row>
      <xdr:rowOff>0</xdr:rowOff>
    </xdr:from>
    <xdr:to>
      <xdr:col>24</xdr:col>
      <xdr:colOff>85725</xdr:colOff>
      <xdr:row>57</xdr:row>
      <xdr:rowOff>28575</xdr:rowOff>
    </xdr:to>
    <xdr:sp macro="" textlink="">
      <xdr:nvSpPr>
        <xdr:cNvPr id="273" name="Flowchart: Connector 272">
          <a:extLst>
            <a:ext uri="{FF2B5EF4-FFF2-40B4-BE49-F238E27FC236}">
              <a16:creationId xmlns:a16="http://schemas.microsoft.com/office/drawing/2014/main" id="{02B9484A-415C-4CD3-A9E1-AA4B8A050E31}"/>
            </a:ext>
          </a:extLst>
        </xdr:cNvPr>
        <xdr:cNvSpPr/>
      </xdr:nvSpPr>
      <xdr:spPr>
        <a:xfrm>
          <a:off x="8058150" y="6667500"/>
          <a:ext cx="219075" cy="219075"/>
        </a:xfrm>
        <a:prstGeom prst="flowChartConnector">
          <a:avLst/>
        </a:prstGeom>
        <a:solidFill>
          <a:srgbClr val="7030A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59</xdr:row>
      <xdr:rowOff>9525</xdr:rowOff>
    </xdr:from>
    <xdr:to>
      <xdr:col>14</xdr:col>
      <xdr:colOff>219075</xdr:colOff>
      <xdr:row>60</xdr:row>
      <xdr:rowOff>38100</xdr:rowOff>
    </xdr:to>
    <xdr:sp macro="" textlink="">
      <xdr:nvSpPr>
        <xdr:cNvPr id="274" name="Flowchart: Connector 273">
          <a:extLst>
            <a:ext uri="{FF2B5EF4-FFF2-40B4-BE49-F238E27FC236}">
              <a16:creationId xmlns:a16="http://schemas.microsoft.com/office/drawing/2014/main" id="{82EB181C-EE2A-4A52-8356-4AE08CDD1786}"/>
            </a:ext>
          </a:extLst>
        </xdr:cNvPr>
        <xdr:cNvSpPr/>
      </xdr:nvSpPr>
      <xdr:spPr>
        <a:xfrm>
          <a:off x="4400550" y="7248525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57</xdr:row>
      <xdr:rowOff>104775</xdr:rowOff>
    </xdr:from>
    <xdr:to>
      <xdr:col>26</xdr:col>
      <xdr:colOff>400050</xdr:colOff>
      <xdr:row>58</xdr:row>
      <xdr:rowOff>133350</xdr:rowOff>
    </xdr:to>
    <xdr:sp macro="" textlink="">
      <xdr:nvSpPr>
        <xdr:cNvPr id="275" name="Flowchart: Connector 274">
          <a:extLst>
            <a:ext uri="{FF2B5EF4-FFF2-40B4-BE49-F238E27FC236}">
              <a16:creationId xmlns:a16="http://schemas.microsoft.com/office/drawing/2014/main" id="{5079EFD9-9067-4432-AACF-67C2ED491EB7}"/>
            </a:ext>
          </a:extLst>
        </xdr:cNvPr>
        <xdr:cNvSpPr/>
      </xdr:nvSpPr>
      <xdr:spPr>
        <a:xfrm>
          <a:off x="9182100" y="6962775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490537</xdr:colOff>
      <xdr:row>50</xdr:row>
      <xdr:rowOff>33337</xdr:rowOff>
    </xdr:from>
    <xdr:to>
      <xdr:col>27</xdr:col>
      <xdr:colOff>98425</xdr:colOff>
      <xdr:row>51</xdr:row>
      <xdr:rowOff>61912</xdr:rowOff>
    </xdr:to>
    <xdr:sp macro="" textlink="">
      <xdr:nvSpPr>
        <xdr:cNvPr id="276" name="Flowchart: Connector 275">
          <a:extLst>
            <a:ext uri="{FF2B5EF4-FFF2-40B4-BE49-F238E27FC236}">
              <a16:creationId xmlns:a16="http://schemas.microsoft.com/office/drawing/2014/main" id="{740DCE7E-3B10-41D0-BBE9-DA68B77827A1}"/>
            </a:ext>
          </a:extLst>
        </xdr:cNvPr>
        <xdr:cNvSpPr/>
      </xdr:nvSpPr>
      <xdr:spPr>
        <a:xfrm>
          <a:off x="9499600" y="9558337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161925</xdr:colOff>
      <xdr:row>59</xdr:row>
      <xdr:rowOff>0</xdr:rowOff>
    </xdr:from>
    <xdr:to>
      <xdr:col>15</xdr:col>
      <xdr:colOff>381000</xdr:colOff>
      <xdr:row>60</xdr:row>
      <xdr:rowOff>28575</xdr:rowOff>
    </xdr:to>
    <xdr:sp macro="" textlink="">
      <xdr:nvSpPr>
        <xdr:cNvPr id="277" name="Flowchart: Connector 276">
          <a:extLst>
            <a:ext uri="{FF2B5EF4-FFF2-40B4-BE49-F238E27FC236}">
              <a16:creationId xmlns:a16="http://schemas.microsoft.com/office/drawing/2014/main" id="{A3172641-634E-4B22-BF71-053F4EE6D376}"/>
            </a:ext>
          </a:extLst>
        </xdr:cNvPr>
        <xdr:cNvSpPr/>
      </xdr:nvSpPr>
      <xdr:spPr>
        <a:xfrm>
          <a:off x="4962525" y="723900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133350</xdr:colOff>
      <xdr:row>56</xdr:row>
      <xdr:rowOff>0</xdr:rowOff>
    </xdr:from>
    <xdr:to>
      <xdr:col>25</xdr:col>
      <xdr:colOff>152400</xdr:colOff>
      <xdr:row>57</xdr:row>
      <xdr:rowOff>28575</xdr:rowOff>
    </xdr:to>
    <xdr:sp macro="" textlink="">
      <xdr:nvSpPr>
        <xdr:cNvPr id="279" name="Flowchart: Connector 278">
          <a:extLst>
            <a:ext uri="{FF2B5EF4-FFF2-40B4-BE49-F238E27FC236}">
              <a16:creationId xmlns:a16="http://schemas.microsoft.com/office/drawing/2014/main" id="{03750DAE-2E2D-4BBC-AD9C-F8E8DFCF20B4}"/>
            </a:ext>
          </a:extLst>
        </xdr:cNvPr>
        <xdr:cNvSpPr/>
      </xdr:nvSpPr>
      <xdr:spPr>
        <a:xfrm>
          <a:off x="8324850" y="666750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56</xdr:row>
      <xdr:rowOff>9525</xdr:rowOff>
    </xdr:from>
    <xdr:to>
      <xdr:col>26</xdr:col>
      <xdr:colOff>400050</xdr:colOff>
      <xdr:row>57</xdr:row>
      <xdr:rowOff>38100</xdr:rowOff>
    </xdr:to>
    <xdr:sp macro="" textlink="">
      <xdr:nvSpPr>
        <xdr:cNvPr id="280" name="Flowchart: Connector 279">
          <a:extLst>
            <a:ext uri="{FF2B5EF4-FFF2-40B4-BE49-F238E27FC236}">
              <a16:creationId xmlns:a16="http://schemas.microsoft.com/office/drawing/2014/main" id="{DDFE1417-A1E1-4362-9A2B-AAEC7509597C}"/>
            </a:ext>
          </a:extLst>
        </xdr:cNvPr>
        <xdr:cNvSpPr/>
      </xdr:nvSpPr>
      <xdr:spPr>
        <a:xfrm>
          <a:off x="9182100" y="6677025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48</xdr:row>
      <xdr:rowOff>133350</xdr:rowOff>
    </xdr:from>
    <xdr:to>
      <xdr:col>26</xdr:col>
      <xdr:colOff>400050</xdr:colOff>
      <xdr:row>49</xdr:row>
      <xdr:rowOff>161925</xdr:rowOff>
    </xdr:to>
    <xdr:sp macro="" textlink="">
      <xdr:nvSpPr>
        <xdr:cNvPr id="281" name="Flowchart: Connector 280">
          <a:extLst>
            <a:ext uri="{FF2B5EF4-FFF2-40B4-BE49-F238E27FC236}">
              <a16:creationId xmlns:a16="http://schemas.microsoft.com/office/drawing/2014/main" id="{F07A1900-44EE-4FAA-B093-B61188ED4298}"/>
            </a:ext>
          </a:extLst>
        </xdr:cNvPr>
        <xdr:cNvSpPr/>
      </xdr:nvSpPr>
      <xdr:spPr>
        <a:xfrm>
          <a:off x="9182100" y="527685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490537</xdr:colOff>
      <xdr:row>48</xdr:row>
      <xdr:rowOff>123825</xdr:rowOff>
    </xdr:from>
    <xdr:to>
      <xdr:col>27</xdr:col>
      <xdr:colOff>98425</xdr:colOff>
      <xdr:row>49</xdr:row>
      <xdr:rowOff>152400</xdr:rowOff>
    </xdr:to>
    <xdr:sp macro="" textlink="">
      <xdr:nvSpPr>
        <xdr:cNvPr id="282" name="Flowchart: Connector 281">
          <a:extLst>
            <a:ext uri="{FF2B5EF4-FFF2-40B4-BE49-F238E27FC236}">
              <a16:creationId xmlns:a16="http://schemas.microsoft.com/office/drawing/2014/main" id="{FCCFD5AE-EBDD-4933-9127-1CCC392E9CA7}"/>
            </a:ext>
          </a:extLst>
        </xdr:cNvPr>
        <xdr:cNvSpPr/>
      </xdr:nvSpPr>
      <xdr:spPr>
        <a:xfrm>
          <a:off x="9499600" y="9267825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59</xdr:row>
      <xdr:rowOff>0</xdr:rowOff>
    </xdr:from>
    <xdr:to>
      <xdr:col>20</xdr:col>
      <xdr:colOff>304800</xdr:colOff>
      <xdr:row>60</xdr:row>
      <xdr:rowOff>28575</xdr:rowOff>
    </xdr:to>
    <xdr:sp macro="" textlink="">
      <xdr:nvSpPr>
        <xdr:cNvPr id="283" name="Flowchart: Connector 282">
          <a:extLst>
            <a:ext uri="{FF2B5EF4-FFF2-40B4-BE49-F238E27FC236}">
              <a16:creationId xmlns:a16="http://schemas.microsoft.com/office/drawing/2014/main" id="{B90AD61A-0B1A-4F3C-B7A1-37CBDFCC66D8}"/>
            </a:ext>
          </a:extLst>
        </xdr:cNvPr>
        <xdr:cNvSpPr/>
      </xdr:nvSpPr>
      <xdr:spPr>
        <a:xfrm>
          <a:off x="6924675" y="7239000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54</xdr:row>
      <xdr:rowOff>123825</xdr:rowOff>
    </xdr:from>
    <xdr:to>
      <xdr:col>26</xdr:col>
      <xdr:colOff>400050</xdr:colOff>
      <xdr:row>55</xdr:row>
      <xdr:rowOff>152400</xdr:rowOff>
    </xdr:to>
    <xdr:sp macro="" textlink="">
      <xdr:nvSpPr>
        <xdr:cNvPr id="284" name="Flowchart: Connector 283">
          <a:extLst>
            <a:ext uri="{FF2B5EF4-FFF2-40B4-BE49-F238E27FC236}">
              <a16:creationId xmlns:a16="http://schemas.microsoft.com/office/drawing/2014/main" id="{C6151397-0C9D-4F93-BEDB-56423B4B193F}"/>
            </a:ext>
          </a:extLst>
        </xdr:cNvPr>
        <xdr:cNvSpPr/>
      </xdr:nvSpPr>
      <xdr:spPr>
        <a:xfrm>
          <a:off x="9182100" y="6410325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361950</xdr:colOff>
      <xdr:row>59</xdr:row>
      <xdr:rowOff>9525</xdr:rowOff>
    </xdr:from>
    <xdr:to>
      <xdr:col>21</xdr:col>
      <xdr:colOff>161925</xdr:colOff>
      <xdr:row>60</xdr:row>
      <xdr:rowOff>38100</xdr:rowOff>
    </xdr:to>
    <xdr:sp macro="" textlink="">
      <xdr:nvSpPr>
        <xdr:cNvPr id="285" name="Flowchart: Connector 284">
          <a:extLst>
            <a:ext uri="{FF2B5EF4-FFF2-40B4-BE49-F238E27FC236}">
              <a16:creationId xmlns:a16="http://schemas.microsoft.com/office/drawing/2014/main" id="{E1FC9988-EC67-4A69-AC2D-B1A29DBB51FE}"/>
            </a:ext>
          </a:extLst>
        </xdr:cNvPr>
        <xdr:cNvSpPr/>
      </xdr:nvSpPr>
      <xdr:spPr>
        <a:xfrm>
          <a:off x="7200900" y="7248525"/>
          <a:ext cx="219075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53</xdr:row>
      <xdr:rowOff>19050</xdr:rowOff>
    </xdr:from>
    <xdr:to>
      <xdr:col>26</xdr:col>
      <xdr:colOff>400050</xdr:colOff>
      <xdr:row>54</xdr:row>
      <xdr:rowOff>47625</xdr:rowOff>
    </xdr:to>
    <xdr:sp macro="" textlink="">
      <xdr:nvSpPr>
        <xdr:cNvPr id="286" name="Flowchart: Connector 285">
          <a:extLst>
            <a:ext uri="{FF2B5EF4-FFF2-40B4-BE49-F238E27FC236}">
              <a16:creationId xmlns:a16="http://schemas.microsoft.com/office/drawing/2014/main" id="{DA4D64E4-6057-42F7-82E1-14EE0E30B445}"/>
            </a:ext>
          </a:extLst>
        </xdr:cNvPr>
        <xdr:cNvSpPr/>
      </xdr:nvSpPr>
      <xdr:spPr>
        <a:xfrm>
          <a:off x="9182100" y="6115050"/>
          <a:ext cx="219075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228600</xdr:colOff>
      <xdr:row>59</xdr:row>
      <xdr:rowOff>0</xdr:rowOff>
    </xdr:from>
    <xdr:to>
      <xdr:col>22</xdr:col>
      <xdr:colOff>47625</xdr:colOff>
      <xdr:row>60</xdr:row>
      <xdr:rowOff>28575</xdr:rowOff>
    </xdr:to>
    <xdr:sp macro="" textlink="">
      <xdr:nvSpPr>
        <xdr:cNvPr id="287" name="Flowchart: Connector 286">
          <a:extLst>
            <a:ext uri="{FF2B5EF4-FFF2-40B4-BE49-F238E27FC236}">
              <a16:creationId xmlns:a16="http://schemas.microsoft.com/office/drawing/2014/main" id="{5A78E0A4-2414-4FF0-B642-C99452D362EF}"/>
            </a:ext>
          </a:extLst>
        </xdr:cNvPr>
        <xdr:cNvSpPr/>
      </xdr:nvSpPr>
      <xdr:spPr>
        <a:xfrm>
          <a:off x="7486650" y="7239000"/>
          <a:ext cx="219075" cy="219075"/>
        </a:xfrm>
        <a:prstGeom prst="flowChartConnector">
          <a:avLst/>
        </a:prstGeom>
        <a:solidFill>
          <a:schemeClr val="accent4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171450</xdr:colOff>
      <xdr:row>50</xdr:row>
      <xdr:rowOff>38100</xdr:rowOff>
    </xdr:from>
    <xdr:to>
      <xdr:col>26</xdr:col>
      <xdr:colOff>390525</xdr:colOff>
      <xdr:row>51</xdr:row>
      <xdr:rowOff>66675</xdr:rowOff>
    </xdr:to>
    <xdr:sp macro="" textlink="">
      <xdr:nvSpPr>
        <xdr:cNvPr id="288" name="Flowchart: Connector 287">
          <a:extLst>
            <a:ext uri="{FF2B5EF4-FFF2-40B4-BE49-F238E27FC236}">
              <a16:creationId xmlns:a16="http://schemas.microsoft.com/office/drawing/2014/main" id="{F4649223-A10B-4A28-812A-5214E2E1EF44}"/>
            </a:ext>
          </a:extLst>
        </xdr:cNvPr>
        <xdr:cNvSpPr/>
      </xdr:nvSpPr>
      <xdr:spPr>
        <a:xfrm>
          <a:off x="9172575" y="5562600"/>
          <a:ext cx="219075" cy="219075"/>
        </a:xfrm>
        <a:prstGeom prst="flowChartConnector">
          <a:avLst/>
        </a:prstGeom>
        <a:solidFill>
          <a:schemeClr val="accent4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76200</xdr:colOff>
      <xdr:row>47</xdr:row>
      <xdr:rowOff>38100</xdr:rowOff>
    </xdr:from>
    <xdr:to>
      <xdr:col>18</xdr:col>
      <xdr:colOff>295275</xdr:colOff>
      <xdr:row>48</xdr:row>
      <xdr:rowOff>66675</xdr:rowOff>
    </xdr:to>
    <xdr:sp macro="" textlink="">
      <xdr:nvSpPr>
        <xdr:cNvPr id="289" name="Flowchart: Connector 288">
          <a:extLst>
            <a:ext uri="{FF2B5EF4-FFF2-40B4-BE49-F238E27FC236}">
              <a16:creationId xmlns:a16="http://schemas.microsoft.com/office/drawing/2014/main" id="{AC62D764-C831-4722-A934-26E09D001AD2}"/>
            </a:ext>
          </a:extLst>
        </xdr:cNvPr>
        <xdr:cNvSpPr/>
      </xdr:nvSpPr>
      <xdr:spPr>
        <a:xfrm>
          <a:off x="6076950" y="4991100"/>
          <a:ext cx="219075" cy="219075"/>
        </a:xfrm>
        <a:prstGeom prst="flowChartConnector">
          <a:avLst/>
        </a:prstGeom>
        <a:solidFill>
          <a:schemeClr val="accent6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171450</xdr:colOff>
      <xdr:row>51</xdr:row>
      <xdr:rowOff>123825</xdr:rowOff>
    </xdr:from>
    <xdr:to>
      <xdr:col>26</xdr:col>
      <xdr:colOff>390525</xdr:colOff>
      <xdr:row>52</xdr:row>
      <xdr:rowOff>152400</xdr:rowOff>
    </xdr:to>
    <xdr:sp macro="" textlink="">
      <xdr:nvSpPr>
        <xdr:cNvPr id="290" name="Flowchart: Connector 289">
          <a:extLst>
            <a:ext uri="{FF2B5EF4-FFF2-40B4-BE49-F238E27FC236}">
              <a16:creationId xmlns:a16="http://schemas.microsoft.com/office/drawing/2014/main" id="{9BB90034-E0DB-4A1C-9605-A45C0C1D96C9}"/>
            </a:ext>
          </a:extLst>
        </xdr:cNvPr>
        <xdr:cNvSpPr/>
      </xdr:nvSpPr>
      <xdr:spPr>
        <a:xfrm>
          <a:off x="9172575" y="5838825"/>
          <a:ext cx="219075" cy="219075"/>
        </a:xfrm>
        <a:prstGeom prst="flowChartConnector">
          <a:avLst/>
        </a:prstGeom>
        <a:solidFill>
          <a:schemeClr val="accent6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481012</xdr:colOff>
      <xdr:row>51</xdr:row>
      <xdr:rowOff>123825</xdr:rowOff>
    </xdr:from>
    <xdr:to>
      <xdr:col>27</xdr:col>
      <xdr:colOff>88900</xdr:colOff>
      <xdr:row>52</xdr:row>
      <xdr:rowOff>152400</xdr:rowOff>
    </xdr:to>
    <xdr:sp macro="" textlink="">
      <xdr:nvSpPr>
        <xdr:cNvPr id="291" name="Flowchart: Connector 290">
          <a:extLst>
            <a:ext uri="{FF2B5EF4-FFF2-40B4-BE49-F238E27FC236}">
              <a16:creationId xmlns:a16="http://schemas.microsoft.com/office/drawing/2014/main" id="{6EAD3CC3-B866-49DD-A7F8-7FE11AF4C05B}"/>
            </a:ext>
          </a:extLst>
        </xdr:cNvPr>
        <xdr:cNvSpPr/>
      </xdr:nvSpPr>
      <xdr:spPr>
        <a:xfrm>
          <a:off x="9490075" y="9839325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482600</xdr:colOff>
      <xdr:row>53</xdr:row>
      <xdr:rowOff>26987</xdr:rowOff>
    </xdr:from>
    <xdr:to>
      <xdr:col>27</xdr:col>
      <xdr:colOff>90488</xdr:colOff>
      <xdr:row>54</xdr:row>
      <xdr:rowOff>55562</xdr:rowOff>
    </xdr:to>
    <xdr:sp macro="" textlink="">
      <xdr:nvSpPr>
        <xdr:cNvPr id="292" name="Flowchart: Connector 291">
          <a:extLst>
            <a:ext uri="{FF2B5EF4-FFF2-40B4-BE49-F238E27FC236}">
              <a16:creationId xmlns:a16="http://schemas.microsoft.com/office/drawing/2014/main" id="{DD9EE2EF-7800-486A-92D7-5C7EE4B239BD}"/>
            </a:ext>
          </a:extLst>
        </xdr:cNvPr>
        <xdr:cNvSpPr/>
      </xdr:nvSpPr>
      <xdr:spPr>
        <a:xfrm>
          <a:off x="9491663" y="10123487"/>
          <a:ext cx="219075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47</xdr:row>
      <xdr:rowOff>47625</xdr:rowOff>
    </xdr:from>
    <xdr:to>
      <xdr:col>19</xdr:col>
      <xdr:colOff>161925</xdr:colOff>
      <xdr:row>48</xdr:row>
      <xdr:rowOff>76200</xdr:rowOff>
    </xdr:to>
    <xdr:sp macro="" textlink="">
      <xdr:nvSpPr>
        <xdr:cNvPr id="293" name="Flowchart: Connector 292">
          <a:extLst>
            <a:ext uri="{FF2B5EF4-FFF2-40B4-BE49-F238E27FC236}">
              <a16:creationId xmlns:a16="http://schemas.microsoft.com/office/drawing/2014/main" id="{D9EEEBA7-92AC-4245-A328-BB963F798682}"/>
            </a:ext>
          </a:extLst>
        </xdr:cNvPr>
        <xdr:cNvSpPr/>
      </xdr:nvSpPr>
      <xdr:spPr>
        <a:xfrm>
          <a:off x="6362700" y="5000625"/>
          <a:ext cx="219075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482599</xdr:colOff>
      <xdr:row>54</xdr:row>
      <xdr:rowOff>106362</xdr:rowOff>
    </xdr:from>
    <xdr:to>
      <xdr:col>27</xdr:col>
      <xdr:colOff>90487</xdr:colOff>
      <xdr:row>55</xdr:row>
      <xdr:rowOff>134937</xdr:rowOff>
    </xdr:to>
    <xdr:sp macro="" textlink="">
      <xdr:nvSpPr>
        <xdr:cNvPr id="294" name="Flowchart: Connector 293">
          <a:extLst>
            <a:ext uri="{FF2B5EF4-FFF2-40B4-BE49-F238E27FC236}">
              <a16:creationId xmlns:a16="http://schemas.microsoft.com/office/drawing/2014/main" id="{E44BCA73-CF6D-403C-9A89-84C6D5CF2066}"/>
            </a:ext>
          </a:extLst>
        </xdr:cNvPr>
        <xdr:cNvSpPr/>
      </xdr:nvSpPr>
      <xdr:spPr>
        <a:xfrm>
          <a:off x="9491662" y="10393362"/>
          <a:ext cx="219075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238125</xdr:colOff>
      <xdr:row>47</xdr:row>
      <xdr:rowOff>38100</xdr:rowOff>
    </xdr:from>
    <xdr:to>
      <xdr:col>20</xdr:col>
      <xdr:colOff>38100</xdr:colOff>
      <xdr:row>48</xdr:row>
      <xdr:rowOff>66675</xdr:rowOff>
    </xdr:to>
    <xdr:sp macro="" textlink="">
      <xdr:nvSpPr>
        <xdr:cNvPr id="295" name="Flowchart: Connector 294">
          <a:extLst>
            <a:ext uri="{FF2B5EF4-FFF2-40B4-BE49-F238E27FC236}">
              <a16:creationId xmlns:a16="http://schemas.microsoft.com/office/drawing/2014/main" id="{BE278C38-7DB7-4942-B3B7-FF0385DAE55D}"/>
            </a:ext>
          </a:extLst>
        </xdr:cNvPr>
        <xdr:cNvSpPr/>
      </xdr:nvSpPr>
      <xdr:spPr>
        <a:xfrm>
          <a:off x="6657975" y="4991100"/>
          <a:ext cx="219075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469900</xdr:colOff>
      <xdr:row>57</xdr:row>
      <xdr:rowOff>106362</xdr:rowOff>
    </xdr:from>
    <xdr:to>
      <xdr:col>27</xdr:col>
      <xdr:colOff>77788</xdr:colOff>
      <xdr:row>58</xdr:row>
      <xdr:rowOff>134937</xdr:rowOff>
    </xdr:to>
    <xdr:sp macro="" textlink="">
      <xdr:nvSpPr>
        <xdr:cNvPr id="296" name="Flowchart: Connector 295">
          <a:extLst>
            <a:ext uri="{FF2B5EF4-FFF2-40B4-BE49-F238E27FC236}">
              <a16:creationId xmlns:a16="http://schemas.microsoft.com/office/drawing/2014/main" id="{A499D4D8-49A4-4961-8170-CB73A612B71B}"/>
            </a:ext>
          </a:extLst>
        </xdr:cNvPr>
        <xdr:cNvSpPr/>
      </xdr:nvSpPr>
      <xdr:spPr>
        <a:xfrm>
          <a:off x="9478963" y="10964862"/>
          <a:ext cx="219075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47</xdr:row>
      <xdr:rowOff>38100</xdr:rowOff>
    </xdr:from>
    <xdr:to>
      <xdr:col>20</xdr:col>
      <xdr:colOff>304800</xdr:colOff>
      <xdr:row>48</xdr:row>
      <xdr:rowOff>66675</xdr:rowOff>
    </xdr:to>
    <xdr:sp macro="" textlink="">
      <xdr:nvSpPr>
        <xdr:cNvPr id="297" name="Flowchart: Connector 296">
          <a:extLst>
            <a:ext uri="{FF2B5EF4-FFF2-40B4-BE49-F238E27FC236}">
              <a16:creationId xmlns:a16="http://schemas.microsoft.com/office/drawing/2014/main" id="{9C98738F-15C4-4B6F-8470-F54D99B8730D}"/>
            </a:ext>
          </a:extLst>
        </xdr:cNvPr>
        <xdr:cNvSpPr/>
      </xdr:nvSpPr>
      <xdr:spPr>
        <a:xfrm>
          <a:off x="6924675" y="4991100"/>
          <a:ext cx="219075" cy="219075"/>
        </a:xfrm>
        <a:prstGeom prst="flowChartConnector">
          <a:avLst/>
        </a:prstGeom>
        <a:solidFill>
          <a:srgbClr val="00B0F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473075</xdr:colOff>
      <xdr:row>56</xdr:row>
      <xdr:rowOff>23813</xdr:rowOff>
    </xdr:from>
    <xdr:to>
      <xdr:col>27</xdr:col>
      <xdr:colOff>80963</xdr:colOff>
      <xdr:row>57</xdr:row>
      <xdr:rowOff>52388</xdr:rowOff>
    </xdr:to>
    <xdr:sp macro="" textlink="">
      <xdr:nvSpPr>
        <xdr:cNvPr id="298" name="Flowchart: Connector 297">
          <a:extLst>
            <a:ext uri="{FF2B5EF4-FFF2-40B4-BE49-F238E27FC236}">
              <a16:creationId xmlns:a16="http://schemas.microsoft.com/office/drawing/2014/main" id="{87A0646B-BD07-4A83-A9D2-AE935E4CB0B9}"/>
            </a:ext>
          </a:extLst>
        </xdr:cNvPr>
        <xdr:cNvSpPr/>
      </xdr:nvSpPr>
      <xdr:spPr>
        <a:xfrm>
          <a:off x="9482138" y="10691813"/>
          <a:ext cx="219075" cy="219075"/>
        </a:xfrm>
        <a:prstGeom prst="flowChartConnector">
          <a:avLst/>
        </a:prstGeom>
        <a:solidFill>
          <a:srgbClr val="00B0F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372836</xdr:colOff>
      <xdr:row>56</xdr:row>
      <xdr:rowOff>10887</xdr:rowOff>
    </xdr:from>
    <xdr:to>
      <xdr:col>19</xdr:col>
      <xdr:colOff>176892</xdr:colOff>
      <xdr:row>57</xdr:row>
      <xdr:rowOff>39462</xdr:rowOff>
    </xdr:to>
    <xdr:sp macro="" textlink="">
      <xdr:nvSpPr>
        <xdr:cNvPr id="299" name="Flowchart: Connector 298">
          <a:extLst>
            <a:ext uri="{FF2B5EF4-FFF2-40B4-BE49-F238E27FC236}">
              <a16:creationId xmlns:a16="http://schemas.microsoft.com/office/drawing/2014/main" id="{06778B7E-C623-44D6-A877-48AAF3E9C3EF}"/>
            </a:ext>
          </a:extLst>
        </xdr:cNvPr>
        <xdr:cNvSpPr/>
      </xdr:nvSpPr>
      <xdr:spPr>
        <a:xfrm>
          <a:off x="6400800" y="10678887"/>
          <a:ext cx="225878" cy="219075"/>
        </a:xfrm>
        <a:prstGeom prst="flowChartConnector">
          <a:avLst/>
        </a:prstGeom>
        <a:solidFill>
          <a:srgbClr val="00B05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223158</xdr:colOff>
      <xdr:row>57</xdr:row>
      <xdr:rowOff>110218</xdr:rowOff>
    </xdr:from>
    <xdr:to>
      <xdr:col>20</xdr:col>
      <xdr:colOff>27215</xdr:colOff>
      <xdr:row>58</xdr:row>
      <xdr:rowOff>138793</xdr:rowOff>
    </xdr:to>
    <xdr:sp macro="" textlink="">
      <xdr:nvSpPr>
        <xdr:cNvPr id="303" name="Flowchart: Connector 302">
          <a:extLst>
            <a:ext uri="{FF2B5EF4-FFF2-40B4-BE49-F238E27FC236}">
              <a16:creationId xmlns:a16="http://schemas.microsoft.com/office/drawing/2014/main" id="{BE8A30D1-0591-4248-8651-73088451AC7C}"/>
            </a:ext>
          </a:extLst>
        </xdr:cNvPr>
        <xdr:cNvSpPr/>
      </xdr:nvSpPr>
      <xdr:spPr>
        <a:xfrm>
          <a:off x="6672944" y="10968718"/>
          <a:ext cx="225878" cy="219075"/>
        </a:xfrm>
        <a:prstGeom prst="flowChartConnector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48</xdr:row>
      <xdr:rowOff>180975</xdr:rowOff>
    </xdr:from>
    <xdr:to>
      <xdr:col>1</xdr:col>
      <xdr:colOff>133350</xdr:colOff>
      <xdr:row>50</xdr:row>
      <xdr:rowOff>19050</xdr:rowOff>
    </xdr:to>
    <xdr:sp macro="" textlink="">
      <xdr:nvSpPr>
        <xdr:cNvPr id="365" name="Flowchart: Connector 364">
          <a:extLst>
            <a:ext uri="{FF2B5EF4-FFF2-40B4-BE49-F238E27FC236}">
              <a16:creationId xmlns:a16="http://schemas.microsoft.com/office/drawing/2014/main" id="{0B41AC52-9E0D-485B-921F-B699ED740E51}"/>
            </a:ext>
          </a:extLst>
        </xdr:cNvPr>
        <xdr:cNvSpPr/>
      </xdr:nvSpPr>
      <xdr:spPr>
        <a:xfrm>
          <a:off x="523875" y="4752975"/>
          <a:ext cx="219075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45</xdr:row>
      <xdr:rowOff>161925</xdr:rowOff>
    </xdr:from>
    <xdr:to>
      <xdr:col>1</xdr:col>
      <xdr:colOff>133350</xdr:colOff>
      <xdr:row>47</xdr:row>
      <xdr:rowOff>0</xdr:rowOff>
    </xdr:to>
    <xdr:sp macro="" textlink="">
      <xdr:nvSpPr>
        <xdr:cNvPr id="366" name="Flowchart: Connector 365">
          <a:extLst>
            <a:ext uri="{FF2B5EF4-FFF2-40B4-BE49-F238E27FC236}">
              <a16:creationId xmlns:a16="http://schemas.microsoft.com/office/drawing/2014/main" id="{96117A60-2778-43F2-B15D-7C174C994ACF}"/>
            </a:ext>
          </a:extLst>
        </xdr:cNvPr>
        <xdr:cNvSpPr/>
      </xdr:nvSpPr>
      <xdr:spPr>
        <a:xfrm>
          <a:off x="523875" y="4162425"/>
          <a:ext cx="219075" cy="219075"/>
        </a:xfrm>
        <a:prstGeom prst="flowChartConnector">
          <a:avLst/>
        </a:prstGeom>
        <a:solidFill>
          <a:schemeClr val="accent4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533400</xdr:colOff>
      <xdr:row>46</xdr:row>
      <xdr:rowOff>171450</xdr:rowOff>
    </xdr:from>
    <xdr:to>
      <xdr:col>1</xdr:col>
      <xdr:colOff>142875</xdr:colOff>
      <xdr:row>48</xdr:row>
      <xdr:rowOff>9525</xdr:rowOff>
    </xdr:to>
    <xdr:sp macro="" textlink="">
      <xdr:nvSpPr>
        <xdr:cNvPr id="367" name="Flowchart: Connector 366">
          <a:extLst>
            <a:ext uri="{FF2B5EF4-FFF2-40B4-BE49-F238E27FC236}">
              <a16:creationId xmlns:a16="http://schemas.microsoft.com/office/drawing/2014/main" id="{54DB2C89-2483-4D09-8E8C-95F402C7714B}"/>
            </a:ext>
          </a:extLst>
        </xdr:cNvPr>
        <xdr:cNvSpPr/>
      </xdr:nvSpPr>
      <xdr:spPr>
        <a:xfrm>
          <a:off x="533400" y="436245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50</xdr:row>
      <xdr:rowOff>0</xdr:rowOff>
    </xdr:from>
    <xdr:to>
      <xdr:col>1</xdr:col>
      <xdr:colOff>152400</xdr:colOff>
      <xdr:row>51</xdr:row>
      <xdr:rowOff>28575</xdr:rowOff>
    </xdr:to>
    <xdr:sp macro="" textlink="">
      <xdr:nvSpPr>
        <xdr:cNvPr id="368" name="Flowchart: Connector 367">
          <a:extLst>
            <a:ext uri="{FF2B5EF4-FFF2-40B4-BE49-F238E27FC236}">
              <a16:creationId xmlns:a16="http://schemas.microsoft.com/office/drawing/2014/main" id="{4EBD50CF-E683-4A6D-9C0A-155247A059A6}"/>
            </a:ext>
          </a:extLst>
        </xdr:cNvPr>
        <xdr:cNvSpPr/>
      </xdr:nvSpPr>
      <xdr:spPr>
        <a:xfrm>
          <a:off x="542925" y="4953000"/>
          <a:ext cx="219075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552450</xdr:colOff>
      <xdr:row>51</xdr:row>
      <xdr:rowOff>0</xdr:rowOff>
    </xdr:from>
    <xdr:to>
      <xdr:col>1</xdr:col>
      <xdr:colOff>161925</xdr:colOff>
      <xdr:row>52</xdr:row>
      <xdr:rowOff>28575</xdr:rowOff>
    </xdr:to>
    <xdr:sp macro="" textlink="">
      <xdr:nvSpPr>
        <xdr:cNvPr id="369" name="Flowchart: Connector 368">
          <a:extLst>
            <a:ext uri="{FF2B5EF4-FFF2-40B4-BE49-F238E27FC236}">
              <a16:creationId xmlns:a16="http://schemas.microsoft.com/office/drawing/2014/main" id="{017D76AC-4E5F-4588-B556-97E899A7C14B}"/>
            </a:ext>
          </a:extLst>
        </xdr:cNvPr>
        <xdr:cNvSpPr/>
      </xdr:nvSpPr>
      <xdr:spPr>
        <a:xfrm>
          <a:off x="552450" y="5143500"/>
          <a:ext cx="219075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52</xdr:row>
      <xdr:rowOff>0</xdr:rowOff>
    </xdr:from>
    <xdr:to>
      <xdr:col>1</xdr:col>
      <xdr:colOff>152400</xdr:colOff>
      <xdr:row>53</xdr:row>
      <xdr:rowOff>28575</xdr:rowOff>
    </xdr:to>
    <xdr:sp macro="" textlink="">
      <xdr:nvSpPr>
        <xdr:cNvPr id="370" name="Flowchart: Connector 369">
          <a:extLst>
            <a:ext uri="{FF2B5EF4-FFF2-40B4-BE49-F238E27FC236}">
              <a16:creationId xmlns:a16="http://schemas.microsoft.com/office/drawing/2014/main" id="{59297F42-6ECF-4C91-B887-2DD201F94F9B}"/>
            </a:ext>
          </a:extLst>
        </xdr:cNvPr>
        <xdr:cNvSpPr/>
      </xdr:nvSpPr>
      <xdr:spPr>
        <a:xfrm>
          <a:off x="542925" y="5334000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533400</xdr:colOff>
      <xdr:row>52</xdr:row>
      <xdr:rowOff>171450</xdr:rowOff>
    </xdr:from>
    <xdr:to>
      <xdr:col>1</xdr:col>
      <xdr:colOff>142875</xdr:colOff>
      <xdr:row>54</xdr:row>
      <xdr:rowOff>9525</xdr:rowOff>
    </xdr:to>
    <xdr:sp macro="" textlink="">
      <xdr:nvSpPr>
        <xdr:cNvPr id="371" name="Flowchart: Connector 370">
          <a:extLst>
            <a:ext uri="{FF2B5EF4-FFF2-40B4-BE49-F238E27FC236}">
              <a16:creationId xmlns:a16="http://schemas.microsoft.com/office/drawing/2014/main" id="{1229860D-BE54-4ACD-B649-1BC92BBA362C}"/>
            </a:ext>
          </a:extLst>
        </xdr:cNvPr>
        <xdr:cNvSpPr/>
      </xdr:nvSpPr>
      <xdr:spPr>
        <a:xfrm>
          <a:off x="533400" y="5505450"/>
          <a:ext cx="219075" cy="219075"/>
        </a:xfrm>
        <a:prstGeom prst="flowChartConnector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552450</xdr:colOff>
      <xdr:row>53</xdr:row>
      <xdr:rowOff>180975</xdr:rowOff>
    </xdr:from>
    <xdr:to>
      <xdr:col>1</xdr:col>
      <xdr:colOff>161925</xdr:colOff>
      <xdr:row>55</xdr:row>
      <xdr:rowOff>19050</xdr:rowOff>
    </xdr:to>
    <xdr:sp macro="" textlink="">
      <xdr:nvSpPr>
        <xdr:cNvPr id="372" name="Flowchart: Connector 371">
          <a:extLst>
            <a:ext uri="{FF2B5EF4-FFF2-40B4-BE49-F238E27FC236}">
              <a16:creationId xmlns:a16="http://schemas.microsoft.com/office/drawing/2014/main" id="{563A7B2E-54B6-47EA-9FA1-AC9C611D1224}"/>
            </a:ext>
          </a:extLst>
        </xdr:cNvPr>
        <xdr:cNvSpPr/>
      </xdr:nvSpPr>
      <xdr:spPr>
        <a:xfrm>
          <a:off x="552450" y="5705475"/>
          <a:ext cx="219075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44</xdr:row>
      <xdr:rowOff>171450</xdr:rowOff>
    </xdr:from>
    <xdr:to>
      <xdr:col>1</xdr:col>
      <xdr:colOff>133350</xdr:colOff>
      <xdr:row>46</xdr:row>
      <xdr:rowOff>9525</xdr:rowOff>
    </xdr:to>
    <xdr:sp macro="" textlink="">
      <xdr:nvSpPr>
        <xdr:cNvPr id="373" name="Flowchart: Connector 372">
          <a:extLst>
            <a:ext uri="{FF2B5EF4-FFF2-40B4-BE49-F238E27FC236}">
              <a16:creationId xmlns:a16="http://schemas.microsoft.com/office/drawing/2014/main" id="{DE956ED6-09DA-47DD-ABD3-71834B149EE0}"/>
            </a:ext>
          </a:extLst>
        </xdr:cNvPr>
        <xdr:cNvSpPr/>
      </xdr:nvSpPr>
      <xdr:spPr>
        <a:xfrm>
          <a:off x="523875" y="3981450"/>
          <a:ext cx="219075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43</xdr:row>
      <xdr:rowOff>180975</xdr:rowOff>
    </xdr:from>
    <xdr:to>
      <xdr:col>1</xdr:col>
      <xdr:colOff>133350</xdr:colOff>
      <xdr:row>45</xdr:row>
      <xdr:rowOff>19050</xdr:rowOff>
    </xdr:to>
    <xdr:sp macro="" textlink="">
      <xdr:nvSpPr>
        <xdr:cNvPr id="374" name="Flowchart: Connector 373">
          <a:extLst>
            <a:ext uri="{FF2B5EF4-FFF2-40B4-BE49-F238E27FC236}">
              <a16:creationId xmlns:a16="http://schemas.microsoft.com/office/drawing/2014/main" id="{D7073EF3-57AB-492D-A211-58CEF926936D}"/>
            </a:ext>
          </a:extLst>
        </xdr:cNvPr>
        <xdr:cNvSpPr/>
      </xdr:nvSpPr>
      <xdr:spPr>
        <a:xfrm>
          <a:off x="523875" y="3800475"/>
          <a:ext cx="219075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514350</xdr:colOff>
      <xdr:row>47</xdr:row>
      <xdr:rowOff>180975</xdr:rowOff>
    </xdr:from>
    <xdr:to>
      <xdr:col>1</xdr:col>
      <xdr:colOff>123825</xdr:colOff>
      <xdr:row>49</xdr:row>
      <xdr:rowOff>19050</xdr:rowOff>
    </xdr:to>
    <xdr:sp macro="" textlink="">
      <xdr:nvSpPr>
        <xdr:cNvPr id="375" name="Flowchart: Connector 374">
          <a:extLst>
            <a:ext uri="{FF2B5EF4-FFF2-40B4-BE49-F238E27FC236}">
              <a16:creationId xmlns:a16="http://schemas.microsoft.com/office/drawing/2014/main" id="{2389E8A9-A604-4073-9048-83FF684EAA75}"/>
            </a:ext>
          </a:extLst>
        </xdr:cNvPr>
        <xdr:cNvSpPr/>
      </xdr:nvSpPr>
      <xdr:spPr>
        <a:xfrm>
          <a:off x="514350" y="4562475"/>
          <a:ext cx="219075" cy="219075"/>
        </a:xfrm>
        <a:prstGeom prst="flowChartConnector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371475</xdr:colOff>
      <xdr:row>57</xdr:row>
      <xdr:rowOff>104775</xdr:rowOff>
    </xdr:from>
    <xdr:to>
      <xdr:col>21</xdr:col>
      <xdr:colOff>171450</xdr:colOff>
      <xdr:row>58</xdr:row>
      <xdr:rowOff>133350</xdr:rowOff>
    </xdr:to>
    <xdr:sp macro="" textlink="">
      <xdr:nvSpPr>
        <xdr:cNvPr id="378" name="Flowchart: Connector 377">
          <a:extLst>
            <a:ext uri="{FF2B5EF4-FFF2-40B4-BE49-F238E27FC236}">
              <a16:creationId xmlns:a16="http://schemas.microsoft.com/office/drawing/2014/main" id="{DEAAE334-8240-400B-987E-29AAC576C2EF}"/>
            </a:ext>
          </a:extLst>
        </xdr:cNvPr>
        <xdr:cNvSpPr/>
      </xdr:nvSpPr>
      <xdr:spPr>
        <a:xfrm>
          <a:off x="7210425" y="10963275"/>
          <a:ext cx="219075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361950</xdr:colOff>
      <xdr:row>56</xdr:row>
      <xdr:rowOff>19050</xdr:rowOff>
    </xdr:from>
    <xdr:to>
      <xdr:col>21</xdr:col>
      <xdr:colOff>161925</xdr:colOff>
      <xdr:row>57</xdr:row>
      <xdr:rowOff>47625</xdr:rowOff>
    </xdr:to>
    <xdr:sp macro="" textlink="">
      <xdr:nvSpPr>
        <xdr:cNvPr id="380" name="Flowchart: Connector 379">
          <a:extLst>
            <a:ext uri="{FF2B5EF4-FFF2-40B4-BE49-F238E27FC236}">
              <a16:creationId xmlns:a16="http://schemas.microsoft.com/office/drawing/2014/main" id="{2D785555-63CA-4257-9EC9-00B59FF1BA27}"/>
            </a:ext>
          </a:extLst>
        </xdr:cNvPr>
        <xdr:cNvSpPr/>
      </xdr:nvSpPr>
      <xdr:spPr>
        <a:xfrm>
          <a:off x="7200900" y="10687050"/>
          <a:ext cx="219075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87312</xdr:rowOff>
    </xdr:from>
    <xdr:to>
      <xdr:col>21</xdr:col>
      <xdr:colOff>161925</xdr:colOff>
      <xdr:row>55</xdr:row>
      <xdr:rowOff>115887</xdr:rowOff>
    </xdr:to>
    <xdr:sp macro="" textlink="">
      <xdr:nvSpPr>
        <xdr:cNvPr id="382" name="Flowchart: Connector 381">
          <a:extLst>
            <a:ext uri="{FF2B5EF4-FFF2-40B4-BE49-F238E27FC236}">
              <a16:creationId xmlns:a16="http://schemas.microsoft.com/office/drawing/2014/main" id="{2D4661EC-F7D6-483B-8467-510F4F19CE30}"/>
            </a:ext>
          </a:extLst>
        </xdr:cNvPr>
        <xdr:cNvSpPr/>
      </xdr:nvSpPr>
      <xdr:spPr>
        <a:xfrm>
          <a:off x="7212013" y="10374312"/>
          <a:ext cx="220662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249237</xdr:colOff>
      <xdr:row>54</xdr:row>
      <xdr:rowOff>100013</xdr:rowOff>
    </xdr:from>
    <xdr:to>
      <xdr:col>22</xdr:col>
      <xdr:colOff>68262</xdr:colOff>
      <xdr:row>55</xdr:row>
      <xdr:rowOff>128588</xdr:rowOff>
    </xdr:to>
    <xdr:sp macro="" textlink="">
      <xdr:nvSpPr>
        <xdr:cNvPr id="383" name="Flowchart: Connector 382">
          <a:extLst>
            <a:ext uri="{FF2B5EF4-FFF2-40B4-BE49-F238E27FC236}">
              <a16:creationId xmlns:a16="http://schemas.microsoft.com/office/drawing/2014/main" id="{31BE4557-C5B9-4BF6-814C-9A78BF1ED5A2}"/>
            </a:ext>
          </a:extLst>
        </xdr:cNvPr>
        <xdr:cNvSpPr/>
      </xdr:nvSpPr>
      <xdr:spPr>
        <a:xfrm>
          <a:off x="7519987" y="10387013"/>
          <a:ext cx="215900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109537</xdr:colOff>
      <xdr:row>54</xdr:row>
      <xdr:rowOff>90487</xdr:rowOff>
    </xdr:from>
    <xdr:to>
      <xdr:col>22</xdr:col>
      <xdr:colOff>328612</xdr:colOff>
      <xdr:row>55</xdr:row>
      <xdr:rowOff>119062</xdr:rowOff>
    </xdr:to>
    <xdr:sp macro="" textlink="">
      <xdr:nvSpPr>
        <xdr:cNvPr id="384" name="Flowchart: Connector 383">
          <a:extLst>
            <a:ext uri="{FF2B5EF4-FFF2-40B4-BE49-F238E27FC236}">
              <a16:creationId xmlns:a16="http://schemas.microsoft.com/office/drawing/2014/main" id="{C3A43378-3380-4681-99A4-0FC77DAC79ED}"/>
            </a:ext>
          </a:extLst>
        </xdr:cNvPr>
        <xdr:cNvSpPr/>
      </xdr:nvSpPr>
      <xdr:spPr>
        <a:xfrm>
          <a:off x="7777162" y="10377487"/>
          <a:ext cx="219075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71437</xdr:colOff>
      <xdr:row>54</xdr:row>
      <xdr:rowOff>100012</xdr:rowOff>
    </xdr:from>
    <xdr:to>
      <xdr:col>24</xdr:col>
      <xdr:colOff>90487</xdr:colOff>
      <xdr:row>55</xdr:row>
      <xdr:rowOff>128587</xdr:rowOff>
    </xdr:to>
    <xdr:sp macro="" textlink="">
      <xdr:nvSpPr>
        <xdr:cNvPr id="385" name="Flowchart: Connector 384">
          <a:extLst>
            <a:ext uri="{FF2B5EF4-FFF2-40B4-BE49-F238E27FC236}">
              <a16:creationId xmlns:a16="http://schemas.microsoft.com/office/drawing/2014/main" id="{D0E67897-CD69-4CA9-B400-A797BFC7D204}"/>
            </a:ext>
          </a:extLst>
        </xdr:cNvPr>
        <xdr:cNvSpPr/>
      </xdr:nvSpPr>
      <xdr:spPr>
        <a:xfrm>
          <a:off x="8072437" y="10387012"/>
          <a:ext cx="217488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138112</xdr:colOff>
      <xdr:row>54</xdr:row>
      <xdr:rowOff>100012</xdr:rowOff>
    </xdr:from>
    <xdr:to>
      <xdr:col>25</xdr:col>
      <xdr:colOff>157162</xdr:colOff>
      <xdr:row>55</xdr:row>
      <xdr:rowOff>128587</xdr:rowOff>
    </xdr:to>
    <xdr:sp macro="" textlink="">
      <xdr:nvSpPr>
        <xdr:cNvPr id="386" name="Flowchart: Connector 385">
          <a:extLst>
            <a:ext uri="{FF2B5EF4-FFF2-40B4-BE49-F238E27FC236}">
              <a16:creationId xmlns:a16="http://schemas.microsoft.com/office/drawing/2014/main" id="{54123DEC-8056-41D8-BBAB-346A26EDAD9A}"/>
            </a:ext>
          </a:extLst>
        </xdr:cNvPr>
        <xdr:cNvSpPr/>
      </xdr:nvSpPr>
      <xdr:spPr>
        <a:xfrm>
          <a:off x="8337550" y="10387012"/>
          <a:ext cx="217487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233362</xdr:colOff>
      <xdr:row>54</xdr:row>
      <xdr:rowOff>109537</xdr:rowOff>
    </xdr:from>
    <xdr:to>
      <xdr:col>25</xdr:col>
      <xdr:colOff>452437</xdr:colOff>
      <xdr:row>55</xdr:row>
      <xdr:rowOff>138112</xdr:rowOff>
    </xdr:to>
    <xdr:sp macro="" textlink="">
      <xdr:nvSpPr>
        <xdr:cNvPr id="387" name="Flowchart: Connector 386">
          <a:extLst>
            <a:ext uri="{FF2B5EF4-FFF2-40B4-BE49-F238E27FC236}">
              <a16:creationId xmlns:a16="http://schemas.microsoft.com/office/drawing/2014/main" id="{3DE5DBE4-75A7-4133-9DB1-5ECAF7814B46}"/>
            </a:ext>
          </a:extLst>
        </xdr:cNvPr>
        <xdr:cNvSpPr/>
      </xdr:nvSpPr>
      <xdr:spPr>
        <a:xfrm>
          <a:off x="8631237" y="10396537"/>
          <a:ext cx="219075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519112</xdr:colOff>
      <xdr:row>54</xdr:row>
      <xdr:rowOff>109537</xdr:rowOff>
    </xdr:from>
    <xdr:to>
      <xdr:col>26</xdr:col>
      <xdr:colOff>128587</xdr:colOff>
      <xdr:row>55</xdr:row>
      <xdr:rowOff>138112</xdr:rowOff>
    </xdr:to>
    <xdr:sp macro="" textlink="">
      <xdr:nvSpPr>
        <xdr:cNvPr id="388" name="Flowchart: Connector 387">
          <a:extLst>
            <a:ext uri="{FF2B5EF4-FFF2-40B4-BE49-F238E27FC236}">
              <a16:creationId xmlns:a16="http://schemas.microsoft.com/office/drawing/2014/main" id="{F9586B52-70BF-4C8A-A80A-E8593D74BD6E}"/>
            </a:ext>
          </a:extLst>
        </xdr:cNvPr>
        <xdr:cNvSpPr/>
      </xdr:nvSpPr>
      <xdr:spPr>
        <a:xfrm>
          <a:off x="8916987" y="10396537"/>
          <a:ext cx="220663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495300</xdr:colOff>
      <xdr:row>51</xdr:row>
      <xdr:rowOff>133350</xdr:rowOff>
    </xdr:from>
    <xdr:to>
      <xdr:col>26</xdr:col>
      <xdr:colOff>104775</xdr:colOff>
      <xdr:row>52</xdr:row>
      <xdr:rowOff>161925</xdr:rowOff>
    </xdr:to>
    <xdr:sp macro="" textlink="">
      <xdr:nvSpPr>
        <xdr:cNvPr id="389" name="Flowchart: Connector 388">
          <a:extLst>
            <a:ext uri="{FF2B5EF4-FFF2-40B4-BE49-F238E27FC236}">
              <a16:creationId xmlns:a16="http://schemas.microsoft.com/office/drawing/2014/main" id="{A9CF9C86-45BA-4944-BBD7-99F063C355C6}"/>
            </a:ext>
          </a:extLst>
        </xdr:cNvPr>
        <xdr:cNvSpPr/>
      </xdr:nvSpPr>
      <xdr:spPr>
        <a:xfrm>
          <a:off x="8886825" y="984885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266700</xdr:colOff>
      <xdr:row>53</xdr:row>
      <xdr:rowOff>22225</xdr:rowOff>
    </xdr:from>
    <xdr:to>
      <xdr:col>25</xdr:col>
      <xdr:colOff>485775</xdr:colOff>
      <xdr:row>54</xdr:row>
      <xdr:rowOff>50800</xdr:rowOff>
    </xdr:to>
    <xdr:sp macro="" textlink="">
      <xdr:nvSpPr>
        <xdr:cNvPr id="390" name="Flowchart: Connector 389">
          <a:extLst>
            <a:ext uri="{FF2B5EF4-FFF2-40B4-BE49-F238E27FC236}">
              <a16:creationId xmlns:a16="http://schemas.microsoft.com/office/drawing/2014/main" id="{2FB3D22F-FA0D-4A56-95C4-B84659A18733}"/>
            </a:ext>
          </a:extLst>
        </xdr:cNvPr>
        <xdr:cNvSpPr/>
      </xdr:nvSpPr>
      <xdr:spPr>
        <a:xfrm>
          <a:off x="8664575" y="10118725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1588</xdr:colOff>
      <xdr:row>53</xdr:row>
      <xdr:rowOff>22225</xdr:rowOff>
    </xdr:from>
    <xdr:to>
      <xdr:col>25</xdr:col>
      <xdr:colOff>219075</xdr:colOff>
      <xdr:row>54</xdr:row>
      <xdr:rowOff>50800</xdr:rowOff>
    </xdr:to>
    <xdr:sp macro="" textlink="">
      <xdr:nvSpPr>
        <xdr:cNvPr id="391" name="Flowchart: Connector 390">
          <a:extLst>
            <a:ext uri="{FF2B5EF4-FFF2-40B4-BE49-F238E27FC236}">
              <a16:creationId xmlns:a16="http://schemas.microsoft.com/office/drawing/2014/main" id="{1DE6B65B-4720-4DFF-A8B7-4F9482F60F6C}"/>
            </a:ext>
          </a:extLst>
        </xdr:cNvPr>
        <xdr:cNvSpPr/>
      </xdr:nvSpPr>
      <xdr:spPr>
        <a:xfrm>
          <a:off x="8399463" y="10118725"/>
          <a:ext cx="217487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123825</xdr:colOff>
      <xdr:row>53</xdr:row>
      <xdr:rowOff>12700</xdr:rowOff>
    </xdr:from>
    <xdr:to>
      <xdr:col>24</xdr:col>
      <xdr:colOff>142875</xdr:colOff>
      <xdr:row>54</xdr:row>
      <xdr:rowOff>41275</xdr:rowOff>
    </xdr:to>
    <xdr:sp macro="" textlink="">
      <xdr:nvSpPr>
        <xdr:cNvPr id="392" name="Flowchart: Connector 391">
          <a:extLst>
            <a:ext uri="{FF2B5EF4-FFF2-40B4-BE49-F238E27FC236}">
              <a16:creationId xmlns:a16="http://schemas.microsoft.com/office/drawing/2014/main" id="{B7FC47D9-C888-4A5F-A933-CCC1914F8AE5}"/>
            </a:ext>
          </a:extLst>
        </xdr:cNvPr>
        <xdr:cNvSpPr/>
      </xdr:nvSpPr>
      <xdr:spPr>
        <a:xfrm>
          <a:off x="8124825" y="10109200"/>
          <a:ext cx="217488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142875</xdr:colOff>
      <xdr:row>53</xdr:row>
      <xdr:rowOff>22225</xdr:rowOff>
    </xdr:from>
    <xdr:to>
      <xdr:col>23</xdr:col>
      <xdr:colOff>28575</xdr:colOff>
      <xdr:row>54</xdr:row>
      <xdr:rowOff>50800</xdr:rowOff>
    </xdr:to>
    <xdr:sp macro="" textlink="">
      <xdr:nvSpPr>
        <xdr:cNvPr id="393" name="Flowchart: Connector 392">
          <a:extLst>
            <a:ext uri="{FF2B5EF4-FFF2-40B4-BE49-F238E27FC236}">
              <a16:creationId xmlns:a16="http://schemas.microsoft.com/office/drawing/2014/main" id="{B86CF1ED-3515-4136-B216-8CB73D29779A}"/>
            </a:ext>
          </a:extLst>
        </xdr:cNvPr>
        <xdr:cNvSpPr/>
      </xdr:nvSpPr>
      <xdr:spPr>
        <a:xfrm>
          <a:off x="7810500" y="10118725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247650</xdr:colOff>
      <xdr:row>53</xdr:row>
      <xdr:rowOff>22225</xdr:rowOff>
    </xdr:from>
    <xdr:to>
      <xdr:col>22</xdr:col>
      <xdr:colOff>66675</xdr:colOff>
      <xdr:row>54</xdr:row>
      <xdr:rowOff>50800</xdr:rowOff>
    </xdr:to>
    <xdr:sp macro="" textlink="">
      <xdr:nvSpPr>
        <xdr:cNvPr id="394" name="Flowchart: Connector 393">
          <a:extLst>
            <a:ext uri="{FF2B5EF4-FFF2-40B4-BE49-F238E27FC236}">
              <a16:creationId xmlns:a16="http://schemas.microsoft.com/office/drawing/2014/main" id="{4755980F-D9AB-4A6B-8DF3-572E2FBB19D2}"/>
            </a:ext>
          </a:extLst>
        </xdr:cNvPr>
        <xdr:cNvSpPr/>
      </xdr:nvSpPr>
      <xdr:spPr>
        <a:xfrm>
          <a:off x="7518400" y="10118725"/>
          <a:ext cx="215900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107496</xdr:colOff>
      <xdr:row>53</xdr:row>
      <xdr:rowOff>24493</xdr:rowOff>
    </xdr:from>
    <xdr:to>
      <xdr:col>20</xdr:col>
      <xdr:colOff>329293</xdr:colOff>
      <xdr:row>54</xdr:row>
      <xdr:rowOff>53068</xdr:rowOff>
    </xdr:to>
    <xdr:sp macro="" textlink="">
      <xdr:nvSpPr>
        <xdr:cNvPr id="397" name="Flowchart: Connector 396">
          <a:extLst>
            <a:ext uri="{FF2B5EF4-FFF2-40B4-BE49-F238E27FC236}">
              <a16:creationId xmlns:a16="http://schemas.microsoft.com/office/drawing/2014/main" id="{03F9C4C4-2166-4092-A531-E526054BD179}"/>
            </a:ext>
          </a:extLst>
        </xdr:cNvPr>
        <xdr:cNvSpPr/>
      </xdr:nvSpPr>
      <xdr:spPr>
        <a:xfrm>
          <a:off x="6979103" y="10120993"/>
          <a:ext cx="221797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51</xdr:row>
      <xdr:rowOff>142875</xdr:rowOff>
    </xdr:from>
    <xdr:to>
      <xdr:col>20</xdr:col>
      <xdr:colOff>304800</xdr:colOff>
      <xdr:row>52</xdr:row>
      <xdr:rowOff>171450</xdr:rowOff>
    </xdr:to>
    <xdr:sp macro="" textlink="">
      <xdr:nvSpPr>
        <xdr:cNvPr id="398" name="Flowchart: Connector 397">
          <a:extLst>
            <a:ext uri="{FF2B5EF4-FFF2-40B4-BE49-F238E27FC236}">
              <a16:creationId xmlns:a16="http://schemas.microsoft.com/office/drawing/2014/main" id="{E088DE5C-FDD6-4F80-8C81-34BB48FC3083}"/>
            </a:ext>
          </a:extLst>
        </xdr:cNvPr>
        <xdr:cNvSpPr/>
      </xdr:nvSpPr>
      <xdr:spPr>
        <a:xfrm>
          <a:off x="6924675" y="9858375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228600</xdr:colOff>
      <xdr:row>51</xdr:row>
      <xdr:rowOff>152400</xdr:rowOff>
    </xdr:from>
    <xdr:to>
      <xdr:col>20</xdr:col>
      <xdr:colOff>28575</xdr:colOff>
      <xdr:row>52</xdr:row>
      <xdr:rowOff>180975</xdr:rowOff>
    </xdr:to>
    <xdr:sp macro="" textlink="">
      <xdr:nvSpPr>
        <xdr:cNvPr id="399" name="Flowchart: Connector 398">
          <a:extLst>
            <a:ext uri="{FF2B5EF4-FFF2-40B4-BE49-F238E27FC236}">
              <a16:creationId xmlns:a16="http://schemas.microsoft.com/office/drawing/2014/main" id="{470D9891-8F18-457E-B098-413EDDF18461}"/>
            </a:ext>
          </a:extLst>
        </xdr:cNvPr>
        <xdr:cNvSpPr/>
      </xdr:nvSpPr>
      <xdr:spPr>
        <a:xfrm>
          <a:off x="6648450" y="986790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381000</xdr:colOff>
      <xdr:row>51</xdr:row>
      <xdr:rowOff>133350</xdr:rowOff>
    </xdr:from>
    <xdr:to>
      <xdr:col>19</xdr:col>
      <xdr:colOff>180975</xdr:colOff>
      <xdr:row>52</xdr:row>
      <xdr:rowOff>161925</xdr:rowOff>
    </xdr:to>
    <xdr:sp macro="" textlink="">
      <xdr:nvSpPr>
        <xdr:cNvPr id="400" name="Flowchart: Connector 399">
          <a:extLst>
            <a:ext uri="{FF2B5EF4-FFF2-40B4-BE49-F238E27FC236}">
              <a16:creationId xmlns:a16="http://schemas.microsoft.com/office/drawing/2014/main" id="{31A21C3F-F147-4B05-A7B8-97ED3D754EB4}"/>
            </a:ext>
          </a:extLst>
        </xdr:cNvPr>
        <xdr:cNvSpPr/>
      </xdr:nvSpPr>
      <xdr:spPr>
        <a:xfrm>
          <a:off x="6381750" y="984885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85725</xdr:colOff>
      <xdr:row>51</xdr:row>
      <xdr:rowOff>133350</xdr:rowOff>
    </xdr:from>
    <xdr:to>
      <xdr:col>18</xdr:col>
      <xdr:colOff>304800</xdr:colOff>
      <xdr:row>52</xdr:row>
      <xdr:rowOff>161925</xdr:rowOff>
    </xdr:to>
    <xdr:sp macro="" textlink="">
      <xdr:nvSpPr>
        <xdr:cNvPr id="401" name="Flowchart: Connector 400">
          <a:extLst>
            <a:ext uri="{FF2B5EF4-FFF2-40B4-BE49-F238E27FC236}">
              <a16:creationId xmlns:a16="http://schemas.microsoft.com/office/drawing/2014/main" id="{811A991A-8FC8-431F-AE80-59376C0E61CC}"/>
            </a:ext>
          </a:extLst>
        </xdr:cNvPr>
        <xdr:cNvSpPr/>
      </xdr:nvSpPr>
      <xdr:spPr>
        <a:xfrm>
          <a:off x="6086475" y="984885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76200</xdr:colOff>
      <xdr:row>50</xdr:row>
      <xdr:rowOff>57150</xdr:rowOff>
    </xdr:from>
    <xdr:to>
      <xdr:col>18</xdr:col>
      <xdr:colOff>295275</xdr:colOff>
      <xdr:row>51</xdr:row>
      <xdr:rowOff>85725</xdr:rowOff>
    </xdr:to>
    <xdr:sp macro="" textlink="">
      <xdr:nvSpPr>
        <xdr:cNvPr id="402" name="Flowchart: Connector 401">
          <a:extLst>
            <a:ext uri="{FF2B5EF4-FFF2-40B4-BE49-F238E27FC236}">
              <a16:creationId xmlns:a16="http://schemas.microsoft.com/office/drawing/2014/main" id="{EE1CCC00-52FE-4764-9825-4C10BD47BFD6}"/>
            </a:ext>
          </a:extLst>
        </xdr:cNvPr>
        <xdr:cNvSpPr/>
      </xdr:nvSpPr>
      <xdr:spPr>
        <a:xfrm>
          <a:off x="6076950" y="958215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48</xdr:row>
      <xdr:rowOff>133350</xdr:rowOff>
    </xdr:from>
    <xdr:to>
      <xdr:col>18</xdr:col>
      <xdr:colOff>285750</xdr:colOff>
      <xdr:row>49</xdr:row>
      <xdr:rowOff>161925</xdr:rowOff>
    </xdr:to>
    <xdr:sp macro="" textlink="">
      <xdr:nvSpPr>
        <xdr:cNvPr id="403" name="Flowchart: Connector 402">
          <a:extLst>
            <a:ext uri="{FF2B5EF4-FFF2-40B4-BE49-F238E27FC236}">
              <a16:creationId xmlns:a16="http://schemas.microsoft.com/office/drawing/2014/main" id="{CCBE5D1D-FB82-4469-B835-9DC02F9F039B}"/>
            </a:ext>
          </a:extLst>
        </xdr:cNvPr>
        <xdr:cNvSpPr/>
      </xdr:nvSpPr>
      <xdr:spPr>
        <a:xfrm>
          <a:off x="6067425" y="9277350"/>
          <a:ext cx="219075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130175</xdr:colOff>
      <xdr:row>55</xdr:row>
      <xdr:rowOff>187326</xdr:rowOff>
    </xdr:from>
    <xdr:to>
      <xdr:col>27</xdr:col>
      <xdr:colOff>350838</xdr:colOff>
      <xdr:row>57</xdr:row>
      <xdr:rowOff>25401</xdr:rowOff>
    </xdr:to>
    <xdr:sp macro="" textlink="">
      <xdr:nvSpPr>
        <xdr:cNvPr id="405" name="Flowchart: Connector 404">
          <a:extLst>
            <a:ext uri="{FF2B5EF4-FFF2-40B4-BE49-F238E27FC236}">
              <a16:creationId xmlns:a16="http://schemas.microsoft.com/office/drawing/2014/main" id="{34B0FBAE-DE9F-4B53-A7F1-59276515D473}"/>
            </a:ext>
          </a:extLst>
        </xdr:cNvPr>
        <xdr:cNvSpPr/>
      </xdr:nvSpPr>
      <xdr:spPr>
        <a:xfrm>
          <a:off x="9750425" y="10664826"/>
          <a:ext cx="220663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398463</xdr:colOff>
      <xdr:row>56</xdr:row>
      <xdr:rowOff>14288</xdr:rowOff>
    </xdr:from>
    <xdr:to>
      <xdr:col>28</xdr:col>
      <xdr:colOff>7938</xdr:colOff>
      <xdr:row>57</xdr:row>
      <xdr:rowOff>42863</xdr:rowOff>
    </xdr:to>
    <xdr:sp macro="" textlink="">
      <xdr:nvSpPr>
        <xdr:cNvPr id="406" name="Flowchart: Connector 405">
          <a:extLst>
            <a:ext uri="{FF2B5EF4-FFF2-40B4-BE49-F238E27FC236}">
              <a16:creationId xmlns:a16="http://schemas.microsoft.com/office/drawing/2014/main" id="{542D509E-31C5-4A6F-A2E2-E738A401B404}"/>
            </a:ext>
          </a:extLst>
        </xdr:cNvPr>
        <xdr:cNvSpPr/>
      </xdr:nvSpPr>
      <xdr:spPr>
        <a:xfrm>
          <a:off x="10018713" y="10682288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388937</xdr:colOff>
      <xdr:row>54</xdr:row>
      <xdr:rowOff>115887</xdr:rowOff>
    </xdr:from>
    <xdr:to>
      <xdr:col>27</xdr:col>
      <xdr:colOff>609600</xdr:colOff>
      <xdr:row>55</xdr:row>
      <xdr:rowOff>144462</xdr:rowOff>
    </xdr:to>
    <xdr:sp macro="" textlink="">
      <xdr:nvSpPr>
        <xdr:cNvPr id="407" name="Flowchart: Connector 406">
          <a:extLst>
            <a:ext uri="{FF2B5EF4-FFF2-40B4-BE49-F238E27FC236}">
              <a16:creationId xmlns:a16="http://schemas.microsoft.com/office/drawing/2014/main" id="{89E3E5D3-1244-4CFE-8857-1325EC6F3FD1}"/>
            </a:ext>
          </a:extLst>
        </xdr:cNvPr>
        <xdr:cNvSpPr/>
      </xdr:nvSpPr>
      <xdr:spPr>
        <a:xfrm>
          <a:off x="10009187" y="10402887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379413</xdr:colOff>
      <xdr:row>53</xdr:row>
      <xdr:rowOff>65087</xdr:rowOff>
    </xdr:from>
    <xdr:to>
      <xdr:col>27</xdr:col>
      <xdr:colOff>600076</xdr:colOff>
      <xdr:row>54</xdr:row>
      <xdr:rowOff>93662</xdr:rowOff>
    </xdr:to>
    <xdr:sp macro="" textlink="">
      <xdr:nvSpPr>
        <xdr:cNvPr id="408" name="Flowchart: Connector 407">
          <a:extLst>
            <a:ext uri="{FF2B5EF4-FFF2-40B4-BE49-F238E27FC236}">
              <a16:creationId xmlns:a16="http://schemas.microsoft.com/office/drawing/2014/main" id="{61CD1EC5-6555-4A6F-B272-4A55D29A8D76}"/>
            </a:ext>
          </a:extLst>
        </xdr:cNvPr>
        <xdr:cNvSpPr/>
      </xdr:nvSpPr>
      <xdr:spPr>
        <a:xfrm>
          <a:off x="9999663" y="10161587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377825</xdr:colOff>
      <xdr:row>51</xdr:row>
      <xdr:rowOff>142875</xdr:rowOff>
    </xdr:from>
    <xdr:to>
      <xdr:col>27</xdr:col>
      <xdr:colOff>598488</xdr:colOff>
      <xdr:row>52</xdr:row>
      <xdr:rowOff>171450</xdr:rowOff>
    </xdr:to>
    <xdr:sp macro="" textlink="">
      <xdr:nvSpPr>
        <xdr:cNvPr id="409" name="Flowchart: Connector 408">
          <a:extLst>
            <a:ext uri="{FF2B5EF4-FFF2-40B4-BE49-F238E27FC236}">
              <a16:creationId xmlns:a16="http://schemas.microsoft.com/office/drawing/2014/main" id="{90F931EA-8B74-47E8-9473-C2BB91821463}"/>
            </a:ext>
          </a:extLst>
        </xdr:cNvPr>
        <xdr:cNvSpPr/>
      </xdr:nvSpPr>
      <xdr:spPr>
        <a:xfrm>
          <a:off x="9998075" y="9858375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377825</xdr:colOff>
      <xdr:row>50</xdr:row>
      <xdr:rowOff>61912</xdr:rowOff>
    </xdr:from>
    <xdr:to>
      <xdr:col>27</xdr:col>
      <xdr:colOff>598488</xdr:colOff>
      <xdr:row>51</xdr:row>
      <xdr:rowOff>90487</xdr:rowOff>
    </xdr:to>
    <xdr:sp macro="" textlink="">
      <xdr:nvSpPr>
        <xdr:cNvPr id="410" name="Flowchart: Connector 409">
          <a:extLst>
            <a:ext uri="{FF2B5EF4-FFF2-40B4-BE49-F238E27FC236}">
              <a16:creationId xmlns:a16="http://schemas.microsoft.com/office/drawing/2014/main" id="{CBFF06B0-0AB4-4FCA-9D13-826693CBD2A9}"/>
            </a:ext>
          </a:extLst>
        </xdr:cNvPr>
        <xdr:cNvSpPr/>
      </xdr:nvSpPr>
      <xdr:spPr>
        <a:xfrm>
          <a:off x="9998075" y="9586912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387350</xdr:colOff>
      <xdr:row>48</xdr:row>
      <xdr:rowOff>133350</xdr:rowOff>
    </xdr:from>
    <xdr:to>
      <xdr:col>27</xdr:col>
      <xdr:colOff>608013</xdr:colOff>
      <xdr:row>49</xdr:row>
      <xdr:rowOff>161925</xdr:rowOff>
    </xdr:to>
    <xdr:sp macro="" textlink="">
      <xdr:nvSpPr>
        <xdr:cNvPr id="411" name="Flowchart: Connector 410">
          <a:extLst>
            <a:ext uri="{FF2B5EF4-FFF2-40B4-BE49-F238E27FC236}">
              <a16:creationId xmlns:a16="http://schemas.microsoft.com/office/drawing/2014/main" id="{0CE18D8A-407C-423D-B46F-2018369CFBF9}"/>
            </a:ext>
          </a:extLst>
        </xdr:cNvPr>
        <xdr:cNvSpPr/>
      </xdr:nvSpPr>
      <xdr:spPr>
        <a:xfrm>
          <a:off x="10007600" y="9277350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385763</xdr:colOff>
      <xdr:row>47</xdr:row>
      <xdr:rowOff>57150</xdr:rowOff>
    </xdr:from>
    <xdr:to>
      <xdr:col>27</xdr:col>
      <xdr:colOff>606426</xdr:colOff>
      <xdr:row>48</xdr:row>
      <xdr:rowOff>85725</xdr:rowOff>
    </xdr:to>
    <xdr:sp macro="" textlink="">
      <xdr:nvSpPr>
        <xdr:cNvPr id="412" name="Flowchart: Connector 411">
          <a:extLst>
            <a:ext uri="{FF2B5EF4-FFF2-40B4-BE49-F238E27FC236}">
              <a16:creationId xmlns:a16="http://schemas.microsoft.com/office/drawing/2014/main" id="{0240D600-821B-49BC-9228-A8E0BC7A1F11}"/>
            </a:ext>
          </a:extLst>
        </xdr:cNvPr>
        <xdr:cNvSpPr/>
      </xdr:nvSpPr>
      <xdr:spPr>
        <a:xfrm>
          <a:off x="10006013" y="9010650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393699</xdr:colOff>
      <xdr:row>45</xdr:row>
      <xdr:rowOff>150813</xdr:rowOff>
    </xdr:from>
    <xdr:to>
      <xdr:col>28</xdr:col>
      <xdr:colOff>1586</xdr:colOff>
      <xdr:row>46</xdr:row>
      <xdr:rowOff>179388</xdr:rowOff>
    </xdr:to>
    <xdr:sp macro="" textlink="">
      <xdr:nvSpPr>
        <xdr:cNvPr id="413" name="Flowchart: Connector 412">
          <a:extLst>
            <a:ext uri="{FF2B5EF4-FFF2-40B4-BE49-F238E27FC236}">
              <a16:creationId xmlns:a16="http://schemas.microsoft.com/office/drawing/2014/main" id="{520296F7-F1F9-4B36-8600-01990051EB89}"/>
            </a:ext>
          </a:extLst>
        </xdr:cNvPr>
        <xdr:cNvSpPr/>
      </xdr:nvSpPr>
      <xdr:spPr>
        <a:xfrm>
          <a:off x="10013949" y="8723313"/>
          <a:ext cx="219075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239712</xdr:colOff>
      <xdr:row>45</xdr:row>
      <xdr:rowOff>120650</xdr:rowOff>
    </xdr:from>
    <xdr:to>
      <xdr:col>20</xdr:col>
      <xdr:colOff>39687</xdr:colOff>
      <xdr:row>46</xdr:row>
      <xdr:rowOff>149225</xdr:rowOff>
    </xdr:to>
    <xdr:sp macro="" textlink="">
      <xdr:nvSpPr>
        <xdr:cNvPr id="414" name="Flowchart: Connector 413">
          <a:extLst>
            <a:ext uri="{FF2B5EF4-FFF2-40B4-BE49-F238E27FC236}">
              <a16:creationId xmlns:a16="http://schemas.microsoft.com/office/drawing/2014/main" id="{257F1EED-7027-4A1C-8439-8C552D5FBCD0}"/>
            </a:ext>
          </a:extLst>
        </xdr:cNvPr>
        <xdr:cNvSpPr/>
      </xdr:nvSpPr>
      <xdr:spPr>
        <a:xfrm>
          <a:off x="6669087" y="8693150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133349</xdr:colOff>
      <xdr:row>54</xdr:row>
      <xdr:rowOff>142875</xdr:rowOff>
    </xdr:from>
    <xdr:to>
      <xdr:col>27</xdr:col>
      <xdr:colOff>352424</xdr:colOff>
      <xdr:row>55</xdr:row>
      <xdr:rowOff>171450</xdr:rowOff>
    </xdr:to>
    <xdr:sp macro="" textlink="">
      <xdr:nvSpPr>
        <xdr:cNvPr id="416" name="Flowchart: Connector 415">
          <a:extLst>
            <a:ext uri="{FF2B5EF4-FFF2-40B4-BE49-F238E27FC236}">
              <a16:creationId xmlns:a16="http://schemas.microsoft.com/office/drawing/2014/main" id="{B5F7958D-7C71-468C-9865-267A5678551E}"/>
            </a:ext>
          </a:extLst>
        </xdr:cNvPr>
        <xdr:cNvSpPr/>
      </xdr:nvSpPr>
      <xdr:spPr>
        <a:xfrm>
          <a:off x="9753599" y="10429875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142875</xdr:colOff>
      <xdr:row>53</xdr:row>
      <xdr:rowOff>63500</xdr:rowOff>
    </xdr:from>
    <xdr:to>
      <xdr:col>27</xdr:col>
      <xdr:colOff>361950</xdr:colOff>
      <xdr:row>54</xdr:row>
      <xdr:rowOff>92075</xdr:rowOff>
    </xdr:to>
    <xdr:sp macro="" textlink="">
      <xdr:nvSpPr>
        <xdr:cNvPr id="417" name="Flowchart: Connector 416">
          <a:extLst>
            <a:ext uri="{FF2B5EF4-FFF2-40B4-BE49-F238E27FC236}">
              <a16:creationId xmlns:a16="http://schemas.microsoft.com/office/drawing/2014/main" id="{56C9FEA2-E87B-4ACF-8FB8-714B75AF5DAF}"/>
            </a:ext>
          </a:extLst>
        </xdr:cNvPr>
        <xdr:cNvSpPr/>
      </xdr:nvSpPr>
      <xdr:spPr>
        <a:xfrm>
          <a:off x="9763125" y="10160000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141287</xdr:colOff>
      <xdr:row>51</xdr:row>
      <xdr:rowOff>112713</xdr:rowOff>
    </xdr:from>
    <xdr:to>
      <xdr:col>27</xdr:col>
      <xdr:colOff>360362</xdr:colOff>
      <xdr:row>52</xdr:row>
      <xdr:rowOff>141288</xdr:rowOff>
    </xdr:to>
    <xdr:sp macro="" textlink="">
      <xdr:nvSpPr>
        <xdr:cNvPr id="418" name="Flowchart: Connector 417">
          <a:extLst>
            <a:ext uri="{FF2B5EF4-FFF2-40B4-BE49-F238E27FC236}">
              <a16:creationId xmlns:a16="http://schemas.microsoft.com/office/drawing/2014/main" id="{E728BDB6-14F9-4770-A190-D45095B5E3C1}"/>
            </a:ext>
          </a:extLst>
        </xdr:cNvPr>
        <xdr:cNvSpPr/>
      </xdr:nvSpPr>
      <xdr:spPr>
        <a:xfrm>
          <a:off x="9761537" y="9828213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141287</xdr:colOff>
      <xdr:row>48</xdr:row>
      <xdr:rowOff>122238</xdr:rowOff>
    </xdr:from>
    <xdr:to>
      <xdr:col>27</xdr:col>
      <xdr:colOff>360362</xdr:colOff>
      <xdr:row>49</xdr:row>
      <xdr:rowOff>150813</xdr:rowOff>
    </xdr:to>
    <xdr:sp macro="" textlink="">
      <xdr:nvSpPr>
        <xdr:cNvPr id="419" name="Flowchart: Connector 418">
          <a:extLst>
            <a:ext uri="{FF2B5EF4-FFF2-40B4-BE49-F238E27FC236}">
              <a16:creationId xmlns:a16="http://schemas.microsoft.com/office/drawing/2014/main" id="{A13E2AC3-5CA7-4365-9379-7CD1BD7BBAC3}"/>
            </a:ext>
          </a:extLst>
        </xdr:cNvPr>
        <xdr:cNvSpPr/>
      </xdr:nvSpPr>
      <xdr:spPr>
        <a:xfrm>
          <a:off x="9761537" y="9266238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158750</xdr:colOff>
      <xdr:row>47</xdr:row>
      <xdr:rowOff>26988</xdr:rowOff>
    </xdr:from>
    <xdr:to>
      <xdr:col>27</xdr:col>
      <xdr:colOff>377825</xdr:colOff>
      <xdr:row>48</xdr:row>
      <xdr:rowOff>55563</xdr:rowOff>
    </xdr:to>
    <xdr:sp macro="" textlink="">
      <xdr:nvSpPr>
        <xdr:cNvPr id="420" name="Flowchart: Connector 419">
          <a:extLst>
            <a:ext uri="{FF2B5EF4-FFF2-40B4-BE49-F238E27FC236}">
              <a16:creationId xmlns:a16="http://schemas.microsoft.com/office/drawing/2014/main" id="{3A8116CA-238F-45FC-8D2D-A44C9E153195}"/>
            </a:ext>
          </a:extLst>
        </xdr:cNvPr>
        <xdr:cNvSpPr/>
      </xdr:nvSpPr>
      <xdr:spPr>
        <a:xfrm>
          <a:off x="9779000" y="8980488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131762</xdr:colOff>
      <xdr:row>50</xdr:row>
      <xdr:rowOff>69850</xdr:rowOff>
    </xdr:from>
    <xdr:to>
      <xdr:col>27</xdr:col>
      <xdr:colOff>350837</xdr:colOff>
      <xdr:row>51</xdr:row>
      <xdr:rowOff>98425</xdr:rowOff>
    </xdr:to>
    <xdr:sp macro="" textlink="">
      <xdr:nvSpPr>
        <xdr:cNvPr id="421" name="Flowchart: Connector 420">
          <a:extLst>
            <a:ext uri="{FF2B5EF4-FFF2-40B4-BE49-F238E27FC236}">
              <a16:creationId xmlns:a16="http://schemas.microsoft.com/office/drawing/2014/main" id="{986B0962-0B01-4A36-8430-DAEC77935A79}"/>
            </a:ext>
          </a:extLst>
        </xdr:cNvPr>
        <xdr:cNvSpPr/>
      </xdr:nvSpPr>
      <xdr:spPr>
        <a:xfrm>
          <a:off x="9752012" y="9594850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468313</xdr:colOff>
      <xdr:row>47</xdr:row>
      <xdr:rowOff>31749</xdr:rowOff>
    </xdr:from>
    <xdr:to>
      <xdr:col>27</xdr:col>
      <xdr:colOff>76201</xdr:colOff>
      <xdr:row>48</xdr:row>
      <xdr:rowOff>60324</xdr:rowOff>
    </xdr:to>
    <xdr:sp macro="" textlink="">
      <xdr:nvSpPr>
        <xdr:cNvPr id="424" name="Flowchart: Connector 423">
          <a:extLst>
            <a:ext uri="{FF2B5EF4-FFF2-40B4-BE49-F238E27FC236}">
              <a16:creationId xmlns:a16="http://schemas.microsoft.com/office/drawing/2014/main" id="{A5209645-C89D-4DE7-8639-866399FB1273}"/>
            </a:ext>
          </a:extLst>
        </xdr:cNvPr>
        <xdr:cNvSpPr/>
      </xdr:nvSpPr>
      <xdr:spPr>
        <a:xfrm>
          <a:off x="9477376" y="8985249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192088</xdr:colOff>
      <xdr:row>47</xdr:row>
      <xdr:rowOff>46037</xdr:rowOff>
    </xdr:from>
    <xdr:to>
      <xdr:col>26</xdr:col>
      <xdr:colOff>411163</xdr:colOff>
      <xdr:row>48</xdr:row>
      <xdr:rowOff>74612</xdr:rowOff>
    </xdr:to>
    <xdr:sp macro="" textlink="">
      <xdr:nvSpPr>
        <xdr:cNvPr id="426" name="Flowchart: Connector 425">
          <a:extLst>
            <a:ext uri="{FF2B5EF4-FFF2-40B4-BE49-F238E27FC236}">
              <a16:creationId xmlns:a16="http://schemas.microsoft.com/office/drawing/2014/main" id="{56DE39B8-23A8-481C-ACCA-CF211D6DE5DE}"/>
            </a:ext>
          </a:extLst>
        </xdr:cNvPr>
        <xdr:cNvSpPr/>
      </xdr:nvSpPr>
      <xdr:spPr>
        <a:xfrm>
          <a:off x="9201151" y="8999537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515938</xdr:colOff>
      <xdr:row>47</xdr:row>
      <xdr:rowOff>46037</xdr:rowOff>
    </xdr:from>
    <xdr:to>
      <xdr:col>26</xdr:col>
      <xdr:colOff>125413</xdr:colOff>
      <xdr:row>48</xdr:row>
      <xdr:rowOff>74612</xdr:rowOff>
    </xdr:to>
    <xdr:sp macro="" textlink="">
      <xdr:nvSpPr>
        <xdr:cNvPr id="427" name="Flowchart: Connector 426">
          <a:extLst>
            <a:ext uri="{FF2B5EF4-FFF2-40B4-BE49-F238E27FC236}">
              <a16:creationId xmlns:a16="http://schemas.microsoft.com/office/drawing/2014/main" id="{7B61CAC8-A7CC-402E-813E-5DB46233CEE9}"/>
            </a:ext>
          </a:extLst>
        </xdr:cNvPr>
        <xdr:cNvSpPr/>
      </xdr:nvSpPr>
      <xdr:spPr>
        <a:xfrm>
          <a:off x="8913813" y="8999537"/>
          <a:ext cx="220663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220663</xdr:colOff>
      <xdr:row>47</xdr:row>
      <xdr:rowOff>46037</xdr:rowOff>
    </xdr:from>
    <xdr:to>
      <xdr:col>25</xdr:col>
      <xdr:colOff>439738</xdr:colOff>
      <xdr:row>48</xdr:row>
      <xdr:rowOff>74612</xdr:rowOff>
    </xdr:to>
    <xdr:sp macro="" textlink="">
      <xdr:nvSpPr>
        <xdr:cNvPr id="428" name="Flowchart: Connector 427">
          <a:extLst>
            <a:ext uri="{FF2B5EF4-FFF2-40B4-BE49-F238E27FC236}">
              <a16:creationId xmlns:a16="http://schemas.microsoft.com/office/drawing/2014/main" id="{E4253CD0-8B96-4F4C-91C5-B1DD505C7BB7}"/>
            </a:ext>
          </a:extLst>
        </xdr:cNvPr>
        <xdr:cNvSpPr/>
      </xdr:nvSpPr>
      <xdr:spPr>
        <a:xfrm>
          <a:off x="8618538" y="8999537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138113</xdr:colOff>
      <xdr:row>47</xdr:row>
      <xdr:rowOff>50800</xdr:rowOff>
    </xdr:from>
    <xdr:to>
      <xdr:col>25</xdr:col>
      <xdr:colOff>157163</xdr:colOff>
      <xdr:row>48</xdr:row>
      <xdr:rowOff>79375</xdr:rowOff>
    </xdr:to>
    <xdr:sp macro="" textlink="">
      <xdr:nvSpPr>
        <xdr:cNvPr id="429" name="Flowchart: Connector 428">
          <a:extLst>
            <a:ext uri="{FF2B5EF4-FFF2-40B4-BE49-F238E27FC236}">
              <a16:creationId xmlns:a16="http://schemas.microsoft.com/office/drawing/2014/main" id="{B229C075-D39D-44AF-BAA7-AD2F4F7C942E}"/>
            </a:ext>
          </a:extLst>
        </xdr:cNvPr>
        <xdr:cNvSpPr/>
      </xdr:nvSpPr>
      <xdr:spPr>
        <a:xfrm>
          <a:off x="8337551" y="9004300"/>
          <a:ext cx="217487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92075</xdr:colOff>
      <xdr:row>51</xdr:row>
      <xdr:rowOff>115888</xdr:rowOff>
    </xdr:from>
    <xdr:to>
      <xdr:col>22</xdr:col>
      <xdr:colOff>309563</xdr:colOff>
      <xdr:row>52</xdr:row>
      <xdr:rowOff>144463</xdr:rowOff>
    </xdr:to>
    <xdr:sp macro="" textlink="">
      <xdr:nvSpPr>
        <xdr:cNvPr id="430" name="Flowchart: Connector 429">
          <a:extLst>
            <a:ext uri="{FF2B5EF4-FFF2-40B4-BE49-F238E27FC236}">
              <a16:creationId xmlns:a16="http://schemas.microsoft.com/office/drawing/2014/main" id="{680DA5A0-C266-4FC7-B87C-30D70C5A5BB9}"/>
            </a:ext>
          </a:extLst>
        </xdr:cNvPr>
        <xdr:cNvSpPr/>
      </xdr:nvSpPr>
      <xdr:spPr>
        <a:xfrm>
          <a:off x="7759700" y="9831388"/>
          <a:ext cx="217488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214312</xdr:colOff>
      <xdr:row>51</xdr:row>
      <xdr:rowOff>136525</xdr:rowOff>
    </xdr:from>
    <xdr:to>
      <xdr:col>22</xdr:col>
      <xdr:colOff>36512</xdr:colOff>
      <xdr:row>52</xdr:row>
      <xdr:rowOff>165100</xdr:rowOff>
    </xdr:to>
    <xdr:sp macro="" textlink="">
      <xdr:nvSpPr>
        <xdr:cNvPr id="431" name="Flowchart: Connector 430">
          <a:extLst>
            <a:ext uri="{FF2B5EF4-FFF2-40B4-BE49-F238E27FC236}">
              <a16:creationId xmlns:a16="http://schemas.microsoft.com/office/drawing/2014/main" id="{A6BAE069-55A1-4D26-B214-6FF64D703711}"/>
            </a:ext>
          </a:extLst>
        </xdr:cNvPr>
        <xdr:cNvSpPr/>
      </xdr:nvSpPr>
      <xdr:spPr>
        <a:xfrm>
          <a:off x="7485062" y="9852025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367167</xdr:colOff>
      <xdr:row>51</xdr:row>
      <xdr:rowOff>132442</xdr:rowOff>
    </xdr:from>
    <xdr:to>
      <xdr:col>21</xdr:col>
      <xdr:colOff>158977</xdr:colOff>
      <xdr:row>52</xdr:row>
      <xdr:rowOff>161017</xdr:rowOff>
    </xdr:to>
    <xdr:sp macro="" textlink="">
      <xdr:nvSpPr>
        <xdr:cNvPr id="432" name="Flowchart: Connector 431">
          <a:extLst>
            <a:ext uri="{FF2B5EF4-FFF2-40B4-BE49-F238E27FC236}">
              <a16:creationId xmlns:a16="http://schemas.microsoft.com/office/drawing/2014/main" id="{DC514171-839E-49E8-8C1B-3B1E0BE22EDC}"/>
            </a:ext>
          </a:extLst>
        </xdr:cNvPr>
        <xdr:cNvSpPr/>
      </xdr:nvSpPr>
      <xdr:spPr>
        <a:xfrm>
          <a:off x="7238774" y="9847942"/>
          <a:ext cx="213632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80962</xdr:colOff>
      <xdr:row>50</xdr:row>
      <xdr:rowOff>58737</xdr:rowOff>
    </xdr:from>
    <xdr:to>
      <xdr:col>20</xdr:col>
      <xdr:colOff>301624</xdr:colOff>
      <xdr:row>51</xdr:row>
      <xdr:rowOff>87312</xdr:rowOff>
    </xdr:to>
    <xdr:sp macro="" textlink="">
      <xdr:nvSpPr>
        <xdr:cNvPr id="433" name="Flowchart: Connector 432">
          <a:extLst>
            <a:ext uri="{FF2B5EF4-FFF2-40B4-BE49-F238E27FC236}">
              <a16:creationId xmlns:a16="http://schemas.microsoft.com/office/drawing/2014/main" id="{CA535D9F-B3BE-436C-A70E-98E6BB45673B}"/>
            </a:ext>
          </a:extLst>
        </xdr:cNvPr>
        <xdr:cNvSpPr/>
      </xdr:nvSpPr>
      <xdr:spPr>
        <a:xfrm>
          <a:off x="6931025" y="9583737"/>
          <a:ext cx="220662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48</xdr:row>
      <xdr:rowOff>146050</xdr:rowOff>
    </xdr:from>
    <xdr:to>
      <xdr:col>20</xdr:col>
      <xdr:colOff>304800</xdr:colOff>
      <xdr:row>49</xdr:row>
      <xdr:rowOff>174625</xdr:rowOff>
    </xdr:to>
    <xdr:sp macro="" textlink="">
      <xdr:nvSpPr>
        <xdr:cNvPr id="434" name="Flowchart: Connector 433">
          <a:extLst>
            <a:ext uri="{FF2B5EF4-FFF2-40B4-BE49-F238E27FC236}">
              <a16:creationId xmlns:a16="http://schemas.microsoft.com/office/drawing/2014/main" id="{6EDC4B68-2C8A-418A-9686-D24A9DC2447D}"/>
            </a:ext>
          </a:extLst>
        </xdr:cNvPr>
        <xdr:cNvSpPr/>
      </xdr:nvSpPr>
      <xdr:spPr>
        <a:xfrm>
          <a:off x="6935788" y="9290050"/>
          <a:ext cx="219075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407988</xdr:colOff>
      <xdr:row>57</xdr:row>
      <xdr:rowOff>71437</xdr:rowOff>
    </xdr:from>
    <xdr:to>
      <xdr:col>28</xdr:col>
      <xdr:colOff>17463</xdr:colOff>
      <xdr:row>58</xdr:row>
      <xdr:rowOff>100012</xdr:rowOff>
    </xdr:to>
    <xdr:sp macro="" textlink="">
      <xdr:nvSpPr>
        <xdr:cNvPr id="435" name="Flowchart: Connector 434">
          <a:extLst>
            <a:ext uri="{FF2B5EF4-FFF2-40B4-BE49-F238E27FC236}">
              <a16:creationId xmlns:a16="http://schemas.microsoft.com/office/drawing/2014/main" id="{E40CD09A-5E57-44F4-A943-E5ED9E5E603A}"/>
            </a:ext>
          </a:extLst>
        </xdr:cNvPr>
        <xdr:cNvSpPr/>
      </xdr:nvSpPr>
      <xdr:spPr>
        <a:xfrm>
          <a:off x="10028238" y="10929937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123826</xdr:colOff>
      <xdr:row>57</xdr:row>
      <xdr:rowOff>80962</xdr:rowOff>
    </xdr:from>
    <xdr:to>
      <xdr:col>27</xdr:col>
      <xdr:colOff>344489</xdr:colOff>
      <xdr:row>58</xdr:row>
      <xdr:rowOff>109537</xdr:rowOff>
    </xdr:to>
    <xdr:sp macro="" textlink="">
      <xdr:nvSpPr>
        <xdr:cNvPr id="436" name="Flowchart: Connector 435">
          <a:extLst>
            <a:ext uri="{FF2B5EF4-FFF2-40B4-BE49-F238E27FC236}">
              <a16:creationId xmlns:a16="http://schemas.microsoft.com/office/drawing/2014/main" id="{6A515DDA-D394-44D7-A241-093EEA597824}"/>
            </a:ext>
          </a:extLst>
        </xdr:cNvPr>
        <xdr:cNvSpPr/>
      </xdr:nvSpPr>
      <xdr:spPr>
        <a:xfrm>
          <a:off x="9744076" y="10939462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512762</xdr:colOff>
      <xdr:row>53</xdr:row>
      <xdr:rowOff>23812</xdr:rowOff>
    </xdr:from>
    <xdr:to>
      <xdr:col>26</xdr:col>
      <xdr:colOff>122237</xdr:colOff>
      <xdr:row>54</xdr:row>
      <xdr:rowOff>52387</xdr:rowOff>
    </xdr:to>
    <xdr:sp macro="" textlink="">
      <xdr:nvSpPr>
        <xdr:cNvPr id="437" name="Flowchart: Connector 436">
          <a:extLst>
            <a:ext uri="{FF2B5EF4-FFF2-40B4-BE49-F238E27FC236}">
              <a16:creationId xmlns:a16="http://schemas.microsoft.com/office/drawing/2014/main" id="{75C8B9D7-7B68-4787-8F2E-5D9568B40162}"/>
            </a:ext>
          </a:extLst>
        </xdr:cNvPr>
        <xdr:cNvSpPr/>
      </xdr:nvSpPr>
      <xdr:spPr>
        <a:xfrm>
          <a:off x="8910637" y="10120312"/>
          <a:ext cx="220663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357187</xdr:colOff>
      <xdr:row>53</xdr:row>
      <xdr:rowOff>30162</xdr:rowOff>
    </xdr:from>
    <xdr:to>
      <xdr:col>21</xdr:col>
      <xdr:colOff>157162</xdr:colOff>
      <xdr:row>54</xdr:row>
      <xdr:rowOff>58737</xdr:rowOff>
    </xdr:to>
    <xdr:sp macro="" textlink="">
      <xdr:nvSpPr>
        <xdr:cNvPr id="438" name="Flowchart: Connector 437">
          <a:extLst>
            <a:ext uri="{FF2B5EF4-FFF2-40B4-BE49-F238E27FC236}">
              <a16:creationId xmlns:a16="http://schemas.microsoft.com/office/drawing/2014/main" id="{A9B5F848-1859-495C-BB38-5C406BE7EEB7}"/>
            </a:ext>
          </a:extLst>
        </xdr:cNvPr>
        <xdr:cNvSpPr/>
      </xdr:nvSpPr>
      <xdr:spPr>
        <a:xfrm>
          <a:off x="7207250" y="10126662"/>
          <a:ext cx="220662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368299</xdr:colOff>
      <xdr:row>50</xdr:row>
      <xdr:rowOff>60324</xdr:rowOff>
    </xdr:from>
    <xdr:to>
      <xdr:col>21</xdr:col>
      <xdr:colOff>168274</xdr:colOff>
      <xdr:row>51</xdr:row>
      <xdr:rowOff>88899</xdr:rowOff>
    </xdr:to>
    <xdr:sp macro="" textlink="">
      <xdr:nvSpPr>
        <xdr:cNvPr id="439" name="Flowchart: Connector 438">
          <a:extLst>
            <a:ext uri="{FF2B5EF4-FFF2-40B4-BE49-F238E27FC236}">
              <a16:creationId xmlns:a16="http://schemas.microsoft.com/office/drawing/2014/main" id="{8FA80918-CBBB-428A-AAFE-C44F0CB94A31}"/>
            </a:ext>
          </a:extLst>
        </xdr:cNvPr>
        <xdr:cNvSpPr/>
      </xdr:nvSpPr>
      <xdr:spPr>
        <a:xfrm>
          <a:off x="7218362" y="9585324"/>
          <a:ext cx="220662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139701</xdr:colOff>
      <xdr:row>48</xdr:row>
      <xdr:rowOff>131762</xdr:rowOff>
    </xdr:from>
    <xdr:to>
      <xdr:col>25</xdr:col>
      <xdr:colOff>158751</xdr:colOff>
      <xdr:row>49</xdr:row>
      <xdr:rowOff>160337</xdr:rowOff>
    </xdr:to>
    <xdr:sp macro="" textlink="">
      <xdr:nvSpPr>
        <xdr:cNvPr id="440" name="Flowchart: Connector 439">
          <a:extLst>
            <a:ext uri="{FF2B5EF4-FFF2-40B4-BE49-F238E27FC236}">
              <a16:creationId xmlns:a16="http://schemas.microsoft.com/office/drawing/2014/main" id="{7F1D2E1A-7EF7-4DA9-8701-CA386EE1F0FC}"/>
            </a:ext>
          </a:extLst>
        </xdr:cNvPr>
        <xdr:cNvSpPr/>
      </xdr:nvSpPr>
      <xdr:spPr>
        <a:xfrm>
          <a:off x="8339139" y="9275762"/>
          <a:ext cx="217487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40369</xdr:colOff>
      <xdr:row>48</xdr:row>
      <xdr:rowOff>133350</xdr:rowOff>
    </xdr:from>
    <xdr:to>
      <xdr:col>24</xdr:col>
      <xdr:colOff>59420</xdr:colOff>
      <xdr:row>49</xdr:row>
      <xdr:rowOff>161925</xdr:rowOff>
    </xdr:to>
    <xdr:sp macro="" textlink="">
      <xdr:nvSpPr>
        <xdr:cNvPr id="441" name="Flowchart: Connector 440">
          <a:extLst>
            <a:ext uri="{FF2B5EF4-FFF2-40B4-BE49-F238E27FC236}">
              <a16:creationId xmlns:a16="http://schemas.microsoft.com/office/drawing/2014/main" id="{65B7ADBE-8BE0-43B0-AA92-A7440809432F}"/>
            </a:ext>
          </a:extLst>
        </xdr:cNvPr>
        <xdr:cNvSpPr/>
      </xdr:nvSpPr>
      <xdr:spPr>
        <a:xfrm>
          <a:off x="8068583" y="9277350"/>
          <a:ext cx="223158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102055</xdr:colOff>
      <xdr:row>48</xdr:row>
      <xdr:rowOff>151946</xdr:rowOff>
    </xdr:from>
    <xdr:to>
      <xdr:col>22</xdr:col>
      <xdr:colOff>325213</xdr:colOff>
      <xdr:row>49</xdr:row>
      <xdr:rowOff>180521</xdr:rowOff>
    </xdr:to>
    <xdr:sp macro="" textlink="">
      <xdr:nvSpPr>
        <xdr:cNvPr id="442" name="Flowchart: Connector 441">
          <a:extLst>
            <a:ext uri="{FF2B5EF4-FFF2-40B4-BE49-F238E27FC236}">
              <a16:creationId xmlns:a16="http://schemas.microsoft.com/office/drawing/2014/main" id="{8D0C90E7-3220-47FB-98C7-7F747BB3B027}"/>
            </a:ext>
          </a:extLst>
        </xdr:cNvPr>
        <xdr:cNvSpPr/>
      </xdr:nvSpPr>
      <xdr:spPr>
        <a:xfrm>
          <a:off x="7790091" y="9295946"/>
          <a:ext cx="223158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97972</xdr:colOff>
      <xdr:row>50</xdr:row>
      <xdr:rowOff>33339</xdr:rowOff>
    </xdr:from>
    <xdr:to>
      <xdr:col>22</xdr:col>
      <xdr:colOff>321128</xdr:colOff>
      <xdr:row>51</xdr:row>
      <xdr:rowOff>61914</xdr:rowOff>
    </xdr:to>
    <xdr:sp macro="" textlink="">
      <xdr:nvSpPr>
        <xdr:cNvPr id="443" name="Flowchart: Connector 442">
          <a:extLst>
            <a:ext uri="{FF2B5EF4-FFF2-40B4-BE49-F238E27FC236}">
              <a16:creationId xmlns:a16="http://schemas.microsoft.com/office/drawing/2014/main" id="{4C0B586F-69F7-44A2-B08E-6327072FB066}"/>
            </a:ext>
          </a:extLst>
        </xdr:cNvPr>
        <xdr:cNvSpPr/>
      </xdr:nvSpPr>
      <xdr:spPr>
        <a:xfrm>
          <a:off x="7786008" y="9558339"/>
          <a:ext cx="223156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82549</xdr:colOff>
      <xdr:row>45</xdr:row>
      <xdr:rowOff>130175</xdr:rowOff>
    </xdr:from>
    <xdr:to>
      <xdr:col>20</xdr:col>
      <xdr:colOff>303212</xdr:colOff>
      <xdr:row>46</xdr:row>
      <xdr:rowOff>158750</xdr:rowOff>
    </xdr:to>
    <xdr:sp macro="" textlink="">
      <xdr:nvSpPr>
        <xdr:cNvPr id="444" name="Flowchart: Connector 443">
          <a:extLst>
            <a:ext uri="{FF2B5EF4-FFF2-40B4-BE49-F238E27FC236}">
              <a16:creationId xmlns:a16="http://schemas.microsoft.com/office/drawing/2014/main" id="{16DC5A29-F8EE-48B9-BAF4-7ECDC2C52B93}"/>
            </a:ext>
          </a:extLst>
        </xdr:cNvPr>
        <xdr:cNvSpPr/>
      </xdr:nvSpPr>
      <xdr:spPr>
        <a:xfrm>
          <a:off x="6932612" y="8702675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368299</xdr:colOff>
      <xdr:row>45</xdr:row>
      <xdr:rowOff>130175</xdr:rowOff>
    </xdr:from>
    <xdr:to>
      <xdr:col>21</xdr:col>
      <xdr:colOff>168275</xdr:colOff>
      <xdr:row>46</xdr:row>
      <xdr:rowOff>158750</xdr:rowOff>
    </xdr:to>
    <xdr:sp macro="" textlink="">
      <xdr:nvSpPr>
        <xdr:cNvPr id="445" name="Flowchart: Connector 444">
          <a:extLst>
            <a:ext uri="{FF2B5EF4-FFF2-40B4-BE49-F238E27FC236}">
              <a16:creationId xmlns:a16="http://schemas.microsoft.com/office/drawing/2014/main" id="{142D874E-0510-4F0B-B5AB-25C876AD46DE}"/>
            </a:ext>
          </a:extLst>
        </xdr:cNvPr>
        <xdr:cNvSpPr/>
      </xdr:nvSpPr>
      <xdr:spPr>
        <a:xfrm>
          <a:off x="7218362" y="8702675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211137</xdr:colOff>
      <xdr:row>45</xdr:row>
      <xdr:rowOff>139700</xdr:rowOff>
    </xdr:from>
    <xdr:to>
      <xdr:col>22</xdr:col>
      <xdr:colOff>34925</xdr:colOff>
      <xdr:row>46</xdr:row>
      <xdr:rowOff>168275</xdr:rowOff>
    </xdr:to>
    <xdr:sp macro="" textlink="">
      <xdr:nvSpPr>
        <xdr:cNvPr id="446" name="Flowchart: Connector 445">
          <a:extLst>
            <a:ext uri="{FF2B5EF4-FFF2-40B4-BE49-F238E27FC236}">
              <a16:creationId xmlns:a16="http://schemas.microsoft.com/office/drawing/2014/main" id="{2A710F72-B19B-4199-8D17-767E801157D1}"/>
            </a:ext>
          </a:extLst>
        </xdr:cNvPr>
        <xdr:cNvSpPr/>
      </xdr:nvSpPr>
      <xdr:spPr>
        <a:xfrm>
          <a:off x="7481887" y="8712200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122237</xdr:colOff>
      <xdr:row>45</xdr:row>
      <xdr:rowOff>130175</xdr:rowOff>
    </xdr:from>
    <xdr:to>
      <xdr:col>23</xdr:col>
      <xdr:colOff>9525</xdr:colOff>
      <xdr:row>46</xdr:row>
      <xdr:rowOff>158750</xdr:rowOff>
    </xdr:to>
    <xdr:sp macro="" textlink="">
      <xdr:nvSpPr>
        <xdr:cNvPr id="447" name="Flowchart: Connector 446">
          <a:extLst>
            <a:ext uri="{FF2B5EF4-FFF2-40B4-BE49-F238E27FC236}">
              <a16:creationId xmlns:a16="http://schemas.microsoft.com/office/drawing/2014/main" id="{C9328849-9C2E-4A5E-8373-DF4E4D48B253}"/>
            </a:ext>
          </a:extLst>
        </xdr:cNvPr>
        <xdr:cNvSpPr/>
      </xdr:nvSpPr>
      <xdr:spPr>
        <a:xfrm>
          <a:off x="7789862" y="8702675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52387</xdr:colOff>
      <xdr:row>45</xdr:row>
      <xdr:rowOff>139700</xdr:rowOff>
    </xdr:from>
    <xdr:to>
      <xdr:col>24</xdr:col>
      <xdr:colOff>74612</xdr:colOff>
      <xdr:row>46</xdr:row>
      <xdr:rowOff>168275</xdr:rowOff>
    </xdr:to>
    <xdr:sp macro="" textlink="">
      <xdr:nvSpPr>
        <xdr:cNvPr id="448" name="Flowchart: Connector 447">
          <a:extLst>
            <a:ext uri="{FF2B5EF4-FFF2-40B4-BE49-F238E27FC236}">
              <a16:creationId xmlns:a16="http://schemas.microsoft.com/office/drawing/2014/main" id="{0653BFA8-C204-4145-B7AD-AA6FBDA8E6F1}"/>
            </a:ext>
          </a:extLst>
        </xdr:cNvPr>
        <xdr:cNvSpPr/>
      </xdr:nvSpPr>
      <xdr:spPr>
        <a:xfrm>
          <a:off x="8053387" y="8712200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139699</xdr:colOff>
      <xdr:row>45</xdr:row>
      <xdr:rowOff>139700</xdr:rowOff>
    </xdr:from>
    <xdr:to>
      <xdr:col>25</xdr:col>
      <xdr:colOff>161925</xdr:colOff>
      <xdr:row>46</xdr:row>
      <xdr:rowOff>168275</xdr:rowOff>
    </xdr:to>
    <xdr:sp macro="" textlink="">
      <xdr:nvSpPr>
        <xdr:cNvPr id="449" name="Flowchart: Connector 448">
          <a:extLst>
            <a:ext uri="{FF2B5EF4-FFF2-40B4-BE49-F238E27FC236}">
              <a16:creationId xmlns:a16="http://schemas.microsoft.com/office/drawing/2014/main" id="{E2ED9D1F-204D-4436-9541-B9622F156D82}"/>
            </a:ext>
          </a:extLst>
        </xdr:cNvPr>
        <xdr:cNvSpPr/>
      </xdr:nvSpPr>
      <xdr:spPr>
        <a:xfrm>
          <a:off x="8339137" y="8712200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204787</xdr:colOff>
      <xdr:row>45</xdr:row>
      <xdr:rowOff>149225</xdr:rowOff>
    </xdr:from>
    <xdr:to>
      <xdr:col>25</xdr:col>
      <xdr:colOff>425450</xdr:colOff>
      <xdr:row>46</xdr:row>
      <xdr:rowOff>177800</xdr:rowOff>
    </xdr:to>
    <xdr:sp macro="" textlink="">
      <xdr:nvSpPr>
        <xdr:cNvPr id="450" name="Flowchart: Connector 449">
          <a:extLst>
            <a:ext uri="{FF2B5EF4-FFF2-40B4-BE49-F238E27FC236}">
              <a16:creationId xmlns:a16="http://schemas.microsoft.com/office/drawing/2014/main" id="{4CCB3F9A-A916-44D9-9B73-6A84AFDCC3BA}"/>
            </a:ext>
          </a:extLst>
        </xdr:cNvPr>
        <xdr:cNvSpPr/>
      </xdr:nvSpPr>
      <xdr:spPr>
        <a:xfrm>
          <a:off x="8602662" y="8721725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512762</xdr:colOff>
      <xdr:row>45</xdr:row>
      <xdr:rowOff>131762</xdr:rowOff>
    </xdr:from>
    <xdr:to>
      <xdr:col>26</xdr:col>
      <xdr:colOff>122237</xdr:colOff>
      <xdr:row>46</xdr:row>
      <xdr:rowOff>160337</xdr:rowOff>
    </xdr:to>
    <xdr:sp macro="" textlink="">
      <xdr:nvSpPr>
        <xdr:cNvPr id="451" name="Flowchart: Connector 450">
          <a:extLst>
            <a:ext uri="{FF2B5EF4-FFF2-40B4-BE49-F238E27FC236}">
              <a16:creationId xmlns:a16="http://schemas.microsoft.com/office/drawing/2014/main" id="{7BAC974A-95C1-42B7-8498-14832BD6A4F4}"/>
            </a:ext>
          </a:extLst>
        </xdr:cNvPr>
        <xdr:cNvSpPr/>
      </xdr:nvSpPr>
      <xdr:spPr>
        <a:xfrm>
          <a:off x="8910637" y="8704262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165099</xdr:colOff>
      <xdr:row>45</xdr:row>
      <xdr:rowOff>141287</xdr:rowOff>
    </xdr:from>
    <xdr:to>
      <xdr:col>26</xdr:col>
      <xdr:colOff>385762</xdr:colOff>
      <xdr:row>46</xdr:row>
      <xdr:rowOff>169862</xdr:rowOff>
    </xdr:to>
    <xdr:sp macro="" textlink="">
      <xdr:nvSpPr>
        <xdr:cNvPr id="452" name="Flowchart: Connector 451">
          <a:extLst>
            <a:ext uri="{FF2B5EF4-FFF2-40B4-BE49-F238E27FC236}">
              <a16:creationId xmlns:a16="http://schemas.microsoft.com/office/drawing/2014/main" id="{BD23E664-B4A9-4C61-ACCE-C9B2EC88DEE4}"/>
            </a:ext>
          </a:extLst>
        </xdr:cNvPr>
        <xdr:cNvSpPr/>
      </xdr:nvSpPr>
      <xdr:spPr>
        <a:xfrm>
          <a:off x="9174162" y="8713787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420686</xdr:colOff>
      <xdr:row>45</xdr:row>
      <xdr:rowOff>150812</xdr:rowOff>
    </xdr:from>
    <xdr:to>
      <xdr:col>27</xdr:col>
      <xdr:colOff>30162</xdr:colOff>
      <xdr:row>46</xdr:row>
      <xdr:rowOff>179387</xdr:rowOff>
    </xdr:to>
    <xdr:sp macro="" textlink="">
      <xdr:nvSpPr>
        <xdr:cNvPr id="454" name="Flowchart: Connector 453">
          <a:extLst>
            <a:ext uri="{FF2B5EF4-FFF2-40B4-BE49-F238E27FC236}">
              <a16:creationId xmlns:a16="http://schemas.microsoft.com/office/drawing/2014/main" id="{02694D69-51CC-407A-8885-A53832066D8B}"/>
            </a:ext>
          </a:extLst>
        </xdr:cNvPr>
        <xdr:cNvSpPr/>
      </xdr:nvSpPr>
      <xdr:spPr>
        <a:xfrm>
          <a:off x="9429749" y="8723312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126999</xdr:colOff>
      <xdr:row>45</xdr:row>
      <xdr:rowOff>150813</xdr:rowOff>
    </xdr:from>
    <xdr:to>
      <xdr:col>27</xdr:col>
      <xdr:colOff>347662</xdr:colOff>
      <xdr:row>46</xdr:row>
      <xdr:rowOff>179388</xdr:rowOff>
    </xdr:to>
    <xdr:sp macro="" textlink="">
      <xdr:nvSpPr>
        <xdr:cNvPr id="455" name="Flowchart: Connector 454">
          <a:extLst>
            <a:ext uri="{FF2B5EF4-FFF2-40B4-BE49-F238E27FC236}">
              <a16:creationId xmlns:a16="http://schemas.microsoft.com/office/drawing/2014/main" id="{8DC8FEE5-3E00-4C5D-8B13-D43DA0EB8C77}"/>
            </a:ext>
          </a:extLst>
        </xdr:cNvPr>
        <xdr:cNvSpPr/>
      </xdr:nvSpPr>
      <xdr:spPr>
        <a:xfrm>
          <a:off x="9747249" y="8723313"/>
          <a:ext cx="220663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255813</xdr:colOff>
      <xdr:row>50</xdr:row>
      <xdr:rowOff>38100</xdr:rowOff>
    </xdr:from>
    <xdr:to>
      <xdr:col>22</xdr:col>
      <xdr:colOff>80281</xdr:colOff>
      <xdr:row>51</xdr:row>
      <xdr:rowOff>66675</xdr:rowOff>
    </xdr:to>
    <xdr:sp macro="" textlink="">
      <xdr:nvSpPr>
        <xdr:cNvPr id="301" name="Flowchart: Connector 300">
          <a:extLst>
            <a:ext uri="{FF2B5EF4-FFF2-40B4-BE49-F238E27FC236}">
              <a16:creationId xmlns:a16="http://schemas.microsoft.com/office/drawing/2014/main" id="{6C066EE5-F2E4-4F2F-A97E-3422D8CBB9BB}"/>
            </a:ext>
          </a:extLst>
        </xdr:cNvPr>
        <xdr:cNvSpPr/>
      </xdr:nvSpPr>
      <xdr:spPr>
        <a:xfrm>
          <a:off x="7549242" y="956310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198663</xdr:colOff>
      <xdr:row>59</xdr:row>
      <xdr:rowOff>2</xdr:rowOff>
    </xdr:from>
    <xdr:to>
      <xdr:col>20</xdr:col>
      <xdr:colOff>2720</xdr:colOff>
      <xdr:row>60</xdr:row>
      <xdr:rowOff>28577</xdr:rowOff>
    </xdr:to>
    <xdr:sp macro="" textlink="">
      <xdr:nvSpPr>
        <xdr:cNvPr id="302" name="Flowchart: Connector 301">
          <a:extLst>
            <a:ext uri="{FF2B5EF4-FFF2-40B4-BE49-F238E27FC236}">
              <a16:creationId xmlns:a16="http://schemas.microsoft.com/office/drawing/2014/main" id="{256C0DD7-232B-489A-A84D-AB1CA311111E}"/>
            </a:ext>
          </a:extLst>
        </xdr:cNvPr>
        <xdr:cNvSpPr/>
      </xdr:nvSpPr>
      <xdr:spPr>
        <a:xfrm>
          <a:off x="6648449" y="11239502"/>
          <a:ext cx="225878" cy="219075"/>
        </a:xfrm>
        <a:prstGeom prst="flowChartConnector">
          <a:avLst/>
        </a:prstGeom>
        <a:solidFill>
          <a:srgbClr val="00B05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225879</xdr:colOff>
      <xdr:row>56</xdr:row>
      <xdr:rowOff>31296</xdr:rowOff>
    </xdr:from>
    <xdr:to>
      <xdr:col>20</xdr:col>
      <xdr:colOff>29936</xdr:colOff>
      <xdr:row>57</xdr:row>
      <xdr:rowOff>59871</xdr:rowOff>
    </xdr:to>
    <xdr:sp macro="" textlink="">
      <xdr:nvSpPr>
        <xdr:cNvPr id="304" name="Flowchart: Connector 303">
          <a:extLst>
            <a:ext uri="{FF2B5EF4-FFF2-40B4-BE49-F238E27FC236}">
              <a16:creationId xmlns:a16="http://schemas.microsoft.com/office/drawing/2014/main" id="{B2F043D4-E50D-4AEE-95C7-DA01209753BA}"/>
            </a:ext>
          </a:extLst>
        </xdr:cNvPr>
        <xdr:cNvSpPr/>
      </xdr:nvSpPr>
      <xdr:spPr>
        <a:xfrm>
          <a:off x="6675665" y="10699296"/>
          <a:ext cx="225878" cy="219075"/>
        </a:xfrm>
        <a:prstGeom prst="flowChartConnector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555171</xdr:colOff>
      <xdr:row>54</xdr:row>
      <xdr:rowOff>170089</xdr:rowOff>
    </xdr:from>
    <xdr:to>
      <xdr:col>1</xdr:col>
      <xdr:colOff>164646</xdr:colOff>
      <xdr:row>56</xdr:row>
      <xdr:rowOff>8164</xdr:rowOff>
    </xdr:to>
    <xdr:sp macro="" textlink="">
      <xdr:nvSpPr>
        <xdr:cNvPr id="308" name="Flowchart: Connector 307">
          <a:extLst>
            <a:ext uri="{FF2B5EF4-FFF2-40B4-BE49-F238E27FC236}">
              <a16:creationId xmlns:a16="http://schemas.microsoft.com/office/drawing/2014/main" id="{6CCA0649-79F7-4A00-8095-42542FE3C929}"/>
            </a:ext>
          </a:extLst>
        </xdr:cNvPr>
        <xdr:cNvSpPr/>
      </xdr:nvSpPr>
      <xdr:spPr>
        <a:xfrm>
          <a:off x="555171" y="10457089"/>
          <a:ext cx="221796" cy="219075"/>
        </a:xfrm>
        <a:prstGeom prst="flowChartConnector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557892</xdr:colOff>
      <xdr:row>55</xdr:row>
      <xdr:rowOff>172811</xdr:rowOff>
    </xdr:from>
    <xdr:to>
      <xdr:col>1</xdr:col>
      <xdr:colOff>167367</xdr:colOff>
      <xdr:row>57</xdr:row>
      <xdr:rowOff>10886</xdr:rowOff>
    </xdr:to>
    <xdr:sp macro="" textlink="">
      <xdr:nvSpPr>
        <xdr:cNvPr id="309" name="Flowchart: Connector 308">
          <a:extLst>
            <a:ext uri="{FF2B5EF4-FFF2-40B4-BE49-F238E27FC236}">
              <a16:creationId xmlns:a16="http://schemas.microsoft.com/office/drawing/2014/main" id="{813FCC95-E779-42BD-898A-6AD4CDA7DE18}"/>
            </a:ext>
          </a:extLst>
        </xdr:cNvPr>
        <xdr:cNvSpPr/>
      </xdr:nvSpPr>
      <xdr:spPr>
        <a:xfrm>
          <a:off x="557892" y="10650311"/>
          <a:ext cx="221796" cy="219075"/>
        </a:xfrm>
        <a:prstGeom prst="flowChartConnector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560613</xdr:colOff>
      <xdr:row>56</xdr:row>
      <xdr:rowOff>189138</xdr:rowOff>
    </xdr:from>
    <xdr:to>
      <xdr:col>1</xdr:col>
      <xdr:colOff>170088</xdr:colOff>
      <xdr:row>58</xdr:row>
      <xdr:rowOff>27213</xdr:rowOff>
    </xdr:to>
    <xdr:sp macro="" textlink="">
      <xdr:nvSpPr>
        <xdr:cNvPr id="310" name="Flowchart: Connector 309">
          <a:extLst>
            <a:ext uri="{FF2B5EF4-FFF2-40B4-BE49-F238E27FC236}">
              <a16:creationId xmlns:a16="http://schemas.microsoft.com/office/drawing/2014/main" id="{2E3AEF48-B6C7-429C-A624-7DD0E84E6FA9}"/>
            </a:ext>
          </a:extLst>
        </xdr:cNvPr>
        <xdr:cNvSpPr/>
      </xdr:nvSpPr>
      <xdr:spPr>
        <a:xfrm>
          <a:off x="560613" y="10857138"/>
          <a:ext cx="221796" cy="219075"/>
        </a:xfrm>
        <a:prstGeom prst="flowChartConnector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66676</xdr:colOff>
      <xdr:row>50</xdr:row>
      <xdr:rowOff>38100</xdr:rowOff>
    </xdr:from>
    <xdr:to>
      <xdr:col>24</xdr:col>
      <xdr:colOff>81644</xdr:colOff>
      <xdr:row>51</xdr:row>
      <xdr:rowOff>66675</xdr:rowOff>
    </xdr:to>
    <xdr:sp macro="" textlink="">
      <xdr:nvSpPr>
        <xdr:cNvPr id="312" name="Flowchart: Connector 311">
          <a:extLst>
            <a:ext uri="{FF2B5EF4-FFF2-40B4-BE49-F238E27FC236}">
              <a16:creationId xmlns:a16="http://schemas.microsoft.com/office/drawing/2014/main" id="{E8C8C771-9B41-4B24-9B3A-DDDE96A85D2E}"/>
            </a:ext>
          </a:extLst>
        </xdr:cNvPr>
        <xdr:cNvSpPr/>
      </xdr:nvSpPr>
      <xdr:spPr>
        <a:xfrm>
          <a:off x="8094890" y="9563100"/>
          <a:ext cx="219075" cy="219075"/>
        </a:xfrm>
        <a:prstGeom prst="flowChartConnector">
          <a:avLst/>
        </a:prstGeom>
        <a:solidFill>
          <a:srgbClr val="00206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151041</xdr:colOff>
      <xdr:row>50</xdr:row>
      <xdr:rowOff>40821</xdr:rowOff>
    </xdr:from>
    <xdr:to>
      <xdr:col>25</xdr:col>
      <xdr:colOff>166008</xdr:colOff>
      <xdr:row>51</xdr:row>
      <xdr:rowOff>69396</xdr:rowOff>
    </xdr:to>
    <xdr:sp macro="" textlink="">
      <xdr:nvSpPr>
        <xdr:cNvPr id="313" name="Flowchart: Connector 312">
          <a:extLst>
            <a:ext uri="{FF2B5EF4-FFF2-40B4-BE49-F238E27FC236}">
              <a16:creationId xmlns:a16="http://schemas.microsoft.com/office/drawing/2014/main" id="{6815FC2C-01C5-47EC-B3F9-FB100EA6476F}"/>
            </a:ext>
          </a:extLst>
        </xdr:cNvPr>
        <xdr:cNvSpPr/>
      </xdr:nvSpPr>
      <xdr:spPr>
        <a:xfrm>
          <a:off x="8383362" y="9565821"/>
          <a:ext cx="219075" cy="219075"/>
        </a:xfrm>
        <a:prstGeom prst="flowChartConnector">
          <a:avLst/>
        </a:prstGeom>
        <a:solidFill>
          <a:srgbClr val="C0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25</xdr:col>
      <xdr:colOff>235404</xdr:colOff>
      <xdr:row>50</xdr:row>
      <xdr:rowOff>43543</xdr:rowOff>
    </xdr:from>
    <xdr:to>
      <xdr:col>25</xdr:col>
      <xdr:colOff>454479</xdr:colOff>
      <xdr:row>51</xdr:row>
      <xdr:rowOff>72118</xdr:rowOff>
    </xdr:to>
    <xdr:sp macro="" textlink="">
      <xdr:nvSpPr>
        <xdr:cNvPr id="314" name="Flowchart: Connector 313">
          <a:extLst>
            <a:ext uri="{FF2B5EF4-FFF2-40B4-BE49-F238E27FC236}">
              <a16:creationId xmlns:a16="http://schemas.microsoft.com/office/drawing/2014/main" id="{278433AC-9BE2-41C4-B3AE-A681C7FDA419}"/>
            </a:ext>
          </a:extLst>
        </xdr:cNvPr>
        <xdr:cNvSpPr/>
      </xdr:nvSpPr>
      <xdr:spPr>
        <a:xfrm>
          <a:off x="8671833" y="9568543"/>
          <a:ext cx="219075" cy="219075"/>
        </a:xfrm>
        <a:prstGeom prst="flowChartConnector">
          <a:avLst/>
        </a:prstGeom>
        <a:solidFill>
          <a:schemeClr val="accent3">
            <a:lumMod val="75000"/>
          </a:schemeClr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108857</xdr:colOff>
      <xdr:row>47</xdr:row>
      <xdr:rowOff>0</xdr:rowOff>
    </xdr:from>
    <xdr:to>
      <xdr:col>27</xdr:col>
      <xdr:colOff>149679</xdr:colOff>
      <xdr:row>60</xdr:row>
      <xdr:rowOff>68036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B33AFE-DB8F-4ED2-BA13-2F866F8FA38B}"/>
            </a:ext>
          </a:extLst>
        </xdr:cNvPr>
        <xdr:cNvSpPr/>
      </xdr:nvSpPr>
      <xdr:spPr>
        <a:xfrm>
          <a:off x="4136571" y="8953500"/>
          <a:ext cx="5674179" cy="2544536"/>
        </a:xfrm>
        <a:prstGeom prst="rect">
          <a:avLst/>
        </a:pr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50347</xdr:colOff>
      <xdr:row>66</xdr:row>
      <xdr:rowOff>9525</xdr:rowOff>
    </xdr:from>
    <xdr:ext cx="7819048" cy="3400000"/>
    <xdr:pic>
      <xdr:nvPicPr>
        <xdr:cNvPr id="500" name="Picture 499">
          <a:extLst>
            <a:ext uri="{FF2B5EF4-FFF2-40B4-BE49-F238E27FC236}">
              <a16:creationId xmlns:a16="http://schemas.microsoft.com/office/drawing/2014/main" id="{3CED74C1-5F7F-45B6-8160-BA1916C0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3276" y="12582525"/>
          <a:ext cx="7819048" cy="3400000"/>
        </a:xfrm>
        <a:prstGeom prst="rect">
          <a:avLst/>
        </a:prstGeom>
        <a:ln w="76200">
          <a:solidFill>
            <a:schemeClr val="tx1"/>
          </a:solidFill>
        </a:ln>
      </xdr:spPr>
    </xdr:pic>
    <xdr:clientData/>
  </xdr:oneCellAnchor>
  <xdr:twoCellAnchor>
    <xdr:from>
      <xdr:col>16</xdr:col>
      <xdr:colOff>359229</xdr:colOff>
      <xdr:row>69</xdr:row>
      <xdr:rowOff>28575</xdr:rowOff>
    </xdr:from>
    <xdr:to>
      <xdr:col>17</xdr:col>
      <xdr:colOff>216354</xdr:colOff>
      <xdr:row>70</xdr:row>
      <xdr:rowOff>57150</xdr:rowOff>
    </xdr:to>
    <xdr:sp macro="" textlink="">
      <xdr:nvSpPr>
        <xdr:cNvPr id="501" name="Flowchart: Connector 500">
          <a:extLst>
            <a:ext uri="{FF2B5EF4-FFF2-40B4-BE49-F238E27FC236}">
              <a16:creationId xmlns:a16="http://schemas.microsoft.com/office/drawing/2014/main" id="{0040B472-ED90-4E96-95CA-D8A25AD08EEE}"/>
            </a:ext>
          </a:extLst>
        </xdr:cNvPr>
        <xdr:cNvSpPr/>
      </xdr:nvSpPr>
      <xdr:spPr>
        <a:xfrm>
          <a:off x="5597979" y="13173075"/>
          <a:ext cx="224518" cy="219075"/>
        </a:xfrm>
        <a:prstGeom prst="flowChartConnector">
          <a:avLst/>
        </a:prstGeom>
        <a:solidFill>
          <a:srgbClr val="7030A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66675</xdr:colOff>
      <xdr:row>78</xdr:row>
      <xdr:rowOff>0</xdr:rowOff>
    </xdr:from>
    <xdr:to>
      <xdr:col>24</xdr:col>
      <xdr:colOff>85725</xdr:colOff>
      <xdr:row>79</xdr:row>
      <xdr:rowOff>28575</xdr:rowOff>
    </xdr:to>
    <xdr:sp macro="" textlink="">
      <xdr:nvSpPr>
        <xdr:cNvPr id="502" name="Flowchart: Connector 501">
          <a:extLst>
            <a:ext uri="{FF2B5EF4-FFF2-40B4-BE49-F238E27FC236}">
              <a16:creationId xmlns:a16="http://schemas.microsoft.com/office/drawing/2014/main" id="{D87F86BD-5C6B-4B8F-A41C-A68259381193}"/>
            </a:ext>
          </a:extLst>
        </xdr:cNvPr>
        <xdr:cNvSpPr/>
      </xdr:nvSpPr>
      <xdr:spPr>
        <a:xfrm>
          <a:off x="8094889" y="10668000"/>
          <a:ext cx="223157" cy="219075"/>
        </a:xfrm>
        <a:prstGeom prst="flowChartConnector">
          <a:avLst/>
        </a:prstGeom>
        <a:solidFill>
          <a:srgbClr val="7030A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81</xdr:row>
      <xdr:rowOff>9525</xdr:rowOff>
    </xdr:from>
    <xdr:to>
      <xdr:col>14</xdr:col>
      <xdr:colOff>219075</xdr:colOff>
      <xdr:row>82</xdr:row>
      <xdr:rowOff>38100</xdr:rowOff>
    </xdr:to>
    <xdr:sp macro="" textlink="">
      <xdr:nvSpPr>
        <xdr:cNvPr id="503" name="Flowchart: Connector 502">
          <a:extLst>
            <a:ext uri="{FF2B5EF4-FFF2-40B4-BE49-F238E27FC236}">
              <a16:creationId xmlns:a16="http://schemas.microsoft.com/office/drawing/2014/main" id="{A82BE9B6-F964-44DA-909E-56064280CD0D}"/>
            </a:ext>
          </a:extLst>
        </xdr:cNvPr>
        <xdr:cNvSpPr/>
      </xdr:nvSpPr>
      <xdr:spPr>
        <a:xfrm>
          <a:off x="4422321" y="11249025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79</xdr:row>
      <xdr:rowOff>104775</xdr:rowOff>
    </xdr:from>
    <xdr:to>
      <xdr:col>26</xdr:col>
      <xdr:colOff>400050</xdr:colOff>
      <xdr:row>80</xdr:row>
      <xdr:rowOff>133350</xdr:rowOff>
    </xdr:to>
    <xdr:sp macro="" textlink="">
      <xdr:nvSpPr>
        <xdr:cNvPr id="504" name="Flowchart: Connector 503">
          <a:extLst>
            <a:ext uri="{FF2B5EF4-FFF2-40B4-BE49-F238E27FC236}">
              <a16:creationId xmlns:a16="http://schemas.microsoft.com/office/drawing/2014/main" id="{24F20E2B-E99D-47B1-8C5D-0EEACBE4FB5F}"/>
            </a:ext>
          </a:extLst>
        </xdr:cNvPr>
        <xdr:cNvSpPr/>
      </xdr:nvSpPr>
      <xdr:spPr>
        <a:xfrm>
          <a:off x="9229725" y="10963275"/>
          <a:ext cx="219075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490537</xdr:colOff>
      <xdr:row>72</xdr:row>
      <xdr:rowOff>33337</xdr:rowOff>
    </xdr:from>
    <xdr:to>
      <xdr:col>27</xdr:col>
      <xdr:colOff>98425</xdr:colOff>
      <xdr:row>73</xdr:row>
      <xdr:rowOff>61912</xdr:rowOff>
    </xdr:to>
    <xdr:sp macro="" textlink="">
      <xdr:nvSpPr>
        <xdr:cNvPr id="505" name="Flowchart: Connector 504">
          <a:extLst>
            <a:ext uri="{FF2B5EF4-FFF2-40B4-BE49-F238E27FC236}">
              <a16:creationId xmlns:a16="http://schemas.microsoft.com/office/drawing/2014/main" id="{2DB1237C-74D4-4605-8622-89D46B5C40B4}"/>
            </a:ext>
          </a:extLst>
        </xdr:cNvPr>
        <xdr:cNvSpPr/>
      </xdr:nvSpPr>
      <xdr:spPr>
        <a:xfrm>
          <a:off x="9539287" y="9558337"/>
          <a:ext cx="220209" cy="219075"/>
        </a:xfrm>
        <a:prstGeom prst="flowChartConnector">
          <a:avLst/>
        </a:prstGeom>
        <a:solidFill>
          <a:srgbClr val="FF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161925</xdr:colOff>
      <xdr:row>81</xdr:row>
      <xdr:rowOff>0</xdr:rowOff>
    </xdr:from>
    <xdr:to>
      <xdr:col>15</xdr:col>
      <xdr:colOff>381000</xdr:colOff>
      <xdr:row>82</xdr:row>
      <xdr:rowOff>28575</xdr:rowOff>
    </xdr:to>
    <xdr:sp macro="" textlink="">
      <xdr:nvSpPr>
        <xdr:cNvPr id="506" name="Flowchart: Connector 505">
          <a:extLst>
            <a:ext uri="{FF2B5EF4-FFF2-40B4-BE49-F238E27FC236}">
              <a16:creationId xmlns:a16="http://schemas.microsoft.com/office/drawing/2014/main" id="{C6886AFB-5AEC-4F0F-9D2D-478CE54665C5}"/>
            </a:ext>
          </a:extLst>
        </xdr:cNvPr>
        <xdr:cNvSpPr/>
      </xdr:nvSpPr>
      <xdr:spPr>
        <a:xfrm>
          <a:off x="4978854" y="1123950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133350</xdr:colOff>
      <xdr:row>78</xdr:row>
      <xdr:rowOff>0</xdr:rowOff>
    </xdr:from>
    <xdr:to>
      <xdr:col>25</xdr:col>
      <xdr:colOff>152400</xdr:colOff>
      <xdr:row>79</xdr:row>
      <xdr:rowOff>28575</xdr:rowOff>
    </xdr:to>
    <xdr:sp macro="" textlink="">
      <xdr:nvSpPr>
        <xdr:cNvPr id="507" name="Flowchart: Connector 506">
          <a:extLst>
            <a:ext uri="{FF2B5EF4-FFF2-40B4-BE49-F238E27FC236}">
              <a16:creationId xmlns:a16="http://schemas.microsoft.com/office/drawing/2014/main" id="{4586F255-911A-4983-8103-D4E1C2013F50}"/>
            </a:ext>
          </a:extLst>
        </xdr:cNvPr>
        <xdr:cNvSpPr/>
      </xdr:nvSpPr>
      <xdr:spPr>
        <a:xfrm>
          <a:off x="8365671" y="10668000"/>
          <a:ext cx="223158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78</xdr:row>
      <xdr:rowOff>9525</xdr:rowOff>
    </xdr:from>
    <xdr:to>
      <xdr:col>26</xdr:col>
      <xdr:colOff>400050</xdr:colOff>
      <xdr:row>79</xdr:row>
      <xdr:rowOff>38100</xdr:rowOff>
    </xdr:to>
    <xdr:sp macro="" textlink="">
      <xdr:nvSpPr>
        <xdr:cNvPr id="508" name="Flowchart: Connector 507">
          <a:extLst>
            <a:ext uri="{FF2B5EF4-FFF2-40B4-BE49-F238E27FC236}">
              <a16:creationId xmlns:a16="http://schemas.microsoft.com/office/drawing/2014/main" id="{92D681A1-96E1-47BE-95B5-8D0CA2C816D9}"/>
            </a:ext>
          </a:extLst>
        </xdr:cNvPr>
        <xdr:cNvSpPr/>
      </xdr:nvSpPr>
      <xdr:spPr>
        <a:xfrm>
          <a:off x="9229725" y="10677525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70</xdr:row>
      <xdr:rowOff>133350</xdr:rowOff>
    </xdr:from>
    <xdr:to>
      <xdr:col>26</xdr:col>
      <xdr:colOff>400050</xdr:colOff>
      <xdr:row>71</xdr:row>
      <xdr:rowOff>161925</xdr:rowOff>
    </xdr:to>
    <xdr:sp macro="" textlink="">
      <xdr:nvSpPr>
        <xdr:cNvPr id="509" name="Flowchart: Connector 508">
          <a:extLst>
            <a:ext uri="{FF2B5EF4-FFF2-40B4-BE49-F238E27FC236}">
              <a16:creationId xmlns:a16="http://schemas.microsoft.com/office/drawing/2014/main" id="{6B2E4D3F-7B73-4945-82F6-F791E406D1DD}"/>
            </a:ext>
          </a:extLst>
        </xdr:cNvPr>
        <xdr:cNvSpPr/>
      </xdr:nvSpPr>
      <xdr:spPr>
        <a:xfrm>
          <a:off x="9229725" y="9277350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490537</xdr:colOff>
      <xdr:row>70</xdr:row>
      <xdr:rowOff>123825</xdr:rowOff>
    </xdr:from>
    <xdr:to>
      <xdr:col>27</xdr:col>
      <xdr:colOff>98425</xdr:colOff>
      <xdr:row>71</xdr:row>
      <xdr:rowOff>152400</xdr:rowOff>
    </xdr:to>
    <xdr:sp macro="" textlink="">
      <xdr:nvSpPr>
        <xdr:cNvPr id="510" name="Flowchart: Connector 509">
          <a:extLst>
            <a:ext uri="{FF2B5EF4-FFF2-40B4-BE49-F238E27FC236}">
              <a16:creationId xmlns:a16="http://schemas.microsoft.com/office/drawing/2014/main" id="{77726293-C637-4E8F-9AFF-3454DFE996DC}"/>
            </a:ext>
          </a:extLst>
        </xdr:cNvPr>
        <xdr:cNvSpPr/>
      </xdr:nvSpPr>
      <xdr:spPr>
        <a:xfrm>
          <a:off x="9539287" y="9267825"/>
          <a:ext cx="220209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81</xdr:row>
      <xdr:rowOff>0</xdr:rowOff>
    </xdr:from>
    <xdr:to>
      <xdr:col>20</xdr:col>
      <xdr:colOff>304800</xdr:colOff>
      <xdr:row>82</xdr:row>
      <xdr:rowOff>28575</xdr:rowOff>
    </xdr:to>
    <xdr:sp macro="" textlink="">
      <xdr:nvSpPr>
        <xdr:cNvPr id="511" name="Flowchart: Connector 510">
          <a:extLst>
            <a:ext uri="{FF2B5EF4-FFF2-40B4-BE49-F238E27FC236}">
              <a16:creationId xmlns:a16="http://schemas.microsoft.com/office/drawing/2014/main" id="{8EEA9A26-07B8-4272-B0D4-2EB4C0657467}"/>
            </a:ext>
          </a:extLst>
        </xdr:cNvPr>
        <xdr:cNvSpPr/>
      </xdr:nvSpPr>
      <xdr:spPr>
        <a:xfrm>
          <a:off x="6957332" y="11239500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76</xdr:row>
      <xdr:rowOff>123825</xdr:rowOff>
    </xdr:from>
    <xdr:to>
      <xdr:col>26</xdr:col>
      <xdr:colOff>400050</xdr:colOff>
      <xdr:row>77</xdr:row>
      <xdr:rowOff>152400</xdr:rowOff>
    </xdr:to>
    <xdr:sp macro="" textlink="">
      <xdr:nvSpPr>
        <xdr:cNvPr id="512" name="Flowchart: Connector 511">
          <a:extLst>
            <a:ext uri="{FF2B5EF4-FFF2-40B4-BE49-F238E27FC236}">
              <a16:creationId xmlns:a16="http://schemas.microsoft.com/office/drawing/2014/main" id="{CDE3E8DD-9931-446A-8E29-33E890D1B4EA}"/>
            </a:ext>
          </a:extLst>
        </xdr:cNvPr>
        <xdr:cNvSpPr/>
      </xdr:nvSpPr>
      <xdr:spPr>
        <a:xfrm>
          <a:off x="9229725" y="10410825"/>
          <a:ext cx="219075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361950</xdr:colOff>
      <xdr:row>81</xdr:row>
      <xdr:rowOff>9525</xdr:rowOff>
    </xdr:from>
    <xdr:to>
      <xdr:col>21</xdr:col>
      <xdr:colOff>161925</xdr:colOff>
      <xdr:row>82</xdr:row>
      <xdr:rowOff>38100</xdr:rowOff>
    </xdr:to>
    <xdr:sp macro="" textlink="">
      <xdr:nvSpPr>
        <xdr:cNvPr id="513" name="Flowchart: Connector 512">
          <a:extLst>
            <a:ext uri="{FF2B5EF4-FFF2-40B4-BE49-F238E27FC236}">
              <a16:creationId xmlns:a16="http://schemas.microsoft.com/office/drawing/2014/main" id="{DBD8B493-2FCA-41EB-AD27-873EECD2E61E}"/>
            </a:ext>
          </a:extLst>
        </xdr:cNvPr>
        <xdr:cNvSpPr/>
      </xdr:nvSpPr>
      <xdr:spPr>
        <a:xfrm>
          <a:off x="7233557" y="11249025"/>
          <a:ext cx="221797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180975</xdr:colOff>
      <xdr:row>75</xdr:row>
      <xdr:rowOff>19050</xdr:rowOff>
    </xdr:from>
    <xdr:to>
      <xdr:col>26</xdr:col>
      <xdr:colOff>400050</xdr:colOff>
      <xdr:row>76</xdr:row>
      <xdr:rowOff>47625</xdr:rowOff>
    </xdr:to>
    <xdr:sp macro="" textlink="">
      <xdr:nvSpPr>
        <xdr:cNvPr id="514" name="Flowchart: Connector 513">
          <a:extLst>
            <a:ext uri="{FF2B5EF4-FFF2-40B4-BE49-F238E27FC236}">
              <a16:creationId xmlns:a16="http://schemas.microsoft.com/office/drawing/2014/main" id="{E91E3FC3-B217-4874-B6C4-4D8B174271C1}"/>
            </a:ext>
          </a:extLst>
        </xdr:cNvPr>
        <xdr:cNvSpPr/>
      </xdr:nvSpPr>
      <xdr:spPr>
        <a:xfrm>
          <a:off x="9229725" y="10115550"/>
          <a:ext cx="219075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228600</xdr:colOff>
      <xdr:row>81</xdr:row>
      <xdr:rowOff>0</xdr:rowOff>
    </xdr:from>
    <xdr:to>
      <xdr:col>22</xdr:col>
      <xdr:colOff>47625</xdr:colOff>
      <xdr:row>82</xdr:row>
      <xdr:rowOff>28575</xdr:rowOff>
    </xdr:to>
    <xdr:sp macro="" textlink="">
      <xdr:nvSpPr>
        <xdr:cNvPr id="515" name="Flowchart: Connector 514">
          <a:extLst>
            <a:ext uri="{FF2B5EF4-FFF2-40B4-BE49-F238E27FC236}">
              <a16:creationId xmlns:a16="http://schemas.microsoft.com/office/drawing/2014/main" id="{AD815F3B-FDD6-4462-A8A4-33DE394C5809}"/>
            </a:ext>
          </a:extLst>
        </xdr:cNvPr>
        <xdr:cNvSpPr/>
      </xdr:nvSpPr>
      <xdr:spPr>
        <a:xfrm>
          <a:off x="7522029" y="11239500"/>
          <a:ext cx="213632" cy="219075"/>
        </a:xfrm>
        <a:prstGeom prst="flowChartConnector">
          <a:avLst/>
        </a:prstGeom>
        <a:solidFill>
          <a:schemeClr val="accent4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171450</xdr:colOff>
      <xdr:row>72</xdr:row>
      <xdr:rowOff>38100</xdr:rowOff>
    </xdr:from>
    <xdr:to>
      <xdr:col>26</xdr:col>
      <xdr:colOff>390525</xdr:colOff>
      <xdr:row>73</xdr:row>
      <xdr:rowOff>66675</xdr:rowOff>
    </xdr:to>
    <xdr:sp macro="" textlink="">
      <xdr:nvSpPr>
        <xdr:cNvPr id="516" name="Flowchart: Connector 515">
          <a:extLst>
            <a:ext uri="{FF2B5EF4-FFF2-40B4-BE49-F238E27FC236}">
              <a16:creationId xmlns:a16="http://schemas.microsoft.com/office/drawing/2014/main" id="{83384EDC-9A98-452D-9A9F-8926E4E6A043}"/>
            </a:ext>
          </a:extLst>
        </xdr:cNvPr>
        <xdr:cNvSpPr/>
      </xdr:nvSpPr>
      <xdr:spPr>
        <a:xfrm>
          <a:off x="9220200" y="9563100"/>
          <a:ext cx="219075" cy="219075"/>
        </a:xfrm>
        <a:prstGeom prst="flowChartConnector">
          <a:avLst/>
        </a:prstGeom>
        <a:solidFill>
          <a:schemeClr val="accent4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76200</xdr:colOff>
      <xdr:row>69</xdr:row>
      <xdr:rowOff>38100</xdr:rowOff>
    </xdr:from>
    <xdr:to>
      <xdr:col>18</xdr:col>
      <xdr:colOff>295275</xdr:colOff>
      <xdr:row>70</xdr:row>
      <xdr:rowOff>66675</xdr:rowOff>
    </xdr:to>
    <xdr:sp macro="" textlink="">
      <xdr:nvSpPr>
        <xdr:cNvPr id="517" name="Flowchart: Connector 516">
          <a:extLst>
            <a:ext uri="{FF2B5EF4-FFF2-40B4-BE49-F238E27FC236}">
              <a16:creationId xmlns:a16="http://schemas.microsoft.com/office/drawing/2014/main" id="{C4EFEA23-B500-445F-AE8F-8ED5396D80E0}"/>
            </a:ext>
          </a:extLst>
        </xdr:cNvPr>
        <xdr:cNvSpPr/>
      </xdr:nvSpPr>
      <xdr:spPr>
        <a:xfrm>
          <a:off x="6104164" y="8991600"/>
          <a:ext cx="219075" cy="219075"/>
        </a:xfrm>
        <a:prstGeom prst="flowChartConnector">
          <a:avLst/>
        </a:prstGeom>
        <a:solidFill>
          <a:schemeClr val="accent6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171450</xdr:colOff>
      <xdr:row>73</xdr:row>
      <xdr:rowOff>123825</xdr:rowOff>
    </xdr:from>
    <xdr:to>
      <xdr:col>26</xdr:col>
      <xdr:colOff>390525</xdr:colOff>
      <xdr:row>74</xdr:row>
      <xdr:rowOff>152400</xdr:rowOff>
    </xdr:to>
    <xdr:sp macro="" textlink="">
      <xdr:nvSpPr>
        <xdr:cNvPr id="518" name="Flowchart: Connector 517">
          <a:extLst>
            <a:ext uri="{FF2B5EF4-FFF2-40B4-BE49-F238E27FC236}">
              <a16:creationId xmlns:a16="http://schemas.microsoft.com/office/drawing/2014/main" id="{334E88AD-4E2E-4200-95BA-153DFB94F1A4}"/>
            </a:ext>
          </a:extLst>
        </xdr:cNvPr>
        <xdr:cNvSpPr/>
      </xdr:nvSpPr>
      <xdr:spPr>
        <a:xfrm>
          <a:off x="9220200" y="9839325"/>
          <a:ext cx="219075" cy="219075"/>
        </a:xfrm>
        <a:prstGeom prst="flowChartConnector">
          <a:avLst/>
        </a:prstGeom>
        <a:solidFill>
          <a:schemeClr val="accent6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481012</xdr:colOff>
      <xdr:row>73</xdr:row>
      <xdr:rowOff>123825</xdr:rowOff>
    </xdr:from>
    <xdr:to>
      <xdr:col>27</xdr:col>
      <xdr:colOff>88900</xdr:colOff>
      <xdr:row>74</xdr:row>
      <xdr:rowOff>152400</xdr:rowOff>
    </xdr:to>
    <xdr:sp macro="" textlink="">
      <xdr:nvSpPr>
        <xdr:cNvPr id="519" name="Flowchart: Connector 518">
          <a:extLst>
            <a:ext uri="{FF2B5EF4-FFF2-40B4-BE49-F238E27FC236}">
              <a16:creationId xmlns:a16="http://schemas.microsoft.com/office/drawing/2014/main" id="{2375F4CE-6DF3-48DE-818B-D2540489C53F}"/>
            </a:ext>
          </a:extLst>
        </xdr:cNvPr>
        <xdr:cNvSpPr/>
      </xdr:nvSpPr>
      <xdr:spPr>
        <a:xfrm>
          <a:off x="9529762" y="9839325"/>
          <a:ext cx="220209" cy="219075"/>
        </a:xfrm>
        <a:prstGeom prst="flowChartConnector">
          <a:avLst/>
        </a:prstGeom>
        <a:solidFill>
          <a:schemeClr val="accent1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482600</xdr:colOff>
      <xdr:row>75</xdr:row>
      <xdr:rowOff>26987</xdr:rowOff>
    </xdr:from>
    <xdr:to>
      <xdr:col>27</xdr:col>
      <xdr:colOff>90488</xdr:colOff>
      <xdr:row>76</xdr:row>
      <xdr:rowOff>55562</xdr:rowOff>
    </xdr:to>
    <xdr:sp macro="" textlink="">
      <xdr:nvSpPr>
        <xdr:cNvPr id="520" name="Flowchart: Connector 519">
          <a:extLst>
            <a:ext uri="{FF2B5EF4-FFF2-40B4-BE49-F238E27FC236}">
              <a16:creationId xmlns:a16="http://schemas.microsoft.com/office/drawing/2014/main" id="{DB99F54D-B11F-44CA-B435-08AD1DCC86C4}"/>
            </a:ext>
          </a:extLst>
        </xdr:cNvPr>
        <xdr:cNvSpPr/>
      </xdr:nvSpPr>
      <xdr:spPr>
        <a:xfrm>
          <a:off x="9531350" y="10123487"/>
          <a:ext cx="220209" cy="219075"/>
        </a:xfrm>
        <a:prstGeom prst="flowChartConnector">
          <a:avLst/>
        </a:prstGeom>
        <a:solidFill>
          <a:schemeClr val="accent2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69</xdr:row>
      <xdr:rowOff>47625</xdr:rowOff>
    </xdr:from>
    <xdr:to>
      <xdr:col>19</xdr:col>
      <xdr:colOff>161925</xdr:colOff>
      <xdr:row>70</xdr:row>
      <xdr:rowOff>76200</xdr:rowOff>
    </xdr:to>
    <xdr:sp macro="" textlink="">
      <xdr:nvSpPr>
        <xdr:cNvPr id="521" name="Flowchart: Connector 520">
          <a:extLst>
            <a:ext uri="{FF2B5EF4-FFF2-40B4-BE49-F238E27FC236}">
              <a16:creationId xmlns:a16="http://schemas.microsoft.com/office/drawing/2014/main" id="{C0897405-8290-44B3-A4BD-C34940F35CB5}"/>
            </a:ext>
          </a:extLst>
        </xdr:cNvPr>
        <xdr:cNvSpPr/>
      </xdr:nvSpPr>
      <xdr:spPr>
        <a:xfrm>
          <a:off x="6389914" y="9001125"/>
          <a:ext cx="221797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482599</xdr:colOff>
      <xdr:row>76</xdr:row>
      <xdr:rowOff>106362</xdr:rowOff>
    </xdr:from>
    <xdr:to>
      <xdr:col>27</xdr:col>
      <xdr:colOff>90487</xdr:colOff>
      <xdr:row>77</xdr:row>
      <xdr:rowOff>134937</xdr:rowOff>
    </xdr:to>
    <xdr:sp macro="" textlink="">
      <xdr:nvSpPr>
        <xdr:cNvPr id="522" name="Flowchart: Connector 521">
          <a:extLst>
            <a:ext uri="{FF2B5EF4-FFF2-40B4-BE49-F238E27FC236}">
              <a16:creationId xmlns:a16="http://schemas.microsoft.com/office/drawing/2014/main" id="{CC5F6069-7033-4A91-BF54-374489DEB451}"/>
            </a:ext>
          </a:extLst>
        </xdr:cNvPr>
        <xdr:cNvSpPr/>
      </xdr:nvSpPr>
      <xdr:spPr>
        <a:xfrm>
          <a:off x="9531349" y="10393362"/>
          <a:ext cx="220209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238125</xdr:colOff>
      <xdr:row>69</xdr:row>
      <xdr:rowOff>38100</xdr:rowOff>
    </xdr:from>
    <xdr:to>
      <xdr:col>20</xdr:col>
      <xdr:colOff>38100</xdr:colOff>
      <xdr:row>70</xdr:row>
      <xdr:rowOff>66675</xdr:rowOff>
    </xdr:to>
    <xdr:sp macro="" textlink="">
      <xdr:nvSpPr>
        <xdr:cNvPr id="523" name="Flowchart: Connector 522">
          <a:extLst>
            <a:ext uri="{FF2B5EF4-FFF2-40B4-BE49-F238E27FC236}">
              <a16:creationId xmlns:a16="http://schemas.microsoft.com/office/drawing/2014/main" id="{26BF8998-0CDA-4C06-BA19-46A6750E9AA7}"/>
            </a:ext>
          </a:extLst>
        </xdr:cNvPr>
        <xdr:cNvSpPr/>
      </xdr:nvSpPr>
      <xdr:spPr>
        <a:xfrm>
          <a:off x="6687911" y="8991600"/>
          <a:ext cx="221796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469900</xdr:colOff>
      <xdr:row>79</xdr:row>
      <xdr:rowOff>106362</xdr:rowOff>
    </xdr:from>
    <xdr:to>
      <xdr:col>27</xdr:col>
      <xdr:colOff>77788</xdr:colOff>
      <xdr:row>80</xdr:row>
      <xdr:rowOff>134937</xdr:rowOff>
    </xdr:to>
    <xdr:sp macro="" textlink="">
      <xdr:nvSpPr>
        <xdr:cNvPr id="524" name="Flowchart: Connector 523">
          <a:extLst>
            <a:ext uri="{FF2B5EF4-FFF2-40B4-BE49-F238E27FC236}">
              <a16:creationId xmlns:a16="http://schemas.microsoft.com/office/drawing/2014/main" id="{1B45B98F-B00F-4D9B-9794-C57E940029C4}"/>
            </a:ext>
          </a:extLst>
        </xdr:cNvPr>
        <xdr:cNvSpPr/>
      </xdr:nvSpPr>
      <xdr:spPr>
        <a:xfrm>
          <a:off x="9518650" y="10964862"/>
          <a:ext cx="220209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85725</xdr:colOff>
      <xdr:row>69</xdr:row>
      <xdr:rowOff>38100</xdr:rowOff>
    </xdr:from>
    <xdr:to>
      <xdr:col>20</xdr:col>
      <xdr:colOff>304800</xdr:colOff>
      <xdr:row>70</xdr:row>
      <xdr:rowOff>66675</xdr:rowOff>
    </xdr:to>
    <xdr:sp macro="" textlink="">
      <xdr:nvSpPr>
        <xdr:cNvPr id="525" name="Flowchart: Connector 524">
          <a:extLst>
            <a:ext uri="{FF2B5EF4-FFF2-40B4-BE49-F238E27FC236}">
              <a16:creationId xmlns:a16="http://schemas.microsoft.com/office/drawing/2014/main" id="{B1D44A88-0798-44D0-A91C-154209903E9A}"/>
            </a:ext>
          </a:extLst>
        </xdr:cNvPr>
        <xdr:cNvSpPr/>
      </xdr:nvSpPr>
      <xdr:spPr>
        <a:xfrm>
          <a:off x="6957332" y="8991600"/>
          <a:ext cx="219075" cy="219075"/>
        </a:xfrm>
        <a:prstGeom prst="flowChartConnector">
          <a:avLst/>
        </a:prstGeom>
        <a:solidFill>
          <a:srgbClr val="00B0F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473075</xdr:colOff>
      <xdr:row>78</xdr:row>
      <xdr:rowOff>23813</xdr:rowOff>
    </xdr:from>
    <xdr:to>
      <xdr:col>27</xdr:col>
      <xdr:colOff>80963</xdr:colOff>
      <xdr:row>79</xdr:row>
      <xdr:rowOff>52388</xdr:rowOff>
    </xdr:to>
    <xdr:sp macro="" textlink="">
      <xdr:nvSpPr>
        <xdr:cNvPr id="526" name="Flowchart: Connector 525">
          <a:extLst>
            <a:ext uri="{FF2B5EF4-FFF2-40B4-BE49-F238E27FC236}">
              <a16:creationId xmlns:a16="http://schemas.microsoft.com/office/drawing/2014/main" id="{8D21761C-E38D-496A-8AE1-527C2E9626EE}"/>
            </a:ext>
          </a:extLst>
        </xdr:cNvPr>
        <xdr:cNvSpPr/>
      </xdr:nvSpPr>
      <xdr:spPr>
        <a:xfrm>
          <a:off x="9521825" y="10691813"/>
          <a:ext cx="220209" cy="219075"/>
        </a:xfrm>
        <a:prstGeom prst="flowChartConnector">
          <a:avLst/>
        </a:prstGeom>
        <a:solidFill>
          <a:srgbClr val="00B0F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378278</xdr:colOff>
      <xdr:row>78</xdr:row>
      <xdr:rowOff>10886</xdr:rowOff>
    </xdr:from>
    <xdr:to>
      <xdr:col>19</xdr:col>
      <xdr:colOff>175531</xdr:colOff>
      <xdr:row>79</xdr:row>
      <xdr:rowOff>39461</xdr:rowOff>
    </xdr:to>
    <xdr:sp macro="" textlink="">
      <xdr:nvSpPr>
        <xdr:cNvPr id="597" name="Flowchart: Connector 596">
          <a:extLst>
            <a:ext uri="{FF2B5EF4-FFF2-40B4-BE49-F238E27FC236}">
              <a16:creationId xmlns:a16="http://schemas.microsoft.com/office/drawing/2014/main" id="{0CA3473A-73CC-4F5C-A742-FABDCC5349CE}"/>
            </a:ext>
          </a:extLst>
        </xdr:cNvPr>
        <xdr:cNvSpPr/>
      </xdr:nvSpPr>
      <xdr:spPr>
        <a:xfrm>
          <a:off x="6406242" y="14869886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198663</xdr:colOff>
      <xdr:row>81</xdr:row>
      <xdr:rowOff>2</xdr:rowOff>
    </xdr:from>
    <xdr:to>
      <xdr:col>20</xdr:col>
      <xdr:colOff>2720</xdr:colOff>
      <xdr:row>82</xdr:row>
      <xdr:rowOff>28577</xdr:rowOff>
    </xdr:to>
    <xdr:sp macro="" textlink="">
      <xdr:nvSpPr>
        <xdr:cNvPr id="598" name="Flowchart: Connector 597">
          <a:extLst>
            <a:ext uri="{FF2B5EF4-FFF2-40B4-BE49-F238E27FC236}">
              <a16:creationId xmlns:a16="http://schemas.microsoft.com/office/drawing/2014/main" id="{734D6FBD-ED91-4E08-B2E5-7CDE59F0BB7B}"/>
            </a:ext>
          </a:extLst>
        </xdr:cNvPr>
        <xdr:cNvSpPr/>
      </xdr:nvSpPr>
      <xdr:spPr>
        <a:xfrm>
          <a:off x="6648449" y="11239502"/>
          <a:ext cx="225878" cy="219075"/>
        </a:xfrm>
        <a:prstGeom prst="flowChartConnector">
          <a:avLst/>
        </a:prstGeom>
        <a:solidFill>
          <a:srgbClr val="00B05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151041</xdr:colOff>
      <xdr:row>72</xdr:row>
      <xdr:rowOff>40821</xdr:rowOff>
    </xdr:from>
    <xdr:to>
      <xdr:col>25</xdr:col>
      <xdr:colOff>166008</xdr:colOff>
      <xdr:row>73</xdr:row>
      <xdr:rowOff>69396</xdr:rowOff>
    </xdr:to>
    <xdr:sp macro="" textlink="">
      <xdr:nvSpPr>
        <xdr:cNvPr id="601" name="Flowchart: Connector 600">
          <a:extLst>
            <a:ext uri="{FF2B5EF4-FFF2-40B4-BE49-F238E27FC236}">
              <a16:creationId xmlns:a16="http://schemas.microsoft.com/office/drawing/2014/main" id="{B11539C7-BFBE-48B9-8F16-F48CF2A0929E}"/>
            </a:ext>
          </a:extLst>
        </xdr:cNvPr>
        <xdr:cNvSpPr/>
      </xdr:nvSpPr>
      <xdr:spPr>
        <a:xfrm>
          <a:off x="8383362" y="9565821"/>
          <a:ext cx="219075" cy="219075"/>
        </a:xfrm>
        <a:prstGeom prst="flowChartConnector">
          <a:avLst/>
        </a:prstGeom>
        <a:solidFill>
          <a:srgbClr val="C0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13</xdr:col>
      <xdr:colOff>108857</xdr:colOff>
      <xdr:row>69</xdr:row>
      <xdr:rowOff>0</xdr:rowOff>
    </xdr:from>
    <xdr:to>
      <xdr:col>27</xdr:col>
      <xdr:colOff>149679</xdr:colOff>
      <xdr:row>82</xdr:row>
      <xdr:rowOff>68036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39112BD6-BAD6-4F65-A543-A47B70075AD7}"/>
            </a:ext>
          </a:extLst>
        </xdr:cNvPr>
        <xdr:cNvSpPr/>
      </xdr:nvSpPr>
      <xdr:spPr>
        <a:xfrm>
          <a:off x="4136571" y="8953500"/>
          <a:ext cx="5674179" cy="2544536"/>
        </a:xfrm>
        <a:prstGeom prst="rect">
          <a:avLst/>
        </a:pr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214991</xdr:colOff>
      <xdr:row>72</xdr:row>
      <xdr:rowOff>43544</xdr:rowOff>
    </xdr:from>
    <xdr:to>
      <xdr:col>25</xdr:col>
      <xdr:colOff>440869</xdr:colOff>
      <xdr:row>73</xdr:row>
      <xdr:rowOff>72119</xdr:rowOff>
    </xdr:to>
    <xdr:sp macro="" textlink="">
      <xdr:nvSpPr>
        <xdr:cNvPr id="618" name="Flowchart: Connector 617">
          <a:extLst>
            <a:ext uri="{FF2B5EF4-FFF2-40B4-BE49-F238E27FC236}">
              <a16:creationId xmlns:a16="http://schemas.microsoft.com/office/drawing/2014/main" id="{C79328A6-0888-4FFF-93CB-9C15AD30337B}"/>
            </a:ext>
          </a:extLst>
        </xdr:cNvPr>
        <xdr:cNvSpPr/>
      </xdr:nvSpPr>
      <xdr:spPr>
        <a:xfrm>
          <a:off x="8651420" y="13759544"/>
          <a:ext cx="225878" cy="219075"/>
        </a:xfrm>
        <a:prstGeom prst="flowChartConnector">
          <a:avLst/>
        </a:prstGeom>
        <a:solidFill>
          <a:srgbClr val="00B050"/>
        </a:solidFill>
        <a:ln w="762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235404</xdr:colOff>
      <xdr:row>72</xdr:row>
      <xdr:rowOff>57149</xdr:rowOff>
    </xdr:from>
    <xdr:to>
      <xdr:col>22</xdr:col>
      <xdr:colOff>59872</xdr:colOff>
      <xdr:row>73</xdr:row>
      <xdr:rowOff>85724</xdr:rowOff>
    </xdr:to>
    <xdr:sp macro="" textlink="">
      <xdr:nvSpPr>
        <xdr:cNvPr id="619" name="Flowchart: Connector 618">
          <a:extLst>
            <a:ext uri="{FF2B5EF4-FFF2-40B4-BE49-F238E27FC236}">
              <a16:creationId xmlns:a16="http://schemas.microsoft.com/office/drawing/2014/main" id="{26863DC2-49A1-4366-BBD4-C482022DBD15}"/>
            </a:ext>
          </a:extLst>
        </xdr:cNvPr>
        <xdr:cNvSpPr/>
      </xdr:nvSpPr>
      <xdr:spPr>
        <a:xfrm>
          <a:off x="7528833" y="13773149"/>
          <a:ext cx="219075" cy="219075"/>
        </a:xfrm>
        <a:prstGeom prst="flowChartConnector">
          <a:avLst/>
        </a:prstGeom>
        <a:solidFill>
          <a:srgbClr val="C00000"/>
        </a:solidFill>
        <a:ln w="762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23</xdr:col>
      <xdr:colOff>96611</xdr:colOff>
      <xdr:row>72</xdr:row>
      <xdr:rowOff>43544</xdr:rowOff>
    </xdr:from>
    <xdr:to>
      <xdr:col>24</xdr:col>
      <xdr:colOff>111579</xdr:colOff>
      <xdr:row>73</xdr:row>
      <xdr:rowOff>72119</xdr:rowOff>
    </xdr:to>
    <xdr:sp macro="" textlink="">
      <xdr:nvSpPr>
        <xdr:cNvPr id="620" name="Flowchart: Connector 619">
          <a:extLst>
            <a:ext uri="{FF2B5EF4-FFF2-40B4-BE49-F238E27FC236}">
              <a16:creationId xmlns:a16="http://schemas.microsoft.com/office/drawing/2014/main" id="{B87260FC-9159-44DE-8FD8-7326469B5D26}"/>
            </a:ext>
          </a:extLst>
        </xdr:cNvPr>
        <xdr:cNvSpPr/>
      </xdr:nvSpPr>
      <xdr:spPr>
        <a:xfrm>
          <a:off x="8124825" y="13759544"/>
          <a:ext cx="219075" cy="219075"/>
        </a:xfrm>
        <a:prstGeom prst="flowChartConnector">
          <a:avLst/>
        </a:prstGeom>
        <a:solidFill>
          <a:schemeClr val="tx1"/>
        </a:solidFill>
        <a:ln w="76200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71</xdr:row>
      <xdr:rowOff>180975</xdr:rowOff>
    </xdr:from>
    <xdr:to>
      <xdr:col>1</xdr:col>
      <xdr:colOff>133350</xdr:colOff>
      <xdr:row>73</xdr:row>
      <xdr:rowOff>19050</xdr:rowOff>
    </xdr:to>
    <xdr:sp macro="" textlink="">
      <xdr:nvSpPr>
        <xdr:cNvPr id="621" name="Flowchart: Connector 620">
          <a:extLst>
            <a:ext uri="{FF2B5EF4-FFF2-40B4-BE49-F238E27FC236}">
              <a16:creationId xmlns:a16="http://schemas.microsoft.com/office/drawing/2014/main" id="{5F8E9B75-8B87-4160-813A-418BD2A4257D}"/>
            </a:ext>
          </a:extLst>
        </xdr:cNvPr>
        <xdr:cNvSpPr/>
      </xdr:nvSpPr>
      <xdr:spPr>
        <a:xfrm>
          <a:off x="523875" y="9324975"/>
          <a:ext cx="221796" cy="219075"/>
        </a:xfrm>
        <a:prstGeom prst="flowChartConnector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68</xdr:row>
      <xdr:rowOff>161925</xdr:rowOff>
    </xdr:from>
    <xdr:to>
      <xdr:col>1</xdr:col>
      <xdr:colOff>133350</xdr:colOff>
      <xdr:row>70</xdr:row>
      <xdr:rowOff>0</xdr:rowOff>
    </xdr:to>
    <xdr:sp macro="" textlink="">
      <xdr:nvSpPr>
        <xdr:cNvPr id="622" name="Flowchart: Connector 621">
          <a:extLst>
            <a:ext uri="{FF2B5EF4-FFF2-40B4-BE49-F238E27FC236}">
              <a16:creationId xmlns:a16="http://schemas.microsoft.com/office/drawing/2014/main" id="{6338830E-787F-4BB8-B673-B42C8ECF0181}"/>
            </a:ext>
          </a:extLst>
        </xdr:cNvPr>
        <xdr:cNvSpPr/>
      </xdr:nvSpPr>
      <xdr:spPr>
        <a:xfrm>
          <a:off x="523875" y="8734425"/>
          <a:ext cx="221796" cy="219075"/>
        </a:xfrm>
        <a:prstGeom prst="flowChartConnector">
          <a:avLst/>
        </a:prstGeom>
        <a:solidFill>
          <a:schemeClr val="accent4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533400</xdr:colOff>
      <xdr:row>69</xdr:row>
      <xdr:rowOff>171450</xdr:rowOff>
    </xdr:from>
    <xdr:to>
      <xdr:col>1</xdr:col>
      <xdr:colOff>142875</xdr:colOff>
      <xdr:row>71</xdr:row>
      <xdr:rowOff>9525</xdr:rowOff>
    </xdr:to>
    <xdr:sp macro="" textlink="">
      <xdr:nvSpPr>
        <xdr:cNvPr id="623" name="Flowchart: Connector 622">
          <a:extLst>
            <a:ext uri="{FF2B5EF4-FFF2-40B4-BE49-F238E27FC236}">
              <a16:creationId xmlns:a16="http://schemas.microsoft.com/office/drawing/2014/main" id="{10A0A7EA-8860-4EAB-9D2B-AFFBF8CDBBDB}"/>
            </a:ext>
          </a:extLst>
        </xdr:cNvPr>
        <xdr:cNvSpPr/>
      </xdr:nvSpPr>
      <xdr:spPr>
        <a:xfrm>
          <a:off x="533400" y="8934450"/>
          <a:ext cx="221796" cy="219075"/>
        </a:xfrm>
        <a:prstGeom prst="flowChartConnector">
          <a:avLst/>
        </a:prstGeom>
        <a:solidFill>
          <a:schemeClr val="accent6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73</xdr:row>
      <xdr:rowOff>0</xdr:rowOff>
    </xdr:from>
    <xdr:to>
      <xdr:col>1</xdr:col>
      <xdr:colOff>152400</xdr:colOff>
      <xdr:row>74</xdr:row>
      <xdr:rowOff>28575</xdr:rowOff>
    </xdr:to>
    <xdr:sp macro="" textlink="">
      <xdr:nvSpPr>
        <xdr:cNvPr id="624" name="Flowchart: Connector 623">
          <a:extLst>
            <a:ext uri="{FF2B5EF4-FFF2-40B4-BE49-F238E27FC236}">
              <a16:creationId xmlns:a16="http://schemas.microsoft.com/office/drawing/2014/main" id="{1B415F4B-AA31-46F0-94F9-4EE93931AC05}"/>
            </a:ext>
          </a:extLst>
        </xdr:cNvPr>
        <xdr:cNvSpPr/>
      </xdr:nvSpPr>
      <xdr:spPr>
        <a:xfrm>
          <a:off x="542925" y="9525000"/>
          <a:ext cx="221796" cy="219075"/>
        </a:xfrm>
        <a:prstGeom prst="flowChartConnector">
          <a:avLst/>
        </a:prstGeom>
        <a:solidFill>
          <a:schemeClr val="accent4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552450</xdr:colOff>
      <xdr:row>74</xdr:row>
      <xdr:rowOff>0</xdr:rowOff>
    </xdr:from>
    <xdr:to>
      <xdr:col>1</xdr:col>
      <xdr:colOff>161925</xdr:colOff>
      <xdr:row>75</xdr:row>
      <xdr:rowOff>28575</xdr:rowOff>
    </xdr:to>
    <xdr:sp macro="" textlink="">
      <xdr:nvSpPr>
        <xdr:cNvPr id="625" name="Flowchart: Connector 624">
          <a:extLst>
            <a:ext uri="{FF2B5EF4-FFF2-40B4-BE49-F238E27FC236}">
              <a16:creationId xmlns:a16="http://schemas.microsoft.com/office/drawing/2014/main" id="{20538C58-E85F-415D-82DB-6EE8D3F0EC50}"/>
            </a:ext>
          </a:extLst>
        </xdr:cNvPr>
        <xdr:cNvSpPr/>
      </xdr:nvSpPr>
      <xdr:spPr>
        <a:xfrm>
          <a:off x="552450" y="9715500"/>
          <a:ext cx="221796" cy="219075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75</xdr:row>
      <xdr:rowOff>0</xdr:rowOff>
    </xdr:from>
    <xdr:to>
      <xdr:col>1</xdr:col>
      <xdr:colOff>152400</xdr:colOff>
      <xdr:row>76</xdr:row>
      <xdr:rowOff>28575</xdr:rowOff>
    </xdr:to>
    <xdr:sp macro="" textlink="">
      <xdr:nvSpPr>
        <xdr:cNvPr id="626" name="Flowchart: Connector 625">
          <a:extLst>
            <a:ext uri="{FF2B5EF4-FFF2-40B4-BE49-F238E27FC236}">
              <a16:creationId xmlns:a16="http://schemas.microsoft.com/office/drawing/2014/main" id="{1DF0B48C-6343-4044-AEE3-87D6628AE120}"/>
            </a:ext>
          </a:extLst>
        </xdr:cNvPr>
        <xdr:cNvSpPr/>
      </xdr:nvSpPr>
      <xdr:spPr>
        <a:xfrm>
          <a:off x="542925" y="9906000"/>
          <a:ext cx="221796" cy="219075"/>
        </a:xfrm>
        <a:prstGeom prst="flowChartConnector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533400</xdr:colOff>
      <xdr:row>75</xdr:row>
      <xdr:rowOff>171450</xdr:rowOff>
    </xdr:from>
    <xdr:to>
      <xdr:col>1</xdr:col>
      <xdr:colOff>142875</xdr:colOff>
      <xdr:row>77</xdr:row>
      <xdr:rowOff>9525</xdr:rowOff>
    </xdr:to>
    <xdr:sp macro="" textlink="">
      <xdr:nvSpPr>
        <xdr:cNvPr id="627" name="Flowchart: Connector 626">
          <a:extLst>
            <a:ext uri="{FF2B5EF4-FFF2-40B4-BE49-F238E27FC236}">
              <a16:creationId xmlns:a16="http://schemas.microsoft.com/office/drawing/2014/main" id="{C092155E-8C2B-4F1A-9D4A-EBDD74121414}"/>
            </a:ext>
          </a:extLst>
        </xdr:cNvPr>
        <xdr:cNvSpPr/>
      </xdr:nvSpPr>
      <xdr:spPr>
        <a:xfrm>
          <a:off x="533400" y="10077450"/>
          <a:ext cx="221796" cy="219075"/>
        </a:xfrm>
        <a:prstGeom prst="flowChartConnector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552450</xdr:colOff>
      <xdr:row>76</xdr:row>
      <xdr:rowOff>180975</xdr:rowOff>
    </xdr:from>
    <xdr:to>
      <xdr:col>1</xdr:col>
      <xdr:colOff>161925</xdr:colOff>
      <xdr:row>78</xdr:row>
      <xdr:rowOff>19050</xdr:rowOff>
    </xdr:to>
    <xdr:sp macro="" textlink="">
      <xdr:nvSpPr>
        <xdr:cNvPr id="628" name="Flowchart: Connector 627">
          <a:extLst>
            <a:ext uri="{FF2B5EF4-FFF2-40B4-BE49-F238E27FC236}">
              <a16:creationId xmlns:a16="http://schemas.microsoft.com/office/drawing/2014/main" id="{B1BEA37D-4D8A-40E6-9778-C77D8EF46A99}"/>
            </a:ext>
          </a:extLst>
        </xdr:cNvPr>
        <xdr:cNvSpPr/>
      </xdr:nvSpPr>
      <xdr:spPr>
        <a:xfrm>
          <a:off x="552450" y="10277475"/>
          <a:ext cx="221796" cy="219075"/>
        </a:xfrm>
        <a:prstGeom prst="flowChartConnector">
          <a:avLst/>
        </a:prstGeom>
        <a:solidFill>
          <a:srgbClr val="7030A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67</xdr:row>
      <xdr:rowOff>171450</xdr:rowOff>
    </xdr:from>
    <xdr:to>
      <xdr:col>1</xdr:col>
      <xdr:colOff>133350</xdr:colOff>
      <xdr:row>69</xdr:row>
      <xdr:rowOff>9525</xdr:rowOff>
    </xdr:to>
    <xdr:sp macro="" textlink="">
      <xdr:nvSpPr>
        <xdr:cNvPr id="629" name="Flowchart: Connector 628">
          <a:extLst>
            <a:ext uri="{FF2B5EF4-FFF2-40B4-BE49-F238E27FC236}">
              <a16:creationId xmlns:a16="http://schemas.microsoft.com/office/drawing/2014/main" id="{714666BA-7C07-4DEA-B7B4-0BFE43AE86CC}"/>
            </a:ext>
          </a:extLst>
        </xdr:cNvPr>
        <xdr:cNvSpPr/>
      </xdr:nvSpPr>
      <xdr:spPr>
        <a:xfrm>
          <a:off x="523875" y="8553450"/>
          <a:ext cx="221796" cy="219075"/>
        </a:xfrm>
        <a:prstGeom prst="flowChartConnector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523875</xdr:colOff>
      <xdr:row>66</xdr:row>
      <xdr:rowOff>180975</xdr:rowOff>
    </xdr:from>
    <xdr:to>
      <xdr:col>1</xdr:col>
      <xdr:colOff>133350</xdr:colOff>
      <xdr:row>68</xdr:row>
      <xdr:rowOff>19050</xdr:rowOff>
    </xdr:to>
    <xdr:sp macro="" textlink="">
      <xdr:nvSpPr>
        <xdr:cNvPr id="630" name="Flowchart: Connector 629">
          <a:extLst>
            <a:ext uri="{FF2B5EF4-FFF2-40B4-BE49-F238E27FC236}">
              <a16:creationId xmlns:a16="http://schemas.microsoft.com/office/drawing/2014/main" id="{8D0919DE-08DF-4678-ACA0-D7A2AE71C2E7}"/>
            </a:ext>
          </a:extLst>
        </xdr:cNvPr>
        <xdr:cNvSpPr/>
      </xdr:nvSpPr>
      <xdr:spPr>
        <a:xfrm>
          <a:off x="523875" y="8372475"/>
          <a:ext cx="221796" cy="219075"/>
        </a:xfrm>
        <a:prstGeom prst="flowChartConnector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514350</xdr:colOff>
      <xdr:row>70</xdr:row>
      <xdr:rowOff>180975</xdr:rowOff>
    </xdr:from>
    <xdr:to>
      <xdr:col>1</xdr:col>
      <xdr:colOff>123825</xdr:colOff>
      <xdr:row>72</xdr:row>
      <xdr:rowOff>19050</xdr:rowOff>
    </xdr:to>
    <xdr:sp macro="" textlink="">
      <xdr:nvSpPr>
        <xdr:cNvPr id="631" name="Flowchart: Connector 630">
          <a:extLst>
            <a:ext uri="{FF2B5EF4-FFF2-40B4-BE49-F238E27FC236}">
              <a16:creationId xmlns:a16="http://schemas.microsoft.com/office/drawing/2014/main" id="{F35BA6F8-965D-4B14-B096-BD1F76CEB637}"/>
            </a:ext>
          </a:extLst>
        </xdr:cNvPr>
        <xdr:cNvSpPr/>
      </xdr:nvSpPr>
      <xdr:spPr>
        <a:xfrm>
          <a:off x="514350" y="9134475"/>
          <a:ext cx="221796" cy="219075"/>
        </a:xfrm>
        <a:prstGeom prst="flowChartConnector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555171</xdr:colOff>
      <xdr:row>77</xdr:row>
      <xdr:rowOff>170089</xdr:rowOff>
    </xdr:from>
    <xdr:to>
      <xdr:col>1</xdr:col>
      <xdr:colOff>164646</xdr:colOff>
      <xdr:row>79</xdr:row>
      <xdr:rowOff>8164</xdr:rowOff>
    </xdr:to>
    <xdr:sp macro="" textlink="">
      <xdr:nvSpPr>
        <xdr:cNvPr id="632" name="Flowchart: Connector 631">
          <a:extLst>
            <a:ext uri="{FF2B5EF4-FFF2-40B4-BE49-F238E27FC236}">
              <a16:creationId xmlns:a16="http://schemas.microsoft.com/office/drawing/2014/main" id="{6E44D709-06E9-45C0-BDE3-6D5004335193}"/>
            </a:ext>
          </a:extLst>
        </xdr:cNvPr>
        <xdr:cNvSpPr/>
      </xdr:nvSpPr>
      <xdr:spPr>
        <a:xfrm>
          <a:off x="555171" y="10457089"/>
          <a:ext cx="221796" cy="219075"/>
        </a:xfrm>
        <a:prstGeom prst="flowChartConnector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490-5994-1-ND" TargetMode="External"/><Relationship Id="rId13" Type="http://schemas.openxmlformats.org/officeDocument/2006/relationships/hyperlink" Target="https://www.digikey.com/products/en?keywords=609-4618-1-ND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s/en?keywords=311-10.0KHRCT-ND" TargetMode="External"/><Relationship Id="rId7" Type="http://schemas.openxmlformats.org/officeDocument/2006/relationships/hyperlink" Target="https://www.digikey.com/products/en?keywords=311-22KGRCT-ND" TargetMode="External"/><Relationship Id="rId12" Type="http://schemas.openxmlformats.org/officeDocument/2006/relationships/hyperlink" Target="https://www.digikey.com/products/en?keywords=MCP73831T-2ACI%2FOTCT-ND" TargetMode="External"/><Relationship Id="rId17" Type="http://schemas.openxmlformats.org/officeDocument/2006/relationships/hyperlink" Target="https://www.digikey.com/products/en?keywords=1016-1873-1-ND" TargetMode="External"/><Relationship Id="rId2" Type="http://schemas.openxmlformats.org/officeDocument/2006/relationships/hyperlink" Target="https://www.digikey.com/products/en?keywords=311-100KHRCT-ND" TargetMode="External"/><Relationship Id="rId16" Type="http://schemas.openxmlformats.org/officeDocument/2006/relationships/hyperlink" Target="https://www.digikey.com/products/en?keywords=CKN10246CT-ND" TargetMode="External"/><Relationship Id="rId1" Type="http://schemas.openxmlformats.org/officeDocument/2006/relationships/hyperlink" Target="https://www.digikey.com/products/en?keywords=1276-6457-1-ND" TargetMode="External"/><Relationship Id="rId6" Type="http://schemas.openxmlformats.org/officeDocument/2006/relationships/hyperlink" Target="https://www.digikey.com/products/en?keywords=311-2.2KGRCT-ND" TargetMode="External"/><Relationship Id="rId11" Type="http://schemas.openxmlformats.org/officeDocument/2006/relationships/hyperlink" Target="https://www.digikey.com/products/en?keywords=MBR120ESFT3GOSCT-ND" TargetMode="External"/><Relationship Id="rId5" Type="http://schemas.openxmlformats.org/officeDocument/2006/relationships/hyperlink" Target="https://www.digikey.com/products/en?keywords=1276-1036-1-ND" TargetMode="External"/><Relationship Id="rId15" Type="http://schemas.openxmlformats.org/officeDocument/2006/relationships/hyperlink" Target="https://www.digikey.com/products/en?keywords=350-2039-1-ND" TargetMode="External"/><Relationship Id="rId10" Type="http://schemas.openxmlformats.org/officeDocument/2006/relationships/hyperlink" Target="https://www.digikey.com/products/en?keywords=455-1749-1-ND" TargetMode="External"/><Relationship Id="rId4" Type="http://schemas.openxmlformats.org/officeDocument/2006/relationships/hyperlink" Target="https://www.digikey.com/products/en?keywords=311-1.00KHRCT-ND" TargetMode="External"/><Relationship Id="rId9" Type="http://schemas.openxmlformats.org/officeDocument/2006/relationships/hyperlink" Target="https://www.digikey.com/products/en?keywords=ATMEGA32U4-MU-ND" TargetMode="External"/><Relationship Id="rId14" Type="http://schemas.openxmlformats.org/officeDocument/2006/relationships/hyperlink" Target="https://www.digikey.com/products/en?keywords=350-2040-1-N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311-22KGRCT-ND" TargetMode="External"/><Relationship Id="rId13" Type="http://schemas.openxmlformats.org/officeDocument/2006/relationships/hyperlink" Target="https://www.digikey.com/products/en?keywords=CKN10246CT-ND" TargetMode="External"/><Relationship Id="rId3" Type="http://schemas.openxmlformats.org/officeDocument/2006/relationships/hyperlink" Target="https://www.digikey.com/products/en?keywords=490-5994-1-ND" TargetMode="External"/><Relationship Id="rId7" Type="http://schemas.openxmlformats.org/officeDocument/2006/relationships/hyperlink" Target="https://www.digikey.com/products/en?keywords=455-1749-1-ND" TargetMode="External"/><Relationship Id="rId12" Type="http://schemas.openxmlformats.org/officeDocument/2006/relationships/hyperlink" Target="https://www.digikey.com/products/en?keywords=1276-6457-1-ND" TargetMode="External"/><Relationship Id="rId17" Type="http://schemas.openxmlformats.org/officeDocument/2006/relationships/hyperlink" Target="https://www.digikey.com/products/en?keywords=311-1.00KHRCT-ND" TargetMode="External"/><Relationship Id="rId2" Type="http://schemas.openxmlformats.org/officeDocument/2006/relationships/hyperlink" Target="https://www.digikey.com/products/en?keywords=MBR120ESFT3GOSCT-ND" TargetMode="External"/><Relationship Id="rId16" Type="http://schemas.openxmlformats.org/officeDocument/2006/relationships/hyperlink" Target="https://www.digikey.com/products/en?keywords=311-2.2KGRCT-ND" TargetMode="External"/><Relationship Id="rId1" Type="http://schemas.openxmlformats.org/officeDocument/2006/relationships/hyperlink" Target="https://www.digikey.com/products/en?keywords=ATMEGA32U4-MU-ND" TargetMode="External"/><Relationship Id="rId6" Type="http://schemas.openxmlformats.org/officeDocument/2006/relationships/hyperlink" Target="https://www.digikey.com/products/en?keywords=609-4618-1-ND" TargetMode="External"/><Relationship Id="rId11" Type="http://schemas.openxmlformats.org/officeDocument/2006/relationships/hyperlink" Target="https://www.digikey.com/products/en?keywords=311-100KHRCT-ND" TargetMode="External"/><Relationship Id="rId5" Type="http://schemas.openxmlformats.org/officeDocument/2006/relationships/hyperlink" Target="https://www.digikey.com/products/en?keywords=350-2040-1-ND" TargetMode="External"/><Relationship Id="rId15" Type="http://schemas.openxmlformats.org/officeDocument/2006/relationships/hyperlink" Target="https://www.digikey.com/products/en?keywords=MCP73831T-2ACI%2FOTCT-ND" TargetMode="External"/><Relationship Id="rId10" Type="http://schemas.openxmlformats.org/officeDocument/2006/relationships/hyperlink" Target="https://www.digikey.com/products/en?keywords=1276-1036-1-ND" TargetMode="External"/><Relationship Id="rId4" Type="http://schemas.openxmlformats.org/officeDocument/2006/relationships/hyperlink" Target="https://www.digikey.com/products/en?keywords=350-2039-1-ND" TargetMode="External"/><Relationship Id="rId9" Type="http://schemas.openxmlformats.org/officeDocument/2006/relationships/hyperlink" Target="https://www.digikey.com/products/en?keywords=311-10.0KHRCT-ND" TargetMode="External"/><Relationship Id="rId14" Type="http://schemas.openxmlformats.org/officeDocument/2006/relationships/hyperlink" Target="https://www.digikey.com/products/en?keywords=1016-1873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66"/>
  <sheetViews>
    <sheetView zoomScale="70" zoomScaleNormal="70" workbookViewId="0">
      <pane ySplit="1" topLeftCell="A53" activePane="bottomLeft" state="frozen"/>
      <selection pane="bottomLeft" activeCell="G82" sqref="G82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370">
        <v>42882</v>
      </c>
      <c r="D4" s="1" t="s">
        <v>0</v>
      </c>
      <c r="E4" s="26">
        <v>1</v>
      </c>
      <c r="F4" s="26">
        <v>1</v>
      </c>
      <c r="G4" s="27">
        <v>6.99</v>
      </c>
      <c r="H4" s="371">
        <f>SUM(G4:G10)</f>
        <v>48.1</v>
      </c>
      <c r="I4" s="369">
        <v>0</v>
      </c>
      <c r="J4" s="371">
        <f>H4+I4</f>
        <v>48.1</v>
      </c>
      <c r="K4" s="372">
        <f>G4/E4</f>
        <v>6.99</v>
      </c>
      <c r="L4" s="372"/>
      <c r="M4" s="372"/>
    </row>
    <row r="5" spans="1:28" x14ac:dyDescent="0.25">
      <c r="C5" s="370"/>
      <c r="D5" s="1" t="s">
        <v>1</v>
      </c>
      <c r="E5" s="26">
        <v>1</v>
      </c>
      <c r="F5" s="26">
        <v>1</v>
      </c>
      <c r="G5" s="27">
        <v>6.99</v>
      </c>
      <c r="H5" s="367"/>
      <c r="I5" s="369"/>
      <c r="J5" s="367"/>
      <c r="K5" s="372">
        <f t="shared" ref="K5:K10" si="0">G5/E5</f>
        <v>6.99</v>
      </c>
      <c r="L5" s="372"/>
      <c r="M5" s="372"/>
    </row>
    <row r="6" spans="1:28" x14ac:dyDescent="0.25">
      <c r="C6" s="370"/>
      <c r="D6" s="1" t="s">
        <v>5</v>
      </c>
      <c r="E6" s="26">
        <v>20</v>
      </c>
      <c r="F6" s="26">
        <v>1</v>
      </c>
      <c r="G6" s="27">
        <v>4.97</v>
      </c>
      <c r="H6" s="367"/>
      <c r="I6" s="369"/>
      <c r="J6" s="367"/>
      <c r="K6" s="372">
        <f t="shared" si="0"/>
        <v>0.2485</v>
      </c>
      <c r="L6" s="372"/>
      <c r="M6" s="372"/>
    </row>
    <row r="7" spans="1:28" x14ac:dyDescent="0.25">
      <c r="C7" s="370"/>
      <c r="D7" s="1" t="s">
        <v>15</v>
      </c>
      <c r="E7" s="26">
        <v>20</v>
      </c>
      <c r="F7" s="26">
        <v>1</v>
      </c>
      <c r="G7" s="27">
        <v>5.99</v>
      </c>
      <c r="H7" s="367"/>
      <c r="I7" s="369"/>
      <c r="J7" s="367"/>
      <c r="K7" s="372">
        <f t="shared" si="0"/>
        <v>0.29949999999999999</v>
      </c>
      <c r="L7" s="372"/>
      <c r="M7" s="372"/>
    </row>
    <row r="8" spans="1:28" x14ac:dyDescent="0.25">
      <c r="C8" s="370"/>
      <c r="D8" s="1" t="s">
        <v>236</v>
      </c>
      <c r="E8" s="26">
        <v>1</v>
      </c>
      <c r="F8" s="26">
        <v>1</v>
      </c>
      <c r="G8" s="27">
        <v>6.25</v>
      </c>
      <c r="H8" s="367"/>
      <c r="I8" s="369"/>
      <c r="J8" s="367"/>
      <c r="K8" s="372">
        <f t="shared" si="0"/>
        <v>6.25</v>
      </c>
      <c r="L8" s="372"/>
      <c r="M8" s="372"/>
    </row>
    <row r="9" spans="1:28" x14ac:dyDescent="0.25">
      <c r="C9" s="370"/>
      <c r="D9" s="1" t="s">
        <v>16</v>
      </c>
      <c r="E9" s="26">
        <v>20</v>
      </c>
      <c r="F9" s="26">
        <v>1</v>
      </c>
      <c r="G9" s="27">
        <v>11.59</v>
      </c>
      <c r="H9" s="367"/>
      <c r="I9" s="369"/>
      <c r="J9" s="367"/>
      <c r="K9" s="372">
        <f t="shared" si="0"/>
        <v>0.57950000000000002</v>
      </c>
      <c r="L9" s="372"/>
      <c r="M9" s="372"/>
    </row>
    <row r="10" spans="1:28" x14ac:dyDescent="0.25">
      <c r="C10" s="370"/>
      <c r="D10" s="1" t="s">
        <v>17</v>
      </c>
      <c r="E10" s="26">
        <v>5</v>
      </c>
      <c r="F10" s="26">
        <v>1</v>
      </c>
      <c r="G10" s="27">
        <v>5.32</v>
      </c>
      <c r="H10" s="367"/>
      <c r="I10" s="369"/>
      <c r="J10" s="367"/>
      <c r="K10" s="372">
        <f t="shared" si="0"/>
        <v>1.0640000000000001</v>
      </c>
      <c r="L10" s="372"/>
      <c r="M10" s="372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504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371">
        <f>SUM(G16:G17)</f>
        <v>7.55</v>
      </c>
      <c r="I16" s="369">
        <v>0</v>
      </c>
      <c r="J16" s="371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371"/>
      <c r="I17" s="369"/>
      <c r="J17" s="371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370">
        <v>42925</v>
      </c>
      <c r="D21" s="224" t="s">
        <v>19</v>
      </c>
      <c r="E21" s="26">
        <v>10</v>
      </c>
      <c r="F21" s="26">
        <v>1</v>
      </c>
      <c r="G21" s="27">
        <v>2.56</v>
      </c>
      <c r="H21" s="371">
        <f>SUM(G21:G25)</f>
        <v>17.230000000000004</v>
      </c>
      <c r="I21" s="369">
        <v>5.65</v>
      </c>
      <c r="J21" s="371">
        <f>H21+I21</f>
        <v>22.880000000000003</v>
      </c>
    </row>
    <row r="22" spans="3:12" ht="30" x14ac:dyDescent="0.25">
      <c r="C22" s="370"/>
      <c r="D22" s="224" t="s">
        <v>21</v>
      </c>
      <c r="E22" s="26">
        <v>5</v>
      </c>
      <c r="F22" s="26">
        <v>1</v>
      </c>
      <c r="G22" s="27">
        <v>1.8</v>
      </c>
      <c r="H22" s="367"/>
      <c r="I22" s="369"/>
      <c r="J22" s="367"/>
    </row>
    <row r="23" spans="3:12" x14ac:dyDescent="0.25">
      <c r="C23" s="370"/>
      <c r="D23" s="1" t="s">
        <v>20</v>
      </c>
      <c r="E23" s="26">
        <v>10</v>
      </c>
      <c r="F23" s="26">
        <v>1</v>
      </c>
      <c r="G23" s="27">
        <v>3.99</v>
      </c>
      <c r="H23" s="367"/>
      <c r="I23" s="369"/>
      <c r="J23" s="367"/>
    </row>
    <row r="24" spans="3:12" x14ac:dyDescent="0.25">
      <c r="C24" s="370"/>
      <c r="D24" s="224" t="s">
        <v>13</v>
      </c>
      <c r="E24" s="26">
        <v>1</v>
      </c>
      <c r="F24" s="26">
        <v>1</v>
      </c>
      <c r="G24" s="27">
        <v>1.97</v>
      </c>
      <c r="H24" s="367"/>
      <c r="I24" s="369"/>
      <c r="J24" s="367"/>
    </row>
    <row r="25" spans="3:12" x14ac:dyDescent="0.25">
      <c r="C25" s="370"/>
      <c r="D25" s="1" t="s">
        <v>2</v>
      </c>
      <c r="E25" s="26">
        <v>1</v>
      </c>
      <c r="F25" s="26">
        <v>1</v>
      </c>
      <c r="G25" s="27">
        <v>6.91</v>
      </c>
      <c r="H25" s="367"/>
      <c r="I25" s="369"/>
      <c r="J25" s="367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370">
        <v>42927</v>
      </c>
      <c r="D27" s="1" t="s">
        <v>7</v>
      </c>
      <c r="E27" s="26">
        <v>1</v>
      </c>
      <c r="F27" s="26">
        <v>1</v>
      </c>
      <c r="G27" s="27">
        <v>0.75</v>
      </c>
      <c r="H27" s="371">
        <f>SUM(G27:G29)</f>
        <v>3.44</v>
      </c>
      <c r="I27" s="369">
        <v>4.99</v>
      </c>
      <c r="J27" s="371">
        <f>H27+I27</f>
        <v>8.43</v>
      </c>
    </row>
    <row r="28" spans="3:12" x14ac:dyDescent="0.25">
      <c r="C28" s="370"/>
      <c r="D28" s="1" t="s">
        <v>8</v>
      </c>
      <c r="E28" s="26">
        <v>1</v>
      </c>
      <c r="F28" s="26">
        <v>1</v>
      </c>
      <c r="G28" s="27">
        <v>0.75</v>
      </c>
      <c r="H28" s="367"/>
      <c r="I28" s="369"/>
      <c r="J28" s="367"/>
    </row>
    <row r="29" spans="3:12" x14ac:dyDescent="0.25">
      <c r="C29" s="370"/>
      <c r="D29" s="1" t="s">
        <v>235</v>
      </c>
      <c r="E29" s="26">
        <v>1</v>
      </c>
      <c r="F29" s="26">
        <v>1</v>
      </c>
      <c r="G29" s="27">
        <v>1.94</v>
      </c>
      <c r="H29" s="367"/>
      <c r="I29" s="369"/>
      <c r="J29" s="367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224" t="s">
        <v>123</v>
      </c>
      <c r="E31" s="26">
        <v>1</v>
      </c>
      <c r="F31" s="26">
        <v>1</v>
      </c>
      <c r="G31" s="27">
        <v>5.22</v>
      </c>
      <c r="H31" s="147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2:14" x14ac:dyDescent="0.25">
      <c r="C33" s="370">
        <v>42929</v>
      </c>
      <c r="D33" s="1" t="s">
        <v>155</v>
      </c>
      <c r="E33" s="26">
        <v>1</v>
      </c>
      <c r="F33" s="26">
        <v>1</v>
      </c>
      <c r="G33" s="27">
        <v>0.77</v>
      </c>
      <c r="H33" s="371">
        <f>SUM(G33:G34)</f>
        <v>2.2999999999999998</v>
      </c>
      <c r="I33" s="369">
        <v>3.39</v>
      </c>
      <c r="J33" s="369">
        <f>SUM(H33:I34)</f>
        <v>5.6899999999999995</v>
      </c>
    </row>
    <row r="34" spans="2:14" x14ac:dyDescent="0.25">
      <c r="C34" s="370"/>
      <c r="D34" s="1" t="s">
        <v>154</v>
      </c>
      <c r="E34" s="26">
        <v>1</v>
      </c>
      <c r="F34" s="26">
        <v>1</v>
      </c>
      <c r="G34" s="27">
        <v>1.53</v>
      </c>
      <c r="H34" s="367"/>
      <c r="I34" s="369"/>
      <c r="J34" s="369"/>
    </row>
    <row r="35" spans="2:14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2:14" x14ac:dyDescent="0.25">
      <c r="C36" s="146">
        <v>42930</v>
      </c>
      <c r="D36" s="224" t="s">
        <v>197</v>
      </c>
      <c r="E36" s="26">
        <v>10</v>
      </c>
      <c r="F36" s="26">
        <v>1</v>
      </c>
      <c r="G36" s="27">
        <v>4.9000000000000004</v>
      </c>
      <c r="H36" s="147">
        <v>4.9000000000000004</v>
      </c>
      <c r="I36" s="147">
        <v>10.37</v>
      </c>
      <c r="J36" s="147">
        <f>H36+I36</f>
        <v>15.27</v>
      </c>
    </row>
    <row r="37" spans="2:14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2:14" x14ac:dyDescent="0.25">
      <c r="C38" s="370">
        <v>42931</v>
      </c>
      <c r="D38" s="224" t="s">
        <v>202</v>
      </c>
      <c r="E38" s="26">
        <v>1</v>
      </c>
      <c r="F38" s="26">
        <v>1</v>
      </c>
      <c r="G38" s="27">
        <v>5.72</v>
      </c>
      <c r="H38" s="369">
        <f>SUM(G38:G39)</f>
        <v>8.5500000000000007</v>
      </c>
      <c r="I38" s="369">
        <v>4.99</v>
      </c>
      <c r="J38" s="369">
        <f>SUM(H38:I39)</f>
        <v>13.540000000000001</v>
      </c>
    </row>
    <row r="39" spans="2:14" x14ac:dyDescent="0.25">
      <c r="C39" s="370"/>
      <c r="D39" s="224" t="s">
        <v>203</v>
      </c>
      <c r="E39" s="26">
        <v>1</v>
      </c>
      <c r="F39" s="26">
        <v>1</v>
      </c>
      <c r="G39" s="27">
        <v>2.83</v>
      </c>
      <c r="H39" s="369"/>
      <c r="I39" s="369"/>
      <c r="J39" s="369"/>
    </row>
    <row r="40" spans="2:14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2:14" x14ac:dyDescent="0.25">
      <c r="C41" s="370">
        <v>42936</v>
      </c>
      <c r="D41" s="224" t="s">
        <v>230</v>
      </c>
      <c r="E41" s="26">
        <v>1</v>
      </c>
      <c r="F41" s="26">
        <v>1</v>
      </c>
      <c r="G41" s="27">
        <v>10.58</v>
      </c>
      <c r="H41" s="369">
        <f>SUM(G41:G45)</f>
        <v>18.649999999999999</v>
      </c>
      <c r="I41" s="369">
        <v>0.25</v>
      </c>
      <c r="J41" s="369">
        <f>H41+I41</f>
        <v>18.899999999999999</v>
      </c>
    </row>
    <row r="42" spans="2:14" x14ac:dyDescent="0.25">
      <c r="C42" s="370"/>
      <c r="D42" s="224" t="s">
        <v>231</v>
      </c>
      <c r="E42" s="26">
        <v>1</v>
      </c>
      <c r="F42" s="26">
        <v>1</v>
      </c>
      <c r="G42" s="27">
        <v>3.86</v>
      </c>
      <c r="H42" s="369"/>
      <c r="I42" s="369"/>
      <c r="J42" s="369"/>
    </row>
    <row r="43" spans="2:14" x14ac:dyDescent="0.25">
      <c r="C43" s="370"/>
      <c r="D43" s="224" t="s">
        <v>232</v>
      </c>
      <c r="E43" s="26">
        <v>1</v>
      </c>
      <c r="F43" s="26">
        <v>1</v>
      </c>
      <c r="G43" s="27">
        <f>1.99-0.1</f>
        <v>1.89</v>
      </c>
      <c r="H43" s="369"/>
      <c r="I43" s="369"/>
      <c r="J43" s="369"/>
    </row>
    <row r="44" spans="2:14" x14ac:dyDescent="0.25">
      <c r="C44" s="370"/>
      <c r="D44" s="224" t="s">
        <v>233</v>
      </c>
      <c r="E44" s="26">
        <v>10</v>
      </c>
      <c r="F44" s="26">
        <v>1</v>
      </c>
      <c r="G44" s="27">
        <f>0.99-0.05</f>
        <v>0.94</v>
      </c>
      <c r="H44" s="369"/>
      <c r="I44" s="369"/>
      <c r="J44" s="369"/>
    </row>
    <row r="45" spans="2:14" x14ac:dyDescent="0.25">
      <c r="C45" s="370"/>
      <c r="D45" s="224" t="s">
        <v>234</v>
      </c>
      <c r="E45" s="26">
        <v>1</v>
      </c>
      <c r="F45" s="26">
        <v>1</v>
      </c>
      <c r="G45" s="27">
        <f>1.45-0.07</f>
        <v>1.38</v>
      </c>
      <c r="H45" s="369"/>
      <c r="I45" s="369"/>
      <c r="J45" s="369"/>
    </row>
    <row r="46" spans="2:14" s="12" customFormat="1" ht="15.75" thickBot="1" x14ac:dyDescent="0.3">
      <c r="C46" s="7"/>
      <c r="D46" s="8"/>
      <c r="E46" s="24"/>
      <c r="F46" s="24"/>
      <c r="G46" s="25"/>
      <c r="H46" s="9"/>
      <c r="I46" s="13"/>
      <c r="J46" s="9"/>
      <c r="L46" s="35"/>
    </row>
    <row r="47" spans="2:14" s="12" customFormat="1" ht="15.75" thickBot="1" x14ac:dyDescent="0.3">
      <c r="B47" s="40" t="s">
        <v>29</v>
      </c>
      <c r="C47" s="41">
        <f ca="1">TODAY()</f>
        <v>42984</v>
      </c>
      <c r="E47" s="29"/>
      <c r="F47" s="29"/>
      <c r="G47" s="29"/>
      <c r="H47" s="29"/>
      <c r="I47" s="28" t="s">
        <v>23</v>
      </c>
      <c r="J47" s="30">
        <f>SUM(J4:J46)</f>
        <v>200.16</v>
      </c>
      <c r="K47" s="24" t="s">
        <v>24</v>
      </c>
      <c r="L47" s="39">
        <f ca="1">(C47-C4)*0.0328767</f>
        <v>3.3534234000000001</v>
      </c>
      <c r="M47" s="24" t="s">
        <v>25</v>
      </c>
    </row>
    <row r="48" spans="2:14" s="12" customFormat="1" ht="15.75" thickBot="1" x14ac:dyDescent="0.3">
      <c r="C48" s="7"/>
      <c r="D48" s="8"/>
      <c r="E48" s="24"/>
      <c r="F48" s="24"/>
      <c r="G48" s="25"/>
      <c r="H48" s="31"/>
      <c r="I48" s="34" t="s">
        <v>26</v>
      </c>
      <c r="J48" s="22">
        <f ca="1">J47/L47</f>
        <v>59.688257677214274</v>
      </c>
      <c r="K48" s="32" t="s">
        <v>27</v>
      </c>
      <c r="L48" s="36"/>
      <c r="M48" s="32" t="s">
        <v>28</v>
      </c>
      <c r="N48" s="33"/>
    </row>
    <row r="49" spans="1:15" s="12" customFormat="1" x14ac:dyDescent="0.25">
      <c r="A49" s="58"/>
      <c r="B49" s="58"/>
      <c r="C49" s="44"/>
      <c r="D49" s="45"/>
      <c r="E49" s="46"/>
      <c r="F49" s="46"/>
      <c r="G49" s="47"/>
      <c r="H49" s="48"/>
      <c r="I49" s="59"/>
      <c r="J49" s="48"/>
      <c r="K49" s="58"/>
      <c r="L49" s="60"/>
      <c r="M49" s="58"/>
      <c r="N49" s="58"/>
      <c r="O49" s="58"/>
    </row>
    <row r="50" spans="1:15" s="12" customFormat="1" x14ac:dyDescent="0.25">
      <c r="C50" s="7"/>
      <c r="D50" s="117" t="s">
        <v>153</v>
      </c>
      <c r="E50" s="24"/>
      <c r="F50" s="24"/>
      <c r="G50" s="25"/>
      <c r="H50" s="10"/>
      <c r="I50" s="11"/>
      <c r="J50" s="10"/>
      <c r="L50" s="35"/>
    </row>
    <row r="51" spans="1:15" s="12" customFormat="1" x14ac:dyDescent="0.25">
      <c r="C51" s="7"/>
      <c r="D51" s="8"/>
      <c r="E51" s="24"/>
      <c r="F51" s="24"/>
      <c r="G51" s="25"/>
      <c r="H51" s="10"/>
      <c r="I51" s="11"/>
      <c r="J51" s="10"/>
      <c r="L51" s="35"/>
    </row>
    <row r="52" spans="1:15" s="12" customFormat="1" x14ac:dyDescent="0.25">
      <c r="C52" s="7"/>
      <c r="D52" s="8"/>
      <c r="E52" s="24"/>
      <c r="F52" s="24"/>
      <c r="G52" s="25"/>
      <c r="H52" s="10"/>
      <c r="I52" s="11"/>
      <c r="J52" s="10"/>
      <c r="L52" s="35"/>
    </row>
    <row r="53" spans="1:15" s="12" customFormat="1" x14ac:dyDescent="0.25">
      <c r="C53" s="222" t="s">
        <v>500</v>
      </c>
      <c r="D53" s="223"/>
      <c r="E53" s="24"/>
      <c r="F53" s="24"/>
      <c r="G53" s="25"/>
      <c r="H53" s="10"/>
      <c r="I53" s="11"/>
      <c r="J53" s="10"/>
      <c r="L53" s="35"/>
    </row>
    <row r="54" spans="1:15" s="12" customFormat="1" x14ac:dyDescent="0.25">
      <c r="C54" s="49"/>
      <c r="D54" s="165" t="s">
        <v>0</v>
      </c>
      <c r="E54" s="168"/>
      <c r="F54" s="168" t="s">
        <v>241</v>
      </c>
      <c r="G54" s="169">
        <v>3.39</v>
      </c>
      <c r="H54" s="10"/>
      <c r="I54" s="11"/>
      <c r="J54" s="10"/>
      <c r="L54" s="35"/>
    </row>
    <row r="55" spans="1:15" s="12" customFormat="1" x14ac:dyDescent="0.25">
      <c r="C55" s="7"/>
      <c r="D55" s="165" t="s">
        <v>1</v>
      </c>
      <c r="E55" s="168"/>
      <c r="F55" s="168" t="s">
        <v>241</v>
      </c>
      <c r="G55" s="169">
        <v>1.39</v>
      </c>
      <c r="H55" s="10"/>
      <c r="I55" s="11"/>
      <c r="J55" s="10"/>
      <c r="L55" s="35"/>
    </row>
    <row r="56" spans="1:15" s="12" customFormat="1" x14ac:dyDescent="0.25">
      <c r="C56" s="7"/>
      <c r="D56" s="165" t="str">
        <f>D24</f>
        <v>NOKIA 5110 LCD</v>
      </c>
      <c r="E56" s="168"/>
      <c r="F56" s="168"/>
      <c r="G56" s="169">
        <f>G24</f>
        <v>1.97</v>
      </c>
      <c r="H56" s="10"/>
      <c r="I56" s="11"/>
      <c r="J56" s="10"/>
      <c r="L56" s="35"/>
    </row>
    <row r="57" spans="1:15" s="12" customFormat="1" x14ac:dyDescent="0.25">
      <c r="C57" s="7"/>
      <c r="D57" s="165" t="s">
        <v>5</v>
      </c>
      <c r="E57" s="168"/>
      <c r="F57" s="168"/>
      <c r="G57" s="169">
        <v>0.2485</v>
      </c>
      <c r="H57" s="10"/>
      <c r="I57" s="11"/>
      <c r="J57" s="10"/>
      <c r="L57" s="35"/>
    </row>
    <row r="58" spans="1:15" s="12" customFormat="1" x14ac:dyDescent="0.25">
      <c r="C58" s="7"/>
      <c r="D58" s="165" t="s">
        <v>237</v>
      </c>
      <c r="E58" s="168"/>
      <c r="F58" s="168"/>
      <c r="G58" s="169">
        <v>0.29949999999999999</v>
      </c>
      <c r="H58" s="10"/>
      <c r="I58" s="11"/>
      <c r="J58" s="10"/>
      <c r="L58" s="35"/>
    </row>
    <row r="59" spans="1:15" s="12" customFormat="1" x14ac:dyDescent="0.25">
      <c r="C59" s="7"/>
      <c r="D59" s="165" t="s">
        <v>239</v>
      </c>
      <c r="E59" s="168"/>
      <c r="F59" s="168"/>
      <c r="G59" s="169">
        <v>1</v>
      </c>
      <c r="H59" s="10"/>
      <c r="I59" s="11"/>
      <c r="J59" s="10"/>
      <c r="L59" s="35"/>
    </row>
    <row r="60" spans="1:15" s="12" customFormat="1" x14ac:dyDescent="0.25">
      <c r="C60" s="7"/>
      <c r="D60" s="165" t="s">
        <v>236</v>
      </c>
      <c r="E60" s="168"/>
      <c r="F60" s="168"/>
      <c r="G60" s="169">
        <v>6.25</v>
      </c>
      <c r="H60" s="10"/>
      <c r="I60" s="11"/>
      <c r="J60" s="10"/>
      <c r="L60" s="35"/>
    </row>
    <row r="61" spans="1:15" s="12" customFormat="1" x14ac:dyDescent="0.25">
      <c r="C61" s="7"/>
      <c r="D61" s="165" t="s">
        <v>238</v>
      </c>
      <c r="E61" s="168"/>
      <c r="F61" s="168"/>
      <c r="G61" s="169">
        <v>0.57950000000000002</v>
      </c>
      <c r="H61" s="10"/>
      <c r="I61" s="11"/>
      <c r="J61" s="10"/>
      <c r="L61" s="35"/>
    </row>
    <row r="62" spans="1:15" s="12" customFormat="1" x14ac:dyDescent="0.25">
      <c r="C62" s="7"/>
      <c r="D62" s="165" t="s">
        <v>17</v>
      </c>
      <c r="E62" s="168"/>
      <c r="F62" s="168"/>
      <c r="G62" s="169">
        <v>1.0640000000000001</v>
      </c>
      <c r="H62" s="10"/>
      <c r="I62" s="11"/>
      <c r="J62" s="10"/>
      <c r="L62" s="35"/>
    </row>
    <row r="63" spans="1:15" s="12" customFormat="1" x14ac:dyDescent="0.25">
      <c r="C63" s="7"/>
      <c r="D63" s="165" t="s">
        <v>242</v>
      </c>
      <c r="E63" s="168"/>
      <c r="F63" s="168"/>
      <c r="G63" s="169">
        <v>0.5</v>
      </c>
      <c r="H63" s="10"/>
      <c r="I63" s="11"/>
      <c r="J63" s="10"/>
      <c r="L63" s="35"/>
    </row>
    <row r="64" spans="1:15" s="12" customFormat="1" x14ac:dyDescent="0.25">
      <c r="C64" s="44"/>
      <c r="D64" s="166" t="s">
        <v>240</v>
      </c>
      <c r="E64" s="170"/>
      <c r="F64" s="170"/>
      <c r="G64" s="171">
        <v>2</v>
      </c>
      <c r="H64" s="48"/>
      <c r="I64" s="11"/>
      <c r="J64" s="10"/>
      <c r="L64" s="35"/>
    </row>
    <row r="65" spans="1:15" s="12" customFormat="1" x14ac:dyDescent="0.25">
      <c r="A65" s="58"/>
      <c r="B65" s="58"/>
      <c r="C65" s="44"/>
      <c r="D65" s="45"/>
      <c r="E65" s="46"/>
      <c r="F65" s="46"/>
      <c r="G65" s="167">
        <f>SUM(G54:G64)</f>
        <v>18.691499999999998</v>
      </c>
      <c r="H65" s="48"/>
      <c r="I65" s="59"/>
      <c r="J65" s="48"/>
      <c r="K65" s="58"/>
      <c r="L65" s="60"/>
      <c r="M65" s="58"/>
      <c r="N65" s="58"/>
      <c r="O65" s="58"/>
    </row>
    <row r="66" spans="1:15" s="12" customFormat="1" x14ac:dyDescent="0.25">
      <c r="C66" s="7"/>
      <c r="D66" s="8"/>
      <c r="E66" s="24"/>
      <c r="F66" s="24"/>
      <c r="G66" s="25"/>
      <c r="H66" s="10"/>
      <c r="I66" s="11"/>
      <c r="J66" s="10"/>
      <c r="L66" s="35"/>
    </row>
    <row r="67" spans="1:15" s="12" customFormat="1" x14ac:dyDescent="0.25">
      <c r="C67" s="7"/>
      <c r="D67" s="8"/>
      <c r="E67" s="24"/>
      <c r="F67" s="24"/>
      <c r="G67" s="25"/>
      <c r="H67" s="10"/>
      <c r="I67" s="11"/>
      <c r="J67" s="10"/>
      <c r="L67" s="35"/>
    </row>
    <row r="68" spans="1:15" s="12" customFormat="1" x14ac:dyDescent="0.25">
      <c r="C68" s="7"/>
      <c r="D68" s="8"/>
      <c r="E68" s="24"/>
      <c r="F68" s="24"/>
      <c r="G68" s="25"/>
      <c r="H68" s="10"/>
      <c r="I68" s="11"/>
      <c r="J68" s="10"/>
      <c r="L68" s="35"/>
    </row>
    <row r="69" spans="1:15" s="12" customFormat="1" x14ac:dyDescent="0.25">
      <c r="C69" s="7"/>
      <c r="D69" s="8"/>
      <c r="E69" s="24"/>
      <c r="F69" s="24"/>
      <c r="G69" s="25"/>
      <c r="H69" s="10"/>
      <c r="I69" s="11"/>
      <c r="J69" s="10"/>
      <c r="L69" s="35"/>
    </row>
    <row r="70" spans="1:15" s="116" customFormat="1" x14ac:dyDescent="0.25">
      <c r="C70" s="163" t="s">
        <v>499</v>
      </c>
      <c r="D70" s="164"/>
      <c r="E70" s="18"/>
      <c r="H70" s="14" t="s">
        <v>510</v>
      </c>
      <c r="I70" s="17" t="s">
        <v>9</v>
      </c>
      <c r="J70" s="14" t="s">
        <v>4</v>
      </c>
      <c r="K70" s="14" t="s">
        <v>10</v>
      </c>
      <c r="L70" s="14"/>
    </row>
    <row r="71" spans="1:15" s="50" customFormat="1" ht="15.75" x14ac:dyDescent="0.25">
      <c r="C71" s="219"/>
      <c r="D71" s="327" t="s">
        <v>505</v>
      </c>
      <c r="E71" s="168"/>
      <c r="F71" s="168"/>
      <c r="G71" s="169">
        <v>1.53</v>
      </c>
      <c r="H71" s="333" t="s">
        <v>439</v>
      </c>
      <c r="I71" s="334"/>
      <c r="J71" s="333"/>
      <c r="K71" s="333"/>
      <c r="L71" s="335"/>
    </row>
    <row r="72" spans="1:15" s="50" customFormat="1" ht="15.75" x14ac:dyDescent="0.25">
      <c r="C72" s="219"/>
      <c r="D72" s="327" t="s">
        <v>30</v>
      </c>
      <c r="E72" s="168"/>
      <c r="F72" s="168"/>
      <c r="G72" s="169">
        <v>33.57</v>
      </c>
      <c r="H72" s="333" t="s">
        <v>508</v>
      </c>
      <c r="I72" s="334"/>
      <c r="J72" s="333"/>
      <c r="K72" s="333"/>
      <c r="L72" s="335"/>
    </row>
    <row r="73" spans="1:15" s="50" customFormat="1" ht="15.75" x14ac:dyDescent="0.25">
      <c r="C73" s="219"/>
      <c r="D73" s="327" t="s">
        <v>2</v>
      </c>
      <c r="E73" s="168"/>
      <c r="F73" s="168"/>
      <c r="G73" s="169">
        <v>6.56</v>
      </c>
      <c r="H73" s="333" t="s">
        <v>508</v>
      </c>
      <c r="I73" s="334">
        <v>4.99</v>
      </c>
      <c r="J73" s="333">
        <v>1</v>
      </c>
      <c r="K73" s="333">
        <v>1.39</v>
      </c>
      <c r="L73" s="335"/>
    </row>
    <row r="74" spans="1:15" s="50" customFormat="1" ht="15.75" x14ac:dyDescent="0.25">
      <c r="C74" s="219"/>
      <c r="D74" s="327" t="s">
        <v>11</v>
      </c>
      <c r="E74" s="168"/>
      <c r="F74" s="168"/>
      <c r="G74" s="169">
        <v>2.57</v>
      </c>
      <c r="H74" s="333" t="s">
        <v>508</v>
      </c>
      <c r="I74" s="334"/>
      <c r="J74" s="333"/>
      <c r="K74" s="333"/>
      <c r="L74" s="335"/>
    </row>
    <row r="75" spans="1:15" s="50" customFormat="1" ht="15.75" x14ac:dyDescent="0.25">
      <c r="C75" s="219"/>
      <c r="D75" s="327" t="s">
        <v>123</v>
      </c>
      <c r="E75" s="168"/>
      <c r="F75" s="168"/>
      <c r="G75" s="169">
        <v>5.22</v>
      </c>
      <c r="H75" s="333" t="s">
        <v>508</v>
      </c>
      <c r="I75" s="334"/>
      <c r="J75" s="333"/>
      <c r="K75" s="333"/>
      <c r="L75" s="335"/>
    </row>
    <row r="76" spans="1:15" s="50" customFormat="1" ht="15.75" x14ac:dyDescent="0.25">
      <c r="C76" s="219"/>
      <c r="D76" s="327" t="s">
        <v>243</v>
      </c>
      <c r="E76" s="168"/>
      <c r="F76" s="168"/>
      <c r="G76" s="169">
        <v>0.39900000000000002</v>
      </c>
      <c r="H76" s="333" t="s">
        <v>508</v>
      </c>
      <c r="I76" s="334"/>
      <c r="J76" s="333"/>
      <c r="K76" s="333"/>
      <c r="L76" s="335"/>
    </row>
    <row r="77" spans="1:15" s="12" customFormat="1" ht="15.75" x14ac:dyDescent="0.25">
      <c r="C77" s="220"/>
      <c r="D77" s="327" t="s">
        <v>151</v>
      </c>
      <c r="E77" s="168"/>
      <c r="F77" s="168"/>
      <c r="G77" s="169">
        <v>0.77</v>
      </c>
      <c r="H77" s="9" t="s">
        <v>509</v>
      </c>
      <c r="I77" s="13"/>
      <c r="J77" s="9"/>
      <c r="K77" s="9"/>
      <c r="L77" s="38"/>
    </row>
    <row r="78" spans="1:15" s="12" customFormat="1" ht="15.75" x14ac:dyDescent="0.25">
      <c r="C78" s="220"/>
      <c r="D78" s="327" t="s">
        <v>6</v>
      </c>
      <c r="E78" s="168"/>
      <c r="F78" s="168"/>
      <c r="G78" s="169">
        <v>0.02</v>
      </c>
      <c r="H78" s="9" t="s">
        <v>508</v>
      </c>
      <c r="I78" s="13"/>
      <c r="J78" s="9"/>
      <c r="K78" s="9"/>
      <c r="L78" s="38"/>
    </row>
    <row r="79" spans="1:15" s="12" customFormat="1" ht="15.75" x14ac:dyDescent="0.25">
      <c r="C79" s="220"/>
      <c r="D79" s="329" t="s">
        <v>506</v>
      </c>
      <c r="E79" s="168"/>
      <c r="F79" s="168"/>
      <c r="G79" s="169">
        <f>5.72+(0.5*4.99)</f>
        <v>8.2149999999999999</v>
      </c>
      <c r="H79" s="9"/>
      <c r="I79" s="13"/>
      <c r="J79" s="9"/>
      <c r="K79" s="9"/>
      <c r="L79" s="38"/>
    </row>
    <row r="80" spans="1:15" s="12" customFormat="1" ht="15.75" x14ac:dyDescent="0.25">
      <c r="C80" s="220"/>
      <c r="D80" s="327" t="s">
        <v>507</v>
      </c>
      <c r="E80" s="168"/>
      <c r="F80" s="168"/>
      <c r="G80" s="169">
        <f>2.83+(0.5*4.99)</f>
        <v>5.3250000000000002</v>
      </c>
      <c r="H80" s="9"/>
      <c r="I80" s="13"/>
      <c r="J80" s="9"/>
      <c r="K80" s="9"/>
      <c r="L80" s="38"/>
    </row>
    <row r="81" spans="1:15" s="12" customFormat="1" ht="15.75" x14ac:dyDescent="0.25">
      <c r="C81" s="221"/>
      <c r="D81" s="328" t="s">
        <v>152</v>
      </c>
      <c r="E81" s="170"/>
      <c r="F81" s="170"/>
      <c r="G81" s="171">
        <v>1.53</v>
      </c>
      <c r="H81" s="336" t="s">
        <v>509</v>
      </c>
      <c r="I81" s="13"/>
      <c r="J81" s="9"/>
      <c r="K81" s="9"/>
      <c r="L81" s="38"/>
    </row>
    <row r="82" spans="1:15" s="50" customFormat="1" x14ac:dyDescent="0.25">
      <c r="A82" s="121"/>
      <c r="B82" s="121"/>
      <c r="C82" s="122"/>
      <c r="D82" s="123"/>
      <c r="E82" s="124"/>
      <c r="F82" s="124"/>
      <c r="G82" s="167">
        <f>SUM(G71:G81)</f>
        <v>65.709000000000017</v>
      </c>
      <c r="H82" s="125"/>
      <c r="I82" s="126"/>
      <c r="J82" s="125"/>
      <c r="K82" s="121"/>
      <c r="L82" s="121"/>
      <c r="M82" s="121"/>
      <c r="N82" s="121"/>
      <c r="O82" s="121"/>
    </row>
    <row r="83" spans="1:15" s="50" customFormat="1" x14ac:dyDescent="0.25">
      <c r="C83" s="51"/>
      <c r="D83" s="127"/>
      <c r="E83" s="128"/>
      <c r="F83" s="128"/>
      <c r="G83" s="129"/>
      <c r="H83" s="55"/>
      <c r="I83" s="56"/>
      <c r="J83" s="55"/>
      <c r="L83" s="57"/>
    </row>
    <row r="84" spans="1:15" s="120" customFormat="1" x14ac:dyDescent="0.25"/>
    <row r="85" spans="1:15" s="155" customFormat="1" x14ac:dyDescent="0.25">
      <c r="A85" s="148"/>
      <c r="B85" s="148"/>
      <c r="C85" s="149"/>
      <c r="D85" s="150"/>
      <c r="E85" s="151"/>
      <c r="F85" s="151"/>
      <c r="G85" s="152"/>
      <c r="H85" s="153"/>
      <c r="I85" s="154"/>
      <c r="J85" s="153"/>
      <c r="K85" s="148"/>
      <c r="L85" s="148"/>
      <c r="M85" s="148"/>
      <c r="N85" s="148"/>
      <c r="O85" s="148"/>
    </row>
    <row r="86" spans="1:15" s="155" customFormat="1" x14ac:dyDescent="0.25">
      <c r="C86" s="156"/>
      <c r="D86" s="157"/>
      <c r="E86" s="63"/>
      <c r="F86" s="63"/>
      <c r="G86" s="158"/>
      <c r="H86" s="159"/>
      <c r="I86" s="160"/>
      <c r="J86" s="159"/>
      <c r="L86" s="161"/>
    </row>
    <row r="87" spans="1:15" s="116" customFormat="1" x14ac:dyDescent="0.25">
      <c r="C87" s="163" t="s">
        <v>501</v>
      </c>
      <c r="D87" s="164"/>
      <c r="E87" s="18"/>
      <c r="H87" s="118"/>
      <c r="I87" s="119"/>
      <c r="J87" s="118"/>
    </row>
    <row r="88" spans="1:15" s="50" customFormat="1" ht="15.75" x14ac:dyDescent="0.25">
      <c r="C88" s="219"/>
      <c r="D88" s="327" t="s">
        <v>505</v>
      </c>
      <c r="E88" s="168"/>
      <c r="F88" s="168"/>
      <c r="G88" s="169">
        <v>1.53</v>
      </c>
      <c r="H88" s="55"/>
      <c r="I88" s="56"/>
      <c r="J88" s="55"/>
      <c r="L88" s="57"/>
    </row>
    <row r="89" spans="1:15" s="50" customFormat="1" ht="15.75" x14ac:dyDescent="0.25">
      <c r="C89" s="219"/>
      <c r="D89" s="327" t="s">
        <v>502</v>
      </c>
      <c r="E89" s="168"/>
      <c r="F89" s="168"/>
      <c r="G89" s="169">
        <v>33.57</v>
      </c>
      <c r="H89" s="55"/>
      <c r="I89" s="56"/>
      <c r="J89" s="55"/>
      <c r="L89" s="57"/>
    </row>
    <row r="90" spans="1:15" s="50" customFormat="1" ht="15.75" x14ac:dyDescent="0.25">
      <c r="C90" s="219"/>
      <c r="D90" s="327" t="s">
        <v>2</v>
      </c>
      <c r="E90" s="168"/>
      <c r="F90" s="168"/>
      <c r="G90" s="169">
        <v>6.56</v>
      </c>
      <c r="H90" s="55"/>
      <c r="I90" s="56"/>
      <c r="J90" s="55"/>
      <c r="L90" s="57"/>
    </row>
    <row r="91" spans="1:15" s="50" customFormat="1" ht="15.75" x14ac:dyDescent="0.25">
      <c r="C91" s="219"/>
      <c r="D91" s="327" t="s">
        <v>11</v>
      </c>
      <c r="E91" s="168"/>
      <c r="F91" s="168"/>
      <c r="G91" s="169">
        <v>2.57</v>
      </c>
      <c r="H91" s="55"/>
      <c r="I91" s="56"/>
      <c r="J91" s="55"/>
      <c r="L91" s="57"/>
    </row>
    <row r="92" spans="1:15" s="12" customFormat="1" ht="15.75" x14ac:dyDescent="0.25">
      <c r="C92" s="220"/>
      <c r="D92" s="327" t="s">
        <v>6</v>
      </c>
      <c r="E92" s="168"/>
      <c r="F92" s="168"/>
      <c r="G92" s="169">
        <v>0.02</v>
      </c>
      <c r="H92" s="10"/>
      <c r="I92" s="11"/>
      <c r="J92" s="10"/>
      <c r="L92" s="35"/>
    </row>
    <row r="93" spans="1:15" s="12" customFormat="1" ht="15.75" x14ac:dyDescent="0.25">
      <c r="C93" s="220"/>
      <c r="D93" s="327" t="s">
        <v>151</v>
      </c>
      <c r="E93" s="168"/>
      <c r="F93" s="168"/>
      <c r="G93" s="169">
        <v>0.77</v>
      </c>
      <c r="H93" s="10"/>
      <c r="I93" s="11"/>
      <c r="J93" s="10"/>
      <c r="L93" s="35"/>
    </row>
    <row r="94" spans="1:15" s="12" customFormat="1" ht="15.75" x14ac:dyDescent="0.25">
      <c r="C94" s="220"/>
      <c r="D94" s="330" t="s">
        <v>152</v>
      </c>
      <c r="E94" s="331"/>
      <c r="F94" s="331"/>
      <c r="G94" s="332">
        <v>1.53</v>
      </c>
      <c r="H94" s="10"/>
      <c r="I94" s="11"/>
      <c r="J94" s="10"/>
      <c r="L94" s="35"/>
    </row>
    <row r="95" spans="1:15" s="12" customFormat="1" ht="15.75" x14ac:dyDescent="0.25">
      <c r="C95" s="221"/>
      <c r="D95" s="328" t="s">
        <v>503</v>
      </c>
      <c r="E95" s="170"/>
      <c r="F95" s="170"/>
      <c r="G95" s="171">
        <v>0.21</v>
      </c>
      <c r="H95" s="48"/>
      <c r="I95" s="11"/>
      <c r="J95" s="10"/>
      <c r="L95" s="35"/>
    </row>
    <row r="96" spans="1:15" s="50" customFormat="1" x14ac:dyDescent="0.25">
      <c r="A96" s="121"/>
      <c r="B96" s="121"/>
      <c r="C96" s="122"/>
      <c r="D96" s="123"/>
      <c r="E96" s="124"/>
      <c r="F96" s="124"/>
      <c r="G96" s="167">
        <f>SUM(G88:G95)</f>
        <v>46.760000000000012</v>
      </c>
      <c r="H96" s="125"/>
      <c r="I96" s="126"/>
      <c r="J96" s="125"/>
      <c r="K96" s="121"/>
      <c r="L96" s="121"/>
      <c r="M96" s="121"/>
      <c r="N96" s="121"/>
      <c r="O96" s="121"/>
    </row>
    <row r="97" spans="3:12" s="50" customFormat="1" x14ac:dyDescent="0.25">
      <c r="C97" s="51"/>
      <c r="D97" s="52"/>
      <c r="E97" s="53"/>
      <c r="F97" s="53"/>
      <c r="G97" s="54"/>
      <c r="H97" s="55"/>
      <c r="I97" s="56"/>
      <c r="J97" s="55"/>
      <c r="L97" s="57"/>
    </row>
    <row r="98" spans="3:12" s="50" customFormat="1" x14ac:dyDescent="0.25">
      <c r="C98" s="51"/>
      <c r="D98" s="52"/>
      <c r="E98" s="53"/>
      <c r="F98" s="53"/>
      <c r="G98" s="54"/>
      <c r="H98" s="55"/>
      <c r="I98" s="56"/>
      <c r="J98" s="55"/>
      <c r="L98" s="57"/>
    </row>
    <row r="99" spans="3:12" s="50" customFormat="1" x14ac:dyDescent="0.25">
      <c r="C99" s="51"/>
      <c r="D99" s="52"/>
      <c r="E99" s="53"/>
      <c r="F99" s="53"/>
      <c r="G99" s="54"/>
      <c r="H99" s="55"/>
      <c r="I99" s="56"/>
      <c r="J99" s="55"/>
      <c r="L99" s="57"/>
    </row>
    <row r="100" spans="3:12" x14ac:dyDescent="0.25">
      <c r="C100" s="51"/>
      <c r="D100" s="52"/>
      <c r="E100" s="53"/>
      <c r="F100" s="53"/>
      <c r="G100" s="54"/>
      <c r="H100" s="55"/>
      <c r="I100" s="56"/>
      <c r="J100" s="55"/>
    </row>
    <row r="101" spans="3:12" x14ac:dyDescent="0.25">
      <c r="C101" s="51"/>
      <c r="D101" s="52"/>
      <c r="E101" s="53"/>
      <c r="F101" s="53"/>
      <c r="G101" s="54"/>
      <c r="H101" s="55"/>
      <c r="I101" s="56"/>
      <c r="J101" s="55"/>
    </row>
    <row r="102" spans="3:12" x14ac:dyDescent="0.25">
      <c r="C102" s="51"/>
      <c r="D102" s="52"/>
      <c r="E102" s="53"/>
      <c r="F102" s="53"/>
      <c r="G102" s="54"/>
      <c r="H102" s="55"/>
      <c r="I102" s="56"/>
      <c r="J102" s="55"/>
    </row>
    <row r="103" spans="3:12" x14ac:dyDescent="0.25">
      <c r="C103" s="51"/>
      <c r="D103" s="52"/>
      <c r="E103" s="53"/>
      <c r="F103" s="53"/>
      <c r="G103" s="54"/>
      <c r="H103" s="55"/>
      <c r="I103" s="56"/>
      <c r="J103" s="55"/>
    </row>
    <row r="104" spans="3:12" x14ac:dyDescent="0.25">
      <c r="C104" s="51"/>
      <c r="D104" s="52"/>
      <c r="E104" s="53"/>
      <c r="F104" s="53"/>
      <c r="G104" s="54"/>
      <c r="H104" s="55"/>
      <c r="I104" s="56"/>
      <c r="J104" s="55"/>
    </row>
    <row r="105" spans="3:12" x14ac:dyDescent="0.25">
      <c r="C105" s="51"/>
      <c r="D105" s="52"/>
      <c r="E105" s="53"/>
      <c r="F105" s="53"/>
      <c r="G105" s="54"/>
      <c r="H105" s="55"/>
      <c r="I105" s="56"/>
      <c r="J105" s="55"/>
    </row>
    <row r="106" spans="3:12" x14ac:dyDescent="0.25">
      <c r="C106" s="51"/>
      <c r="D106" s="52"/>
      <c r="E106" s="53"/>
      <c r="F106" s="53"/>
      <c r="G106" s="54"/>
      <c r="H106" s="55"/>
      <c r="I106" s="56"/>
      <c r="J106" s="55"/>
    </row>
    <row r="107" spans="3:12" x14ac:dyDescent="0.25">
      <c r="C107" s="51"/>
      <c r="D107" s="52"/>
      <c r="E107" s="53"/>
      <c r="F107" s="53"/>
      <c r="G107" s="54"/>
      <c r="H107" s="55"/>
      <c r="I107" s="56"/>
      <c r="J107" s="55"/>
    </row>
    <row r="108" spans="3:12" x14ac:dyDescent="0.25">
      <c r="C108" s="51"/>
      <c r="D108" s="52"/>
      <c r="E108" s="53"/>
      <c r="F108" s="53"/>
      <c r="G108" s="54"/>
      <c r="H108" s="55"/>
      <c r="I108" s="56"/>
      <c r="J108" s="55"/>
    </row>
    <row r="109" spans="3:12" x14ac:dyDescent="0.25">
      <c r="C109" s="51"/>
      <c r="D109" s="52"/>
      <c r="E109" s="53"/>
      <c r="F109" s="53"/>
      <c r="G109" s="54"/>
      <c r="H109" s="55"/>
      <c r="I109" s="56"/>
      <c r="J109" s="55"/>
    </row>
    <row r="110" spans="3:12" x14ac:dyDescent="0.25">
      <c r="C110" s="51"/>
      <c r="D110" s="52"/>
      <c r="E110" s="53"/>
      <c r="F110" s="53"/>
      <c r="G110" s="54"/>
      <c r="H110" s="55"/>
      <c r="I110" s="56"/>
      <c r="J110" s="55"/>
    </row>
    <row r="111" spans="3:12" x14ac:dyDescent="0.25">
      <c r="C111" s="51"/>
      <c r="D111" s="52"/>
      <c r="E111" s="53"/>
      <c r="F111" s="53"/>
      <c r="G111" s="54"/>
      <c r="H111" s="55"/>
      <c r="I111" s="56"/>
      <c r="J111" s="55"/>
    </row>
    <row r="112" spans="3:12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</sheetData>
  <sortState ref="C4:H19">
    <sortCondition ref="C4:C19"/>
  </sortState>
  <mergeCells count="34"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AI10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85"/>
      <c r="C3" s="185" t="s">
        <v>31</v>
      </c>
      <c r="D3" s="185" t="s">
        <v>32</v>
      </c>
      <c r="E3" s="185" t="s">
        <v>33</v>
      </c>
      <c r="F3" s="185" t="s">
        <v>34</v>
      </c>
      <c r="G3" s="185" t="s">
        <v>35</v>
      </c>
      <c r="H3" s="185" t="s">
        <v>36</v>
      </c>
      <c r="I3" s="185" t="s">
        <v>37</v>
      </c>
      <c r="J3" s="185" t="s">
        <v>38</v>
      </c>
      <c r="K3" s="185" t="s">
        <v>39</v>
      </c>
      <c r="L3" s="185" t="s">
        <v>40</v>
      </c>
      <c r="M3" s="185" t="s">
        <v>41</v>
      </c>
      <c r="N3" s="185" t="s">
        <v>42</v>
      </c>
      <c r="O3" s="185" t="s">
        <v>43</v>
      </c>
      <c r="P3" s="185" t="s">
        <v>44</v>
      </c>
      <c r="Q3" s="185" t="s">
        <v>45</v>
      </c>
      <c r="R3" s="185" t="s">
        <v>46</v>
      </c>
      <c r="S3" s="185" t="s">
        <v>47</v>
      </c>
      <c r="T3" s="185" t="s">
        <v>48</v>
      </c>
      <c r="U3" s="185" t="s">
        <v>49</v>
      </c>
      <c r="V3" s="185" t="s">
        <v>50</v>
      </c>
      <c r="W3" s="185"/>
      <c r="Y3" s="185" t="s">
        <v>188</v>
      </c>
      <c r="Z3" s="185" t="s">
        <v>195</v>
      </c>
      <c r="AA3" s="185" t="s">
        <v>189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85">
        <v>9</v>
      </c>
      <c r="C4" s="189" t="s">
        <v>193</v>
      </c>
      <c r="D4" s="199"/>
      <c r="E4" s="199"/>
      <c r="F4" s="199"/>
      <c r="G4" s="199"/>
      <c r="H4" s="200" t="s">
        <v>219</v>
      </c>
      <c r="I4" s="199"/>
      <c r="J4" s="200" t="s">
        <v>211</v>
      </c>
      <c r="K4" s="200" t="s">
        <v>221</v>
      </c>
      <c r="L4" s="200" t="s">
        <v>223</v>
      </c>
      <c r="M4" s="200" t="s">
        <v>224</v>
      </c>
      <c r="N4" s="186"/>
      <c r="O4" s="186"/>
      <c r="P4" s="186"/>
      <c r="Q4" s="186"/>
      <c r="R4" s="186"/>
      <c r="S4" s="186"/>
      <c r="T4" s="186"/>
      <c r="U4" s="186"/>
      <c r="V4" s="186"/>
      <c r="W4" s="185">
        <v>9</v>
      </c>
      <c r="Y4" s="183" t="s">
        <v>217</v>
      </c>
      <c r="Z4" s="183">
        <v>1</v>
      </c>
      <c r="AA4" s="184" t="s">
        <v>175</v>
      </c>
      <c r="AB4" s="197" t="s">
        <v>162</v>
      </c>
      <c r="AC4" s="193" t="s">
        <v>163</v>
      </c>
      <c r="AD4" s="195" t="s">
        <v>103</v>
      </c>
      <c r="AE4" s="177"/>
      <c r="AF4" s="177"/>
      <c r="AG4" s="177"/>
      <c r="AH4" s="178"/>
    </row>
    <row r="5" spans="2:52" x14ac:dyDescent="0.25">
      <c r="B5" s="185">
        <v>8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203" t="s">
        <v>210</v>
      </c>
      <c r="V5" s="206" t="s">
        <v>210</v>
      </c>
      <c r="W5" s="185">
        <v>8</v>
      </c>
      <c r="Y5" s="183" t="s">
        <v>53</v>
      </c>
      <c r="Z5" s="183">
        <v>2</v>
      </c>
      <c r="AA5" s="184" t="s">
        <v>53</v>
      </c>
      <c r="AB5" s="198" t="s">
        <v>164</v>
      </c>
      <c r="AC5" s="130" t="s">
        <v>149</v>
      </c>
      <c r="AD5" s="194" t="s">
        <v>165</v>
      </c>
      <c r="AE5" s="194" t="s">
        <v>166</v>
      </c>
      <c r="AF5" s="196" t="s">
        <v>101</v>
      </c>
      <c r="AG5" s="188" t="s">
        <v>196</v>
      </c>
      <c r="AH5" s="179" t="s">
        <v>147</v>
      </c>
    </row>
    <row r="6" spans="2:52" x14ac:dyDescent="0.25">
      <c r="B6" s="185">
        <v>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216" t="s">
        <v>229</v>
      </c>
      <c r="P6" s="186"/>
      <c r="Q6" s="209" t="s">
        <v>205</v>
      </c>
      <c r="R6" s="215" t="s">
        <v>229</v>
      </c>
      <c r="S6" s="212" t="s">
        <v>214</v>
      </c>
      <c r="T6" s="186"/>
      <c r="U6" s="204" t="s">
        <v>208</v>
      </c>
      <c r="V6" s="207" t="s">
        <v>206</v>
      </c>
      <c r="W6" s="185">
        <v>7</v>
      </c>
      <c r="Y6" s="183" t="s">
        <v>216</v>
      </c>
      <c r="Z6" s="183">
        <v>3</v>
      </c>
      <c r="AA6" s="184" t="s">
        <v>176</v>
      </c>
      <c r="AB6" s="198" t="s">
        <v>135</v>
      </c>
      <c r="AC6" s="194" t="s">
        <v>130</v>
      </c>
      <c r="AD6" s="130"/>
      <c r="AE6" s="130"/>
      <c r="AF6" s="130"/>
      <c r="AH6" s="179"/>
    </row>
    <row r="7" spans="2:52" x14ac:dyDescent="0.25">
      <c r="B7" s="185">
        <v>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204" t="s">
        <v>209</v>
      </c>
      <c r="V7" s="208" t="s">
        <v>212</v>
      </c>
      <c r="W7" s="185">
        <v>6</v>
      </c>
      <c r="Y7" s="183" t="s">
        <v>191</v>
      </c>
      <c r="Z7" s="183">
        <v>4</v>
      </c>
      <c r="AA7" s="184" t="s">
        <v>190</v>
      </c>
      <c r="AB7" s="198" t="s">
        <v>167</v>
      </c>
      <c r="AC7" s="194" t="s">
        <v>168</v>
      </c>
      <c r="AD7" s="130"/>
      <c r="AE7" s="130"/>
      <c r="AF7" s="130"/>
      <c r="AH7" s="179"/>
    </row>
    <row r="8" spans="2:52" x14ac:dyDescent="0.25">
      <c r="B8" s="185">
        <v>5</v>
      </c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204" t="s">
        <v>213</v>
      </c>
      <c r="V8" s="208" t="s">
        <v>213</v>
      </c>
      <c r="W8" s="185">
        <v>5</v>
      </c>
      <c r="Y8" s="183" t="s">
        <v>178</v>
      </c>
      <c r="Z8" s="183">
        <v>5</v>
      </c>
      <c r="AA8" s="184" t="s">
        <v>68</v>
      </c>
      <c r="AB8" s="198" t="s">
        <v>156</v>
      </c>
      <c r="AC8" s="196" t="s">
        <v>114</v>
      </c>
      <c r="AD8" s="194" t="s">
        <v>169</v>
      </c>
      <c r="AE8" s="130"/>
      <c r="AF8" s="130"/>
      <c r="AH8" s="179"/>
    </row>
    <row r="9" spans="2:52" x14ac:dyDescent="0.25">
      <c r="B9" s="185">
        <v>4</v>
      </c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204" t="s">
        <v>212</v>
      </c>
      <c r="V9" s="208" t="s">
        <v>222</v>
      </c>
      <c r="W9" s="185">
        <v>4</v>
      </c>
      <c r="Y9" s="183" t="s">
        <v>69</v>
      </c>
      <c r="Z9" s="183">
        <v>6</v>
      </c>
      <c r="AA9" s="184" t="s">
        <v>177</v>
      </c>
      <c r="AB9" s="198" t="s">
        <v>134</v>
      </c>
      <c r="AC9" s="196" t="s">
        <v>113</v>
      </c>
      <c r="AD9" s="194" t="s">
        <v>170</v>
      </c>
      <c r="AE9" s="130"/>
      <c r="AF9" s="130"/>
      <c r="AH9" s="179"/>
    </row>
    <row r="10" spans="2:52" x14ac:dyDescent="0.25">
      <c r="B10" s="185">
        <v>3</v>
      </c>
      <c r="C10" s="186"/>
      <c r="D10" s="186"/>
      <c r="E10" s="186"/>
      <c r="F10" s="186"/>
      <c r="G10" s="186"/>
      <c r="H10" s="186"/>
      <c r="I10" s="186"/>
      <c r="J10" s="186"/>
      <c r="K10" s="217" t="s">
        <v>205</v>
      </c>
      <c r="L10" s="186"/>
      <c r="M10" s="186"/>
      <c r="N10" s="186"/>
      <c r="O10" s="186"/>
      <c r="P10" s="186"/>
      <c r="Q10" s="213" t="s">
        <v>218</v>
      </c>
      <c r="R10" s="214" t="s">
        <v>205</v>
      </c>
      <c r="S10" s="218" t="s">
        <v>193</v>
      </c>
      <c r="T10" s="186"/>
      <c r="U10" s="203" t="s">
        <v>210</v>
      </c>
      <c r="V10" s="208" t="s">
        <v>225</v>
      </c>
      <c r="W10" s="185">
        <v>3</v>
      </c>
      <c r="Y10" s="183" t="s">
        <v>215</v>
      </c>
      <c r="Z10" s="183">
        <v>7</v>
      </c>
      <c r="AA10" s="184" t="s">
        <v>59</v>
      </c>
      <c r="AB10" s="198" t="s">
        <v>137</v>
      </c>
      <c r="AC10" s="196" t="s">
        <v>110</v>
      </c>
      <c r="AD10" s="130"/>
      <c r="AE10" s="130"/>
      <c r="AF10" s="130"/>
      <c r="AH10" s="179"/>
    </row>
    <row r="11" spans="2:52" x14ac:dyDescent="0.25">
      <c r="B11" s="185">
        <v>2</v>
      </c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9" t="s">
        <v>194</v>
      </c>
      <c r="Q11" s="189" t="s">
        <v>194</v>
      </c>
      <c r="R11" s="189" t="s">
        <v>194</v>
      </c>
      <c r="S11" s="189" t="s">
        <v>194</v>
      </c>
      <c r="T11" s="189" t="s">
        <v>194</v>
      </c>
      <c r="U11" s="205" t="s">
        <v>206</v>
      </c>
      <c r="V11" s="208" t="s">
        <v>226</v>
      </c>
      <c r="W11" s="185">
        <v>2</v>
      </c>
      <c r="Y11" s="183" t="s">
        <v>179</v>
      </c>
      <c r="Z11" s="183">
        <v>8</v>
      </c>
      <c r="AA11" s="184" t="s">
        <v>181</v>
      </c>
      <c r="AB11" s="198" t="s">
        <v>140</v>
      </c>
      <c r="AC11" s="196" t="s">
        <v>127</v>
      </c>
      <c r="AD11" s="130"/>
      <c r="AE11" s="130"/>
      <c r="AF11" s="130"/>
      <c r="AH11" s="179"/>
    </row>
    <row r="12" spans="2:52" x14ac:dyDescent="0.25">
      <c r="B12" s="185">
        <v>1</v>
      </c>
      <c r="C12" s="186"/>
      <c r="D12" s="200" t="s">
        <v>206</v>
      </c>
      <c r="E12" s="186"/>
      <c r="F12" s="200" t="s">
        <v>205</v>
      </c>
      <c r="G12" s="186"/>
      <c r="H12" s="186"/>
      <c r="I12" s="186"/>
      <c r="J12" s="186"/>
      <c r="K12" s="186"/>
      <c r="L12" s="211" t="s">
        <v>214</v>
      </c>
      <c r="M12" s="202" t="s">
        <v>212</v>
      </c>
      <c r="N12" s="202" t="s">
        <v>213</v>
      </c>
      <c r="O12" s="200" t="s">
        <v>207</v>
      </c>
      <c r="P12" s="189" t="s">
        <v>194</v>
      </c>
      <c r="Q12" s="189" t="s">
        <v>194</v>
      </c>
      <c r="R12" s="189" t="s">
        <v>194</v>
      </c>
      <c r="S12" s="189" t="s">
        <v>194</v>
      </c>
      <c r="T12" s="189" t="s">
        <v>194</v>
      </c>
      <c r="U12" s="186"/>
      <c r="V12" s="186"/>
      <c r="W12" s="185">
        <v>1</v>
      </c>
      <c r="Y12" s="183" t="s">
        <v>180</v>
      </c>
      <c r="Z12" s="183">
        <v>9</v>
      </c>
      <c r="AA12" s="184" t="s">
        <v>182</v>
      </c>
      <c r="AB12" s="198" t="s">
        <v>142</v>
      </c>
      <c r="AC12" s="196" t="s">
        <v>132</v>
      </c>
      <c r="AD12" s="130"/>
      <c r="AE12" s="130"/>
      <c r="AF12" s="130"/>
      <c r="AH12" s="179"/>
    </row>
    <row r="13" spans="2:52" x14ac:dyDescent="0.25">
      <c r="B13" s="185"/>
      <c r="C13" s="185" t="s">
        <v>31</v>
      </c>
      <c r="D13" s="185" t="s">
        <v>32</v>
      </c>
      <c r="E13" s="185" t="s">
        <v>33</v>
      </c>
      <c r="F13" s="185" t="s">
        <v>34</v>
      </c>
      <c r="G13" s="185" t="s">
        <v>35</v>
      </c>
      <c r="H13" s="185" t="s">
        <v>36</v>
      </c>
      <c r="I13" s="185" t="s">
        <v>37</v>
      </c>
      <c r="J13" s="185" t="s">
        <v>38</v>
      </c>
      <c r="K13" s="185" t="s">
        <v>39</v>
      </c>
      <c r="L13" s="185" t="s">
        <v>40</v>
      </c>
      <c r="M13" s="185" t="s">
        <v>41</v>
      </c>
      <c r="N13" s="185" t="s">
        <v>42</v>
      </c>
      <c r="O13" s="185" t="s">
        <v>43</v>
      </c>
      <c r="P13" s="185" t="s">
        <v>44</v>
      </c>
      <c r="Q13" s="185" t="s">
        <v>45</v>
      </c>
      <c r="R13" s="185" t="s">
        <v>46</v>
      </c>
      <c r="S13" s="185" t="s">
        <v>47</v>
      </c>
      <c r="T13" s="185" t="s">
        <v>48</v>
      </c>
      <c r="U13" s="185" t="s">
        <v>49</v>
      </c>
      <c r="V13" s="185" t="s">
        <v>50</v>
      </c>
      <c r="W13" s="185"/>
      <c r="Y13" s="183" t="s">
        <v>183</v>
      </c>
      <c r="Z13" s="183">
        <v>10</v>
      </c>
      <c r="AA13" s="184" t="s">
        <v>184</v>
      </c>
      <c r="AB13" s="198" t="s">
        <v>171</v>
      </c>
      <c r="AC13" s="210" t="s">
        <v>159</v>
      </c>
      <c r="AD13" s="130"/>
      <c r="AE13" s="130"/>
      <c r="AF13" s="130"/>
      <c r="AH13" s="179"/>
    </row>
    <row r="14" spans="2:52" x14ac:dyDescent="0.25">
      <c r="B14" s="26"/>
      <c r="C14" s="187" t="s">
        <v>187</v>
      </c>
      <c r="D14" s="187" t="s">
        <v>187</v>
      </c>
      <c r="E14" s="187" t="s">
        <v>187</v>
      </c>
      <c r="F14" s="187" t="s">
        <v>187</v>
      </c>
      <c r="G14" s="187" t="s">
        <v>187</v>
      </c>
      <c r="H14" s="187" t="s">
        <v>187</v>
      </c>
      <c r="I14" s="187" t="s">
        <v>187</v>
      </c>
      <c r="J14" s="187" t="s">
        <v>187</v>
      </c>
      <c r="K14" s="187" t="s">
        <v>187</v>
      </c>
      <c r="L14" s="187" t="s">
        <v>187</v>
      </c>
      <c r="M14" s="187" t="s">
        <v>187</v>
      </c>
      <c r="N14" s="187" t="s">
        <v>187</v>
      </c>
      <c r="O14" s="187" t="s">
        <v>187</v>
      </c>
      <c r="P14" s="187" t="s">
        <v>187</v>
      </c>
      <c r="Q14" s="187" t="s">
        <v>187</v>
      </c>
      <c r="R14" s="187" t="s">
        <v>187</v>
      </c>
      <c r="S14" s="187" t="s">
        <v>187</v>
      </c>
      <c r="T14" s="187" t="s">
        <v>187</v>
      </c>
      <c r="U14" s="187" t="s">
        <v>187</v>
      </c>
      <c r="V14" s="187" t="s">
        <v>187</v>
      </c>
      <c r="W14" s="26"/>
      <c r="Y14" s="183" t="s">
        <v>185</v>
      </c>
      <c r="Z14" s="183">
        <v>11</v>
      </c>
      <c r="AA14" s="184" t="s">
        <v>186</v>
      </c>
      <c r="AB14" s="198" t="s">
        <v>172</v>
      </c>
      <c r="AC14" s="130" t="s">
        <v>173</v>
      </c>
      <c r="AD14" s="130"/>
      <c r="AE14" s="130"/>
      <c r="AF14" s="130"/>
      <c r="AH14" s="179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83" t="s">
        <v>228</v>
      </c>
      <c r="Z15" s="183">
        <v>12</v>
      </c>
      <c r="AA15" s="184" t="s">
        <v>227</v>
      </c>
      <c r="AB15" s="180" t="s">
        <v>158</v>
      </c>
      <c r="AC15" s="181" t="s">
        <v>174</v>
      </c>
      <c r="AD15" s="181"/>
      <c r="AE15" s="181"/>
      <c r="AF15" s="181"/>
      <c r="AG15" s="181"/>
      <c r="AH15" s="182"/>
    </row>
    <row r="16" spans="2:52" x14ac:dyDescent="0.25">
      <c r="Y16" s="183" t="s">
        <v>192</v>
      </c>
      <c r="Z16" s="183">
        <v>13</v>
      </c>
      <c r="AA16" s="189" t="s">
        <v>194</v>
      </c>
      <c r="AB16" s="191" t="s">
        <v>63</v>
      </c>
      <c r="AN16" s="366" t="s">
        <v>204</v>
      </c>
      <c r="AO16" s="366"/>
      <c r="AP16" s="366"/>
      <c r="AQ16" s="366"/>
      <c r="AT16" s="367" t="s">
        <v>200</v>
      </c>
      <c r="AU16" s="367"/>
      <c r="AV16" s="367"/>
      <c r="AW16" s="367"/>
      <c r="AX16" s="367"/>
      <c r="AY16" s="367"/>
      <c r="AZ16" s="367"/>
    </row>
    <row r="17" spans="25:59" x14ac:dyDescent="0.25">
      <c r="Y17" s="183" t="s">
        <v>220</v>
      </c>
      <c r="Z17" s="183">
        <v>14</v>
      </c>
      <c r="AA17" s="201" t="s">
        <v>193</v>
      </c>
      <c r="AB17" s="190" t="s">
        <v>131</v>
      </c>
      <c r="AJ17" s="367" t="s">
        <v>198</v>
      </c>
      <c r="AK17" s="367"/>
      <c r="AL17" s="367"/>
      <c r="AN17" s="366"/>
      <c r="AO17" s="366"/>
      <c r="AP17" s="366"/>
      <c r="AQ17" s="366"/>
    </row>
    <row r="19" spans="25:59" x14ac:dyDescent="0.25">
      <c r="AP19" s="379" t="s">
        <v>557</v>
      </c>
      <c r="AQ19" s="192">
        <f>INVENTORY!G82</f>
        <v>65.709000000000017</v>
      </c>
      <c r="AS19" s="380" t="s">
        <v>559</v>
      </c>
    </row>
    <row r="20" spans="25:59" x14ac:dyDescent="0.25">
      <c r="AK20" s="368" t="s">
        <v>201</v>
      </c>
      <c r="AL20" s="368"/>
      <c r="AM20" s="368"/>
      <c r="AP20" s="379" t="s">
        <v>558</v>
      </c>
      <c r="AQ20" s="192">
        <f>'SHARED PARTS LIST'!G34</f>
        <v>45.234999999999999</v>
      </c>
      <c r="BG20" t="s">
        <v>199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abSelected="1" topLeftCell="B1" zoomScale="80" zoomScaleNormal="80" workbookViewId="0">
      <selection activeCell="E14" sqref="E14"/>
    </sheetView>
  </sheetViews>
  <sheetFormatPr defaultRowHeight="15" x14ac:dyDescent="0.25"/>
  <cols>
    <col min="1" max="1" width="9.140625" style="183"/>
    <col min="2" max="2" width="11.28515625" style="183" bestFit="1" customWidth="1"/>
    <col min="3" max="3" width="17.7109375" style="183" bestFit="1" customWidth="1"/>
    <col min="4" max="4" width="52.85546875" style="183" bestFit="1" customWidth="1"/>
    <col min="5" max="5" width="15.7109375" style="183" bestFit="1" customWidth="1"/>
    <col min="6" max="6" width="19.140625" style="183" bestFit="1" customWidth="1"/>
    <col min="7" max="7" width="15.140625" style="183" bestFit="1" customWidth="1"/>
    <col min="8" max="8" width="11.28515625" style="183" bestFit="1" customWidth="1"/>
    <col min="9" max="9" width="144.85546875" style="183" bestFit="1" customWidth="1"/>
    <col min="10" max="10" width="10.7109375" style="183" bestFit="1" customWidth="1"/>
    <col min="11" max="11" width="14.5703125" style="183" bestFit="1" customWidth="1"/>
    <col min="12" max="12" width="28.85546875" style="183" bestFit="1" customWidth="1"/>
    <col min="13" max="13" width="12.7109375" style="183" bestFit="1" customWidth="1"/>
    <col min="14" max="14" width="10.7109375" style="183" bestFit="1" customWidth="1"/>
    <col min="15" max="15" width="9.5703125" style="183" bestFit="1" customWidth="1"/>
    <col min="16" max="16" width="8.5703125" style="183" bestFit="1" customWidth="1"/>
    <col min="17" max="16384" width="9.140625" style="183"/>
  </cols>
  <sheetData>
    <row r="1" spans="2:9" ht="15.75" thickBot="1" x14ac:dyDescent="0.3"/>
    <row r="2" spans="2:9" ht="15.75" thickBot="1" x14ac:dyDescent="0.3">
      <c r="C2" s="337" t="s">
        <v>515</v>
      </c>
      <c r="D2" s="338" t="s">
        <v>516</v>
      </c>
      <c r="E2" s="381">
        <v>10</v>
      </c>
    </row>
    <row r="4" spans="2:9" ht="15.75" thickBot="1" x14ac:dyDescent="0.3">
      <c r="B4" s="339" t="s">
        <v>4</v>
      </c>
      <c r="C4" s="339" t="s">
        <v>514</v>
      </c>
      <c r="D4" s="340" t="s">
        <v>528</v>
      </c>
      <c r="E4" s="339" t="s">
        <v>510</v>
      </c>
      <c r="F4" s="339" t="s">
        <v>512</v>
      </c>
      <c r="G4" s="341" t="s">
        <v>529</v>
      </c>
      <c r="H4" s="339" t="s">
        <v>10</v>
      </c>
      <c r="I4" s="342" t="s">
        <v>519</v>
      </c>
    </row>
    <row r="5" spans="2:9" ht="15.75" thickBot="1" x14ac:dyDescent="0.3">
      <c r="B5" s="343">
        <f t="shared" ref="B5:B15" si="0">IF(AND(E$2=10,F5&lt;10),10/F5,1)</f>
        <v>10</v>
      </c>
      <c r="C5" s="344">
        <f>_xlfn.IFS(AND(E5="ADAFRUIT",B5&gt;=10),26.96,AND(E5="ADAFRUIT",B5&lt;10),29.95,AND(E5="AMAZON",D5="BLUEFRUIT FEATHER 32U4"),24.8,E5="EBAY",32.99,AND(E5="AMAZON",D5="BLUEFRUIT FEATHER M0"),31.44)</f>
        <v>26.96</v>
      </c>
      <c r="D5" s="345" t="str">
        <f>IF(E2&gt;=10,"BLUEFRUIT FEATHER M0","BLUEFRUIT FEATHER 32U4")</f>
        <v>BLUEFRUIT FEATHER M0</v>
      </c>
      <c r="E5" s="364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346">
        <v>1</v>
      </c>
      <c r="G5" s="344">
        <f>B5*C5*F5</f>
        <v>269.60000000000002</v>
      </c>
      <c r="H5" s="347">
        <f>IF(AND(B5&lt;10,E5="ADAFRUIT"),9.11,0)</f>
        <v>0</v>
      </c>
      <c r="I5" s="348" t="s">
        <v>525</v>
      </c>
    </row>
    <row r="6" spans="2:9" x14ac:dyDescent="0.25">
      <c r="B6" s="343">
        <f t="shared" si="0"/>
        <v>2</v>
      </c>
      <c r="C6" s="344">
        <v>2.57</v>
      </c>
      <c r="D6" s="183" t="s">
        <v>538</v>
      </c>
      <c r="E6" s="364" t="str">
        <f>HYPERLINK("https://www.amazon.com/gp/offer-listing/B01N3YQOC5/ref=dp_olp_new_mbc?ie=UTF8&amp;condition=new","AMAZON")</f>
        <v>AMAZON</v>
      </c>
      <c r="F6" s="346">
        <v>5</v>
      </c>
      <c r="G6" s="349">
        <f t="shared" ref="G6:G15" si="1">B6*C6*F6</f>
        <v>25.7</v>
      </c>
      <c r="H6" s="347">
        <v>0</v>
      </c>
      <c r="I6" s="348" t="s">
        <v>542</v>
      </c>
    </row>
    <row r="7" spans="2:9" x14ac:dyDescent="0.25">
      <c r="B7" s="343">
        <f t="shared" si="0"/>
        <v>10</v>
      </c>
      <c r="C7" s="344">
        <v>4.99</v>
      </c>
      <c r="D7" s="183" t="s">
        <v>531</v>
      </c>
      <c r="E7" s="364" t="str">
        <f>HYPERLINK("http://www.ebay.com/itm/MS5611-Atmospheric-Pressure-Module-Precision-Height-Sensor-IIC-SPI-Electronic-/152646959866?hash=item238a77c2fa:g:FHEAAOSw~qNZgTmc","EBAY")</f>
        <v>EBAY</v>
      </c>
      <c r="F7" s="346">
        <v>1</v>
      </c>
      <c r="G7" s="349">
        <f t="shared" si="1"/>
        <v>49.900000000000006</v>
      </c>
      <c r="H7" s="347">
        <v>1.39</v>
      </c>
      <c r="I7" s="348" t="s">
        <v>521</v>
      </c>
    </row>
    <row r="8" spans="2:9" x14ac:dyDescent="0.25">
      <c r="B8" s="343">
        <f t="shared" si="0"/>
        <v>10</v>
      </c>
      <c r="C8" s="344">
        <v>4.74</v>
      </c>
      <c r="D8" s="183" t="s">
        <v>532</v>
      </c>
      <c r="E8" s="364" t="str">
        <f>HYPERLINK("http://www.ebay.com/itm/0-66-White-OLED-Display-Module-64x48-0-66-Screen-SPI-for-Arduino-AVR-STM32-/122614297452?hash=item1c8c61b36c:g:iJMAAOSw4A5Yom7v","EBAY")</f>
        <v>EBAY</v>
      </c>
      <c r="F8" s="346">
        <v>1</v>
      </c>
      <c r="G8" s="349">
        <f t="shared" si="1"/>
        <v>47.400000000000006</v>
      </c>
      <c r="H8" s="347">
        <v>1.97</v>
      </c>
      <c r="I8" s="348" t="s">
        <v>522</v>
      </c>
    </row>
    <row r="9" spans="2:9" x14ac:dyDescent="0.25">
      <c r="B9" s="343">
        <f t="shared" si="0"/>
        <v>1</v>
      </c>
      <c r="C9" s="344">
        <v>9.9000000000000005E-2</v>
      </c>
      <c r="D9" s="183" t="s">
        <v>539</v>
      </c>
      <c r="E9" s="364" t="str">
        <f>HYPERLINK("http://www.ebay.com/itm/10pcs-8-pin-2-54-mm-stackable-long-legs-femal-header-for-arduino-shield-st/172272653410?hash=item281c401462","EBAY")</f>
        <v>EBAY</v>
      </c>
      <c r="F9" s="346">
        <v>10</v>
      </c>
      <c r="G9" s="349">
        <f t="shared" si="1"/>
        <v>0.99</v>
      </c>
      <c r="H9" s="347">
        <v>0</v>
      </c>
      <c r="I9" s="348" t="s">
        <v>523</v>
      </c>
    </row>
    <row r="10" spans="2:9" x14ac:dyDescent="0.25">
      <c r="B10" s="343">
        <f t="shared" si="0"/>
        <v>1</v>
      </c>
      <c r="C10" s="344">
        <v>1.9800000000000002E-2</v>
      </c>
      <c r="D10" s="183" t="s">
        <v>540</v>
      </c>
      <c r="E10" s="364" t="str">
        <f>HYPERLINK("http://www.ebay.com/itm/50-pcs-2-position-spdt-1p2t-3-pin-pcb-panel-vertical-slide-switch-lw/171865305033?hash=item2803f86fc9","EBAY")</f>
        <v>EBAY</v>
      </c>
      <c r="F10" s="346">
        <v>50</v>
      </c>
      <c r="G10" s="349">
        <f>B10*C10*F10</f>
        <v>0.9900000000000001</v>
      </c>
      <c r="H10" s="347">
        <v>0</v>
      </c>
      <c r="I10" s="348" t="s">
        <v>524</v>
      </c>
    </row>
    <row r="11" spans="2:9" x14ac:dyDescent="0.25">
      <c r="B11" s="343">
        <f t="shared" si="0"/>
        <v>10</v>
      </c>
      <c r="C11" s="344">
        <f>_xlfn.IFS(B11&lt;10,0.77,B11&gt;=10,0.663)</f>
        <v>0.66300000000000003</v>
      </c>
      <c r="D11" s="183" t="s">
        <v>541</v>
      </c>
      <c r="E11" s="364" t="str">
        <f>HYPERLINK("https://www.digikey.com/product-detail/en/tdk-corporation/PS1740P02E/445-2528-ND/935933","DIGIKEY")</f>
        <v>DIGIKEY</v>
      </c>
      <c r="F11" s="346">
        <v>1</v>
      </c>
      <c r="G11" s="349">
        <f t="shared" si="1"/>
        <v>6.6300000000000008</v>
      </c>
      <c r="H11" s="373">
        <v>3.39</v>
      </c>
      <c r="I11" s="348" t="s">
        <v>520</v>
      </c>
    </row>
    <row r="12" spans="2:9" x14ac:dyDescent="0.25">
      <c r="B12" s="343">
        <f t="shared" si="0"/>
        <v>10</v>
      </c>
      <c r="C12" s="344">
        <f>_xlfn.IFS(B12&lt;10,1.53,B12&gt;=10,1.35)</f>
        <v>1.35</v>
      </c>
      <c r="D12" s="183" t="s">
        <v>152</v>
      </c>
      <c r="E12" s="364" t="str">
        <f>HYPERLINK("https://www.digikey.com/product-detail/en/bourns-inc/3352T-1-102LF/3352T-102LF-ND/1088340","DIGIKEY")</f>
        <v>DIGIKEY</v>
      </c>
      <c r="F12" s="346">
        <v>1</v>
      </c>
      <c r="G12" s="349">
        <f t="shared" si="1"/>
        <v>13.5</v>
      </c>
      <c r="H12" s="373"/>
      <c r="I12" s="348" t="s">
        <v>527</v>
      </c>
    </row>
    <row r="13" spans="2:9" x14ac:dyDescent="0.25">
      <c r="B13" s="343">
        <f t="shared" si="0"/>
        <v>1</v>
      </c>
      <c r="C13" s="344">
        <v>0.49</v>
      </c>
      <c r="D13" s="183" t="s">
        <v>534</v>
      </c>
      <c r="E13" s="231" t="str">
        <f>HYPERLINK("https://github.com/glydrfreak/vSpeedVario/tree/master/Fritzing","SEEED")</f>
        <v>SEEED</v>
      </c>
      <c r="F13" s="346">
        <v>10</v>
      </c>
      <c r="G13" s="349">
        <f>B13*C13*F13</f>
        <v>4.9000000000000004</v>
      </c>
      <c r="H13" s="347">
        <v>10.37</v>
      </c>
      <c r="I13" s="348" t="s">
        <v>533</v>
      </c>
    </row>
    <row r="14" spans="2:9" x14ac:dyDescent="0.25">
      <c r="B14" s="343">
        <f t="shared" si="0"/>
        <v>10</v>
      </c>
      <c r="C14" s="344">
        <v>5.72</v>
      </c>
      <c r="D14" s="350" t="s">
        <v>535</v>
      </c>
      <c r="E14" s="382" t="str">
        <f>HYPERLINK("https://github.com/glydrfreak/vSpeedVario/tree/master/SolidWorks","SHAPEWAYS")</f>
        <v>SHAPEWAYS</v>
      </c>
      <c r="F14" s="351">
        <v>1</v>
      </c>
      <c r="G14" s="352">
        <f t="shared" si="1"/>
        <v>57.199999999999996</v>
      </c>
      <c r="H14" s="374">
        <v>4.99</v>
      </c>
      <c r="I14" s="348" t="s">
        <v>526</v>
      </c>
    </row>
    <row r="15" spans="2:9" x14ac:dyDescent="0.25">
      <c r="B15" s="353">
        <f t="shared" si="0"/>
        <v>10</v>
      </c>
      <c r="C15" s="354">
        <v>2.83</v>
      </c>
      <c r="D15" s="355" t="s">
        <v>536</v>
      </c>
      <c r="E15" s="383" t="str">
        <f>HYPERLINK("https://github.com/glydrfreak/vSpeedVario/tree/master/SolidWorks","SHAPEWAYS")</f>
        <v>SHAPEWAYS</v>
      </c>
      <c r="F15" s="356">
        <v>1</v>
      </c>
      <c r="G15" s="357">
        <f t="shared" si="1"/>
        <v>28.3</v>
      </c>
      <c r="H15" s="375"/>
      <c r="I15" s="358" t="s">
        <v>526</v>
      </c>
    </row>
    <row r="16" spans="2:9" x14ac:dyDescent="0.25">
      <c r="B16" s="183" t="s">
        <v>22</v>
      </c>
      <c r="C16" s="344">
        <f>SUM(C5:C15)</f>
        <v>50.431799999999996</v>
      </c>
      <c r="D16" s="365" t="s">
        <v>546</v>
      </c>
      <c r="F16" s="183" t="s">
        <v>22</v>
      </c>
      <c r="G16" s="359">
        <f>SUM(G5:G15)</f>
        <v>505.11</v>
      </c>
      <c r="I16" s="348"/>
    </row>
    <row r="17" spans="2:9" x14ac:dyDescent="0.25">
      <c r="B17" s="183" t="s">
        <v>513</v>
      </c>
      <c r="C17" s="344">
        <f>G17/E2</f>
        <v>2.2109999999999999</v>
      </c>
      <c r="D17" s="365" t="s">
        <v>537</v>
      </c>
      <c r="F17" s="183" t="s">
        <v>513</v>
      </c>
      <c r="G17" s="344">
        <f>SUM(H5:H14)</f>
        <v>22.11</v>
      </c>
      <c r="I17" s="348"/>
    </row>
    <row r="18" spans="2:9" x14ac:dyDescent="0.25">
      <c r="B18" s="355" t="s">
        <v>23</v>
      </c>
      <c r="C18" s="354">
        <f>C16+C17</f>
        <v>52.642799999999994</v>
      </c>
      <c r="D18" s="355"/>
      <c r="E18" s="355"/>
      <c r="F18" s="355" t="s">
        <v>530</v>
      </c>
      <c r="G18" s="360">
        <f>G16+G17</f>
        <v>527.22</v>
      </c>
      <c r="H18" s="355"/>
      <c r="I18" s="348"/>
    </row>
    <row r="19" spans="2:9" x14ac:dyDescent="0.25">
      <c r="F19" s="361" t="s">
        <v>518</v>
      </c>
      <c r="G19" s="377">
        <f>IF(E2=10,G18/10,G18)</f>
        <v>52.722000000000001</v>
      </c>
    </row>
    <row r="20" spans="2:9" x14ac:dyDescent="0.25">
      <c r="F20" s="362" t="s">
        <v>517</v>
      </c>
      <c r="G20" s="363">
        <f>G19-C18</f>
        <v>7.9200000000007265E-2</v>
      </c>
      <c r="I20" s="348"/>
    </row>
    <row r="21" spans="2:9" x14ac:dyDescent="0.25">
      <c r="F21" s="362"/>
      <c r="G21" s="363"/>
      <c r="I21" s="348"/>
    </row>
    <row r="22" spans="2:9" x14ac:dyDescent="0.25">
      <c r="C22" s="355" t="s">
        <v>550</v>
      </c>
      <c r="D22" s="355"/>
      <c r="E22" s="355"/>
      <c r="F22" s="355"/>
      <c r="G22" s="355"/>
      <c r="H22" s="355"/>
      <c r="I22" s="348"/>
    </row>
    <row r="23" spans="2:9" x14ac:dyDescent="0.25">
      <c r="D23" s="183" t="s">
        <v>554</v>
      </c>
      <c r="E23" s="183" t="s">
        <v>511</v>
      </c>
      <c r="F23" s="183" t="s">
        <v>548</v>
      </c>
      <c r="G23" s="349">
        <f>(G14+G15+H14)/E2</f>
        <v>9.0489999999999995</v>
      </c>
      <c r="I23" s="348" t="s">
        <v>556</v>
      </c>
    </row>
    <row r="24" spans="2:9" x14ac:dyDescent="0.25">
      <c r="I24" s="348"/>
    </row>
    <row r="25" spans="2:9" x14ac:dyDescent="0.25">
      <c r="C25" s="376" t="s">
        <v>549</v>
      </c>
      <c r="D25" s="355"/>
      <c r="E25" s="355"/>
      <c r="F25" s="355"/>
      <c r="G25" s="355"/>
      <c r="H25" s="355"/>
      <c r="I25" s="348"/>
    </row>
    <row r="26" spans="2:9" x14ac:dyDescent="0.25">
      <c r="D26" s="183" t="s">
        <v>552</v>
      </c>
      <c r="E26" s="183" t="s">
        <v>545</v>
      </c>
      <c r="F26" s="183" t="s">
        <v>548</v>
      </c>
      <c r="G26" s="349">
        <f>IF(E2=10,17.37/10,3.7425)</f>
        <v>1.7370000000000001</v>
      </c>
      <c r="I26" s="348" t="s">
        <v>555</v>
      </c>
    </row>
    <row r="27" spans="2:9" x14ac:dyDescent="0.25">
      <c r="F27" s="183" t="s">
        <v>543</v>
      </c>
      <c r="G27" s="344">
        <f>((G14+G15+H14)/E2)-G26</f>
        <v>7.3119999999999994</v>
      </c>
      <c r="I27" s="348"/>
    </row>
    <row r="28" spans="2:9" x14ac:dyDescent="0.25">
      <c r="F28" s="184" t="s">
        <v>544</v>
      </c>
      <c r="G28" s="378">
        <f>G19-G27</f>
        <v>45.410000000000004</v>
      </c>
      <c r="I28" s="348"/>
    </row>
    <row r="29" spans="2:9" x14ac:dyDescent="0.25">
      <c r="F29" s="183" t="s">
        <v>547</v>
      </c>
      <c r="G29" s="363">
        <f>G18-(E2*G27)</f>
        <v>454.1</v>
      </c>
      <c r="I29" s="348"/>
    </row>
    <row r="30" spans="2:9" x14ac:dyDescent="0.25">
      <c r="I30" s="348"/>
    </row>
    <row r="31" spans="2:9" x14ac:dyDescent="0.25">
      <c r="C31" s="376" t="s">
        <v>551</v>
      </c>
      <c r="D31" s="355"/>
      <c r="E31" s="355"/>
      <c r="F31" s="355"/>
      <c r="G31" s="355"/>
      <c r="H31" s="355"/>
      <c r="I31" s="348"/>
    </row>
    <row r="32" spans="2:9" x14ac:dyDescent="0.25">
      <c r="D32" s="183" t="s">
        <v>553</v>
      </c>
      <c r="E32" s="183" t="s">
        <v>545</v>
      </c>
      <c r="F32" s="183" t="s">
        <v>548</v>
      </c>
      <c r="G32" s="349">
        <f>IF(E2=10,15.62/10,4.94)</f>
        <v>1.5619999999999998</v>
      </c>
      <c r="I32" s="348" t="s">
        <v>555</v>
      </c>
    </row>
    <row r="33" spans="6:9" x14ac:dyDescent="0.25">
      <c r="F33" s="183" t="s">
        <v>543</v>
      </c>
      <c r="G33" s="344">
        <f>((G14+G15+H14)/E2)-G32</f>
        <v>7.4870000000000001</v>
      </c>
      <c r="I33" s="348"/>
    </row>
    <row r="34" spans="6:9" x14ac:dyDescent="0.25">
      <c r="F34" s="184" t="s">
        <v>544</v>
      </c>
      <c r="G34" s="378">
        <f>G19-G33</f>
        <v>45.234999999999999</v>
      </c>
      <c r="I34" s="348"/>
    </row>
    <row r="35" spans="6:9" x14ac:dyDescent="0.25">
      <c r="F35" s="183" t="s">
        <v>547</v>
      </c>
      <c r="G35" s="363">
        <f>G18-(E2*G33)</f>
        <v>452.35</v>
      </c>
      <c r="I35" s="348"/>
    </row>
  </sheetData>
  <mergeCells count="2">
    <mergeCell ref="H11:H12"/>
    <mergeCell ref="H14:H15"/>
  </mergeCells>
  <conditionalFormatting sqref="G28 G19 G34">
    <cfRule type="top10" dxfId="6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8"/>
  <sheetViews>
    <sheetView zoomScale="60" zoomScaleNormal="60" workbookViewId="0">
      <selection activeCell="G10" sqref="G10"/>
    </sheetView>
  </sheetViews>
  <sheetFormatPr defaultRowHeight="15" x14ac:dyDescent="0.25"/>
  <cols>
    <col min="2" max="2" width="3" bestFit="1" customWidth="1"/>
    <col min="3" max="3" width="4.140625" bestFit="1" customWidth="1"/>
    <col min="4" max="5" width="4.7109375" bestFit="1" customWidth="1"/>
    <col min="6" max="6" width="5" bestFit="1" customWidth="1"/>
    <col min="7" max="7" width="4.42578125" bestFit="1" customWidth="1"/>
    <col min="8" max="8" width="3.28515625" bestFit="1" customWidth="1"/>
    <col min="9" max="9" width="4.42578125" bestFit="1" customWidth="1"/>
    <col min="10" max="12" width="3.28515625" bestFit="1" customWidth="1"/>
    <col min="13" max="13" width="4.28515625" bestFit="1" customWidth="1"/>
    <col min="14" max="14" width="5.7109375" bestFit="1" customWidth="1"/>
    <col min="15" max="15" width="6.28515625" bestFit="1" customWidth="1"/>
    <col min="16" max="16" width="4.7109375" bestFit="1" customWidth="1"/>
    <col min="17" max="17" width="5.42578125" bestFit="1" customWidth="1"/>
    <col min="18" max="18" width="6" bestFit="1" customWidth="1"/>
    <col min="19" max="19" width="2.42578125" bestFit="1" customWidth="1"/>
    <col min="20" max="20" width="2.140625" bestFit="1" customWidth="1"/>
    <col min="21" max="21" width="2" bestFit="1" customWidth="1"/>
    <col min="22" max="22" width="6" bestFit="1" customWidth="1"/>
    <col min="23" max="23" width="3" bestFit="1" customWidth="1"/>
  </cols>
  <sheetData>
    <row r="2" spans="2:23" x14ac:dyDescent="0.25">
      <c r="B2" s="368" t="s">
        <v>51</v>
      </c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</row>
    <row r="3" spans="2:23" x14ac:dyDescent="0.25">
      <c r="B3" s="53"/>
      <c r="C3" s="53" t="s">
        <v>31</v>
      </c>
      <c r="D3" s="53" t="s">
        <v>32</v>
      </c>
      <c r="E3" s="53" t="s">
        <v>33</v>
      </c>
      <c r="F3" s="53" t="s">
        <v>34</v>
      </c>
      <c r="G3" s="53" t="s">
        <v>35</v>
      </c>
      <c r="H3" s="53" t="s">
        <v>36</v>
      </c>
      <c r="I3" s="53" t="s">
        <v>37</v>
      </c>
      <c r="J3" s="53" t="s">
        <v>38</v>
      </c>
      <c r="K3" s="53" t="s">
        <v>39</v>
      </c>
      <c r="L3" s="53" t="s">
        <v>40</v>
      </c>
      <c r="M3" s="53" t="s">
        <v>41</v>
      </c>
      <c r="N3" s="53" t="s">
        <v>42</v>
      </c>
      <c r="O3" s="53" t="s">
        <v>43</v>
      </c>
      <c r="P3" s="53" t="s">
        <v>44</v>
      </c>
      <c r="Q3" s="53" t="s">
        <v>45</v>
      </c>
      <c r="R3" s="53" t="s">
        <v>46</v>
      </c>
      <c r="S3" s="53" t="s">
        <v>47</v>
      </c>
      <c r="T3" s="53" t="s">
        <v>48</v>
      </c>
      <c r="U3" s="53" t="s">
        <v>49</v>
      </c>
      <c r="V3" s="53" t="s">
        <v>50</v>
      </c>
      <c r="W3" s="53"/>
    </row>
    <row r="4" spans="2:23" x14ac:dyDescent="0.25">
      <c r="B4" s="53">
        <v>14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78" t="s">
        <v>85</v>
      </c>
      <c r="N4" s="26"/>
      <c r="O4" s="26"/>
      <c r="P4" s="26"/>
      <c r="Q4" s="26"/>
      <c r="R4" s="26"/>
      <c r="S4" s="26"/>
      <c r="T4" s="26"/>
      <c r="U4" s="26"/>
      <c r="V4" s="26"/>
      <c r="W4" s="53">
        <v>14</v>
      </c>
    </row>
    <row r="5" spans="2:23" x14ac:dyDescent="0.25">
      <c r="B5" s="53">
        <v>13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78" t="s">
        <v>86</v>
      </c>
      <c r="N5" s="78" t="s">
        <v>84</v>
      </c>
      <c r="O5" s="78" t="s">
        <v>83</v>
      </c>
      <c r="P5" s="78" t="s">
        <v>82</v>
      </c>
      <c r="Q5" s="26"/>
      <c r="R5" s="26"/>
      <c r="S5" s="26"/>
      <c r="T5" s="26"/>
      <c r="U5" s="26"/>
      <c r="V5" s="26"/>
      <c r="W5" s="53">
        <v>13</v>
      </c>
    </row>
    <row r="6" spans="2:23" x14ac:dyDescent="0.25">
      <c r="B6" s="53">
        <v>12</v>
      </c>
      <c r="C6" s="62"/>
      <c r="D6" s="62"/>
      <c r="E6" s="62"/>
      <c r="F6" s="62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53">
        <v>12</v>
      </c>
    </row>
    <row r="7" spans="2:23" x14ac:dyDescent="0.25">
      <c r="B7" s="63">
        <v>11</v>
      </c>
      <c r="C7" s="62"/>
      <c r="D7" s="62"/>
      <c r="E7" s="62"/>
      <c r="F7" s="62"/>
      <c r="G7" s="78" t="s">
        <v>74</v>
      </c>
      <c r="H7" s="78" t="s">
        <v>75</v>
      </c>
      <c r="I7" s="78" t="s">
        <v>76</v>
      </c>
      <c r="J7" s="70">
        <v>13</v>
      </c>
      <c r="K7" s="70">
        <v>12</v>
      </c>
      <c r="L7" s="70">
        <v>11</v>
      </c>
      <c r="M7" s="70" t="s">
        <v>77</v>
      </c>
      <c r="N7" s="78" t="s">
        <v>78</v>
      </c>
      <c r="O7" s="70">
        <v>6</v>
      </c>
      <c r="P7" s="70" t="s">
        <v>79</v>
      </c>
      <c r="Q7" s="78" t="s">
        <v>80</v>
      </c>
      <c r="R7" s="78" t="s">
        <v>81</v>
      </c>
      <c r="S7" s="26"/>
      <c r="T7" s="26"/>
      <c r="U7" s="26"/>
      <c r="V7" s="65" t="s">
        <v>53</v>
      </c>
      <c r="W7" s="53">
        <v>11</v>
      </c>
    </row>
    <row r="8" spans="2:23" x14ac:dyDescent="0.25">
      <c r="B8" s="63">
        <v>10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74" t="s">
        <v>52</v>
      </c>
      <c r="P8" s="62"/>
      <c r="Q8" s="62"/>
      <c r="R8" s="67"/>
      <c r="S8" s="26"/>
      <c r="T8" s="26"/>
      <c r="U8" s="26"/>
      <c r="V8" s="71" t="s">
        <v>93</v>
      </c>
      <c r="W8" s="53">
        <v>10</v>
      </c>
    </row>
    <row r="9" spans="2:23" x14ac:dyDescent="0.25">
      <c r="B9" s="63">
        <v>9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6" t="s">
        <v>53</v>
      </c>
      <c r="P9" s="62"/>
      <c r="Q9" s="62"/>
      <c r="R9" s="68"/>
      <c r="S9" s="26"/>
      <c r="T9" s="26"/>
      <c r="U9" s="26"/>
      <c r="V9" s="72" t="s">
        <v>52</v>
      </c>
      <c r="W9" s="53">
        <v>9</v>
      </c>
    </row>
    <row r="10" spans="2:23" x14ac:dyDescent="0.25">
      <c r="B10" s="63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75" t="s">
        <v>54</v>
      </c>
      <c r="P10" s="62"/>
      <c r="Q10" s="62"/>
      <c r="R10" s="77" t="s">
        <v>87</v>
      </c>
      <c r="S10" s="26"/>
      <c r="T10" s="26"/>
      <c r="U10" s="26"/>
      <c r="V10" s="71" t="s">
        <v>92</v>
      </c>
      <c r="W10" s="53">
        <v>8</v>
      </c>
    </row>
    <row r="11" spans="2:23" x14ac:dyDescent="0.25">
      <c r="B11" s="63">
        <v>7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115" t="s">
        <v>122</v>
      </c>
      <c r="P11" s="62"/>
      <c r="Q11" s="62"/>
      <c r="R11" s="77" t="s">
        <v>87</v>
      </c>
      <c r="S11" s="26"/>
      <c r="T11" s="26"/>
      <c r="U11" s="26"/>
      <c r="V11" s="71" t="s">
        <v>91</v>
      </c>
      <c r="W11" s="53">
        <v>7</v>
      </c>
    </row>
    <row r="12" spans="2:23" x14ac:dyDescent="0.25">
      <c r="B12" s="63">
        <v>6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75" t="s">
        <v>56</v>
      </c>
      <c r="P12" s="62"/>
      <c r="Q12" s="62"/>
      <c r="R12" s="69"/>
      <c r="S12" s="26"/>
      <c r="T12" s="26"/>
      <c r="U12" s="26"/>
      <c r="V12" s="71" t="s">
        <v>90</v>
      </c>
      <c r="W12" s="53">
        <v>6</v>
      </c>
    </row>
    <row r="13" spans="2:23" x14ac:dyDescent="0.25">
      <c r="B13" s="63">
        <v>5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75" t="s">
        <v>57</v>
      </c>
      <c r="P13" s="62"/>
      <c r="Q13" s="62"/>
      <c r="R13" s="77" t="s">
        <v>88</v>
      </c>
      <c r="S13" s="26"/>
      <c r="T13" s="26"/>
      <c r="U13" s="26"/>
      <c r="V13" s="71" t="s">
        <v>89</v>
      </c>
      <c r="W13" s="53">
        <v>5</v>
      </c>
    </row>
    <row r="14" spans="2:23" x14ac:dyDescent="0.25">
      <c r="B14" s="63">
        <v>4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6" t="s">
        <v>58</v>
      </c>
      <c r="P14" s="62"/>
      <c r="Q14" s="62"/>
      <c r="R14" s="77" t="s">
        <v>88</v>
      </c>
      <c r="S14" s="26"/>
      <c r="T14" s="26"/>
      <c r="U14" s="26"/>
      <c r="V14" s="71" t="s">
        <v>59</v>
      </c>
      <c r="W14" s="53">
        <v>4</v>
      </c>
    </row>
    <row r="15" spans="2:23" x14ac:dyDescent="0.25">
      <c r="B15" s="53">
        <v>3</v>
      </c>
      <c r="C15" s="78" t="s">
        <v>59</v>
      </c>
      <c r="D15" s="73" t="s">
        <v>60</v>
      </c>
      <c r="E15" s="78" t="s">
        <v>61</v>
      </c>
      <c r="F15" s="64" t="s">
        <v>53</v>
      </c>
      <c r="G15" s="78" t="s">
        <v>62</v>
      </c>
      <c r="H15" s="78" t="s">
        <v>63</v>
      </c>
      <c r="I15" s="78" t="s">
        <v>64</v>
      </c>
      <c r="J15" s="78" t="s">
        <v>65</v>
      </c>
      <c r="K15" s="78" t="s">
        <v>66</v>
      </c>
      <c r="L15" s="78" t="s">
        <v>67</v>
      </c>
      <c r="M15" s="70" t="s">
        <v>68</v>
      </c>
      <c r="N15" s="70" t="s">
        <v>69</v>
      </c>
      <c r="O15" s="70" t="s">
        <v>70</v>
      </c>
      <c r="P15" s="78" t="s">
        <v>71</v>
      </c>
      <c r="Q15" s="78" t="s">
        <v>72</v>
      </c>
      <c r="R15" s="78" t="s">
        <v>73</v>
      </c>
      <c r="S15" s="26"/>
      <c r="T15" s="26"/>
      <c r="U15" s="26"/>
      <c r="V15" s="26"/>
      <c r="W15" s="53">
        <v>3</v>
      </c>
    </row>
    <row r="16" spans="2:23" x14ac:dyDescent="0.25">
      <c r="B16" s="53">
        <v>2</v>
      </c>
      <c r="C16" s="26"/>
      <c r="D16" s="26"/>
      <c r="E16" s="26"/>
      <c r="F16" s="26"/>
      <c r="G16" s="7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53">
        <v>2</v>
      </c>
    </row>
    <row r="17" spans="2:23" x14ac:dyDescent="0.25">
      <c r="B17" s="53">
        <v>1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53">
        <v>1</v>
      </c>
    </row>
    <row r="18" spans="2:23" x14ac:dyDescent="0.25">
      <c r="B18" s="53"/>
      <c r="C18" s="53" t="s">
        <v>31</v>
      </c>
      <c r="D18" s="53" t="s">
        <v>32</v>
      </c>
      <c r="E18" s="53" t="s">
        <v>33</v>
      </c>
      <c r="F18" s="53" t="s">
        <v>34</v>
      </c>
      <c r="G18" s="53" t="s">
        <v>35</v>
      </c>
      <c r="H18" s="53" t="s">
        <v>36</v>
      </c>
      <c r="I18" s="53" t="s">
        <v>37</v>
      </c>
      <c r="J18" s="53" t="s">
        <v>38</v>
      </c>
      <c r="K18" s="53" t="s">
        <v>39</v>
      </c>
      <c r="L18" s="53" t="s">
        <v>40</v>
      </c>
      <c r="M18" s="53" t="s">
        <v>41</v>
      </c>
      <c r="N18" s="53" t="s">
        <v>42</v>
      </c>
      <c r="O18" s="53" t="s">
        <v>43</v>
      </c>
      <c r="P18" s="53" t="s">
        <v>44</v>
      </c>
      <c r="Q18" s="53" t="s">
        <v>45</v>
      </c>
      <c r="R18" s="53" t="s">
        <v>46</v>
      </c>
      <c r="S18" s="53" t="s">
        <v>47</v>
      </c>
      <c r="T18" s="53" t="s">
        <v>48</v>
      </c>
      <c r="U18" s="53" t="s">
        <v>49</v>
      </c>
      <c r="V18" s="53" t="s">
        <v>50</v>
      </c>
      <c r="W18" s="53"/>
    </row>
    <row r="21" spans="2:23" x14ac:dyDescent="0.25">
      <c r="B21" s="368" t="s">
        <v>51</v>
      </c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</row>
    <row r="22" spans="2:23" x14ac:dyDescent="0.25">
      <c r="B22" s="53"/>
      <c r="C22" s="53" t="s">
        <v>31</v>
      </c>
      <c r="D22" s="53" t="s">
        <v>32</v>
      </c>
      <c r="E22" s="53" t="s">
        <v>33</v>
      </c>
      <c r="F22" s="53" t="s">
        <v>34</v>
      </c>
      <c r="G22" s="53" t="s">
        <v>35</v>
      </c>
      <c r="H22" s="53" t="s">
        <v>36</v>
      </c>
      <c r="I22" s="53" t="s">
        <v>37</v>
      </c>
      <c r="J22" s="53" t="s">
        <v>38</v>
      </c>
      <c r="K22" s="53" t="s">
        <v>39</v>
      </c>
      <c r="L22" s="53" t="s">
        <v>40</v>
      </c>
      <c r="M22" s="53" t="s">
        <v>41</v>
      </c>
      <c r="N22" s="53" t="s">
        <v>42</v>
      </c>
      <c r="O22" s="53" t="s">
        <v>43</v>
      </c>
      <c r="P22" s="53" t="s">
        <v>44</v>
      </c>
      <c r="Q22" s="53" t="s">
        <v>45</v>
      </c>
      <c r="R22" s="53" t="s">
        <v>46</v>
      </c>
      <c r="S22" s="53" t="s">
        <v>47</v>
      </c>
      <c r="T22" s="53" t="s">
        <v>48</v>
      </c>
      <c r="U22" s="53" t="s">
        <v>49</v>
      </c>
      <c r="V22" s="53" t="s">
        <v>50</v>
      </c>
      <c r="W22" s="53"/>
    </row>
    <row r="23" spans="2:23" x14ac:dyDescent="0.25">
      <c r="B23" s="53">
        <v>14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101" t="s">
        <v>85</v>
      </c>
      <c r="N23" s="26"/>
      <c r="O23" s="26"/>
      <c r="P23" s="26"/>
      <c r="Q23" s="26"/>
      <c r="R23" s="26"/>
      <c r="S23" s="26"/>
      <c r="T23" s="26"/>
      <c r="U23" s="26"/>
      <c r="V23" s="26"/>
      <c r="W23" s="53">
        <v>14</v>
      </c>
    </row>
    <row r="24" spans="2:23" x14ac:dyDescent="0.25">
      <c r="B24" s="53">
        <v>13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102" t="s">
        <v>86</v>
      </c>
      <c r="N24" s="103" t="s">
        <v>84</v>
      </c>
      <c r="O24" s="104" t="s">
        <v>83</v>
      </c>
      <c r="P24" s="105" t="s">
        <v>82</v>
      </c>
      <c r="Q24" s="26"/>
      <c r="R24" s="26"/>
      <c r="S24" s="26"/>
      <c r="T24" s="26"/>
      <c r="U24" s="26"/>
      <c r="V24" s="26"/>
      <c r="W24" s="53">
        <v>13</v>
      </c>
    </row>
    <row r="25" spans="2:23" x14ac:dyDescent="0.25">
      <c r="B25" s="53">
        <v>12</v>
      </c>
      <c r="C25" s="62"/>
      <c r="D25" s="62"/>
      <c r="E25" s="62"/>
      <c r="F25" s="62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98"/>
      <c r="R25" s="26"/>
      <c r="S25" s="26"/>
      <c r="T25" s="26"/>
      <c r="U25" s="26"/>
      <c r="V25" s="26"/>
      <c r="W25" s="53">
        <v>12</v>
      </c>
    </row>
    <row r="26" spans="2:23" x14ac:dyDescent="0.25">
      <c r="B26" s="63">
        <v>11</v>
      </c>
      <c r="C26" s="62"/>
      <c r="D26" s="62"/>
      <c r="E26" s="62"/>
      <c r="F26" s="62"/>
      <c r="G26" s="100" t="s">
        <v>74</v>
      </c>
      <c r="H26" s="99" t="s">
        <v>75</v>
      </c>
      <c r="I26" s="99" t="s">
        <v>76</v>
      </c>
      <c r="J26" s="99">
        <v>13</v>
      </c>
      <c r="K26" s="79">
        <v>12</v>
      </c>
      <c r="L26" s="79">
        <v>11</v>
      </c>
      <c r="M26" s="79" t="s">
        <v>77</v>
      </c>
      <c r="N26" s="79" t="s">
        <v>78</v>
      </c>
      <c r="O26" s="80">
        <v>6</v>
      </c>
      <c r="P26" s="94" t="s">
        <v>79</v>
      </c>
      <c r="Q26" s="99" t="s">
        <v>80</v>
      </c>
      <c r="R26" s="97" t="s">
        <v>81</v>
      </c>
      <c r="S26" s="26"/>
      <c r="T26" s="26"/>
      <c r="U26" s="26"/>
      <c r="V26" s="89" t="s">
        <v>53</v>
      </c>
      <c r="W26" s="53">
        <v>11</v>
      </c>
    </row>
    <row r="27" spans="2:23" x14ac:dyDescent="0.25">
      <c r="B27" s="63">
        <v>10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81" t="s">
        <v>52</v>
      </c>
      <c r="P27" s="62"/>
      <c r="Q27" s="62"/>
      <c r="R27" s="67"/>
      <c r="S27" s="26"/>
      <c r="T27" s="26"/>
      <c r="U27" s="26"/>
      <c r="V27" s="90" t="s">
        <v>93</v>
      </c>
      <c r="W27" s="53">
        <v>10</v>
      </c>
    </row>
    <row r="28" spans="2:23" x14ac:dyDescent="0.25">
      <c r="B28" s="63">
        <v>9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82" t="s">
        <v>53</v>
      </c>
      <c r="P28" s="62"/>
      <c r="Q28" s="62"/>
      <c r="R28" s="62"/>
      <c r="S28" s="26"/>
      <c r="T28" s="26"/>
      <c r="U28" s="26"/>
      <c r="V28" s="91" t="s">
        <v>52</v>
      </c>
      <c r="W28" s="53">
        <v>9</v>
      </c>
    </row>
    <row r="29" spans="2:23" x14ac:dyDescent="0.25">
      <c r="B29" s="63">
        <v>8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106" t="s">
        <v>54</v>
      </c>
      <c r="P29" s="62"/>
      <c r="Q29" s="62"/>
      <c r="R29" s="96" t="s">
        <v>87</v>
      </c>
      <c r="S29" s="26"/>
      <c r="T29" s="26"/>
      <c r="U29" s="26"/>
      <c r="V29" s="90" t="s">
        <v>92</v>
      </c>
      <c r="W29" s="53">
        <v>8</v>
      </c>
    </row>
    <row r="30" spans="2:23" x14ac:dyDescent="0.25">
      <c r="B30" s="63">
        <v>7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106" t="s">
        <v>55</v>
      </c>
      <c r="P30" s="62"/>
      <c r="Q30" s="62"/>
      <c r="R30" s="87" t="s">
        <v>87</v>
      </c>
      <c r="S30" s="26"/>
      <c r="T30" s="26"/>
      <c r="U30" s="26"/>
      <c r="V30" s="90" t="s">
        <v>91</v>
      </c>
      <c r="W30" s="53">
        <v>7</v>
      </c>
    </row>
    <row r="31" spans="2:23" x14ac:dyDescent="0.25">
      <c r="B31" s="63">
        <v>6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83" t="s">
        <v>56</v>
      </c>
      <c r="P31" s="62"/>
      <c r="Q31" s="62"/>
      <c r="R31" s="88"/>
      <c r="S31" s="26"/>
      <c r="T31" s="26"/>
      <c r="U31" s="26"/>
      <c r="V31" s="93" t="s">
        <v>90</v>
      </c>
      <c r="W31" s="53">
        <v>6</v>
      </c>
    </row>
    <row r="32" spans="2:23" x14ac:dyDescent="0.25">
      <c r="B32" s="63">
        <v>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84" t="s">
        <v>57</v>
      </c>
      <c r="P32" s="62"/>
      <c r="Q32" s="62"/>
      <c r="R32" s="87" t="s">
        <v>88</v>
      </c>
      <c r="S32" s="26"/>
      <c r="T32" s="26"/>
      <c r="U32" s="26"/>
      <c r="V32" s="93" t="s">
        <v>89</v>
      </c>
      <c r="W32" s="53">
        <v>5</v>
      </c>
    </row>
    <row r="33" spans="2:23" x14ac:dyDescent="0.25">
      <c r="B33" s="63">
        <v>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82" t="s">
        <v>58</v>
      </c>
      <c r="P33" s="62"/>
      <c r="Q33" s="62"/>
      <c r="R33" s="95" t="s">
        <v>88</v>
      </c>
      <c r="S33" s="26"/>
      <c r="T33" s="26"/>
      <c r="U33" s="26"/>
      <c r="V33" s="92" t="s">
        <v>59</v>
      </c>
      <c r="W33" s="53">
        <v>4</v>
      </c>
    </row>
    <row r="34" spans="2:23" x14ac:dyDescent="0.25">
      <c r="B34" s="53">
        <v>3</v>
      </c>
      <c r="C34" s="100" t="s">
        <v>59</v>
      </c>
      <c r="D34" s="85" t="s">
        <v>60</v>
      </c>
      <c r="E34" s="99" t="s">
        <v>61</v>
      </c>
      <c r="F34" s="86" t="s">
        <v>53</v>
      </c>
      <c r="G34" s="99" t="s">
        <v>62</v>
      </c>
      <c r="H34" s="99" t="s">
        <v>63</v>
      </c>
      <c r="I34" s="99" t="s">
        <v>64</v>
      </c>
      <c r="J34" s="99" t="s">
        <v>65</v>
      </c>
      <c r="K34" s="99" t="s">
        <v>66</v>
      </c>
      <c r="L34" s="99" t="s">
        <v>67</v>
      </c>
      <c r="M34" s="80" t="s">
        <v>68</v>
      </c>
      <c r="N34" s="80" t="s">
        <v>69</v>
      </c>
      <c r="O34" s="80" t="s">
        <v>70</v>
      </c>
      <c r="P34" s="99" t="s">
        <v>71</v>
      </c>
      <c r="Q34" s="99" t="s">
        <v>72</v>
      </c>
      <c r="R34" s="97" t="s">
        <v>73</v>
      </c>
      <c r="S34" s="26"/>
      <c r="T34" s="26"/>
      <c r="U34" s="26"/>
      <c r="V34" s="26"/>
      <c r="W34" s="53">
        <v>3</v>
      </c>
    </row>
    <row r="35" spans="2:23" x14ac:dyDescent="0.25">
      <c r="B35" s="53">
        <v>2</v>
      </c>
      <c r="C35" s="26"/>
      <c r="D35" s="26"/>
      <c r="E35" s="26"/>
      <c r="F35" s="26"/>
      <c r="G35" s="7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53">
        <v>2</v>
      </c>
    </row>
    <row r="36" spans="2:23" x14ac:dyDescent="0.25">
      <c r="B36" s="53">
        <v>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53">
        <v>1</v>
      </c>
    </row>
    <row r="37" spans="2:23" x14ac:dyDescent="0.25">
      <c r="B37" s="53"/>
      <c r="C37" s="53" t="s">
        <v>31</v>
      </c>
      <c r="D37" s="53" t="s">
        <v>32</v>
      </c>
      <c r="E37" s="53" t="s">
        <v>33</v>
      </c>
      <c r="F37" s="53" t="s">
        <v>34</v>
      </c>
      <c r="G37" s="53" t="s">
        <v>35</v>
      </c>
      <c r="H37" s="53" t="s">
        <v>36</v>
      </c>
      <c r="I37" s="53" t="s">
        <v>37</v>
      </c>
      <c r="J37" s="53" t="s">
        <v>38</v>
      </c>
      <c r="K37" s="53" t="s">
        <v>39</v>
      </c>
      <c r="L37" s="53" t="s">
        <v>40</v>
      </c>
      <c r="M37" s="53" t="s">
        <v>41</v>
      </c>
      <c r="N37" s="53" t="s">
        <v>42</v>
      </c>
      <c r="O37" s="53" t="s">
        <v>43</v>
      </c>
      <c r="P37" s="53" t="s">
        <v>44</v>
      </c>
      <c r="Q37" s="53" t="s">
        <v>45</v>
      </c>
      <c r="R37" s="53" t="s">
        <v>46</v>
      </c>
      <c r="S37" s="53" t="s">
        <v>47</v>
      </c>
      <c r="T37" s="53" t="s">
        <v>48</v>
      </c>
      <c r="U37" s="53" t="s">
        <v>49</v>
      </c>
      <c r="V37" s="53" t="s">
        <v>50</v>
      </c>
      <c r="W37" s="53"/>
    </row>
    <row r="40" spans="2:23" x14ac:dyDescent="0.25">
      <c r="C40" s="107" t="s">
        <v>120</v>
      </c>
      <c r="D40" s="108" t="s">
        <v>94</v>
      </c>
      <c r="E40" s="108" t="s">
        <v>119</v>
      </c>
      <c r="F40" s="108" t="s">
        <v>95</v>
      </c>
      <c r="G40" s="26"/>
      <c r="H40" s="26"/>
    </row>
    <row r="41" spans="2:23" x14ac:dyDescent="0.25">
      <c r="C41" s="107" t="s">
        <v>121</v>
      </c>
      <c r="D41" s="26" t="s">
        <v>96</v>
      </c>
      <c r="E41" s="26" t="s">
        <v>97</v>
      </c>
      <c r="F41" s="26" t="s">
        <v>98</v>
      </c>
      <c r="G41" s="26" t="s">
        <v>99</v>
      </c>
      <c r="H41" s="26" t="s">
        <v>106</v>
      </c>
    </row>
    <row r="42" spans="2:23" x14ac:dyDescent="0.25">
      <c r="C42" s="107">
        <v>1</v>
      </c>
      <c r="D42" s="109" t="s">
        <v>100</v>
      </c>
      <c r="E42" s="109" t="s">
        <v>101</v>
      </c>
      <c r="F42" s="26"/>
      <c r="G42" s="26"/>
      <c r="H42" s="26"/>
    </row>
    <row r="43" spans="2:23" x14ac:dyDescent="0.25">
      <c r="C43" s="107">
        <v>1</v>
      </c>
      <c r="D43" s="109" t="s">
        <v>102</v>
      </c>
      <c r="E43" s="109" t="s">
        <v>103</v>
      </c>
      <c r="F43" s="26"/>
      <c r="G43" s="26"/>
      <c r="H43" s="26"/>
    </row>
    <row r="44" spans="2:23" x14ac:dyDescent="0.25">
      <c r="C44" s="107">
        <v>1</v>
      </c>
      <c r="D44" s="109" t="s">
        <v>104</v>
      </c>
      <c r="E44" s="109" t="s">
        <v>105</v>
      </c>
      <c r="F44" s="26"/>
      <c r="G44" s="26"/>
      <c r="H44" s="26"/>
    </row>
    <row r="45" spans="2:23" x14ac:dyDescent="0.25">
      <c r="C45" s="107">
        <v>1</v>
      </c>
      <c r="D45" s="109" t="s">
        <v>115</v>
      </c>
      <c r="E45" s="109" t="s">
        <v>116</v>
      </c>
      <c r="F45" s="26"/>
      <c r="G45" s="26"/>
      <c r="H45" s="26"/>
    </row>
    <row r="46" spans="2:23" x14ac:dyDescent="0.25">
      <c r="C46" s="107">
        <v>1</v>
      </c>
      <c r="D46" s="109" t="s">
        <v>117</v>
      </c>
      <c r="E46" s="109" t="s">
        <v>118</v>
      </c>
      <c r="F46" s="26"/>
      <c r="G46" s="26"/>
      <c r="H46" s="26"/>
    </row>
    <row r="47" spans="2:23" x14ac:dyDescent="0.25">
      <c r="C47" s="107">
        <v>2</v>
      </c>
      <c r="D47" s="110" t="s">
        <v>107</v>
      </c>
      <c r="E47" s="110" t="s">
        <v>108</v>
      </c>
      <c r="F47" s="26"/>
      <c r="G47" s="26"/>
      <c r="H47" s="26"/>
    </row>
    <row r="48" spans="2:23" x14ac:dyDescent="0.25">
      <c r="C48" s="107">
        <v>2</v>
      </c>
      <c r="D48" s="110" t="s">
        <v>109</v>
      </c>
      <c r="E48" s="110" t="s">
        <v>110</v>
      </c>
      <c r="F48" s="26"/>
      <c r="G48" s="26"/>
      <c r="H48" s="26"/>
    </row>
    <row r="49" spans="2:23" x14ac:dyDescent="0.25">
      <c r="C49" s="107">
        <v>2</v>
      </c>
      <c r="D49" s="110" t="s">
        <v>111</v>
      </c>
      <c r="E49" s="110" t="s">
        <v>113</v>
      </c>
      <c r="F49" s="26"/>
      <c r="G49" s="26"/>
      <c r="H49" s="26"/>
    </row>
    <row r="50" spans="2:23" x14ac:dyDescent="0.25">
      <c r="C50" s="107">
        <v>2</v>
      </c>
      <c r="D50" s="110" t="s">
        <v>112</v>
      </c>
      <c r="E50" s="110" t="s">
        <v>114</v>
      </c>
      <c r="F50" s="26"/>
      <c r="G50" s="26"/>
      <c r="H50" s="26"/>
    </row>
    <row r="52" spans="2:23" x14ac:dyDescent="0.25">
      <c r="B52" s="368" t="s">
        <v>51</v>
      </c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</row>
    <row r="53" spans="2:23" x14ac:dyDescent="0.25">
      <c r="B53" s="53"/>
      <c r="C53" s="53" t="s">
        <v>31</v>
      </c>
      <c r="D53" s="53" t="s">
        <v>32</v>
      </c>
      <c r="E53" s="53" t="s">
        <v>33</v>
      </c>
      <c r="F53" s="53" t="s">
        <v>34</v>
      </c>
      <c r="G53" s="53" t="s">
        <v>35</v>
      </c>
      <c r="H53" s="53" t="s">
        <v>36</v>
      </c>
      <c r="I53" s="53" t="s">
        <v>37</v>
      </c>
      <c r="J53" s="53" t="s">
        <v>38</v>
      </c>
      <c r="K53" s="53" t="s">
        <v>39</v>
      </c>
      <c r="L53" s="53" t="s">
        <v>40</v>
      </c>
      <c r="M53" s="53" t="s">
        <v>41</v>
      </c>
      <c r="N53" s="53" t="s">
        <v>42</v>
      </c>
      <c r="O53" s="53" t="s">
        <v>43</v>
      </c>
      <c r="P53" s="53" t="s">
        <v>44</v>
      </c>
      <c r="Q53" s="53" t="s">
        <v>45</v>
      </c>
      <c r="R53" s="53" t="s">
        <v>46</v>
      </c>
      <c r="S53" s="53" t="s">
        <v>47</v>
      </c>
      <c r="T53" s="53" t="s">
        <v>48</v>
      </c>
      <c r="U53" s="53" t="s">
        <v>49</v>
      </c>
      <c r="V53" s="53" t="s">
        <v>50</v>
      </c>
      <c r="W53" s="53"/>
    </row>
    <row r="54" spans="2:23" x14ac:dyDescent="0.25">
      <c r="B54" s="53">
        <v>14</v>
      </c>
      <c r="W54" s="53">
        <v>14</v>
      </c>
    </row>
    <row r="55" spans="2:23" x14ac:dyDescent="0.25">
      <c r="B55" s="53">
        <v>13</v>
      </c>
      <c r="W55" s="53">
        <v>13</v>
      </c>
    </row>
    <row r="56" spans="2:23" x14ac:dyDescent="0.25">
      <c r="B56" s="53">
        <v>12</v>
      </c>
      <c r="W56" s="53">
        <v>12</v>
      </c>
    </row>
    <row r="57" spans="2:23" x14ac:dyDescent="0.25">
      <c r="B57" s="63">
        <v>11</v>
      </c>
      <c r="K57" s="111"/>
      <c r="L57" s="111"/>
      <c r="M57" s="111"/>
      <c r="N57" s="111"/>
      <c r="O57" s="112"/>
      <c r="P57" s="112"/>
      <c r="V57" s="113"/>
      <c r="W57" s="53">
        <v>11</v>
      </c>
    </row>
    <row r="58" spans="2:23" x14ac:dyDescent="0.25">
      <c r="B58" s="63">
        <v>10</v>
      </c>
      <c r="O58" s="113"/>
      <c r="V58" s="112"/>
      <c r="W58" s="53">
        <v>10</v>
      </c>
    </row>
    <row r="59" spans="2:23" x14ac:dyDescent="0.25">
      <c r="B59" s="63">
        <v>9</v>
      </c>
      <c r="O59" s="113"/>
      <c r="V59" s="113"/>
      <c r="W59" s="53">
        <v>9</v>
      </c>
    </row>
    <row r="60" spans="2:23" x14ac:dyDescent="0.25">
      <c r="B60" s="63">
        <v>8</v>
      </c>
      <c r="R60" s="61"/>
      <c r="V60" s="112"/>
      <c r="W60" s="53">
        <v>8</v>
      </c>
    </row>
    <row r="61" spans="2:23" x14ac:dyDescent="0.25">
      <c r="B61" s="63">
        <v>7</v>
      </c>
      <c r="R61" s="61"/>
      <c r="V61" s="112"/>
      <c r="W61" s="53">
        <v>7</v>
      </c>
    </row>
    <row r="62" spans="2:23" x14ac:dyDescent="0.25">
      <c r="B62" s="63">
        <v>6</v>
      </c>
      <c r="O62" s="111"/>
      <c r="V62" s="111"/>
      <c r="W62" s="53">
        <v>6</v>
      </c>
    </row>
    <row r="63" spans="2:23" x14ac:dyDescent="0.25">
      <c r="B63" s="63">
        <v>5</v>
      </c>
      <c r="O63" s="112"/>
      <c r="R63" s="114"/>
      <c r="V63" s="111"/>
      <c r="W63" s="53">
        <v>5</v>
      </c>
    </row>
    <row r="64" spans="2:23" x14ac:dyDescent="0.25">
      <c r="B64" s="63">
        <v>4</v>
      </c>
      <c r="O64" s="113"/>
      <c r="R64" s="114"/>
      <c r="V64" s="111"/>
      <c r="W64" s="53">
        <v>4</v>
      </c>
    </row>
    <row r="65" spans="2:23" x14ac:dyDescent="0.25">
      <c r="B65" s="53">
        <v>3</v>
      </c>
      <c r="D65" s="114"/>
      <c r="F65" s="114"/>
      <c r="M65" s="112"/>
      <c r="N65" s="112"/>
      <c r="O65" s="112"/>
      <c r="W65" s="53">
        <v>3</v>
      </c>
    </row>
    <row r="66" spans="2:23" x14ac:dyDescent="0.25">
      <c r="B66" s="53">
        <v>2</v>
      </c>
      <c r="W66" s="53">
        <v>2</v>
      </c>
    </row>
    <row r="67" spans="2:23" x14ac:dyDescent="0.25">
      <c r="B67" s="53">
        <v>1</v>
      </c>
      <c r="W67" s="53">
        <v>1</v>
      </c>
    </row>
    <row r="68" spans="2:23" x14ac:dyDescent="0.25">
      <c r="B68" s="53"/>
      <c r="C68" s="53" t="s">
        <v>31</v>
      </c>
      <c r="D68" s="53" t="s">
        <v>32</v>
      </c>
      <c r="E68" s="53" t="s">
        <v>33</v>
      </c>
      <c r="F68" s="53" t="s">
        <v>34</v>
      </c>
      <c r="G68" s="53" t="s">
        <v>35</v>
      </c>
      <c r="H68" s="53" t="s">
        <v>36</v>
      </c>
      <c r="I68" s="53" t="s">
        <v>37</v>
      </c>
      <c r="J68" s="53" t="s">
        <v>38</v>
      </c>
      <c r="K68" s="53" t="s">
        <v>39</v>
      </c>
      <c r="L68" s="53" t="s">
        <v>40</v>
      </c>
      <c r="M68" s="53" t="s">
        <v>41</v>
      </c>
      <c r="N68" s="53" t="s">
        <v>42</v>
      </c>
      <c r="O68" s="53" t="s">
        <v>43</v>
      </c>
      <c r="P68" s="53" t="s">
        <v>44</v>
      </c>
      <c r="Q68" s="53" t="s">
        <v>45</v>
      </c>
      <c r="R68" s="53" t="s">
        <v>46</v>
      </c>
      <c r="S68" s="53" t="s">
        <v>47</v>
      </c>
      <c r="T68" s="53" t="s">
        <v>48</v>
      </c>
      <c r="U68" s="53" t="s">
        <v>49</v>
      </c>
      <c r="V68" s="53" t="s">
        <v>50</v>
      </c>
      <c r="W68" s="53"/>
    </row>
  </sheetData>
  <mergeCells count="3">
    <mergeCell ref="B2:W2"/>
    <mergeCell ref="B21:W21"/>
    <mergeCell ref="B52:W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1"/>
  <sheetViews>
    <sheetView zoomScale="70" zoomScaleNormal="70" workbookViewId="0">
      <selection activeCell="V22" sqref="V22"/>
    </sheetView>
  </sheetViews>
  <sheetFormatPr defaultRowHeight="15" x14ac:dyDescent="0.25"/>
  <cols>
    <col min="2" max="2" width="3" customWidth="1"/>
    <col min="3" max="3" width="4.140625" customWidth="1"/>
    <col min="4" max="5" width="4.7109375" customWidth="1"/>
    <col min="6" max="6" width="5" customWidth="1"/>
    <col min="7" max="7" width="5" bestFit="1" customWidth="1"/>
    <col min="8" max="8" width="4.42578125" bestFit="1" customWidth="1"/>
    <col min="9" max="9" width="4.42578125" customWidth="1"/>
    <col min="10" max="10" width="4.42578125" bestFit="1" customWidth="1"/>
    <col min="11" max="12" width="3.28515625" customWidth="1"/>
    <col min="13" max="13" width="4.42578125" bestFit="1" customWidth="1"/>
    <col min="14" max="15" width="6" bestFit="1" customWidth="1"/>
    <col min="16" max="16" width="6.28515625" bestFit="1" customWidth="1"/>
    <col min="17" max="17" width="5.42578125" customWidth="1"/>
    <col min="18" max="21" width="6.28515625" bestFit="1" customWidth="1"/>
    <col min="22" max="22" width="6" customWidth="1"/>
    <col min="23" max="23" width="5" bestFit="1" customWidth="1"/>
    <col min="24" max="25" width="3" bestFit="1" customWidth="1"/>
  </cols>
  <sheetData>
    <row r="2" spans="2:25" x14ac:dyDescent="0.25">
      <c r="B2" s="368" t="s">
        <v>51</v>
      </c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</row>
    <row r="3" spans="2:25" x14ac:dyDescent="0.25">
      <c r="B3" s="53"/>
      <c r="C3" s="53" t="s">
        <v>31</v>
      </c>
      <c r="D3" s="53" t="s">
        <v>32</v>
      </c>
      <c r="E3" s="53" t="s">
        <v>33</v>
      </c>
      <c r="F3" s="53" t="s">
        <v>34</v>
      </c>
      <c r="G3" s="53" t="s">
        <v>35</v>
      </c>
      <c r="H3" s="53" t="s">
        <v>36</v>
      </c>
      <c r="I3" s="53" t="s">
        <v>37</v>
      </c>
      <c r="J3" s="53" t="s">
        <v>38</v>
      </c>
      <c r="K3" s="53" t="s">
        <v>39</v>
      </c>
      <c r="L3" s="53" t="s">
        <v>40</v>
      </c>
      <c r="M3" s="53" t="s">
        <v>41</v>
      </c>
      <c r="N3" s="53" t="s">
        <v>42</v>
      </c>
      <c r="O3" s="53" t="s">
        <v>43</v>
      </c>
      <c r="P3" s="53" t="s">
        <v>44</v>
      </c>
      <c r="Q3" s="53" t="s">
        <v>45</v>
      </c>
      <c r="R3" s="53" t="s">
        <v>46</v>
      </c>
      <c r="S3" s="53" t="s">
        <v>47</v>
      </c>
      <c r="T3" s="53" t="s">
        <v>48</v>
      </c>
      <c r="U3" s="53" t="s">
        <v>49</v>
      </c>
      <c r="V3" s="53" t="s">
        <v>50</v>
      </c>
      <c r="W3" s="53" t="s">
        <v>124</v>
      </c>
      <c r="X3" s="53" t="s">
        <v>125</v>
      </c>
      <c r="Y3" s="12"/>
    </row>
    <row r="4" spans="2:25" x14ac:dyDescent="0.25">
      <c r="B4" s="53">
        <v>14</v>
      </c>
      <c r="Y4" s="53">
        <v>14</v>
      </c>
    </row>
    <row r="5" spans="2:25" x14ac:dyDescent="0.25">
      <c r="B5" s="53">
        <v>13</v>
      </c>
      <c r="Y5" s="53">
        <v>13</v>
      </c>
    </row>
    <row r="6" spans="2:25" x14ac:dyDescent="0.25">
      <c r="B6" s="53">
        <v>12</v>
      </c>
      <c r="D6" s="26"/>
      <c r="E6" s="26"/>
      <c r="F6" s="26"/>
      <c r="G6" s="26"/>
      <c r="H6" s="26"/>
      <c r="I6" s="26"/>
      <c r="J6" s="26"/>
      <c r="K6" s="26"/>
      <c r="L6" s="26"/>
      <c r="M6" s="26"/>
      <c r="O6" s="26"/>
      <c r="P6" s="26"/>
      <c r="Q6" s="26"/>
      <c r="R6" s="26"/>
      <c r="S6" s="26"/>
      <c r="T6" s="26"/>
      <c r="U6" s="26"/>
      <c r="V6" s="26"/>
      <c r="W6" s="26"/>
      <c r="Y6" s="53">
        <v>12</v>
      </c>
    </row>
    <row r="7" spans="2:25" x14ac:dyDescent="0.25">
      <c r="B7" s="63">
        <v>11</v>
      </c>
      <c r="D7" s="26"/>
      <c r="E7" s="26"/>
      <c r="F7" s="26"/>
      <c r="G7" s="26"/>
      <c r="H7" s="26"/>
      <c r="I7" s="26"/>
      <c r="J7" s="26"/>
      <c r="K7" s="26"/>
      <c r="L7" s="26"/>
      <c r="M7" s="26"/>
      <c r="R7" s="26"/>
      <c r="S7" s="26"/>
      <c r="T7" s="26"/>
      <c r="U7" s="26"/>
      <c r="V7" s="26"/>
      <c r="W7" s="26"/>
      <c r="Y7" s="53">
        <v>11</v>
      </c>
    </row>
    <row r="8" spans="2:25" x14ac:dyDescent="0.25">
      <c r="B8" s="63">
        <v>10</v>
      </c>
      <c r="D8" s="62"/>
      <c r="E8" s="62"/>
      <c r="F8" s="62"/>
      <c r="G8" s="62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Y8" s="53">
        <v>10</v>
      </c>
    </row>
    <row r="9" spans="2:25" x14ac:dyDescent="0.25">
      <c r="B9" s="63">
        <v>9</v>
      </c>
      <c r="D9" s="62"/>
      <c r="E9" s="62"/>
      <c r="F9" s="62"/>
      <c r="G9" s="62"/>
      <c r="H9" s="78" t="s">
        <v>74</v>
      </c>
      <c r="I9" s="73" t="s">
        <v>75</v>
      </c>
      <c r="J9" s="78" t="s">
        <v>76</v>
      </c>
      <c r="K9" s="70">
        <v>13</v>
      </c>
      <c r="L9" s="70">
        <v>12</v>
      </c>
      <c r="M9" s="70">
        <v>11</v>
      </c>
      <c r="N9" s="70" t="s">
        <v>77</v>
      </c>
      <c r="O9" s="78" t="s">
        <v>78</v>
      </c>
      <c r="P9" s="78">
        <v>6</v>
      </c>
      <c r="Q9" s="70" t="s">
        <v>79</v>
      </c>
      <c r="R9" s="78" t="s">
        <v>80</v>
      </c>
      <c r="S9" s="78" t="s">
        <v>81</v>
      </c>
      <c r="T9" s="26"/>
      <c r="U9" s="26"/>
      <c r="V9" s="26"/>
      <c r="Y9" s="53">
        <v>9</v>
      </c>
    </row>
    <row r="10" spans="2:25" x14ac:dyDescent="0.25">
      <c r="B10" s="63">
        <v>8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Q10" s="62"/>
      <c r="R10" s="62"/>
      <c r="S10" s="67"/>
      <c r="T10" s="26"/>
      <c r="U10" s="26"/>
      <c r="V10" s="66" t="s">
        <v>58</v>
      </c>
      <c r="W10" s="65" t="s">
        <v>53</v>
      </c>
      <c r="Y10" s="53">
        <v>8</v>
      </c>
    </row>
    <row r="11" spans="2:25" x14ac:dyDescent="0.25">
      <c r="B11" s="63">
        <v>7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Q11" s="77" t="s">
        <v>87</v>
      </c>
      <c r="R11" s="77" t="s">
        <v>87</v>
      </c>
      <c r="S11" s="62"/>
      <c r="T11" s="77" t="s">
        <v>88</v>
      </c>
      <c r="U11" s="77" t="s">
        <v>88</v>
      </c>
      <c r="V11" s="75" t="s">
        <v>57</v>
      </c>
      <c r="W11" s="72" t="s">
        <v>52</v>
      </c>
      <c r="Y11" s="53">
        <v>7</v>
      </c>
    </row>
    <row r="12" spans="2:25" x14ac:dyDescent="0.25">
      <c r="B12" s="63">
        <v>6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Q12" s="62"/>
      <c r="R12" s="62"/>
      <c r="U12" s="26"/>
      <c r="V12" s="75" t="s">
        <v>56</v>
      </c>
      <c r="W12" s="71" t="s">
        <v>92</v>
      </c>
      <c r="Y12" s="53">
        <v>6</v>
      </c>
    </row>
    <row r="13" spans="2:25" x14ac:dyDescent="0.25">
      <c r="B13" s="63">
        <v>5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Q13" s="62"/>
      <c r="R13" s="62"/>
      <c r="S13" s="130"/>
      <c r="T13" s="26"/>
      <c r="U13" s="26"/>
      <c r="V13" s="115" t="s">
        <v>122</v>
      </c>
      <c r="W13" s="71" t="s">
        <v>91</v>
      </c>
      <c r="Y13" s="53">
        <v>5</v>
      </c>
    </row>
    <row r="14" spans="2:25" x14ac:dyDescent="0.25">
      <c r="B14" s="63">
        <v>4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Q14" s="62"/>
      <c r="R14" s="62"/>
      <c r="S14" s="62"/>
      <c r="T14" s="26"/>
      <c r="U14" s="26"/>
      <c r="V14" s="75" t="s">
        <v>54</v>
      </c>
      <c r="W14" s="71" t="s">
        <v>59</v>
      </c>
      <c r="Y14" s="53">
        <v>4</v>
      </c>
    </row>
    <row r="15" spans="2:25" x14ac:dyDescent="0.25">
      <c r="B15" s="53">
        <v>3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Q15" s="62"/>
      <c r="R15" s="78" t="s">
        <v>84</v>
      </c>
      <c r="S15" s="78" t="s">
        <v>83</v>
      </c>
      <c r="T15" s="78" t="s">
        <v>82</v>
      </c>
      <c r="V15" s="66" t="s">
        <v>53</v>
      </c>
      <c r="W15" s="71" t="s">
        <v>90</v>
      </c>
      <c r="Y15" s="53">
        <v>3</v>
      </c>
    </row>
    <row r="16" spans="2:25" x14ac:dyDescent="0.25">
      <c r="B16" s="53">
        <v>2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Q16" s="62"/>
      <c r="R16" s="62"/>
      <c r="T16" s="26"/>
      <c r="V16" s="74" t="s">
        <v>52</v>
      </c>
      <c r="W16" s="71" t="s">
        <v>89</v>
      </c>
      <c r="Y16" s="53">
        <v>2</v>
      </c>
    </row>
    <row r="17" spans="2:25" x14ac:dyDescent="0.25">
      <c r="B17" s="53">
        <v>1</v>
      </c>
      <c r="D17" s="78" t="s">
        <v>59</v>
      </c>
      <c r="E17" s="73" t="s">
        <v>60</v>
      </c>
      <c r="F17" s="78" t="s">
        <v>61</v>
      </c>
      <c r="G17" s="64" t="s">
        <v>53</v>
      </c>
      <c r="H17" s="78" t="s">
        <v>62</v>
      </c>
      <c r="I17" s="78" t="s">
        <v>63</v>
      </c>
      <c r="J17" s="78" t="s">
        <v>64</v>
      </c>
      <c r="K17" s="78" t="s">
        <v>65</v>
      </c>
      <c r="L17" s="78" t="s">
        <v>66</v>
      </c>
      <c r="M17" s="78" t="s">
        <v>67</v>
      </c>
      <c r="N17" s="70" t="s">
        <v>68</v>
      </c>
      <c r="O17" s="70" t="s">
        <v>69</v>
      </c>
      <c r="P17" s="70" t="s">
        <v>70</v>
      </c>
      <c r="Q17" s="78" t="s">
        <v>71</v>
      </c>
      <c r="R17" s="78" t="s">
        <v>72</v>
      </c>
      <c r="S17" s="78" t="s">
        <v>73</v>
      </c>
      <c r="T17" s="26"/>
      <c r="U17" s="26"/>
      <c r="V17" s="26"/>
      <c r="Y17" s="53">
        <v>1</v>
      </c>
    </row>
    <row r="18" spans="2:25" x14ac:dyDescent="0.25">
      <c r="B18" s="53"/>
      <c r="C18" s="53" t="s">
        <v>31</v>
      </c>
      <c r="D18" s="53" t="s">
        <v>32</v>
      </c>
      <c r="E18" s="53" t="s">
        <v>33</v>
      </c>
      <c r="F18" s="53" t="s">
        <v>34</v>
      </c>
      <c r="G18" s="53" t="s">
        <v>35</v>
      </c>
      <c r="H18" s="53" t="s">
        <v>36</v>
      </c>
      <c r="I18" s="53" t="s">
        <v>37</v>
      </c>
      <c r="J18" s="53" t="s">
        <v>38</v>
      </c>
      <c r="K18" s="53" t="s">
        <v>39</v>
      </c>
      <c r="L18" s="53" t="s">
        <v>40</v>
      </c>
      <c r="M18" s="53" t="s">
        <v>41</v>
      </c>
      <c r="N18" s="53" t="s">
        <v>42</v>
      </c>
      <c r="O18" s="53" t="s">
        <v>43</v>
      </c>
      <c r="P18" s="53" t="s">
        <v>44</v>
      </c>
      <c r="Q18" s="53" t="s">
        <v>45</v>
      </c>
      <c r="R18" s="53" t="s">
        <v>46</v>
      </c>
      <c r="S18" s="53" t="s">
        <v>47</v>
      </c>
      <c r="T18" s="53" t="s">
        <v>48</v>
      </c>
      <c r="U18" s="53" t="s">
        <v>49</v>
      </c>
      <c r="V18" s="53" t="s">
        <v>50</v>
      </c>
      <c r="W18" s="53" t="s">
        <v>124</v>
      </c>
      <c r="X18" s="53" t="s">
        <v>125</v>
      </c>
      <c r="Y18" s="12"/>
    </row>
    <row r="21" spans="2:25" x14ac:dyDescent="0.25">
      <c r="C21" s="143" t="s">
        <v>120</v>
      </c>
      <c r="D21" s="108" t="s">
        <v>126</v>
      </c>
      <c r="E21" s="108" t="s">
        <v>127</v>
      </c>
      <c r="F21" s="108" t="s">
        <v>128</v>
      </c>
      <c r="G21" s="26"/>
      <c r="H21" s="26"/>
    </row>
    <row r="22" spans="2:25" x14ac:dyDescent="0.25">
      <c r="C22" s="144" t="s">
        <v>121</v>
      </c>
      <c r="D22" s="26" t="s">
        <v>129</v>
      </c>
      <c r="E22" s="26" t="s">
        <v>130</v>
      </c>
      <c r="F22" s="26" t="s">
        <v>131</v>
      </c>
      <c r="G22" s="26" t="s">
        <v>132</v>
      </c>
      <c r="H22" s="26" t="s">
        <v>101</v>
      </c>
      <c r="I22" s="131" t="s">
        <v>133</v>
      </c>
    </row>
    <row r="23" spans="2:25" x14ac:dyDescent="0.25">
      <c r="C23" s="140">
        <v>1</v>
      </c>
      <c r="D23" s="109" t="s">
        <v>136</v>
      </c>
      <c r="E23" s="109" t="s">
        <v>103</v>
      </c>
      <c r="F23" s="26"/>
      <c r="G23" s="26"/>
      <c r="H23" s="26"/>
    </row>
    <row r="24" spans="2:25" x14ac:dyDescent="0.25">
      <c r="C24" s="141">
        <v>1</v>
      </c>
      <c r="D24" s="109" t="s">
        <v>137</v>
      </c>
      <c r="E24" s="109" t="s">
        <v>114</v>
      </c>
      <c r="F24" s="26"/>
      <c r="G24" s="26"/>
      <c r="H24" s="26"/>
    </row>
    <row r="25" spans="2:25" x14ac:dyDescent="0.25">
      <c r="C25" s="138" t="s">
        <v>150</v>
      </c>
      <c r="D25" s="132" t="s">
        <v>134</v>
      </c>
      <c r="E25" s="132" t="s">
        <v>138</v>
      </c>
      <c r="F25" s="109" t="s">
        <v>110</v>
      </c>
      <c r="G25" s="26"/>
      <c r="H25" s="26"/>
    </row>
    <row r="26" spans="2:25" x14ac:dyDescent="0.25">
      <c r="C26" s="139" t="s">
        <v>150</v>
      </c>
      <c r="D26" s="132" t="s">
        <v>135</v>
      </c>
      <c r="E26" s="132" t="s">
        <v>139</v>
      </c>
      <c r="F26" s="109" t="s">
        <v>113</v>
      </c>
      <c r="G26" s="26"/>
      <c r="H26" s="26"/>
    </row>
    <row r="27" spans="2:25" x14ac:dyDescent="0.25">
      <c r="C27" s="145">
        <v>2</v>
      </c>
      <c r="D27" s="132" t="s">
        <v>140</v>
      </c>
      <c r="E27" s="132" t="s">
        <v>141</v>
      </c>
      <c r="F27" s="26"/>
      <c r="G27" s="26"/>
      <c r="H27" s="26"/>
    </row>
    <row r="28" spans="2:25" x14ac:dyDescent="0.25">
      <c r="C28" s="137">
        <v>2</v>
      </c>
      <c r="D28" s="132" t="s">
        <v>142</v>
      </c>
      <c r="E28" s="132" t="s">
        <v>143</v>
      </c>
      <c r="F28" s="26"/>
      <c r="G28" s="26"/>
      <c r="H28" s="26"/>
    </row>
    <row r="29" spans="2:25" x14ac:dyDescent="0.25">
      <c r="C29" s="136">
        <v>2</v>
      </c>
      <c r="D29" s="132" t="s">
        <v>144</v>
      </c>
      <c r="E29" s="132" t="s">
        <v>145</v>
      </c>
      <c r="F29" s="26"/>
      <c r="G29" s="26"/>
      <c r="H29" s="26"/>
    </row>
    <row r="30" spans="2:25" x14ac:dyDescent="0.25">
      <c r="C30" s="142">
        <v>3</v>
      </c>
      <c r="D30" s="133" t="s">
        <v>146</v>
      </c>
      <c r="E30" s="133" t="s">
        <v>147</v>
      </c>
      <c r="G30" s="26"/>
      <c r="H30" s="26"/>
    </row>
    <row r="31" spans="2:25" x14ac:dyDescent="0.25">
      <c r="C31" s="135">
        <v>4</v>
      </c>
      <c r="D31" s="134" t="s">
        <v>148</v>
      </c>
      <c r="E31" s="134" t="s">
        <v>149</v>
      </c>
      <c r="G31" s="26"/>
      <c r="H31" s="26"/>
    </row>
    <row r="45" spans="3:9" x14ac:dyDescent="0.25">
      <c r="C45" s="143" t="s">
        <v>120</v>
      </c>
      <c r="D45" s="108" t="s">
        <v>126</v>
      </c>
      <c r="E45" s="108" t="s">
        <v>127</v>
      </c>
      <c r="F45" s="108" t="s">
        <v>128</v>
      </c>
      <c r="G45" s="26"/>
      <c r="H45" s="26"/>
    </row>
    <row r="46" spans="3:9" x14ac:dyDescent="0.25">
      <c r="C46" s="144" t="s">
        <v>121</v>
      </c>
      <c r="D46" s="26" t="s">
        <v>129</v>
      </c>
      <c r="E46" s="26" t="s">
        <v>130</v>
      </c>
      <c r="F46" s="26" t="s">
        <v>131</v>
      </c>
      <c r="G46" s="26" t="s">
        <v>132</v>
      </c>
      <c r="H46" s="26" t="s">
        <v>101</v>
      </c>
      <c r="I46" s="131" t="s">
        <v>133</v>
      </c>
    </row>
    <row r="47" spans="3:9" x14ac:dyDescent="0.25">
      <c r="C47" s="140">
        <v>1</v>
      </c>
      <c r="D47" s="109" t="s">
        <v>136</v>
      </c>
      <c r="E47" s="109" t="s">
        <v>103</v>
      </c>
      <c r="F47" s="26"/>
      <c r="G47" s="26"/>
      <c r="H47" s="26"/>
    </row>
    <row r="48" spans="3:9" x14ac:dyDescent="0.25">
      <c r="C48" s="141">
        <v>1</v>
      </c>
      <c r="D48" s="109" t="s">
        <v>137</v>
      </c>
      <c r="E48" s="109" t="s">
        <v>114</v>
      </c>
      <c r="F48" s="26"/>
      <c r="G48" s="26"/>
      <c r="H48" s="26"/>
    </row>
    <row r="49" spans="3:8" x14ac:dyDescent="0.25">
      <c r="C49" s="138" t="s">
        <v>150</v>
      </c>
      <c r="D49" s="132" t="s">
        <v>134</v>
      </c>
      <c r="E49" s="132" t="s">
        <v>138</v>
      </c>
      <c r="F49" s="109" t="s">
        <v>110</v>
      </c>
      <c r="G49" s="26"/>
      <c r="H49" s="26"/>
    </row>
    <row r="50" spans="3:8" x14ac:dyDescent="0.25">
      <c r="C50" s="139" t="s">
        <v>150</v>
      </c>
      <c r="D50" s="132" t="s">
        <v>135</v>
      </c>
      <c r="E50" s="132" t="s">
        <v>139</v>
      </c>
      <c r="F50" s="109" t="s">
        <v>113</v>
      </c>
      <c r="G50" s="26"/>
      <c r="H50" s="26"/>
    </row>
    <row r="51" spans="3:8" x14ac:dyDescent="0.25">
      <c r="C51" s="145">
        <v>2</v>
      </c>
      <c r="D51" s="132" t="s">
        <v>140</v>
      </c>
      <c r="E51" s="132" t="s">
        <v>141</v>
      </c>
      <c r="F51" s="26"/>
      <c r="G51" s="26"/>
      <c r="H51" s="26"/>
    </row>
    <row r="52" spans="3:8" x14ac:dyDescent="0.25">
      <c r="C52" s="137">
        <v>2</v>
      </c>
      <c r="D52" s="132" t="s">
        <v>142</v>
      </c>
      <c r="E52" s="132" t="s">
        <v>143</v>
      </c>
      <c r="F52" s="26"/>
      <c r="G52" s="26"/>
      <c r="H52" s="26"/>
    </row>
    <row r="53" spans="3:8" x14ac:dyDescent="0.25">
      <c r="C53" s="136">
        <v>2</v>
      </c>
      <c r="D53" s="132" t="s">
        <v>144</v>
      </c>
      <c r="E53" s="132" t="s">
        <v>145</v>
      </c>
      <c r="F53" s="26"/>
      <c r="G53" s="26"/>
      <c r="H53" s="26"/>
    </row>
    <row r="54" spans="3:8" x14ac:dyDescent="0.25">
      <c r="C54" s="142">
        <v>3</v>
      </c>
      <c r="D54" s="133" t="s">
        <v>156</v>
      </c>
      <c r="E54" s="133" t="s">
        <v>157</v>
      </c>
      <c r="G54" s="26"/>
      <c r="H54" s="26"/>
    </row>
    <row r="55" spans="3:8" x14ac:dyDescent="0.25">
      <c r="C55" s="135">
        <v>4</v>
      </c>
      <c r="D55" s="134" t="s">
        <v>148</v>
      </c>
      <c r="E55" s="134" t="s">
        <v>149</v>
      </c>
      <c r="G55" s="26"/>
      <c r="H55" s="26"/>
    </row>
    <row r="56" spans="3:8" x14ac:dyDescent="0.25">
      <c r="C56" s="172">
        <v>5</v>
      </c>
      <c r="D56" s="175"/>
      <c r="E56" s="176" t="s">
        <v>158</v>
      </c>
    </row>
    <row r="57" spans="3:8" x14ac:dyDescent="0.25">
      <c r="C57" s="173">
        <v>5</v>
      </c>
      <c r="E57" s="176" t="s">
        <v>159</v>
      </c>
    </row>
    <row r="58" spans="3:8" x14ac:dyDescent="0.25">
      <c r="C58" s="174">
        <v>5</v>
      </c>
      <c r="E58" s="176" t="s">
        <v>160</v>
      </c>
    </row>
    <row r="68" spans="3:10" x14ac:dyDescent="0.25">
      <c r="C68" s="143" t="s">
        <v>120</v>
      </c>
      <c r="D68" s="108" t="s">
        <v>126</v>
      </c>
      <c r="E68" s="108" t="s">
        <v>127</v>
      </c>
      <c r="F68" s="108" t="s">
        <v>128</v>
      </c>
      <c r="G68" s="26"/>
      <c r="H68" s="26"/>
    </row>
    <row r="69" spans="3:10" x14ac:dyDescent="0.25">
      <c r="C69" s="144" t="s">
        <v>121</v>
      </c>
      <c r="D69" s="26" t="s">
        <v>129</v>
      </c>
      <c r="E69" s="26" t="s">
        <v>130</v>
      </c>
      <c r="F69" s="26" t="s">
        <v>131</v>
      </c>
      <c r="G69" s="26" t="s">
        <v>132</v>
      </c>
      <c r="H69" s="26" t="s">
        <v>101</v>
      </c>
      <c r="I69" s="131" t="s">
        <v>133</v>
      </c>
      <c r="J69" s="131" t="s">
        <v>158</v>
      </c>
    </row>
    <row r="70" spans="3:10" x14ac:dyDescent="0.25">
      <c r="C70" s="140">
        <v>1</v>
      </c>
      <c r="D70" s="109" t="s">
        <v>136</v>
      </c>
      <c r="E70" s="109" t="s">
        <v>103</v>
      </c>
      <c r="F70" s="26"/>
      <c r="G70" s="26"/>
      <c r="H70" s="26"/>
    </row>
    <row r="71" spans="3:10" x14ac:dyDescent="0.25">
      <c r="C71" s="141">
        <v>1</v>
      </c>
      <c r="D71" s="109" t="s">
        <v>137</v>
      </c>
      <c r="E71" s="109" t="s">
        <v>114</v>
      </c>
      <c r="F71" s="26"/>
      <c r="G71" s="26"/>
      <c r="H71" s="26"/>
    </row>
    <row r="72" spans="3:10" x14ac:dyDescent="0.25">
      <c r="C72" s="138" t="s">
        <v>150</v>
      </c>
      <c r="D72" s="132" t="s">
        <v>134</v>
      </c>
      <c r="E72" s="132" t="s">
        <v>138</v>
      </c>
      <c r="F72" s="109" t="s">
        <v>110</v>
      </c>
      <c r="G72" s="26"/>
      <c r="H72" s="26"/>
    </row>
    <row r="73" spans="3:10" x14ac:dyDescent="0.25">
      <c r="C73" s="139" t="s">
        <v>150</v>
      </c>
      <c r="D73" s="132" t="s">
        <v>135</v>
      </c>
      <c r="E73" s="132" t="s">
        <v>139</v>
      </c>
      <c r="F73" s="109" t="s">
        <v>113</v>
      </c>
      <c r="G73" s="26"/>
      <c r="H73" s="26"/>
    </row>
    <row r="74" spans="3:10" x14ac:dyDescent="0.25">
      <c r="C74" s="145">
        <v>2</v>
      </c>
      <c r="D74" s="132" t="s">
        <v>140</v>
      </c>
      <c r="E74" s="132" t="s">
        <v>141</v>
      </c>
      <c r="F74" s="26"/>
      <c r="G74" s="26"/>
      <c r="H74" s="26"/>
    </row>
    <row r="75" spans="3:10" x14ac:dyDescent="0.25">
      <c r="C75" s="137">
        <v>2</v>
      </c>
      <c r="D75" s="132" t="s">
        <v>142</v>
      </c>
      <c r="E75" s="132" t="s">
        <v>143</v>
      </c>
      <c r="F75" s="26"/>
      <c r="G75" s="26"/>
      <c r="H75" s="26"/>
    </row>
    <row r="76" spans="3:10" x14ac:dyDescent="0.25">
      <c r="C76" s="136">
        <v>2</v>
      </c>
      <c r="D76" s="132" t="s">
        <v>144</v>
      </c>
      <c r="E76" s="132" t="s">
        <v>145</v>
      </c>
      <c r="F76" s="26"/>
      <c r="G76" s="26"/>
      <c r="H76" s="26"/>
    </row>
    <row r="77" spans="3:10" x14ac:dyDescent="0.25">
      <c r="C77" s="142">
        <v>3</v>
      </c>
      <c r="D77" s="133" t="s">
        <v>156</v>
      </c>
      <c r="E77" s="133" t="s">
        <v>160</v>
      </c>
      <c r="G77" s="26"/>
      <c r="H77" s="26"/>
    </row>
    <row r="78" spans="3:10" x14ac:dyDescent="0.25">
      <c r="C78" s="135">
        <v>4</v>
      </c>
      <c r="D78" s="134" t="s">
        <v>148</v>
      </c>
      <c r="E78" s="134" t="s">
        <v>149</v>
      </c>
      <c r="G78" s="26"/>
      <c r="H78" s="26"/>
    </row>
    <row r="79" spans="3:10" x14ac:dyDescent="0.25">
      <c r="C79" s="173">
        <v>3</v>
      </c>
      <c r="D79" s="176" t="s">
        <v>159</v>
      </c>
      <c r="E79" s="176" t="s">
        <v>161</v>
      </c>
    </row>
    <row r="81" spans="5:5" x14ac:dyDescent="0.25">
      <c r="E81" s="176"/>
    </row>
  </sheetData>
  <mergeCells count="1">
    <mergeCell ref="B2:W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showGridLines="0" topLeftCell="C37" zoomScale="70" zoomScaleNormal="70" workbookViewId="0">
      <selection activeCell="M54" sqref="M54"/>
    </sheetView>
  </sheetViews>
  <sheetFormatPr defaultRowHeight="15" x14ac:dyDescent="0.25"/>
  <cols>
    <col min="1" max="1" width="7" style="243" customWidth="1"/>
    <col min="2" max="2" width="27.42578125" style="62" bestFit="1" customWidth="1"/>
    <col min="3" max="3" width="13.7109375" style="239" bestFit="1" customWidth="1"/>
    <col min="4" max="5" width="11.28515625" style="62" bestFit="1" customWidth="1"/>
    <col min="6" max="6" width="14.42578125" style="62" customWidth="1"/>
    <col min="7" max="7" width="25" style="243" customWidth="1"/>
    <col min="8" max="8" width="16.7109375" style="228" bestFit="1" customWidth="1"/>
    <col min="9" max="9" width="10.140625" style="234" bestFit="1" customWidth="1"/>
    <col min="10" max="10" width="12" style="244" bestFit="1" customWidth="1"/>
    <col min="11" max="11" width="30.140625" style="62" bestFit="1" customWidth="1"/>
    <col min="12" max="12" width="18.5703125" style="62" bestFit="1" customWidth="1"/>
    <col min="13" max="13" width="17.85546875" style="239" bestFit="1" customWidth="1"/>
    <col min="14" max="14" width="20.7109375" style="62" bestFit="1" customWidth="1"/>
    <col min="15" max="15" width="16.85546875" style="242" customWidth="1"/>
    <col min="16" max="16" width="4.85546875" style="245" bestFit="1" customWidth="1"/>
    <col min="17" max="17" width="4.85546875" style="245" customWidth="1"/>
    <col min="18" max="18" width="6.28515625" style="245" customWidth="1"/>
    <col min="19" max="20" width="7.7109375" style="245" customWidth="1"/>
    <col min="21" max="21" width="12.5703125" style="246" bestFit="1" customWidth="1"/>
    <col min="22" max="23" width="13" style="246" bestFit="1" customWidth="1"/>
    <col min="24" max="24" width="13" style="246" customWidth="1"/>
    <col min="25" max="25" width="13" style="246" bestFit="1" customWidth="1"/>
    <col min="26" max="16384" width="9.140625" style="62"/>
  </cols>
  <sheetData>
    <row r="1" spans="1:25" ht="21" thickBot="1" x14ac:dyDescent="0.3">
      <c r="B1" s="326" t="s">
        <v>498</v>
      </c>
      <c r="H1" s="324" t="s">
        <v>473</v>
      </c>
      <c r="I1" s="237" t="s">
        <v>439</v>
      </c>
      <c r="L1" s="290"/>
      <c r="M1" s="293" t="s">
        <v>482</v>
      </c>
      <c r="N1" s="290"/>
      <c r="O1" s="290"/>
    </row>
    <row r="2" spans="1:25" ht="15.75" thickBot="1" x14ac:dyDescent="0.3">
      <c r="B2" s="286" t="s">
        <v>497</v>
      </c>
      <c r="C2" s="325">
        <v>19.95</v>
      </c>
      <c r="H2" s="324" t="s">
        <v>472</v>
      </c>
      <c r="I2" s="237" t="s">
        <v>474</v>
      </c>
      <c r="M2" s="291" t="s">
        <v>477</v>
      </c>
    </row>
    <row r="3" spans="1:25" ht="15.75" thickBot="1" x14ac:dyDescent="0.3">
      <c r="G3" s="62"/>
      <c r="M3" s="256" t="s">
        <v>478</v>
      </c>
      <c r="P3"/>
      <c r="Q3"/>
      <c r="R3"/>
      <c r="S3"/>
      <c r="T3"/>
      <c r="U3"/>
      <c r="V3"/>
      <c r="W3"/>
      <c r="X3"/>
      <c r="Y3"/>
    </row>
    <row r="4" spans="1:25" ht="15.75" thickBot="1" x14ac:dyDescent="0.3">
      <c r="G4" s="285" t="s">
        <v>480</v>
      </c>
      <c r="M4" s="292" t="s">
        <v>479</v>
      </c>
      <c r="P4"/>
      <c r="Q4"/>
      <c r="R4"/>
      <c r="S4"/>
      <c r="T4"/>
      <c r="U4"/>
      <c r="V4"/>
      <c r="W4"/>
      <c r="X4"/>
      <c r="Y4"/>
    </row>
    <row r="5" spans="1:25" ht="15.75" thickBot="1" x14ac:dyDescent="0.3">
      <c r="G5" s="243" t="s">
        <v>483</v>
      </c>
      <c r="M5" s="307" t="s">
        <v>475</v>
      </c>
      <c r="R5"/>
      <c r="S5"/>
      <c r="T5"/>
      <c r="V5"/>
      <c r="W5"/>
      <c r="X5"/>
      <c r="Y5"/>
    </row>
    <row r="6" spans="1:25" x14ac:dyDescent="0.25">
      <c r="C6" s="289"/>
      <c r="P6" s="298" t="s">
        <v>491</v>
      </c>
      <c r="Q6"/>
      <c r="R6"/>
      <c r="S6"/>
      <c r="T6"/>
      <c r="U6" s="225" t="s">
        <v>492</v>
      </c>
      <c r="V6"/>
      <c r="W6"/>
      <c r="X6"/>
      <c r="Y6"/>
    </row>
    <row r="7" spans="1:25" s="245" customFormat="1" ht="15.75" thickBot="1" x14ac:dyDescent="0.3">
      <c r="A7" s="238" t="s">
        <v>263</v>
      </c>
      <c r="B7" s="238" t="s">
        <v>265</v>
      </c>
      <c r="C7" s="247" t="s">
        <v>266</v>
      </c>
      <c r="D7" s="238" t="s">
        <v>267</v>
      </c>
      <c r="E7" s="238" t="s">
        <v>326</v>
      </c>
      <c r="F7" s="238" t="s">
        <v>268</v>
      </c>
      <c r="G7" s="238" t="s">
        <v>264</v>
      </c>
      <c r="H7" s="248" t="s">
        <v>350</v>
      </c>
      <c r="I7" s="249" t="s">
        <v>441</v>
      </c>
      <c r="J7" s="250" t="s">
        <v>355</v>
      </c>
      <c r="K7" s="249" t="s">
        <v>351</v>
      </c>
      <c r="L7" s="238" t="s">
        <v>352</v>
      </c>
      <c r="M7" s="247" t="s">
        <v>353</v>
      </c>
      <c r="N7" s="247" t="s">
        <v>356</v>
      </c>
      <c r="O7" s="247" t="s">
        <v>476</v>
      </c>
      <c r="P7" s="247" t="s">
        <v>457</v>
      </c>
      <c r="Q7" s="247" t="s">
        <v>459</v>
      </c>
      <c r="R7" s="247" t="s">
        <v>461</v>
      </c>
      <c r="S7" s="247" t="s">
        <v>463</v>
      </c>
      <c r="T7" s="247" t="s">
        <v>465</v>
      </c>
      <c r="U7" s="247" t="s">
        <v>458</v>
      </c>
      <c r="V7" s="247" t="s">
        <v>460</v>
      </c>
      <c r="W7" s="247" t="s">
        <v>462</v>
      </c>
      <c r="X7" s="247" t="s">
        <v>464</v>
      </c>
      <c r="Y7" s="247" t="s">
        <v>466</v>
      </c>
    </row>
    <row r="8" spans="1:25" ht="15.75" thickBot="1" x14ac:dyDescent="0.3">
      <c r="A8" s="264" t="s">
        <v>269</v>
      </c>
      <c r="B8" s="264" t="s">
        <v>262</v>
      </c>
      <c r="C8" s="284" t="s">
        <v>270</v>
      </c>
      <c r="D8" s="264" t="s">
        <v>327</v>
      </c>
      <c r="E8" s="264" t="s">
        <v>271</v>
      </c>
      <c r="F8" s="264" t="s">
        <v>244</v>
      </c>
      <c r="G8" s="283" t="s">
        <v>261</v>
      </c>
      <c r="H8" s="267">
        <f>IF($M8,_xlfn.IFS($M8&gt;=T8,Y8,$M8&gt;=S8,X8,$M8&gt;=R8,W8,$M8&gt;=Q8,V8,$M8&gt;=P8,U8),"")</f>
        <v>3.3300000000000003E-2</v>
      </c>
      <c r="I8" s="268">
        <f>4*L43</f>
        <v>40</v>
      </c>
      <c r="J8" s="269">
        <f>'Let''s Make a Feather!'!$H8*'Let''s Make a Feather!'!$I8</f>
        <v>1.3320000000000001</v>
      </c>
      <c r="K8" s="268">
        <f>IF(M8&lt;I8,"Not Enough",IF(M8,_xlfn.IFS(M8&gt;=T8,T8,M8&gt;=S8,S8,M8&gt;=R8,R8,M8&gt;=Q8,Q8,M8&gt;=P8,P8),""))</f>
        <v>100</v>
      </c>
      <c r="L8" s="270">
        <f t="shared" ref="L8:L34" si="0">IF(K8="Not Enough","Components",H8*M8)</f>
        <v>3.3300000000000005</v>
      </c>
      <c r="M8" s="256">
        <v>100</v>
      </c>
      <c r="N8" s="300" t="s">
        <v>442</v>
      </c>
      <c r="O8" s="301" t="s">
        <v>409</v>
      </c>
      <c r="P8" s="162">
        <v>1</v>
      </c>
      <c r="Q8" s="162">
        <v>10</v>
      </c>
      <c r="R8" s="162">
        <v>100</v>
      </c>
      <c r="S8" s="162">
        <v>500</v>
      </c>
      <c r="T8" s="162">
        <v>1000</v>
      </c>
      <c r="U8" s="253">
        <v>0.1</v>
      </c>
      <c r="V8" s="253">
        <v>7.4999999999999997E-2</v>
      </c>
      <c r="W8" s="253">
        <v>3.3300000000000003E-2</v>
      </c>
      <c r="X8" s="253">
        <v>2.3800000000000002E-2</v>
      </c>
      <c r="Y8" s="254">
        <v>1.8689999999999998E-2</v>
      </c>
    </row>
    <row r="9" spans="1:25" x14ac:dyDescent="0.25">
      <c r="A9" s="263" t="s">
        <v>260</v>
      </c>
      <c r="B9" s="263" t="s">
        <v>262</v>
      </c>
      <c r="C9" s="317" t="s">
        <v>270</v>
      </c>
      <c r="D9" s="263" t="s">
        <v>328</v>
      </c>
      <c r="E9" s="263" t="s">
        <v>272</v>
      </c>
      <c r="F9" s="263" t="s">
        <v>273</v>
      </c>
      <c r="G9" s="283"/>
      <c r="H9" s="267" t="str">
        <f t="shared" ref="H9:H34" si="1">IF($M9,_xlfn.IFS($M9&gt;=T9,Y9,$M9&gt;=S9,X9,$M9&gt;=R9,W9,$M9&gt;=Q9,V9,$M9&gt;=P9,U9),"")</f>
        <v/>
      </c>
      <c r="I9" s="271"/>
      <c r="J9" s="272"/>
      <c r="K9" s="268" t="str">
        <f t="shared" ref="K9:K34" si="2">IF(M9&lt;I9,"Not Enough",IF(M9,_xlfn.IFS(M9&gt;=T9,T9,M9&gt;=S9,S9,M9&gt;=R9,R9,M9&gt;=Q9,Q9,M9&gt;=P9,P9),""))</f>
        <v/>
      </c>
      <c r="L9" s="270"/>
      <c r="M9" s="299"/>
      <c r="N9" s="300"/>
      <c r="O9" s="301"/>
      <c r="P9" s="162"/>
      <c r="Q9" s="162"/>
      <c r="R9" s="162"/>
      <c r="S9" s="162"/>
      <c r="T9" s="162"/>
      <c r="U9" s="253"/>
      <c r="V9" s="253"/>
      <c r="W9" s="253"/>
      <c r="X9" s="253"/>
      <c r="Y9" s="254"/>
    </row>
    <row r="10" spans="1:25" x14ac:dyDescent="0.25">
      <c r="A10" s="264" t="s">
        <v>278</v>
      </c>
      <c r="B10" s="264" t="s">
        <v>262</v>
      </c>
      <c r="C10" s="284" t="s">
        <v>270</v>
      </c>
      <c r="D10" s="264" t="s">
        <v>330</v>
      </c>
      <c r="E10" s="264" t="s">
        <v>279</v>
      </c>
      <c r="F10" s="264" t="s">
        <v>280</v>
      </c>
      <c r="G10" s="283"/>
      <c r="H10" s="267" t="str">
        <f t="shared" si="1"/>
        <v/>
      </c>
      <c r="I10" s="271"/>
      <c r="J10" s="272"/>
      <c r="K10" s="268" t="str">
        <f t="shared" si="2"/>
        <v/>
      </c>
      <c r="L10" s="270"/>
      <c r="M10" s="299"/>
      <c r="N10" s="300"/>
      <c r="O10" s="301"/>
      <c r="P10" s="162"/>
      <c r="Q10" s="162"/>
      <c r="R10" s="162"/>
      <c r="S10" s="162"/>
      <c r="T10" s="162"/>
      <c r="U10" s="253"/>
      <c r="V10" s="253"/>
      <c r="W10" s="253"/>
      <c r="X10" s="253"/>
      <c r="Y10" s="254"/>
    </row>
    <row r="11" spans="1:25" ht="15.75" thickBot="1" x14ac:dyDescent="0.3">
      <c r="A11" s="263" t="s">
        <v>281</v>
      </c>
      <c r="B11" s="263" t="s">
        <v>262</v>
      </c>
      <c r="C11" s="317" t="s">
        <v>270</v>
      </c>
      <c r="D11" s="263" t="s">
        <v>331</v>
      </c>
      <c r="E11" s="263" t="s">
        <v>282</v>
      </c>
      <c r="F11" s="263" t="s">
        <v>244</v>
      </c>
      <c r="G11" s="283"/>
      <c r="H11" s="267" t="str">
        <f t="shared" si="1"/>
        <v/>
      </c>
      <c r="I11" s="271"/>
      <c r="J11" s="272"/>
      <c r="K11" s="268" t="str">
        <f t="shared" si="2"/>
        <v/>
      </c>
      <c r="L11" s="270"/>
      <c r="M11" s="299"/>
      <c r="N11" s="300"/>
      <c r="O11" s="301"/>
      <c r="P11" s="162"/>
      <c r="Q11" s="162"/>
      <c r="R11" s="162"/>
      <c r="S11" s="162"/>
      <c r="T11" s="162"/>
      <c r="U11" s="253"/>
      <c r="V11" s="253"/>
      <c r="W11" s="253"/>
      <c r="X11" s="253"/>
      <c r="Y11" s="254"/>
    </row>
    <row r="12" spans="1:25" ht="15" customHeight="1" thickBot="1" x14ac:dyDescent="0.3">
      <c r="A12" s="264" t="s">
        <v>246</v>
      </c>
      <c r="B12" s="264" t="s">
        <v>276</v>
      </c>
      <c r="C12" s="284" t="s">
        <v>270</v>
      </c>
      <c r="D12" s="264" t="s">
        <v>338</v>
      </c>
      <c r="E12" s="264" t="s">
        <v>300</v>
      </c>
      <c r="F12" s="264" t="s">
        <v>244</v>
      </c>
      <c r="G12" s="266" t="s">
        <v>299</v>
      </c>
      <c r="H12" s="275">
        <f t="shared" si="1"/>
        <v>6.0000000000000001E-3</v>
      </c>
      <c r="I12" s="276">
        <f>3*L43</f>
        <v>30</v>
      </c>
      <c r="J12" s="277">
        <f>'Let''s Make a Feather!'!$H12*'Let''s Make a Feather!'!$I12</f>
        <v>0.18</v>
      </c>
      <c r="K12" s="276">
        <f t="shared" si="2"/>
        <v>100</v>
      </c>
      <c r="L12" s="278">
        <f t="shared" si="0"/>
        <v>0.6</v>
      </c>
      <c r="M12" s="256">
        <v>100</v>
      </c>
      <c r="N12" s="303" t="s">
        <v>443</v>
      </c>
      <c r="O12" s="304" t="s">
        <v>408</v>
      </c>
      <c r="P12" s="314">
        <v>1</v>
      </c>
      <c r="Q12" s="314">
        <v>10</v>
      </c>
      <c r="R12" s="314">
        <v>100</v>
      </c>
      <c r="S12" s="314">
        <v>1000</v>
      </c>
      <c r="T12" s="314">
        <v>2500</v>
      </c>
      <c r="U12" s="315">
        <v>0.1</v>
      </c>
      <c r="V12" s="315">
        <v>1.4999999999999999E-2</v>
      </c>
      <c r="W12" s="315">
        <v>6.0000000000000001E-3</v>
      </c>
      <c r="X12" s="315">
        <v>2.6800000000000001E-3</v>
      </c>
      <c r="Y12" s="315">
        <v>2.33E-3</v>
      </c>
    </row>
    <row r="13" spans="1:25" x14ac:dyDescent="0.25">
      <c r="A13" s="263" t="s">
        <v>249</v>
      </c>
      <c r="B13" s="263" t="s">
        <v>303</v>
      </c>
      <c r="C13" s="317" t="s">
        <v>270</v>
      </c>
      <c r="D13" s="263" t="s">
        <v>338</v>
      </c>
      <c r="E13" s="263" t="s">
        <v>304</v>
      </c>
      <c r="F13" s="263" t="s">
        <v>280</v>
      </c>
      <c r="G13" s="266"/>
      <c r="H13" s="275" t="str">
        <f t="shared" si="1"/>
        <v/>
      </c>
      <c r="I13" s="279"/>
      <c r="J13" s="280"/>
      <c r="K13" s="276" t="str">
        <f t="shared" si="2"/>
        <v/>
      </c>
      <c r="L13" s="278"/>
      <c r="M13" s="302"/>
      <c r="N13" s="303"/>
      <c r="O13" s="304"/>
      <c r="P13" s="314"/>
      <c r="Q13" s="314"/>
      <c r="R13" s="314"/>
      <c r="S13" s="314"/>
      <c r="T13" s="314"/>
      <c r="U13" s="315"/>
      <c r="V13" s="315"/>
      <c r="W13" s="315"/>
      <c r="X13" s="315"/>
      <c r="Y13" s="315"/>
    </row>
    <row r="14" spans="1:25" ht="15.75" thickBot="1" x14ac:dyDescent="0.3">
      <c r="A14" s="264" t="s">
        <v>251</v>
      </c>
      <c r="B14" s="264" t="s">
        <v>276</v>
      </c>
      <c r="C14" s="284" t="s">
        <v>270</v>
      </c>
      <c r="D14" s="264" t="s">
        <v>343</v>
      </c>
      <c r="E14" s="264" t="s">
        <v>308</v>
      </c>
      <c r="F14" s="264" t="s">
        <v>293</v>
      </c>
      <c r="G14" s="266"/>
      <c r="H14" s="275" t="str">
        <f t="shared" si="1"/>
        <v/>
      </c>
      <c r="I14" s="279"/>
      <c r="J14" s="280"/>
      <c r="K14" s="276" t="str">
        <f t="shared" si="2"/>
        <v/>
      </c>
      <c r="L14" s="278"/>
      <c r="M14" s="302"/>
      <c r="N14" s="303"/>
      <c r="O14" s="304"/>
      <c r="P14" s="314"/>
      <c r="Q14" s="314"/>
      <c r="R14" s="314"/>
      <c r="S14" s="314"/>
      <c r="T14" s="314"/>
      <c r="U14" s="315"/>
      <c r="V14" s="315"/>
      <c r="W14" s="315"/>
      <c r="X14" s="315"/>
      <c r="Y14" s="315"/>
    </row>
    <row r="15" spans="1:25" ht="15.75" thickBot="1" x14ac:dyDescent="0.3">
      <c r="A15" s="263" t="s">
        <v>250</v>
      </c>
      <c r="B15" s="263" t="s">
        <v>276</v>
      </c>
      <c r="C15" s="317" t="s">
        <v>270</v>
      </c>
      <c r="D15" s="263" t="s">
        <v>342</v>
      </c>
      <c r="E15" s="263" t="s">
        <v>298</v>
      </c>
      <c r="F15" s="263" t="s">
        <v>293</v>
      </c>
      <c r="G15" s="274" t="s">
        <v>307</v>
      </c>
      <c r="H15" s="267">
        <f t="shared" si="1"/>
        <v>1.4999999999999999E-2</v>
      </c>
      <c r="I15" s="273">
        <f>1*L$43</f>
        <v>10</v>
      </c>
      <c r="J15" s="270">
        <f>'Let''s Make a Feather!'!$H15*'Let''s Make a Feather!'!$I15</f>
        <v>0.15</v>
      </c>
      <c r="K15" s="268">
        <f t="shared" si="2"/>
        <v>10</v>
      </c>
      <c r="L15" s="270">
        <f t="shared" si="0"/>
        <v>0.15</v>
      </c>
      <c r="M15" s="256">
        <v>10</v>
      </c>
      <c r="N15" s="300" t="s">
        <v>443</v>
      </c>
      <c r="O15" s="301" t="s">
        <v>406</v>
      </c>
      <c r="P15" s="162">
        <v>1</v>
      </c>
      <c r="Q15" s="162">
        <v>10</v>
      </c>
      <c r="R15" s="162">
        <v>100</v>
      </c>
      <c r="S15" s="162">
        <v>1000</v>
      </c>
      <c r="T15" s="162">
        <v>2500</v>
      </c>
      <c r="U15" s="253">
        <v>0.1</v>
      </c>
      <c r="V15" s="253">
        <v>1.4999999999999999E-2</v>
      </c>
      <c r="W15" s="253">
        <v>6.0000000000000001E-3</v>
      </c>
      <c r="X15" s="253">
        <v>2.6800000000000001E-3</v>
      </c>
      <c r="Y15" s="253">
        <v>2.33E-3</v>
      </c>
    </row>
    <row r="16" spans="1:25" ht="15.75" thickBot="1" x14ac:dyDescent="0.3">
      <c r="A16" s="264" t="s">
        <v>245</v>
      </c>
      <c r="B16" s="264" t="s">
        <v>276</v>
      </c>
      <c r="C16" s="284" t="s">
        <v>270</v>
      </c>
      <c r="D16" s="264" t="s">
        <v>337</v>
      </c>
      <c r="E16" s="264" t="s">
        <v>298</v>
      </c>
      <c r="F16" s="264" t="s">
        <v>244</v>
      </c>
      <c r="G16" s="266" t="s">
        <v>297</v>
      </c>
      <c r="H16" s="275">
        <f t="shared" si="1"/>
        <v>1.4999999999999999E-2</v>
      </c>
      <c r="I16" s="276">
        <f>1*L43</f>
        <v>10</v>
      </c>
      <c r="J16" s="277">
        <f>'Let''s Make a Feather!'!$H16*'Let''s Make a Feather!'!$I16</f>
        <v>0.15</v>
      </c>
      <c r="K16" s="276">
        <f t="shared" si="2"/>
        <v>10</v>
      </c>
      <c r="L16" s="278">
        <f t="shared" si="0"/>
        <v>0.15</v>
      </c>
      <c r="M16" s="256">
        <v>10</v>
      </c>
      <c r="N16" s="303" t="s">
        <v>443</v>
      </c>
      <c r="O16" s="304" t="s">
        <v>414</v>
      </c>
      <c r="P16" s="314">
        <v>1</v>
      </c>
      <c r="Q16" s="314">
        <v>10</v>
      </c>
      <c r="R16" s="314">
        <v>100</v>
      </c>
      <c r="S16" s="314">
        <v>1000</v>
      </c>
      <c r="T16" s="314">
        <v>2500</v>
      </c>
      <c r="U16" s="315">
        <v>0.1</v>
      </c>
      <c r="V16" s="315">
        <v>1.4999999999999999E-2</v>
      </c>
      <c r="W16" s="315">
        <v>6.0000000000000001E-3</v>
      </c>
      <c r="X16" s="315">
        <v>2.6800000000000001E-3</v>
      </c>
      <c r="Y16" s="315">
        <v>2.33E-3</v>
      </c>
    </row>
    <row r="17" spans="1:25" ht="15.75" thickBot="1" x14ac:dyDescent="0.3">
      <c r="A17" s="263" t="s">
        <v>274</v>
      </c>
      <c r="B17" s="263" t="s">
        <v>276</v>
      </c>
      <c r="C17" s="317" t="s">
        <v>270</v>
      </c>
      <c r="D17" s="263" t="s">
        <v>329</v>
      </c>
      <c r="E17" s="263" t="s">
        <v>277</v>
      </c>
      <c r="F17" s="263" t="s">
        <v>273</v>
      </c>
      <c r="G17" s="274" t="s">
        <v>275</v>
      </c>
      <c r="H17" s="267">
        <f t="shared" si="1"/>
        <v>1.37E-2</v>
      </c>
      <c r="I17" s="273">
        <f>2*L43</f>
        <v>20</v>
      </c>
      <c r="J17" s="270">
        <f>'Let''s Make a Feather!'!$H17*'Let''s Make a Feather!'!$I17</f>
        <v>0.27400000000000002</v>
      </c>
      <c r="K17" s="268">
        <f t="shared" si="2"/>
        <v>100</v>
      </c>
      <c r="L17" s="270">
        <f t="shared" si="0"/>
        <v>1.37</v>
      </c>
      <c r="M17" s="256">
        <v>100</v>
      </c>
      <c r="N17" s="300" t="s">
        <v>442</v>
      </c>
      <c r="O17" s="301" t="s">
        <v>407</v>
      </c>
      <c r="P17" s="162">
        <v>1</v>
      </c>
      <c r="Q17" s="255">
        <v>10</v>
      </c>
      <c r="R17" s="162">
        <v>100</v>
      </c>
      <c r="S17" s="162">
        <v>500</v>
      </c>
      <c r="T17" s="162">
        <v>1000</v>
      </c>
      <c r="U17" s="253">
        <v>0.1</v>
      </c>
      <c r="V17" s="253">
        <v>3.1E-2</v>
      </c>
      <c r="W17" s="253">
        <v>1.37E-2</v>
      </c>
      <c r="X17" s="253">
        <v>9.8200000000000006E-3</v>
      </c>
      <c r="Y17" s="253">
        <v>7.7099999999999998E-3</v>
      </c>
    </row>
    <row r="18" spans="1:25" ht="15.75" thickBot="1" x14ac:dyDescent="0.3">
      <c r="A18" s="264" t="s">
        <v>283</v>
      </c>
      <c r="B18" s="264" t="s">
        <v>276</v>
      </c>
      <c r="C18" s="265" t="s">
        <v>270</v>
      </c>
      <c r="D18" s="264" t="s">
        <v>332</v>
      </c>
      <c r="E18" s="264" t="s">
        <v>284</v>
      </c>
      <c r="F18" s="264" t="s">
        <v>244</v>
      </c>
      <c r="G18" s="274"/>
      <c r="H18" s="267" t="str">
        <f t="shared" si="1"/>
        <v/>
      </c>
      <c r="I18" s="271"/>
      <c r="J18" s="272"/>
      <c r="K18" s="268" t="str">
        <f t="shared" si="2"/>
        <v/>
      </c>
      <c r="L18" s="270"/>
      <c r="M18" s="299"/>
      <c r="N18" s="300"/>
      <c r="O18" s="301"/>
      <c r="P18" s="162"/>
      <c r="Q18" s="255"/>
      <c r="R18" s="162"/>
      <c r="S18" s="162"/>
      <c r="T18" s="162"/>
      <c r="U18" s="253"/>
      <c r="V18" s="253"/>
      <c r="W18" s="253"/>
      <c r="X18" s="253"/>
      <c r="Y18" s="253"/>
    </row>
    <row r="19" spans="1:25" ht="15.75" thickBot="1" x14ac:dyDescent="0.3">
      <c r="A19" s="263" t="s">
        <v>160</v>
      </c>
      <c r="B19" s="263" t="s">
        <v>276</v>
      </c>
      <c r="C19" s="317" t="s">
        <v>270</v>
      </c>
      <c r="D19" s="263" t="s">
        <v>341</v>
      </c>
      <c r="E19" s="263" t="s">
        <v>306</v>
      </c>
      <c r="F19" s="263" t="s">
        <v>280</v>
      </c>
      <c r="G19" s="281" t="s">
        <v>305</v>
      </c>
      <c r="H19" s="275">
        <f t="shared" si="1"/>
        <v>1.0999999999999999E-2</v>
      </c>
      <c r="I19" s="282">
        <f>1*L43</f>
        <v>10</v>
      </c>
      <c r="J19" s="278">
        <f>'Let''s Make a Feather!'!$H19*'Let''s Make a Feather!'!$I19</f>
        <v>0.10999999999999999</v>
      </c>
      <c r="K19" s="276">
        <f t="shared" si="2"/>
        <v>10</v>
      </c>
      <c r="L19" s="278">
        <f t="shared" si="0"/>
        <v>0.10999999999999999</v>
      </c>
      <c r="M19" s="256">
        <v>10</v>
      </c>
      <c r="N19" s="303" t="s">
        <v>443</v>
      </c>
      <c r="O19" s="304" t="s">
        <v>413</v>
      </c>
      <c r="P19" s="314">
        <v>1</v>
      </c>
      <c r="Q19" s="316">
        <v>10</v>
      </c>
      <c r="R19" s="314">
        <v>100</v>
      </c>
      <c r="S19" s="314">
        <v>1000</v>
      </c>
      <c r="T19" s="314">
        <v>2500</v>
      </c>
      <c r="U19" s="315">
        <v>0.1</v>
      </c>
      <c r="V19" s="315">
        <v>1.0999999999999999E-2</v>
      </c>
      <c r="W19" s="315">
        <v>4.5999999999999999E-3</v>
      </c>
      <c r="X19" s="315">
        <v>2.0699999999999998E-3</v>
      </c>
      <c r="Y19" s="315">
        <v>1.8E-3</v>
      </c>
    </row>
    <row r="20" spans="1:25" ht="15.75" thickBot="1" x14ac:dyDescent="0.3">
      <c r="A20" s="264" t="s">
        <v>247</v>
      </c>
      <c r="B20" s="264" t="s">
        <v>276</v>
      </c>
      <c r="C20" s="284" t="s">
        <v>270</v>
      </c>
      <c r="D20" s="264" t="s">
        <v>339</v>
      </c>
      <c r="E20" s="264" t="s">
        <v>301</v>
      </c>
      <c r="F20" s="264" t="s">
        <v>244</v>
      </c>
      <c r="G20" s="283" t="s">
        <v>354</v>
      </c>
      <c r="H20" s="267">
        <f t="shared" si="1"/>
        <v>4.5999999999999999E-3</v>
      </c>
      <c r="I20" s="268">
        <f>2*L43</f>
        <v>20</v>
      </c>
      <c r="J20" s="269">
        <f>'Let''s Make a Feather!'!$H20*'Let''s Make a Feather!'!$I20</f>
        <v>9.1999999999999998E-2</v>
      </c>
      <c r="K20" s="268">
        <f t="shared" si="2"/>
        <v>100</v>
      </c>
      <c r="L20" s="270">
        <f t="shared" si="0"/>
        <v>0.45999999999999996</v>
      </c>
      <c r="M20" s="256">
        <v>100</v>
      </c>
      <c r="N20" s="300" t="s">
        <v>443</v>
      </c>
      <c r="O20" s="301" t="s">
        <v>405</v>
      </c>
      <c r="P20" s="162">
        <v>1</v>
      </c>
      <c r="Q20" s="255">
        <v>10</v>
      </c>
      <c r="R20" s="162">
        <v>100</v>
      </c>
      <c r="S20" s="162">
        <v>1000</v>
      </c>
      <c r="T20" s="162">
        <v>2500</v>
      </c>
      <c r="U20" s="253">
        <v>0.1</v>
      </c>
      <c r="V20" s="253">
        <v>1.0999999999999999E-2</v>
      </c>
      <c r="W20" s="253">
        <v>4.5999999999999999E-3</v>
      </c>
      <c r="X20" s="253">
        <v>2.0699999999999998E-3</v>
      </c>
      <c r="Y20" s="253">
        <v>1.8E-3</v>
      </c>
    </row>
    <row r="21" spans="1:25" ht="15.75" thickBot="1" x14ac:dyDescent="0.3">
      <c r="A21" s="263" t="s">
        <v>248</v>
      </c>
      <c r="B21" s="263" t="s">
        <v>276</v>
      </c>
      <c r="C21" s="317" t="s">
        <v>270</v>
      </c>
      <c r="D21" s="263" t="s">
        <v>340</v>
      </c>
      <c r="E21" s="263" t="s">
        <v>302</v>
      </c>
      <c r="F21" s="263" t="s">
        <v>244</v>
      </c>
      <c r="G21" s="283"/>
      <c r="H21" s="267" t="str">
        <f t="shared" si="1"/>
        <v/>
      </c>
      <c r="I21" s="271"/>
      <c r="J21" s="272"/>
      <c r="K21" s="268" t="str">
        <f t="shared" si="2"/>
        <v/>
      </c>
      <c r="L21" s="270"/>
      <c r="M21" s="299"/>
      <c r="N21" s="300"/>
      <c r="O21" s="301"/>
      <c r="P21" s="162"/>
      <c r="Q21" s="255"/>
      <c r="R21" s="162"/>
      <c r="S21" s="162"/>
      <c r="T21" s="162"/>
      <c r="U21" s="253"/>
      <c r="V21" s="253"/>
      <c r="W21" s="253"/>
      <c r="X21" s="253"/>
      <c r="Y21" s="253"/>
    </row>
    <row r="22" spans="1:25" ht="15.75" thickBot="1" x14ac:dyDescent="0.3">
      <c r="A22" s="264" t="s">
        <v>254</v>
      </c>
      <c r="B22" s="264" t="s">
        <v>252</v>
      </c>
      <c r="C22" s="284" t="s">
        <v>324</v>
      </c>
      <c r="D22" s="264" t="s">
        <v>349</v>
      </c>
      <c r="E22" s="264" t="s">
        <v>325</v>
      </c>
      <c r="F22" s="264" t="s">
        <v>293</v>
      </c>
      <c r="G22" s="251" t="s">
        <v>253</v>
      </c>
      <c r="H22" s="275">
        <f t="shared" si="1"/>
        <v>0.40300000000000002</v>
      </c>
      <c r="I22" s="276">
        <f t="shared" ref="I22:I32" si="3">1*L$43</f>
        <v>10</v>
      </c>
      <c r="J22" s="277">
        <f>'Let''s Make a Feather!'!$H22*'Let''s Make a Feather!'!$I22</f>
        <v>4.03</v>
      </c>
      <c r="K22" s="276">
        <f t="shared" si="2"/>
        <v>10</v>
      </c>
      <c r="L22" s="278">
        <f t="shared" si="0"/>
        <v>4.03</v>
      </c>
      <c r="M22" s="256">
        <v>10</v>
      </c>
      <c r="N22" s="303" t="s">
        <v>444</v>
      </c>
      <c r="O22" s="304" t="s">
        <v>400</v>
      </c>
      <c r="P22" s="314">
        <v>1</v>
      </c>
      <c r="Q22" s="314">
        <v>10</v>
      </c>
      <c r="R22" s="314">
        <v>50</v>
      </c>
      <c r="S22" s="314">
        <v>100</v>
      </c>
      <c r="T22" s="314">
        <v>500</v>
      </c>
      <c r="U22" s="315">
        <v>0.48</v>
      </c>
      <c r="V22" s="315">
        <v>0.40300000000000002</v>
      </c>
      <c r="W22" s="315">
        <v>0.3624</v>
      </c>
      <c r="X22" s="315">
        <v>0.3221</v>
      </c>
      <c r="Y22" s="315">
        <v>0.30597999999999997</v>
      </c>
    </row>
    <row r="23" spans="1:25" ht="15.75" thickBot="1" x14ac:dyDescent="0.3">
      <c r="A23" s="263" t="s">
        <v>257</v>
      </c>
      <c r="B23" s="263" t="s">
        <v>294</v>
      </c>
      <c r="C23" s="317" t="s">
        <v>270</v>
      </c>
      <c r="D23" s="263" t="s">
        <v>335</v>
      </c>
      <c r="E23" s="263" t="s">
        <v>295</v>
      </c>
      <c r="F23" s="263" t="s">
        <v>244</v>
      </c>
      <c r="G23" s="252" t="s">
        <v>256</v>
      </c>
      <c r="H23" s="267">
        <f t="shared" si="1"/>
        <v>4.0999999999999996</v>
      </c>
      <c r="I23" s="273">
        <f t="shared" si="3"/>
        <v>10</v>
      </c>
      <c r="J23" s="270">
        <f>'Let''s Make a Feather!'!$H23*'Let''s Make a Feather!'!$I23</f>
        <v>41</v>
      </c>
      <c r="K23" s="268">
        <f t="shared" si="2"/>
        <v>1</v>
      </c>
      <c r="L23" s="270">
        <f>IF(K23="Not Enough","Components",H23*M23)</f>
        <v>41</v>
      </c>
      <c r="M23" s="256">
        <v>10</v>
      </c>
      <c r="N23" s="300" t="s">
        <v>445</v>
      </c>
      <c r="O23" s="301" t="s">
        <v>398</v>
      </c>
      <c r="P23" s="162">
        <v>1</v>
      </c>
      <c r="Q23" s="162">
        <v>25</v>
      </c>
      <c r="R23" s="162">
        <v>100</v>
      </c>
      <c r="S23" s="162">
        <v>100</v>
      </c>
      <c r="T23" s="162">
        <v>100</v>
      </c>
      <c r="U23" s="253">
        <v>4.0999999999999996</v>
      </c>
      <c r="V23" s="253">
        <v>3.7595999999999998</v>
      </c>
      <c r="W23" s="253">
        <v>3.4093</v>
      </c>
      <c r="X23" s="253">
        <v>3.4093</v>
      </c>
      <c r="Y23" s="253">
        <v>3.4093</v>
      </c>
    </row>
    <row r="24" spans="1:25" ht="15.75" thickBot="1" x14ac:dyDescent="0.3">
      <c r="A24" s="264" t="s">
        <v>319</v>
      </c>
      <c r="B24" s="264" t="s">
        <v>321</v>
      </c>
      <c r="C24" s="284" t="s">
        <v>270</v>
      </c>
      <c r="D24" s="264" t="s">
        <v>347</v>
      </c>
      <c r="E24" s="264" t="s">
        <v>322</v>
      </c>
      <c r="F24" s="264" t="s">
        <v>244</v>
      </c>
      <c r="G24" s="266" t="s">
        <v>320</v>
      </c>
      <c r="H24" s="275">
        <f t="shared" si="1"/>
        <v>0.54700000000000004</v>
      </c>
      <c r="I24" s="276">
        <f t="shared" si="3"/>
        <v>10</v>
      </c>
      <c r="J24" s="277">
        <f>'Let''s Make a Feather!'!$H24*'Let''s Make a Feather!'!$I24</f>
        <v>5.4700000000000006</v>
      </c>
      <c r="K24" s="276">
        <f t="shared" si="2"/>
        <v>10</v>
      </c>
      <c r="L24" s="278">
        <f t="shared" si="0"/>
        <v>5.4700000000000006</v>
      </c>
      <c r="M24" s="256">
        <v>10</v>
      </c>
      <c r="N24" s="303" t="s">
        <v>446</v>
      </c>
      <c r="O24" s="304" t="s">
        <v>404</v>
      </c>
      <c r="P24" s="314">
        <v>1</v>
      </c>
      <c r="Q24" s="314">
        <v>10</v>
      </c>
      <c r="R24" s="314">
        <v>100</v>
      </c>
      <c r="S24" s="314">
        <v>500</v>
      </c>
      <c r="T24" s="314">
        <v>500</v>
      </c>
      <c r="U24" s="315">
        <v>0.57999999999999996</v>
      </c>
      <c r="V24" s="315">
        <v>0.54700000000000004</v>
      </c>
      <c r="W24" s="315">
        <v>0.4194</v>
      </c>
      <c r="X24" s="315">
        <v>0.36470000000000002</v>
      </c>
      <c r="Y24" s="315">
        <v>0.36470000000000002</v>
      </c>
    </row>
    <row r="25" spans="1:25" ht="15.75" thickBot="1" x14ac:dyDescent="0.3">
      <c r="A25" s="263" t="s">
        <v>289</v>
      </c>
      <c r="B25" s="263" t="s">
        <v>291</v>
      </c>
      <c r="C25" s="317" t="s">
        <v>270</v>
      </c>
      <c r="D25" s="263" t="s">
        <v>334</v>
      </c>
      <c r="E25" s="263" t="s">
        <v>292</v>
      </c>
      <c r="F25" s="263" t="s">
        <v>293</v>
      </c>
      <c r="G25" s="252" t="s">
        <v>290</v>
      </c>
      <c r="H25" s="267">
        <f t="shared" si="1"/>
        <v>0.33200000000000002</v>
      </c>
      <c r="I25" s="273">
        <f t="shared" si="3"/>
        <v>10</v>
      </c>
      <c r="J25" s="270">
        <f>'Let''s Make a Feather!'!$H25*'Let''s Make a Feather!'!$I25</f>
        <v>3.3200000000000003</v>
      </c>
      <c r="K25" s="268">
        <f t="shared" si="2"/>
        <v>10</v>
      </c>
      <c r="L25" s="270">
        <f t="shared" si="0"/>
        <v>3.3200000000000003</v>
      </c>
      <c r="M25" s="256">
        <v>10</v>
      </c>
      <c r="N25" s="300" t="s">
        <v>447</v>
      </c>
      <c r="O25" s="301" t="s">
        <v>399</v>
      </c>
      <c r="P25" s="162">
        <v>1</v>
      </c>
      <c r="Q25" s="162">
        <v>10</v>
      </c>
      <c r="R25" s="162">
        <v>100</v>
      </c>
      <c r="S25" s="162">
        <v>500</v>
      </c>
      <c r="T25" s="162">
        <v>1000</v>
      </c>
      <c r="U25" s="253">
        <v>0.44</v>
      </c>
      <c r="V25" s="253">
        <v>0.33200000000000002</v>
      </c>
      <c r="W25" s="253">
        <v>0.20710000000000001</v>
      </c>
      <c r="X25" s="253">
        <v>0.14172000000000001</v>
      </c>
      <c r="Y25" s="253">
        <v>0.10901</v>
      </c>
    </row>
    <row r="26" spans="1:25" ht="15.75" thickBot="1" x14ac:dyDescent="0.3">
      <c r="A26" s="264" t="s">
        <v>145</v>
      </c>
      <c r="B26" s="264" t="s">
        <v>315</v>
      </c>
      <c r="C26" s="284" t="s">
        <v>270</v>
      </c>
      <c r="D26" s="264" t="s">
        <v>346</v>
      </c>
      <c r="E26" s="264" t="s">
        <v>318</v>
      </c>
      <c r="F26" s="264" t="s">
        <v>293</v>
      </c>
      <c r="G26" s="266" t="s">
        <v>317</v>
      </c>
      <c r="H26" s="275">
        <f t="shared" si="1"/>
        <v>0.57999999999999996</v>
      </c>
      <c r="I26" s="276">
        <f t="shared" si="3"/>
        <v>10</v>
      </c>
      <c r="J26" s="277">
        <f>'Let''s Make a Feather!'!$H26*'Let''s Make a Feather!'!$I26</f>
        <v>5.8</v>
      </c>
      <c r="K26" s="276">
        <f t="shared" si="2"/>
        <v>1</v>
      </c>
      <c r="L26" s="278">
        <f t="shared" si="0"/>
        <v>5.8</v>
      </c>
      <c r="M26" s="256">
        <v>10</v>
      </c>
      <c r="N26" s="303" t="s">
        <v>448</v>
      </c>
      <c r="O26" s="304" t="s">
        <v>412</v>
      </c>
      <c r="P26" s="314">
        <v>1</v>
      </c>
      <c r="Q26" s="314">
        <v>25</v>
      </c>
      <c r="R26" s="314">
        <v>100</v>
      </c>
      <c r="S26" s="314">
        <v>100</v>
      </c>
      <c r="T26" s="314">
        <v>100</v>
      </c>
      <c r="U26" s="315">
        <v>0.57999999999999996</v>
      </c>
      <c r="V26" s="315">
        <v>0.48399999999999999</v>
      </c>
      <c r="W26" s="315">
        <v>0.43259999999999998</v>
      </c>
      <c r="X26" s="315">
        <v>0.43259999999999998</v>
      </c>
      <c r="Y26" s="315">
        <v>0.43259999999999998</v>
      </c>
    </row>
    <row r="27" spans="1:25" ht="15.75" thickBot="1" x14ac:dyDescent="0.3">
      <c r="A27" s="263" t="s">
        <v>255</v>
      </c>
      <c r="B27" s="263" t="s">
        <v>259</v>
      </c>
      <c r="C27" s="317" t="s">
        <v>270</v>
      </c>
      <c r="D27" s="263" t="s">
        <v>348</v>
      </c>
      <c r="E27" s="263" t="s">
        <v>323</v>
      </c>
      <c r="F27" s="263" t="s">
        <v>280</v>
      </c>
      <c r="G27" s="274" t="s">
        <v>258</v>
      </c>
      <c r="H27" s="267">
        <f t="shared" si="1"/>
        <v>0.437</v>
      </c>
      <c r="I27" s="273">
        <f t="shared" si="3"/>
        <v>10</v>
      </c>
      <c r="J27" s="270">
        <f>'Let''s Make a Feather!'!$H27*'Let''s Make a Feather!'!$I27</f>
        <v>4.37</v>
      </c>
      <c r="K27" s="268">
        <f t="shared" si="2"/>
        <v>10</v>
      </c>
      <c r="L27" s="270">
        <f t="shared" si="0"/>
        <v>4.37</v>
      </c>
      <c r="M27" s="256">
        <v>10</v>
      </c>
      <c r="N27" s="300" t="s">
        <v>449</v>
      </c>
      <c r="O27" s="301" t="s">
        <v>403</v>
      </c>
      <c r="P27" s="162">
        <v>1</v>
      </c>
      <c r="Q27" s="162">
        <v>10</v>
      </c>
      <c r="R27" s="162">
        <v>25</v>
      </c>
      <c r="S27" s="162">
        <v>50</v>
      </c>
      <c r="T27" s="162">
        <v>100</v>
      </c>
      <c r="U27" s="253">
        <v>0.46</v>
      </c>
      <c r="V27" s="253">
        <v>0.437</v>
      </c>
      <c r="W27" s="253">
        <v>0.37440000000000001</v>
      </c>
      <c r="X27" s="253">
        <v>0.318</v>
      </c>
      <c r="Y27" s="253">
        <v>0.30559999999999998</v>
      </c>
    </row>
    <row r="28" spans="1:25" ht="15.75" thickBot="1" x14ac:dyDescent="0.3">
      <c r="A28" s="264" t="s">
        <v>285</v>
      </c>
      <c r="B28" s="264" t="s">
        <v>287</v>
      </c>
      <c r="C28" s="265" t="s">
        <v>270</v>
      </c>
      <c r="D28" s="264" t="s">
        <v>333</v>
      </c>
      <c r="E28" s="264" t="s">
        <v>288</v>
      </c>
      <c r="F28" s="264" t="s">
        <v>280</v>
      </c>
      <c r="G28" s="251" t="s">
        <v>286</v>
      </c>
      <c r="H28" s="275">
        <f t="shared" si="1"/>
        <v>0.30199999999999999</v>
      </c>
      <c r="I28" s="276">
        <f t="shared" si="3"/>
        <v>10</v>
      </c>
      <c r="J28" s="277">
        <f>'Let''s Make a Feather!'!$H28*'Let''s Make a Feather!'!$I28</f>
        <v>3.02</v>
      </c>
      <c r="K28" s="276">
        <f t="shared" si="2"/>
        <v>10</v>
      </c>
      <c r="L28" s="278">
        <f t="shared" si="0"/>
        <v>3.02</v>
      </c>
      <c r="M28" s="256">
        <v>10</v>
      </c>
      <c r="N28" s="303" t="s">
        <v>450</v>
      </c>
      <c r="O28" s="304" t="s">
        <v>402</v>
      </c>
      <c r="P28" s="314">
        <v>1</v>
      </c>
      <c r="Q28" s="314">
        <v>10</v>
      </c>
      <c r="R28" s="314">
        <v>25</v>
      </c>
      <c r="S28" s="314">
        <v>100</v>
      </c>
      <c r="T28" s="314">
        <v>250</v>
      </c>
      <c r="U28" s="315">
        <v>0.42</v>
      </c>
      <c r="V28" s="315">
        <v>0.30199999999999999</v>
      </c>
      <c r="W28" s="315">
        <v>0.24640000000000001</v>
      </c>
      <c r="X28" s="315">
        <v>0.1971</v>
      </c>
      <c r="Y28" s="315">
        <v>0.16632</v>
      </c>
    </row>
    <row r="29" spans="1:25" ht="15.75" thickBot="1" x14ac:dyDescent="0.3">
      <c r="A29" s="263" t="s">
        <v>42</v>
      </c>
      <c r="B29" s="263" t="s">
        <v>287</v>
      </c>
      <c r="C29" s="317" t="s">
        <v>270</v>
      </c>
      <c r="D29" s="263" t="s">
        <v>336</v>
      </c>
      <c r="E29" s="263" t="s">
        <v>296</v>
      </c>
      <c r="F29" s="263" t="s">
        <v>273</v>
      </c>
      <c r="G29" s="252" t="s">
        <v>85</v>
      </c>
      <c r="H29" s="267">
        <f t="shared" si="1"/>
        <v>0.32700000000000001</v>
      </c>
      <c r="I29" s="273">
        <f t="shared" si="3"/>
        <v>10</v>
      </c>
      <c r="J29" s="270">
        <f>'Let''s Make a Feather!'!$H29*'Let''s Make a Feather!'!$I29</f>
        <v>3.27</v>
      </c>
      <c r="K29" s="268">
        <f t="shared" si="2"/>
        <v>10</v>
      </c>
      <c r="L29" s="270">
        <f t="shared" si="0"/>
        <v>3.27</v>
      </c>
      <c r="M29" s="256">
        <v>10</v>
      </c>
      <c r="N29" s="300" t="s">
        <v>451</v>
      </c>
      <c r="O29" s="301" t="s">
        <v>401</v>
      </c>
      <c r="P29" s="162">
        <v>1</v>
      </c>
      <c r="Q29" s="162">
        <v>10</v>
      </c>
      <c r="R29" s="162">
        <v>25</v>
      </c>
      <c r="S29" s="162">
        <v>100</v>
      </c>
      <c r="T29" s="162">
        <v>250</v>
      </c>
      <c r="U29" s="253">
        <v>0.45</v>
      </c>
      <c r="V29" s="253">
        <v>0.32700000000000001</v>
      </c>
      <c r="W29" s="253">
        <v>0.25040000000000001</v>
      </c>
      <c r="X29" s="253">
        <v>0.16339999999999999</v>
      </c>
      <c r="Y29" s="253">
        <v>0.1198</v>
      </c>
    </row>
    <row r="30" spans="1:25" ht="15.75" thickBot="1" x14ac:dyDescent="0.3">
      <c r="A30" s="264" t="s">
        <v>309</v>
      </c>
      <c r="B30" s="264" t="s">
        <v>311</v>
      </c>
      <c r="C30" s="284" t="s">
        <v>312</v>
      </c>
      <c r="D30" s="264" t="s">
        <v>344</v>
      </c>
      <c r="E30" s="264" t="s">
        <v>313</v>
      </c>
      <c r="F30" s="264" t="s">
        <v>293</v>
      </c>
      <c r="G30" s="266" t="s">
        <v>310</v>
      </c>
      <c r="H30" s="275">
        <f t="shared" si="1"/>
        <v>0.46600000000000003</v>
      </c>
      <c r="I30" s="276">
        <f t="shared" si="3"/>
        <v>10</v>
      </c>
      <c r="J30" s="277">
        <f>'Let''s Make a Feather!'!$H30*'Let''s Make a Feather!'!$I30</f>
        <v>4.66</v>
      </c>
      <c r="K30" s="276">
        <f t="shared" si="2"/>
        <v>10</v>
      </c>
      <c r="L30" s="278">
        <f t="shared" si="0"/>
        <v>4.66</v>
      </c>
      <c r="M30" s="256">
        <v>10</v>
      </c>
      <c r="N30" s="303" t="s">
        <v>452</v>
      </c>
      <c r="O30" s="304" t="s">
        <v>410</v>
      </c>
      <c r="P30" s="314">
        <v>1</v>
      </c>
      <c r="Q30" s="314">
        <v>10</v>
      </c>
      <c r="R30" s="314">
        <v>25</v>
      </c>
      <c r="S30" s="314">
        <v>50</v>
      </c>
      <c r="T30" s="314">
        <v>100</v>
      </c>
      <c r="U30" s="315">
        <v>0.48</v>
      </c>
      <c r="V30" s="315">
        <v>0.46600000000000003</v>
      </c>
      <c r="W30" s="315">
        <v>0.45760000000000001</v>
      </c>
      <c r="X30" s="315">
        <v>0.44040000000000001</v>
      </c>
      <c r="Y30" s="315">
        <v>0.37990000000000002</v>
      </c>
    </row>
    <row r="31" spans="1:25" ht="15.75" thickBot="1" x14ac:dyDescent="0.3">
      <c r="A31" s="263" t="s">
        <v>143</v>
      </c>
      <c r="B31" s="263" t="s">
        <v>315</v>
      </c>
      <c r="C31" s="317" t="s">
        <v>270</v>
      </c>
      <c r="D31" s="263" t="s">
        <v>345</v>
      </c>
      <c r="E31" s="263" t="s">
        <v>316</v>
      </c>
      <c r="F31" s="263" t="s">
        <v>293</v>
      </c>
      <c r="G31" s="274" t="s">
        <v>314</v>
      </c>
      <c r="H31" s="267">
        <f t="shared" si="1"/>
        <v>0.63100000000000001</v>
      </c>
      <c r="I31" s="273">
        <f t="shared" si="3"/>
        <v>10</v>
      </c>
      <c r="J31" s="270">
        <f>'Let''s Make a Feather!'!$H31*'Let''s Make a Feather!'!$I31</f>
        <v>6.3100000000000005</v>
      </c>
      <c r="K31" s="268">
        <f t="shared" si="2"/>
        <v>10</v>
      </c>
      <c r="L31" s="270">
        <f t="shared" si="0"/>
        <v>6.3100000000000005</v>
      </c>
      <c r="M31" s="256">
        <v>10</v>
      </c>
      <c r="N31" s="300" t="s">
        <v>453</v>
      </c>
      <c r="O31" s="301" t="s">
        <v>411</v>
      </c>
      <c r="P31" s="162">
        <v>1</v>
      </c>
      <c r="Q31" s="162">
        <v>10</v>
      </c>
      <c r="R31" s="162">
        <v>25</v>
      </c>
      <c r="S31" s="162">
        <v>100</v>
      </c>
      <c r="T31" s="162">
        <v>250</v>
      </c>
      <c r="U31" s="253">
        <v>0.72</v>
      </c>
      <c r="V31" s="253">
        <v>0.63100000000000001</v>
      </c>
      <c r="W31" s="253">
        <v>0.55879999999999996</v>
      </c>
      <c r="X31" s="253">
        <v>0.48649999999999999</v>
      </c>
      <c r="Y31" s="253">
        <v>0.42348000000000002</v>
      </c>
    </row>
    <row r="32" spans="1:25" ht="15.75" thickBot="1" x14ac:dyDescent="0.3">
      <c r="A32" s="264" t="s">
        <v>437</v>
      </c>
      <c r="B32" s="264" t="s">
        <v>439</v>
      </c>
      <c r="C32" s="284"/>
      <c r="D32" s="264"/>
      <c r="E32" s="264"/>
      <c r="F32" s="264"/>
      <c r="G32" s="266" t="s">
        <v>438</v>
      </c>
      <c r="H32" s="275">
        <f t="shared" si="1"/>
        <v>0.49</v>
      </c>
      <c r="I32" s="282">
        <f t="shared" si="3"/>
        <v>10</v>
      </c>
      <c r="J32" s="278">
        <f>'Let''s Make a Feather!'!$H32*'Let''s Make a Feather!'!$I32</f>
        <v>4.9000000000000004</v>
      </c>
      <c r="K32" s="276">
        <f t="shared" si="2"/>
        <v>10</v>
      </c>
      <c r="L32" s="278">
        <f t="shared" si="0"/>
        <v>4.9000000000000004</v>
      </c>
      <c r="M32" s="256">
        <v>10</v>
      </c>
      <c r="N32" s="303" t="s">
        <v>454</v>
      </c>
      <c r="O32" s="305"/>
      <c r="P32" s="314">
        <v>10</v>
      </c>
      <c r="Q32" s="314">
        <v>10</v>
      </c>
      <c r="R32" s="314">
        <v>10</v>
      </c>
      <c r="S32" s="314">
        <v>10</v>
      </c>
      <c r="T32" s="314">
        <v>10</v>
      </c>
      <c r="U32" s="315">
        <v>0.49</v>
      </c>
      <c r="V32" s="315">
        <v>0.49</v>
      </c>
      <c r="W32" s="315">
        <v>0.49</v>
      </c>
      <c r="X32" s="315">
        <v>0.49</v>
      </c>
      <c r="Y32" s="315">
        <v>0.49</v>
      </c>
    </row>
    <row r="33" spans="1:25" ht="15.75" thickBot="1" x14ac:dyDescent="0.3">
      <c r="A33" s="264" t="s">
        <v>440</v>
      </c>
      <c r="B33" s="264" t="s">
        <v>439</v>
      </c>
      <c r="C33" s="284"/>
      <c r="D33" s="264"/>
      <c r="E33" s="264"/>
      <c r="F33" s="264"/>
      <c r="G33" s="283" t="s">
        <v>481</v>
      </c>
      <c r="H33" s="267">
        <f>IF($M33,_xlfn.IFS($M33&gt;=T33,Y33,$M33&gt;=S33,X33,$M33&gt;=R33,W33,$M33&gt;=Q33,V33,$M33&gt;=P33,U33),0)</f>
        <v>0</v>
      </c>
      <c r="I33" s="268">
        <f>M33</f>
        <v>0</v>
      </c>
      <c r="J33" s="270">
        <f>'Let''s Make a Feather!'!$H33*'Let''s Make a Feather!'!$I33</f>
        <v>0</v>
      </c>
      <c r="K33" s="268">
        <f>IF(M33&lt;I33,"Not Enough",IF(M33,_xlfn.IFS(M33&gt;=T33,T33,M33&gt;=S33,S33,M33&gt;=R33,R33,M33&gt;=Q33,Q33,M33&gt;=P33,P33),0))</f>
        <v>0</v>
      </c>
      <c r="L33" s="270">
        <f t="shared" si="0"/>
        <v>0</v>
      </c>
      <c r="M33" s="256">
        <f>IF(L42="YES",1,0)</f>
        <v>0</v>
      </c>
      <c r="N33" s="300" t="s">
        <v>455</v>
      </c>
      <c r="O33" s="306"/>
      <c r="P33" s="162">
        <v>0</v>
      </c>
      <c r="Q33" s="162">
        <v>1</v>
      </c>
      <c r="R33" s="162">
        <v>1</v>
      </c>
      <c r="S33" s="162">
        <v>1</v>
      </c>
      <c r="T33" s="162">
        <v>1</v>
      </c>
      <c r="U33" s="253">
        <v>0</v>
      </c>
      <c r="V33" s="253">
        <v>19.899999999999999</v>
      </c>
      <c r="W33" s="253">
        <v>19.899999999999999</v>
      </c>
      <c r="X33" s="253">
        <v>19.899999999999999</v>
      </c>
      <c r="Y33" s="253">
        <v>19.899999999999999</v>
      </c>
    </row>
    <row r="34" spans="1:25" ht="15.75" thickBot="1" x14ac:dyDescent="0.3">
      <c r="A34" s="264" t="s">
        <v>10</v>
      </c>
      <c r="B34" s="264" t="s">
        <v>439</v>
      </c>
      <c r="C34" s="284"/>
      <c r="D34" s="264"/>
      <c r="E34" s="264"/>
      <c r="F34" s="264"/>
      <c r="G34" s="266" t="s">
        <v>490</v>
      </c>
      <c r="H34" s="275">
        <f t="shared" si="1"/>
        <v>10.37</v>
      </c>
      <c r="I34" s="279">
        <v>1</v>
      </c>
      <c r="J34" s="278">
        <f>'Let''s Make a Feather!'!$H34*'Let''s Make a Feather!'!$I34</f>
        <v>10.37</v>
      </c>
      <c r="K34" s="276">
        <f t="shared" si="2"/>
        <v>1</v>
      </c>
      <c r="L34" s="278">
        <f t="shared" si="0"/>
        <v>10.37</v>
      </c>
      <c r="M34" s="256">
        <v>1</v>
      </c>
      <c r="N34" s="303" t="s">
        <v>456</v>
      </c>
      <c r="O34" s="305"/>
      <c r="P34" s="314">
        <v>1</v>
      </c>
      <c r="Q34" s="314">
        <v>1</v>
      </c>
      <c r="R34" s="314">
        <v>1</v>
      </c>
      <c r="S34" s="314">
        <v>1</v>
      </c>
      <c r="T34" s="314">
        <v>1</v>
      </c>
      <c r="U34" s="315">
        <v>10.37</v>
      </c>
      <c r="V34" s="315">
        <v>10.37</v>
      </c>
      <c r="W34" s="315">
        <v>10.37</v>
      </c>
      <c r="X34" s="315">
        <v>10.37</v>
      </c>
      <c r="Y34" s="315">
        <v>10.37</v>
      </c>
    </row>
    <row r="35" spans="1:25" x14ac:dyDescent="0.25">
      <c r="A35"/>
      <c r="B35"/>
      <c r="C35"/>
      <c r="D35"/>
      <c r="E35"/>
      <c r="F35"/>
      <c r="G35"/>
      <c r="H35"/>
      <c r="I35"/>
      <c r="J35" s="227"/>
      <c r="K35"/>
      <c r="L35" s="227"/>
      <c r="M35" s="257"/>
      <c r="P35"/>
      <c r="Q35"/>
      <c r="R35"/>
      <c r="S35"/>
      <c r="T35"/>
      <c r="U35"/>
      <c r="V35"/>
      <c r="W35"/>
      <c r="X35"/>
      <c r="Y35"/>
    </row>
    <row r="36" spans="1:25" x14ac:dyDescent="0.25">
      <c r="B36" s="241"/>
      <c r="C36" s="241"/>
      <c r="D36"/>
      <c r="E36"/>
      <c r="F36"/>
      <c r="G36" s="241"/>
      <c r="H36"/>
      <c r="I36"/>
      <c r="J36" s="227"/>
      <c r="K36"/>
      <c r="L36" s="227"/>
      <c r="M36" s="258"/>
    </row>
    <row r="37" spans="1:25" x14ac:dyDescent="0.25">
      <c r="B37" s="241"/>
      <c r="C37" s="241"/>
      <c r="D37"/>
      <c r="E37"/>
      <c r="F37"/>
      <c r="G37" s="241"/>
      <c r="H37"/>
      <c r="I37"/>
      <c r="J37" s="227"/>
      <c r="K37"/>
      <c r="L37" s="227"/>
    </row>
    <row r="38" spans="1:25" x14ac:dyDescent="0.25">
      <c r="D38"/>
      <c r="E38"/>
      <c r="F38"/>
      <c r="H38"/>
      <c r="I38"/>
      <c r="J38" s="227"/>
      <c r="K38"/>
      <c r="L38" s="227"/>
    </row>
    <row r="39" spans="1:25" ht="23.25" x14ac:dyDescent="0.35">
      <c r="D39"/>
      <c r="E39"/>
      <c r="F39" s="226"/>
      <c r="G39" s="323" t="s">
        <v>496</v>
      </c>
      <c r="H39" s="226"/>
      <c r="I39" s="320"/>
      <c r="J39" s="322"/>
      <c r="K39" s="68"/>
      <c r="L39" s="321"/>
    </row>
    <row r="40" spans="1:25" x14ac:dyDescent="0.25">
      <c r="D40" s="241"/>
      <c r="E40" s="241"/>
      <c r="F40" s="241"/>
      <c r="H40" s="241"/>
    </row>
    <row r="41" spans="1:25" ht="15.75" thickBot="1" x14ac:dyDescent="0.3">
      <c r="D41" s="241"/>
      <c r="E41" s="241"/>
      <c r="F41" s="241"/>
      <c r="H41" s="241"/>
      <c r="I41" s="313"/>
    </row>
    <row r="42" spans="1:25" ht="15.75" thickBot="1" x14ac:dyDescent="0.3">
      <c r="I42" s="313"/>
      <c r="K42" s="236" t="s">
        <v>485</v>
      </c>
      <c r="L42" s="235" t="s">
        <v>484</v>
      </c>
    </row>
    <row r="43" spans="1:25" ht="21" thickBot="1" x14ac:dyDescent="0.3">
      <c r="I43" s="313"/>
      <c r="K43" s="287" t="s">
        <v>489</v>
      </c>
      <c r="L43" s="294">
        <v>10</v>
      </c>
    </row>
    <row r="44" spans="1:25" x14ac:dyDescent="0.25">
      <c r="I44" s="313"/>
      <c r="K44" s="236"/>
      <c r="L44" s="259"/>
    </row>
    <row r="45" spans="1:25" x14ac:dyDescent="0.25">
      <c r="I45" s="313"/>
      <c r="K45" s="236" t="s">
        <v>470</v>
      </c>
      <c r="L45" s="261">
        <f>H32</f>
        <v>0.49</v>
      </c>
    </row>
    <row r="46" spans="1:25" x14ac:dyDescent="0.25">
      <c r="I46" s="313"/>
      <c r="K46" s="288" t="s">
        <v>493</v>
      </c>
      <c r="L46" s="260">
        <f>L32+L33+L34</f>
        <v>15.27</v>
      </c>
    </row>
    <row r="47" spans="1:25" x14ac:dyDescent="0.25">
      <c r="I47" s="313"/>
    </row>
    <row r="48" spans="1:25" x14ac:dyDescent="0.25">
      <c r="I48" s="313"/>
      <c r="K48" s="236" t="s">
        <v>487</v>
      </c>
      <c r="L48" s="261">
        <f>SUM(J8:J31)/L43</f>
        <v>8.3537999999999979</v>
      </c>
    </row>
    <row r="49" spans="6:13" x14ac:dyDescent="0.25">
      <c r="I49" s="313"/>
      <c r="K49" s="288" t="s">
        <v>469</v>
      </c>
      <c r="L49" s="260">
        <f>SUM(L8:L31)</f>
        <v>87.42</v>
      </c>
    </row>
    <row r="50" spans="6:13" x14ac:dyDescent="0.25">
      <c r="I50" s="313"/>
    </row>
    <row r="51" spans="6:13" x14ac:dyDescent="0.25">
      <c r="I51" s="313"/>
      <c r="K51" s="288" t="s">
        <v>467</v>
      </c>
      <c r="L51" s="262">
        <f>SUM(M8:M34)-SUM(I8:I34)</f>
        <v>290</v>
      </c>
    </row>
    <row r="52" spans="6:13" x14ac:dyDescent="0.25">
      <c r="I52" s="313"/>
      <c r="K52" s="288" t="s">
        <v>488</v>
      </c>
      <c r="L52" s="260">
        <f>(SUM(L8:L34)-SUM(J8:J34))/L43</f>
        <v>0.38820000000000193</v>
      </c>
    </row>
    <row r="53" spans="6:13" x14ac:dyDescent="0.25">
      <c r="I53" s="313"/>
      <c r="K53" s="288" t="s">
        <v>495</v>
      </c>
      <c r="L53" s="260">
        <f>(SUM(L2:L31)-SUM(J3:J31))</f>
        <v>3.8820000000000192</v>
      </c>
    </row>
    <row r="54" spans="6:13" x14ac:dyDescent="0.25">
      <c r="I54" s="313"/>
      <c r="M54" s="229"/>
    </row>
    <row r="55" spans="6:13" x14ac:dyDescent="0.25">
      <c r="I55" s="313"/>
      <c r="K55" s="296" t="s">
        <v>468</v>
      </c>
      <c r="L55" s="297">
        <f>SUM(L8:L34)</f>
        <v>102.69000000000001</v>
      </c>
    </row>
    <row r="56" spans="6:13" x14ac:dyDescent="0.25">
      <c r="I56" s="313"/>
    </row>
    <row r="57" spans="6:13" ht="24.75" x14ac:dyDescent="0.25">
      <c r="F57" s="309" t="s">
        <v>494</v>
      </c>
      <c r="G57" s="319"/>
      <c r="H57" s="311">
        <f>C2</f>
        <v>19.95</v>
      </c>
      <c r="I57" s="313"/>
      <c r="K57" s="309" t="s">
        <v>471</v>
      </c>
      <c r="L57" s="295">
        <f>SUM('Let''s Make a Feather!'!$J$8:$J$34)/L43</f>
        <v>9.8807999999999989</v>
      </c>
    </row>
    <row r="58" spans="6:13" ht="15.75" x14ac:dyDescent="0.25">
      <c r="F58" s="240"/>
      <c r="G58" s="318"/>
      <c r="H58" s="312"/>
      <c r="I58" s="313"/>
      <c r="K58" s="310" t="s">
        <v>486</v>
      </c>
      <c r="L58" s="308">
        <f>C2-L57</f>
        <v>10.0692</v>
      </c>
    </row>
    <row r="59" spans="6:13" x14ac:dyDescent="0.25">
      <c r="K59" s="236"/>
    </row>
    <row r="60" spans="6:13" x14ac:dyDescent="0.25">
      <c r="K60" s="236"/>
    </row>
  </sheetData>
  <conditionalFormatting sqref="L58">
    <cfRule type="cellIs" dxfId="5" priority="10" operator="lessThanOrEqual">
      <formula>0</formula>
    </cfRule>
    <cfRule type="cellIs" dxfId="4" priority="11" operator="greaterThan">
      <formula>0</formula>
    </cfRule>
  </conditionalFormatting>
  <conditionalFormatting sqref="K8:K34">
    <cfRule type="containsText" dxfId="3" priority="9" operator="containsText" text="Not Enough">
      <formula>NOT(ISERROR(SEARCH("Not Enough",K8)))</formula>
    </cfRule>
  </conditionalFormatting>
  <conditionalFormatting sqref="M8:M35">
    <cfRule type="expression" dxfId="2" priority="1">
      <formula>M8&gt;I8</formula>
    </cfRule>
    <cfRule type="expression" dxfId="1" priority="7">
      <formula>K8="Not Enough"</formula>
    </cfRule>
    <cfRule type="expression" dxfId="0" priority="8">
      <formula>OR(OR(M8=P8,M8=Q8),OR(M8=R8,M8=S8),M8=T8)</formula>
    </cfRule>
  </conditionalFormatting>
  <dataValidations count="2">
    <dataValidation type="list" errorStyle="warning" allowBlank="1" showInputMessage="1" showErrorMessage="1" error="Not a standard price break." sqref="M8:M35">
      <formula1>P8:T8</formula1>
    </dataValidation>
    <dataValidation type="list" allowBlank="1" showInputMessage="1" showErrorMessage="1" sqref="L42">
      <formula1>"YES,NO"</formula1>
    </dataValidation>
  </dataValidations>
  <hyperlinks>
    <hyperlink ref="O8" r:id="rId1"/>
    <hyperlink ref="O12" r:id="rId2"/>
    <hyperlink ref="O15" r:id="rId3"/>
    <hyperlink ref="O16" r:id="rId4"/>
    <hyperlink ref="O17" r:id="rId5"/>
    <hyperlink ref="O19" r:id="rId6"/>
    <hyperlink ref="O20" r:id="rId7"/>
    <hyperlink ref="O22" r:id="rId8"/>
    <hyperlink ref="O23" r:id="rId9"/>
    <hyperlink ref="O24" r:id="rId10"/>
    <hyperlink ref="O25" r:id="rId11"/>
    <hyperlink ref="O26" r:id="rId12"/>
    <hyperlink ref="O27" r:id="rId13"/>
    <hyperlink ref="O28" r:id="rId14"/>
    <hyperlink ref="O29" r:id="rId15"/>
    <hyperlink ref="O30" r:id="rId16"/>
    <hyperlink ref="O31" r:id="rId17"/>
  </hyperlinks>
  <pageMargins left="0.7" right="0.7" top="0.75" bottom="0.75" header="0.3" footer="0.3"/>
  <pageSetup orientation="portrait" horizontalDpi="0" verticalDpi="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E1" zoomScale="90" zoomScaleNormal="90" workbookViewId="0">
      <selection activeCell="F5" sqref="F5"/>
    </sheetView>
  </sheetViews>
  <sheetFormatPr defaultRowHeight="15" x14ac:dyDescent="0.25"/>
  <cols>
    <col min="1" max="1" width="6.7109375" style="230" customWidth="1"/>
    <col min="2" max="2" width="10.140625" style="230" customWidth="1"/>
    <col min="3" max="3" width="26.5703125" style="230" customWidth="1"/>
    <col min="4" max="4" width="29" style="230" customWidth="1"/>
    <col min="5" max="5" width="38.42578125" style="230" customWidth="1"/>
    <col min="6" max="6" width="74.5703125" style="230" bestFit="1" customWidth="1"/>
    <col min="7" max="8" width="21.85546875" style="230" customWidth="1"/>
    <col min="9" max="9" width="17.140625" style="230" customWidth="1"/>
    <col min="10" max="10" width="21.85546875" style="230" customWidth="1"/>
    <col min="11" max="16384" width="9.140625" style="230"/>
  </cols>
  <sheetData>
    <row r="1" spans="1:10" x14ac:dyDescent="0.25">
      <c r="A1" s="230" t="s">
        <v>357</v>
      </c>
      <c r="B1" s="230" t="s">
        <v>358</v>
      </c>
      <c r="C1" s="230" t="s">
        <v>415</v>
      </c>
      <c r="D1" s="230" t="s">
        <v>416</v>
      </c>
      <c r="E1" s="230" t="s">
        <v>356</v>
      </c>
      <c r="F1" s="230" t="s">
        <v>359</v>
      </c>
      <c r="G1" s="230" t="s">
        <v>360</v>
      </c>
      <c r="H1" s="230" t="s">
        <v>361</v>
      </c>
      <c r="I1" s="230" t="s">
        <v>362</v>
      </c>
      <c r="J1" s="230" t="s">
        <v>363</v>
      </c>
    </row>
    <row r="2" spans="1:10" x14ac:dyDescent="0.25">
      <c r="A2" s="230">
        <v>1</v>
      </c>
      <c r="B2" s="230">
        <v>10</v>
      </c>
      <c r="C2" s="230" t="s">
        <v>364</v>
      </c>
      <c r="D2" s="232" t="s">
        <v>417</v>
      </c>
      <c r="E2" s="230" t="s">
        <v>365</v>
      </c>
      <c r="F2" s="231" t="s">
        <v>414</v>
      </c>
      <c r="G2" s="230">
        <v>10</v>
      </c>
      <c r="H2" s="230">
        <v>0</v>
      </c>
      <c r="I2" s="230">
        <v>1.4999999999999999E-2</v>
      </c>
      <c r="J2" s="230">
        <v>0.15</v>
      </c>
    </row>
    <row r="3" spans="1:10" x14ac:dyDescent="0.25">
      <c r="A3" s="230">
        <v>2</v>
      </c>
      <c r="B3" s="230">
        <v>10</v>
      </c>
      <c r="C3" s="230" t="s">
        <v>366</v>
      </c>
      <c r="D3" s="232" t="s">
        <v>418</v>
      </c>
      <c r="E3" s="230" t="s">
        <v>367</v>
      </c>
      <c r="F3" s="231" t="s">
        <v>413</v>
      </c>
      <c r="G3" s="230">
        <v>10</v>
      </c>
      <c r="H3" s="230">
        <v>0</v>
      </c>
      <c r="I3" s="230">
        <v>1.0999999999999999E-2</v>
      </c>
      <c r="J3" s="230">
        <v>0.11</v>
      </c>
    </row>
    <row r="4" spans="1:10" x14ac:dyDescent="0.25">
      <c r="A4" s="230">
        <v>3</v>
      </c>
      <c r="B4" s="230">
        <v>1</v>
      </c>
      <c r="C4" s="230" t="s">
        <v>368</v>
      </c>
      <c r="D4" s="232" t="s">
        <v>317</v>
      </c>
      <c r="E4" s="230" t="s">
        <v>369</v>
      </c>
      <c r="F4" s="231" t="s">
        <v>412</v>
      </c>
      <c r="G4" s="230">
        <v>1</v>
      </c>
      <c r="H4" s="230">
        <v>0</v>
      </c>
      <c r="I4" s="230">
        <v>0.57999999999999996</v>
      </c>
      <c r="J4" s="230">
        <v>0.57999999999999996</v>
      </c>
    </row>
    <row r="5" spans="1:10" x14ac:dyDescent="0.25">
      <c r="A5" s="230">
        <v>4</v>
      </c>
      <c r="B5" s="230">
        <v>1</v>
      </c>
      <c r="C5" s="230" t="s">
        <v>370</v>
      </c>
      <c r="D5" s="232" t="s">
        <v>419</v>
      </c>
      <c r="E5" s="230" t="s">
        <v>371</v>
      </c>
      <c r="F5" s="231" t="s">
        <v>411</v>
      </c>
      <c r="G5" s="230">
        <v>1</v>
      </c>
      <c r="H5" s="230">
        <v>0</v>
      </c>
      <c r="I5" s="230">
        <v>0.72</v>
      </c>
      <c r="J5" s="230">
        <v>0.72</v>
      </c>
    </row>
    <row r="6" spans="1:10" x14ac:dyDescent="0.25">
      <c r="A6" s="230">
        <v>5</v>
      </c>
      <c r="B6" s="230">
        <v>1</v>
      </c>
      <c r="C6" s="230" t="s">
        <v>372</v>
      </c>
      <c r="D6" s="232" t="s">
        <v>420</v>
      </c>
      <c r="E6" s="230" t="s">
        <v>373</v>
      </c>
      <c r="F6" s="231" t="s">
        <v>410</v>
      </c>
      <c r="G6" s="230">
        <v>1</v>
      </c>
      <c r="H6" s="230">
        <v>0</v>
      </c>
      <c r="I6" s="230">
        <v>0.48</v>
      </c>
      <c r="J6" s="230">
        <v>0.48</v>
      </c>
    </row>
    <row r="7" spans="1:10" x14ac:dyDescent="0.25">
      <c r="A7" s="230">
        <v>6</v>
      </c>
      <c r="B7" s="230">
        <v>10</v>
      </c>
      <c r="C7" s="230" t="s">
        <v>374</v>
      </c>
      <c r="D7" s="232" t="s">
        <v>421</v>
      </c>
      <c r="E7" s="230" t="s">
        <v>375</v>
      </c>
      <c r="F7" s="231" t="s">
        <v>409</v>
      </c>
      <c r="G7" s="230">
        <v>10</v>
      </c>
      <c r="H7" s="230">
        <v>0</v>
      </c>
      <c r="I7" s="230">
        <v>7.4999999999999997E-2</v>
      </c>
      <c r="J7" s="230">
        <v>0.75</v>
      </c>
    </row>
    <row r="8" spans="1:10" x14ac:dyDescent="0.25">
      <c r="A8" s="230">
        <v>7</v>
      </c>
      <c r="B8" s="230">
        <v>10</v>
      </c>
      <c r="C8" s="230" t="s">
        <v>376</v>
      </c>
      <c r="D8" s="232" t="s">
        <v>422</v>
      </c>
      <c r="E8" s="230" t="s">
        <v>377</v>
      </c>
      <c r="F8" s="231" t="s">
        <v>408</v>
      </c>
      <c r="G8" s="230">
        <v>10</v>
      </c>
      <c r="H8" s="230">
        <v>0</v>
      </c>
      <c r="I8" s="230">
        <v>1.4999999999999999E-2</v>
      </c>
      <c r="J8" s="230">
        <v>0.15</v>
      </c>
    </row>
    <row r="9" spans="1:10" x14ac:dyDescent="0.25">
      <c r="A9" s="230">
        <v>8</v>
      </c>
      <c r="B9" s="230">
        <v>10</v>
      </c>
      <c r="C9" s="230" t="s">
        <v>378</v>
      </c>
      <c r="D9" s="232" t="s">
        <v>423</v>
      </c>
      <c r="E9" s="230" t="s">
        <v>379</v>
      </c>
      <c r="F9" s="231" t="s">
        <v>407</v>
      </c>
      <c r="G9" s="230">
        <v>10</v>
      </c>
      <c r="H9" s="230">
        <v>0</v>
      </c>
      <c r="I9" s="230">
        <v>3.1E-2</v>
      </c>
      <c r="J9" s="230">
        <v>0.31</v>
      </c>
    </row>
    <row r="10" spans="1:10" x14ac:dyDescent="0.25">
      <c r="A10" s="230">
        <v>9</v>
      </c>
      <c r="B10" s="230">
        <v>10</v>
      </c>
      <c r="C10" s="230" t="s">
        <v>380</v>
      </c>
      <c r="D10" s="232" t="s">
        <v>424</v>
      </c>
      <c r="E10" s="230" t="s">
        <v>381</v>
      </c>
      <c r="F10" s="231" t="s">
        <v>406</v>
      </c>
      <c r="G10" s="230">
        <v>10</v>
      </c>
      <c r="H10" s="230">
        <v>0</v>
      </c>
      <c r="I10" s="230">
        <v>1.4999999999999999E-2</v>
      </c>
      <c r="J10" s="230">
        <v>0.15</v>
      </c>
    </row>
    <row r="11" spans="1:10" x14ac:dyDescent="0.25">
      <c r="A11" s="230">
        <v>10</v>
      </c>
      <c r="B11" s="230">
        <v>10</v>
      </c>
      <c r="C11" s="230" t="s">
        <v>382</v>
      </c>
      <c r="D11" s="232" t="s">
        <v>425</v>
      </c>
      <c r="E11" s="230" t="s">
        <v>383</v>
      </c>
      <c r="F11" s="231" t="s">
        <v>405</v>
      </c>
      <c r="G11" s="230">
        <v>10</v>
      </c>
      <c r="H11" s="230">
        <v>0</v>
      </c>
      <c r="I11" s="230">
        <v>1.0999999999999999E-2</v>
      </c>
      <c r="J11" s="230">
        <v>0.11</v>
      </c>
    </row>
    <row r="12" spans="1:10" x14ac:dyDescent="0.25">
      <c r="A12" s="230">
        <v>11</v>
      </c>
      <c r="B12" s="230">
        <v>1</v>
      </c>
      <c r="C12" s="230" t="s">
        <v>384</v>
      </c>
      <c r="D12" s="232" t="s">
        <v>426</v>
      </c>
      <c r="E12" s="230" t="s">
        <v>385</v>
      </c>
      <c r="F12" s="231" t="s">
        <v>404</v>
      </c>
      <c r="G12" s="230">
        <v>1</v>
      </c>
      <c r="H12" s="230">
        <v>0</v>
      </c>
      <c r="I12" s="230">
        <v>0.57999999999999996</v>
      </c>
      <c r="J12" s="230">
        <v>0.57999999999999996</v>
      </c>
    </row>
    <row r="13" spans="1:10" x14ac:dyDescent="0.25">
      <c r="A13" s="230">
        <v>12</v>
      </c>
      <c r="B13" s="230">
        <v>1</v>
      </c>
      <c r="C13" s="230" t="s">
        <v>386</v>
      </c>
      <c r="D13" s="232" t="s">
        <v>427</v>
      </c>
      <c r="E13" s="230" t="s">
        <v>387</v>
      </c>
      <c r="F13" s="231" t="s">
        <v>403</v>
      </c>
      <c r="G13" s="230">
        <v>1</v>
      </c>
      <c r="H13" s="230">
        <v>0</v>
      </c>
      <c r="I13" s="230">
        <v>0.46</v>
      </c>
      <c r="J13" s="230">
        <v>0.46</v>
      </c>
    </row>
    <row r="14" spans="1:10" x14ac:dyDescent="0.25">
      <c r="A14" s="230">
        <v>13</v>
      </c>
      <c r="B14" s="230">
        <v>1</v>
      </c>
      <c r="C14" s="230" t="s">
        <v>388</v>
      </c>
      <c r="D14" s="232" t="s">
        <v>428</v>
      </c>
      <c r="E14" s="230" t="s">
        <v>389</v>
      </c>
      <c r="F14" s="231" t="s">
        <v>402</v>
      </c>
      <c r="G14" s="230">
        <v>1</v>
      </c>
      <c r="H14" s="230">
        <v>0</v>
      </c>
      <c r="I14" s="230">
        <v>0.42</v>
      </c>
      <c r="J14" s="230">
        <v>0.42</v>
      </c>
    </row>
    <row r="15" spans="1:10" x14ac:dyDescent="0.25">
      <c r="A15" s="230">
        <v>14</v>
      </c>
      <c r="B15" s="230">
        <v>1</v>
      </c>
      <c r="C15" s="230" t="s">
        <v>390</v>
      </c>
      <c r="D15" s="232" t="s">
        <v>429</v>
      </c>
      <c r="E15" s="230" t="s">
        <v>391</v>
      </c>
      <c r="F15" s="231" t="s">
        <v>401</v>
      </c>
      <c r="G15" s="230">
        <v>1</v>
      </c>
      <c r="H15" s="230">
        <v>0</v>
      </c>
      <c r="I15" s="230">
        <v>0.45</v>
      </c>
      <c r="J15" s="230">
        <v>0.45</v>
      </c>
    </row>
    <row r="16" spans="1:10" x14ac:dyDescent="0.25">
      <c r="A16" s="230">
        <v>15</v>
      </c>
      <c r="B16" s="230">
        <v>1</v>
      </c>
      <c r="C16" s="230" t="s">
        <v>392</v>
      </c>
      <c r="D16" s="232" t="s">
        <v>430</v>
      </c>
      <c r="E16" s="230" t="s">
        <v>393</v>
      </c>
      <c r="F16" s="231" t="s">
        <v>400</v>
      </c>
      <c r="G16" s="230">
        <v>1</v>
      </c>
      <c r="H16" s="230">
        <v>0</v>
      </c>
      <c r="I16" s="230">
        <v>0.48</v>
      </c>
      <c r="J16" s="230">
        <v>0.48</v>
      </c>
    </row>
    <row r="17" spans="1:10" x14ac:dyDescent="0.25">
      <c r="A17" s="230">
        <v>16</v>
      </c>
      <c r="B17" s="230">
        <v>1</v>
      </c>
      <c r="C17" s="230" t="s">
        <v>394</v>
      </c>
      <c r="D17" s="232" t="s">
        <v>431</v>
      </c>
      <c r="E17" s="230" t="s">
        <v>395</v>
      </c>
      <c r="F17" s="231" t="s">
        <v>399</v>
      </c>
      <c r="G17" s="230">
        <v>1</v>
      </c>
      <c r="H17" s="230">
        <v>0</v>
      </c>
      <c r="I17" s="230">
        <v>0.44</v>
      </c>
      <c r="J17" s="230">
        <v>0.44</v>
      </c>
    </row>
    <row r="18" spans="1:10" x14ac:dyDescent="0.25">
      <c r="A18" s="230">
        <v>17</v>
      </c>
      <c r="B18" s="230">
        <v>1</v>
      </c>
      <c r="C18" s="230" t="s">
        <v>396</v>
      </c>
      <c r="D18" s="232" t="s">
        <v>256</v>
      </c>
      <c r="E18" s="230" t="s">
        <v>397</v>
      </c>
      <c r="F18" s="231" t="s">
        <v>398</v>
      </c>
      <c r="G18" s="230">
        <v>0</v>
      </c>
      <c r="H18" s="230">
        <v>1</v>
      </c>
      <c r="I18" s="230">
        <v>4.0999999999999996</v>
      </c>
      <c r="J18" s="230">
        <v>4.0999999999999996</v>
      </c>
    </row>
  </sheetData>
  <hyperlinks>
    <hyperlink ref="F18" r:id="rId1"/>
    <hyperlink ref="F17" r:id="rId2"/>
    <hyperlink ref="F16" r:id="rId3"/>
    <hyperlink ref="F15" r:id="rId4"/>
    <hyperlink ref="F14" r:id="rId5"/>
    <hyperlink ref="F13" r:id="rId6"/>
    <hyperlink ref="F12" r:id="rId7"/>
    <hyperlink ref="F11" r:id="rId8"/>
    <hyperlink ref="F10" r:id="rId9"/>
    <hyperlink ref="F9" r:id="rId10"/>
    <hyperlink ref="F8" r:id="rId11"/>
    <hyperlink ref="F7" r:id="rId12"/>
    <hyperlink ref="F6" r:id="rId13"/>
    <hyperlink ref="F5" r:id="rId14"/>
    <hyperlink ref="F4" r:id="rId15"/>
    <hyperlink ref="F3" r:id="rId16"/>
    <hyperlink ref="F2" r:id="rId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0" sqref="B20"/>
    </sheetView>
  </sheetViews>
  <sheetFormatPr defaultRowHeight="15" x14ac:dyDescent="0.25"/>
  <cols>
    <col min="1" max="1" width="12.5703125" bestFit="1" customWidth="1"/>
    <col min="2" max="2" width="25.140625" bestFit="1" customWidth="1"/>
    <col min="3" max="3" width="8.7109375" bestFit="1" customWidth="1"/>
  </cols>
  <sheetData>
    <row r="1" spans="1:3" x14ac:dyDescent="0.25">
      <c r="A1" t="s">
        <v>432</v>
      </c>
      <c r="B1" t="s">
        <v>416</v>
      </c>
      <c r="C1" t="s">
        <v>358</v>
      </c>
    </row>
    <row r="2" spans="1:3" x14ac:dyDescent="0.25">
      <c r="A2" t="s">
        <v>433</v>
      </c>
      <c r="B2" s="232" t="s">
        <v>421</v>
      </c>
      <c r="C2">
        <v>4</v>
      </c>
    </row>
    <row r="3" spans="1:3" x14ac:dyDescent="0.25">
      <c r="A3" t="s">
        <v>435</v>
      </c>
      <c r="B3" s="232" t="s">
        <v>423</v>
      </c>
      <c r="C3">
        <v>2</v>
      </c>
    </row>
    <row r="4" spans="1:3" x14ac:dyDescent="0.25">
      <c r="A4" t="s">
        <v>285</v>
      </c>
      <c r="B4" s="232" t="s">
        <v>428</v>
      </c>
      <c r="C4">
        <v>1</v>
      </c>
    </row>
    <row r="5" spans="1:3" x14ac:dyDescent="0.25">
      <c r="A5" t="s">
        <v>289</v>
      </c>
      <c r="B5" s="232" t="s">
        <v>431</v>
      </c>
      <c r="C5">
        <v>1</v>
      </c>
    </row>
    <row r="6" spans="1:3" x14ac:dyDescent="0.25">
      <c r="A6" t="s">
        <v>257</v>
      </c>
      <c r="B6" s="232" t="s">
        <v>256</v>
      </c>
      <c r="C6">
        <v>1</v>
      </c>
    </row>
    <row r="7" spans="1:3" x14ac:dyDescent="0.25">
      <c r="A7" t="s">
        <v>42</v>
      </c>
      <c r="B7" s="232" t="s">
        <v>429</v>
      </c>
      <c r="C7">
        <v>1</v>
      </c>
    </row>
    <row r="8" spans="1:3" x14ac:dyDescent="0.25">
      <c r="A8" t="s">
        <v>245</v>
      </c>
      <c r="B8" s="232" t="s">
        <v>417</v>
      </c>
      <c r="C8">
        <v>1</v>
      </c>
    </row>
    <row r="9" spans="1:3" x14ac:dyDescent="0.25">
      <c r="A9" t="s">
        <v>434</v>
      </c>
      <c r="B9" s="232" t="s">
        <v>422</v>
      </c>
      <c r="C9">
        <v>3</v>
      </c>
    </row>
    <row r="10" spans="1:3" x14ac:dyDescent="0.25">
      <c r="A10" t="s">
        <v>436</v>
      </c>
      <c r="B10" s="232" t="s">
        <v>425</v>
      </c>
      <c r="C10">
        <v>2</v>
      </c>
    </row>
    <row r="11" spans="1:3" x14ac:dyDescent="0.25">
      <c r="A11" t="s">
        <v>160</v>
      </c>
      <c r="B11" s="232" t="s">
        <v>418</v>
      </c>
      <c r="C11">
        <v>1</v>
      </c>
    </row>
    <row r="12" spans="1:3" x14ac:dyDescent="0.25">
      <c r="A12" t="s">
        <v>250</v>
      </c>
      <c r="B12" s="232" t="s">
        <v>424</v>
      </c>
      <c r="C12">
        <v>1</v>
      </c>
    </row>
    <row r="13" spans="1:3" x14ac:dyDescent="0.25">
      <c r="A13" t="s">
        <v>309</v>
      </c>
      <c r="B13" s="232" t="s">
        <v>420</v>
      </c>
      <c r="C13">
        <v>1</v>
      </c>
    </row>
    <row r="14" spans="1:3" x14ac:dyDescent="0.25">
      <c r="A14" t="s">
        <v>143</v>
      </c>
      <c r="B14" s="232" t="s">
        <v>419</v>
      </c>
      <c r="C14">
        <v>1</v>
      </c>
    </row>
    <row r="15" spans="1:3" s="233" customFormat="1" x14ac:dyDescent="0.25">
      <c r="A15" t="s">
        <v>145</v>
      </c>
      <c r="B15" s="232" t="s">
        <v>317</v>
      </c>
      <c r="C15" s="233">
        <v>1</v>
      </c>
    </row>
    <row r="16" spans="1:3" x14ac:dyDescent="0.25">
      <c r="A16" t="s">
        <v>319</v>
      </c>
      <c r="B16" s="232" t="s">
        <v>426</v>
      </c>
      <c r="C16" s="233">
        <v>1</v>
      </c>
    </row>
    <row r="17" spans="1:3" x14ac:dyDescent="0.25">
      <c r="A17" t="s">
        <v>255</v>
      </c>
      <c r="B17" s="232" t="s">
        <v>427</v>
      </c>
      <c r="C17" s="233">
        <v>1</v>
      </c>
    </row>
    <row r="18" spans="1:3" x14ac:dyDescent="0.25">
      <c r="A18" t="s">
        <v>254</v>
      </c>
      <c r="B18" s="232" t="s">
        <v>430</v>
      </c>
      <c r="C18" s="233">
        <v>1</v>
      </c>
    </row>
  </sheetData>
  <sortState ref="A2:A1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INVENTORY</vt:lpstr>
      <vt:lpstr>1.2.4 PCB &amp; PINOUTS</vt:lpstr>
      <vt:lpstr>SHARED PARTS LIST</vt:lpstr>
      <vt:lpstr>(not used) 1.2.2 WIRING</vt:lpstr>
      <vt:lpstr>(not used) 1.2.4 WIRING</vt:lpstr>
      <vt:lpstr>Let's Make a Feather!</vt:lpstr>
      <vt:lpstr>DigiKeyPartsList</vt:lpstr>
      <vt:lpstr>BOM for SEEED</vt:lpstr>
      <vt:lpstr>Option</vt:lpstr>
      <vt:lpstr>Option1</vt:lpstr>
      <vt:lpstr>Option2</vt:lpstr>
      <vt:lpstr>Option3</vt:lpstr>
      <vt:lpstr>Option4</vt:lpstr>
      <vt:lpstr>Option5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2017-09-06T19:20:19Z</dcterms:modified>
</cp:coreProperties>
</file>