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1" l="1"/>
  <c r="J78" i="1" s="1"/>
  <c r="K71" i="1" l="1"/>
  <c r="H78" i="1"/>
  <c r="J70" i="1" l="1"/>
  <c r="H70" i="1"/>
  <c r="J68" i="1" l="1"/>
  <c r="J63" i="1" l="1"/>
  <c r="H63" i="1"/>
  <c r="J57" i="1" l="1"/>
  <c r="H51" i="1" l="1"/>
  <c r="G139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97" i="1"/>
  <c r="G97" i="1"/>
  <c r="C16" i="8" l="1"/>
  <c r="C18" i="8" s="1"/>
  <c r="G106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121" i="1"/>
  <c r="G120" i="1"/>
  <c r="G123" i="1" s="1"/>
  <c r="H38" i="1"/>
  <c r="J38" i="1" s="1"/>
  <c r="J36" i="1" l="1"/>
  <c r="AQ19" i="4" l="1"/>
  <c r="H33" i="1"/>
  <c r="J33" i="1" s="1"/>
  <c r="J31" i="1" l="1"/>
  <c r="C88" i="1" l="1"/>
  <c r="L88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88" i="1" l="1"/>
  <c r="J89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<sst xmlns="http://schemas.openxmlformats.org/spreadsheetml/2006/main" count="355" uniqueCount="254">
  <si>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</si>
  <si>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</si>
  <si>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</si>
  <si>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</si>
  <si>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</si>
  <si>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</si>
  <si>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</si>
  <si>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</si>
  <si>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</si>
  <si>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</si>
  <si>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</si>
  <si>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</si>
  <si>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</si>
  <si>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</si>
  <si>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</si>
  <si>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</si>
  <si>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</si>
  <si>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</si>
  <si>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</si>
  <si>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</si>
  <si>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</si>
  <si>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</si>
  <si>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</si>
  <si>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</si>
  <si>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</si>
  <si>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</si>
  <si>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</si>
  <si>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</si>
  <si>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</si>
  <si>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</si>
  <si>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</si>
  <si>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</si>
  <si>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</si>
  <si>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</si>
  <si>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</si>
  <si>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</si>
  <si>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</si>
  <si>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</si>
  <si>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</si>
  <si>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</si>
  <si>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</si>
  <si>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</si>
  <si>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</si>
  <si>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</si>
  <si>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</si>
  <si>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</si>
  <si>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</si>
  <si>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</si>
  <si>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</si>
  <si>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</si>
  <si>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</si>
  <si>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</si>
  <si>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</si>
  <si>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</si>
  <si>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</si>
  <si>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</si>
  <si>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</si>
  <si>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</si>
  <si>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</si>
  <si>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</si>
  <si>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</si>
  <si>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</si>
  <si>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</si>
  <si>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</si>
  <si>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</si>
  <si>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</si>
  <si>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</si>
  <si>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</si>
  <si>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</si>
  <si>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</si>
  <si>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</si>
  <si>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</si>
  <si>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</si>
  <si>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</si>
  <si>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</si>
  <si>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</si>
  <si>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</si>
  <si>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</si>
  <si>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</si>
  <si>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</si>
  <si>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</si>
  <si>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</si>
  <si>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</si>
  <si>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</si>
  <si>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</si>
  <si>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</si>
  <si>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</si>
  <si>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</si>
  <si>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</si>
  <si>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</si>
  <si>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</si>
  <si>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</si>
  <si>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</si>
  <si>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</si>
  <si>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</si>
  <si>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</si>
  <si>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</si>
  <si>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</si>
  <si>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</si>
  <si>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</si>
  <si>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</si>
  <si>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</si>
  <si>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</si>
  <si>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</si>
  <si>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</si>
  <si>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</si>
  <si>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</si>
  <si>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</si>
  <si>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</si>
  <si>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</si>
  <si>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</si>
  <si>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</si>
  <si>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</si>
  <si>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</si>
  <si>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</si>
  <si>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</si>
  <si>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</si>
  <si>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</si>
  <si>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</si>
  <si>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</si>
  <si>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</si>
  <si>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</si>
  <si>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</si>
  <si>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</si>
  <si>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</si>
  <si>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</si>
  <si>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</si>
  <si>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</si>
  <si>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</si>
  <si>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</si>
  <si>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</si>
  <si>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</si>
  <si>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</si>
  <si>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</si>
  <si>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</si>
  <si>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</si>
  <si>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</si>
  <si>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</si>
  <si>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</si>
  <si>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</si>
  <si>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</si>
  <si>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</si>
  <si>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</si>
  <si>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</si>
  <si>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</si>
  <si>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</si>
  <si>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</si>
  <si>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</si>
  <si>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</si>
  <si>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</si>
  <si>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</si>
  <si>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</si>
  <si>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</si>
  <si>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</si>
  <si>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</si>
  <si>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</si>
  <si>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</si>
  <si>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</si>
  <si>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</si>
  <si>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</si>
  <si>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</si>
  <si>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</si>
  <si>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</si>
  <si>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</si>
  <si>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</si>
  <si>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</si>
  <si>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</si>
  <si>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</si>
  <si>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</si>
  <si>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</si>
  <si>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</si>
  <si>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</si>
  <si>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</si>
  <si>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</si>
  <si>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</si>
  <si>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</si>
  <si>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</si>
  <si>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</si>
  <si>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</si>
  <si>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</si>
  <si>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</si>
  <si>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</si>
  <si>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</si>
  <si>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</si>
  <si>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</si>
  <si>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</si>
  <si>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</si>
  <si>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</si>
  <si>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</si>
  <si>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</si>
  <si>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</si>
  <si>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</si>
  <si>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</si>
  <si>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</si>
  <si>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</si>
  <si>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</si>
  <si>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</si>
  <si>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</si>
  <si>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</si>
  <si>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</si>
  <si>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</si>
  <si>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</si>
  <si>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</si>
  <si>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</si>
  <si>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</si>
  <si>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</si>
  <si>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</si>
  <si>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</si>
  <si>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</si>
  <si>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</si>
  <si>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</si>
  <si>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</si>
  <si>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</si>
  <si>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</si>
  <si>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</si>
  <si>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</si>
  <si>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</si>
  <si>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</si>
  <si>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</si>
  <si>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</si>
  <si>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</si>
  <si>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</si>
  <si>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</si>
  <si>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</si>
  <si>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</si>
  <si>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</si>
  <si>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</si>
  <si>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</si>
  <si>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</si>
  <si>
    <t>FLYSKYHY IOS APP</t>
  </si>
  <si>
    <t>MS5611 (EBAY)</t>
  </si>
  <si>
    <t>BREAK AWAY 40 PIN FEMAL HEADER (EBAY)</t>
  </si>
  <si>
    <t>5PCS 40PIN SHORT FEMALE HEADER (EBAY)</t>
  </si>
  <si>
    <t>668  SMT 0931 MAGNETIC BUZZER (DIGIKEY)</t>
  </si>
  <si>
    <t>POT 1K THUMBWHEEL VERTICAL (DIGIKEY)</t>
  </si>
  <si>
    <t>X9C102 DIP DIGITAL POT (DIGIKEY)</t>
  </si>
  <si>
    <t>10PCS DIAL TOGGLE SWITCH (ALIEXPRESS)</t>
  </si>
  <si>
    <t>RES 5.00M OHM 1/2W 1% AXIAL</t>
  </si>
  <si>
    <t>CAP CER 1UF 50V X5R RADIAL</t>
  </si>
  <si>
    <t>RES 30K OHM 1/4W 5% AXIAL</t>
  </si>
  <si>
    <t>MJTP1236G SWITCH TACTILE</t>
  </si>
  <si>
    <t>SN74HC00N IC GATE NAND 4CH 2-INP 14-DIP</t>
  </si>
  <si>
    <t>SN74HC08N IC GATE AND 4CH 2-INP 14-DIP</t>
  </si>
  <si>
    <t>RES 100K OHM 1/4W 5% AXIAL (DIGIKEY)</t>
  </si>
  <si>
    <t>TAX</t>
  </si>
  <si>
    <t>SWITCH TACTILE SPST-NO (DIGIKEY)</t>
  </si>
  <si>
    <t>RES 1K OHM 1/4W 5% AXIAL</t>
  </si>
  <si>
    <t>RES 10K OHM 1/4W 5% AXIAL</t>
  </si>
  <si>
    <t>RES 200K OHM 1/4W 5% AXIAL</t>
  </si>
  <si>
    <t>CAP CER 10UF 25V X7R RADIAL</t>
  </si>
  <si>
    <t>DIODE SCHOTTKY 100V 1A DO41</t>
  </si>
  <si>
    <t>ZVNL120A MOSFET N-CH</t>
  </si>
  <si>
    <t>TP2104N3-G MOSFET P-CH</t>
  </si>
  <si>
    <t>2N3904BU TRANSISTOR NPN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</si>
</sst>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5" fillId="2" borderId="0" xfId="0" applyNumberFormat="1" applyFont="1" applyFill="1" applyAlignment="1">
      <alignment horizontal="left"/>
    </xf>
    <xf numFmtId="44" fontId="0" fillId="2" borderId="0" xfId="0" applyNumberFormat="1" applyFont="1" applyFill="1"/>
    <xf numFmtId="44" fontId="0" fillId="3" borderId="0" xfId="1" applyNumberFormat="1" applyFont="1" applyFill="1" applyAlignment="1">
      <alignment horizontal="center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1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  <xf numFmtId="44" fontId="0" fillId="2" borderId="0" xfId="0" applyNumberFormat="1" applyFill="1"/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209"/>
  <sheetViews>
    <sheetView tabSelected="1" zoomScale="70" zoomScaleNormal="70" workbookViewId="0">
      <pane ySplit="1" topLeftCell="A60" activePane="bottomLeft" state="frozen"/>
      <selection pane="bottomLeft" activeCell="N79" sqref="N79"/>
    </sheetView>
  </sheetViews>
  <sheetFormatPr defaultRowHeight="15" x14ac:dyDescent="0.25"/>
  <cols>
    <col min="1" max="2" width="9.140625" style="12"/>
    <col min="3" max="3" width="17.85546875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8.140625" style="12" bestFit="1" customWidth="1"/>
    <col min="12" max="12" width="8.14062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18">
        <v>42882</v>
      </c>
      <c r="D4" s="1" t="s">
        <v>0</v>
      </c>
      <c r="E4" s="26">
        <v>1</v>
      </c>
      <c r="F4" s="26">
        <v>1</v>
      </c>
      <c r="G4" s="27">
        <v>6.99</v>
      </c>
      <c r="H4" s="219">
        <f>SUM(G4:G10)</f>
        <v>48.1</v>
      </c>
      <c r="I4" s="217">
        <v>0</v>
      </c>
      <c r="J4" s="219">
        <f>H4+I4</f>
        <v>48.1</v>
      </c>
      <c r="K4" s="221">
        <f>G4/E4</f>
        <v>6.99</v>
      </c>
      <c r="L4" s="221"/>
      <c r="M4" s="221"/>
    </row>
    <row r="5" spans="1:28" x14ac:dyDescent="0.25">
      <c r="C5" s="218"/>
      <c r="D5" s="1" t="s">
        <v>1</v>
      </c>
      <c r="E5" s="26">
        <v>1</v>
      </c>
      <c r="F5" s="26">
        <v>1</v>
      </c>
      <c r="G5" s="27">
        <v>6.99</v>
      </c>
      <c r="H5" s="220"/>
      <c r="I5" s="217"/>
      <c r="J5" s="220"/>
      <c r="K5" s="221">
        <f t="shared" ref="K5:K10" si="0">G5/E5</f>
        <v>6.99</v>
      </c>
      <c r="L5" s="221"/>
      <c r="M5" s="221"/>
    </row>
    <row r="6" spans="1:28" x14ac:dyDescent="0.25">
      <c r="C6" s="218"/>
      <c r="D6" s="1" t="s">
        <v>5</v>
      </c>
      <c r="E6" s="26">
        <v>20</v>
      </c>
      <c r="F6" s="26">
        <v>1</v>
      </c>
      <c r="G6" s="27">
        <v>4.97</v>
      </c>
      <c r="H6" s="220"/>
      <c r="I6" s="217"/>
      <c r="J6" s="220"/>
      <c r="K6" s="221">
        <f t="shared" si="0"/>
        <v>0.2485</v>
      </c>
      <c r="L6" s="221"/>
      <c r="M6" s="221"/>
    </row>
    <row r="7" spans="1:28" x14ac:dyDescent="0.25">
      <c r="C7" s="218"/>
      <c r="D7" s="1" t="s">
        <v>15</v>
      </c>
      <c r="E7" s="26">
        <v>20</v>
      </c>
      <c r="F7" s="26">
        <v>1</v>
      </c>
      <c r="G7" s="27">
        <v>5.99</v>
      </c>
      <c r="H7" s="220"/>
      <c r="I7" s="217"/>
      <c r="J7" s="220"/>
      <c r="K7" s="221">
        <f t="shared" si="0"/>
        <v>0.29949999999999999</v>
      </c>
      <c r="L7" s="221"/>
      <c r="M7" s="221"/>
    </row>
    <row r="8" spans="1:28" x14ac:dyDescent="0.25">
      <c r="C8" s="218"/>
      <c r="D8" s="1" t="s">
        <v>155</v>
      </c>
      <c r="E8" s="26">
        <v>1</v>
      </c>
      <c r="F8" s="26">
        <v>1</v>
      </c>
      <c r="G8" s="27">
        <v>6.25</v>
      </c>
      <c r="H8" s="220"/>
      <c r="I8" s="217"/>
      <c r="J8" s="220"/>
      <c r="K8" s="221">
        <f t="shared" si="0"/>
        <v>6.25</v>
      </c>
      <c r="L8" s="221"/>
      <c r="M8" s="221"/>
    </row>
    <row r="9" spans="1:28" x14ac:dyDescent="0.25">
      <c r="C9" s="218"/>
      <c r="D9" s="1" t="s">
        <v>16</v>
      </c>
      <c r="E9" s="26">
        <v>20</v>
      </c>
      <c r="F9" s="26">
        <v>1</v>
      </c>
      <c r="G9" s="27">
        <v>11.59</v>
      </c>
      <c r="H9" s="220"/>
      <c r="I9" s="217"/>
      <c r="J9" s="220"/>
      <c r="K9" s="221">
        <f t="shared" si="0"/>
        <v>0.57950000000000002</v>
      </c>
      <c r="L9" s="221"/>
      <c r="M9" s="221"/>
    </row>
    <row r="10" spans="1:28" x14ac:dyDescent="0.25">
      <c r="C10" s="218"/>
      <c r="D10" s="1" t="s">
        <v>17</v>
      </c>
      <c r="E10" s="26">
        <v>5</v>
      </c>
      <c r="F10" s="26">
        <v>1</v>
      </c>
      <c r="G10" s="27">
        <v>5.32</v>
      </c>
      <c r="H10" s="220"/>
      <c r="I10" s="217"/>
      <c r="J10" s="220"/>
      <c r="K10" s="221">
        <f t="shared" si="0"/>
        <v>1.0640000000000001</v>
      </c>
      <c r="L10" s="221"/>
      <c r="M10" s="221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19">
        <f>SUM(G16:G17)</f>
        <v>7.55</v>
      </c>
      <c r="I16" s="217">
        <v>0</v>
      </c>
      <c r="J16" s="219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19"/>
      <c r="I17" s="217"/>
      <c r="J17" s="219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18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19">
        <f>SUM(G21:G25)</f>
        <v>17.230000000000004</v>
      </c>
      <c r="I21" s="217">
        <v>5.65</v>
      </c>
      <c r="J21" s="219">
        <f>H21+I21</f>
        <v>22.880000000000003</v>
      </c>
    </row>
    <row r="22" spans="3:12" ht="30" x14ac:dyDescent="0.25">
      <c r="C22" s="218"/>
      <c r="D22" s="149" t="s">
        <v>21</v>
      </c>
      <c r="E22" s="26">
        <v>5</v>
      </c>
      <c r="F22" s="26">
        <v>1</v>
      </c>
      <c r="G22" s="27">
        <v>1.8</v>
      </c>
      <c r="H22" s="220"/>
      <c r="I22" s="217"/>
      <c r="J22" s="220"/>
    </row>
    <row r="23" spans="3:12" x14ac:dyDescent="0.25">
      <c r="C23" s="218"/>
      <c r="D23" s="1" t="s">
        <v>20</v>
      </c>
      <c r="E23" s="26">
        <v>10</v>
      </c>
      <c r="F23" s="26">
        <v>1</v>
      </c>
      <c r="G23" s="27">
        <v>3.99</v>
      </c>
      <c r="H23" s="220"/>
      <c r="I23" s="217"/>
      <c r="J23" s="220"/>
    </row>
    <row r="24" spans="3:12" x14ac:dyDescent="0.25">
      <c r="C24" s="218"/>
      <c r="D24" s="149" t="s">
        <v>13</v>
      </c>
      <c r="E24" s="26">
        <v>1</v>
      </c>
      <c r="F24" s="26">
        <v>1</v>
      </c>
      <c r="G24" s="27">
        <v>1.97</v>
      </c>
      <c r="H24" s="220"/>
      <c r="I24" s="217"/>
      <c r="J24" s="220"/>
    </row>
    <row r="25" spans="3:12" x14ac:dyDescent="0.25">
      <c r="C25" s="218"/>
      <c r="D25" s="1" t="s">
        <v>2</v>
      </c>
      <c r="E25" s="26">
        <v>1</v>
      </c>
      <c r="F25" s="26">
        <v>1</v>
      </c>
      <c r="G25" s="27">
        <v>6.91</v>
      </c>
      <c r="H25" s="220"/>
      <c r="I25" s="217"/>
      <c r="J25" s="220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18">
        <v>42927</v>
      </c>
      <c r="D27" s="1" t="s">
        <v>7</v>
      </c>
      <c r="E27" s="26">
        <v>1</v>
      </c>
      <c r="F27" s="26">
        <v>1</v>
      </c>
      <c r="G27" s="27">
        <v>0.75</v>
      </c>
      <c r="H27" s="219">
        <f>SUM(G27:G29)</f>
        <v>3.44</v>
      </c>
      <c r="I27" s="217">
        <v>4.99</v>
      </c>
      <c r="J27" s="219">
        <f>H27+I27</f>
        <v>8.43</v>
      </c>
    </row>
    <row r="28" spans="3:12" x14ac:dyDescent="0.25">
      <c r="C28" s="218"/>
      <c r="D28" s="1" t="s">
        <v>8</v>
      </c>
      <c r="E28" s="26">
        <v>1</v>
      </c>
      <c r="F28" s="26">
        <v>1</v>
      </c>
      <c r="G28" s="27">
        <v>0.75</v>
      </c>
      <c r="H28" s="220"/>
      <c r="I28" s="217"/>
      <c r="J28" s="220"/>
    </row>
    <row r="29" spans="3:12" x14ac:dyDescent="0.25">
      <c r="C29" s="218"/>
      <c r="D29" s="1" t="s">
        <v>154</v>
      </c>
      <c r="E29" s="26">
        <v>1</v>
      </c>
      <c r="F29" s="26">
        <v>1</v>
      </c>
      <c r="G29" s="27">
        <v>1.94</v>
      </c>
      <c r="H29" s="220"/>
      <c r="I29" s="217"/>
      <c r="J29" s="220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18">
        <v>42929</v>
      </c>
      <c r="D33" s="1" t="s">
        <v>77</v>
      </c>
      <c r="E33" s="26">
        <v>1</v>
      </c>
      <c r="F33" s="26">
        <v>1</v>
      </c>
      <c r="G33" s="27">
        <v>0.77</v>
      </c>
      <c r="H33" s="219">
        <f>SUM(G33:G34)</f>
        <v>2.2999999999999998</v>
      </c>
      <c r="I33" s="217">
        <v>3.39</v>
      </c>
      <c r="J33" s="217">
        <f>SUM(H33:I34)</f>
        <v>5.6899999999999995</v>
      </c>
    </row>
    <row r="34" spans="3:12" x14ac:dyDescent="0.25">
      <c r="C34" s="218"/>
      <c r="D34" s="1" t="s">
        <v>76</v>
      </c>
      <c r="E34" s="26">
        <v>1</v>
      </c>
      <c r="F34" s="26">
        <v>1</v>
      </c>
      <c r="G34" s="27">
        <v>1.53</v>
      </c>
      <c r="H34" s="220"/>
      <c r="I34" s="217"/>
      <c r="J34" s="217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18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17">
        <f>SUM(G38:G39)</f>
        <v>8.5500000000000007</v>
      </c>
      <c r="I38" s="217">
        <v>4.99</v>
      </c>
      <c r="J38" s="217">
        <f>SUM(H38:I39)</f>
        <v>13.540000000000001</v>
      </c>
    </row>
    <row r="39" spans="3:12" x14ac:dyDescent="0.25">
      <c r="C39" s="218"/>
      <c r="D39" s="149" t="s">
        <v>122</v>
      </c>
      <c r="E39" s="26">
        <v>1</v>
      </c>
      <c r="F39" s="26">
        <v>1</v>
      </c>
      <c r="G39" s="27">
        <v>2.83</v>
      </c>
      <c r="H39" s="217"/>
      <c r="I39" s="217"/>
      <c r="J39" s="217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18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17">
        <f>SUM(G41:G45)</f>
        <v>18.649999999999999</v>
      </c>
      <c r="I41" s="217">
        <v>0.25</v>
      </c>
      <c r="J41" s="217">
        <f>H41+I41</f>
        <v>18.899999999999999</v>
      </c>
    </row>
    <row r="42" spans="3:12" x14ac:dyDescent="0.25">
      <c r="C42" s="218"/>
      <c r="D42" s="149" t="s">
        <v>150</v>
      </c>
      <c r="E42" s="26">
        <v>1</v>
      </c>
      <c r="F42" s="26">
        <v>1</v>
      </c>
      <c r="G42" s="27">
        <v>3.86</v>
      </c>
      <c r="H42" s="217"/>
      <c r="I42" s="217"/>
      <c r="J42" s="217"/>
    </row>
    <row r="43" spans="3:12" x14ac:dyDescent="0.25">
      <c r="C43" s="218"/>
      <c r="D43" s="149" t="s">
        <v>151</v>
      </c>
      <c r="E43" s="26">
        <v>1</v>
      </c>
      <c r="F43" s="26">
        <v>1</v>
      </c>
      <c r="G43" s="27">
        <f>1.99-0.1</f>
        <v>1.89</v>
      </c>
      <c r="H43" s="217"/>
      <c r="I43" s="217"/>
      <c r="J43" s="217"/>
    </row>
    <row r="44" spans="3:12" x14ac:dyDescent="0.25">
      <c r="C44" s="218"/>
      <c r="D44" s="149" t="s">
        <v>152</v>
      </c>
      <c r="E44" s="26">
        <v>10</v>
      </c>
      <c r="F44" s="26">
        <v>1</v>
      </c>
      <c r="G44" s="27">
        <f>0.99-0.05</f>
        <v>0.94</v>
      </c>
      <c r="H44" s="217"/>
      <c r="I44" s="217"/>
      <c r="J44" s="217"/>
    </row>
    <row r="45" spans="3:12" x14ac:dyDescent="0.25">
      <c r="C45" s="218"/>
      <c r="D45" s="149" t="s">
        <v>153</v>
      </c>
      <c r="E45" s="26">
        <v>1</v>
      </c>
      <c r="F45" s="26">
        <v>1</v>
      </c>
      <c r="G45" s="27">
        <f>1.45-0.07</f>
        <v>1.38</v>
      </c>
      <c r="H45" s="217"/>
      <c r="I45" s="217"/>
      <c r="J45" s="217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149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3:12" x14ac:dyDescent="0.25">
      <c r="C49" s="200">
        <v>42986</v>
      </c>
      <c r="D49" s="149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3:12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3:12" x14ac:dyDescent="0.25">
      <c r="C51" s="218">
        <v>42986</v>
      </c>
      <c r="D51" s="149" t="s">
        <v>221</v>
      </c>
      <c r="E51" s="26">
        <v>1</v>
      </c>
      <c r="F51" s="26">
        <v>1</v>
      </c>
      <c r="G51" s="27">
        <v>29.95</v>
      </c>
      <c r="H51" s="217">
        <f>G51+G52+G53+2.13</f>
        <v>34.380000000000003</v>
      </c>
      <c r="I51" s="217">
        <v>3.03</v>
      </c>
      <c r="J51" s="217">
        <f>H51+I51</f>
        <v>37.410000000000004</v>
      </c>
    </row>
    <row r="52" spans="3:12" x14ac:dyDescent="0.25">
      <c r="C52" s="218"/>
      <c r="D52" s="149" t="s">
        <v>222</v>
      </c>
      <c r="E52" s="26">
        <v>1</v>
      </c>
      <c r="F52" s="26">
        <v>1</v>
      </c>
      <c r="G52" s="27">
        <v>0.77</v>
      </c>
      <c r="H52" s="217"/>
      <c r="I52" s="217"/>
      <c r="J52" s="217"/>
    </row>
    <row r="53" spans="3:12" x14ac:dyDescent="0.25">
      <c r="C53" s="218"/>
      <c r="D53" s="149" t="s">
        <v>223</v>
      </c>
      <c r="E53" s="26">
        <v>1</v>
      </c>
      <c r="F53" s="26">
        <v>1</v>
      </c>
      <c r="G53" s="27">
        <v>1.53</v>
      </c>
      <c r="H53" s="217"/>
      <c r="I53" s="217"/>
      <c r="J53" s="217"/>
    </row>
    <row r="54" spans="3:12" s="50" customFormat="1" x14ac:dyDescent="0.25">
      <c r="C54" s="51"/>
      <c r="D54" s="52"/>
      <c r="E54" s="53"/>
      <c r="F54" s="53"/>
      <c r="G54" s="54"/>
      <c r="H54" s="158"/>
      <c r="I54" s="158"/>
      <c r="J54" s="158"/>
      <c r="L54" s="57"/>
    </row>
    <row r="55" spans="3:12" x14ac:dyDescent="0.25">
      <c r="C55" s="204">
        <v>42991</v>
      </c>
      <c r="D55" s="149" t="s">
        <v>229</v>
      </c>
      <c r="E55" s="26">
        <v>1</v>
      </c>
      <c r="F55" s="26">
        <v>1</v>
      </c>
      <c r="G55" s="27">
        <v>8.99</v>
      </c>
      <c r="H55" s="205">
        <v>8.99</v>
      </c>
      <c r="I55" s="205">
        <v>0</v>
      </c>
      <c r="J55" s="205">
        <v>8.99</v>
      </c>
    </row>
    <row r="56" spans="3:12" s="50" customFormat="1" x14ac:dyDescent="0.25">
      <c r="C56" s="51"/>
      <c r="D56" s="52"/>
      <c r="E56" s="53"/>
      <c r="F56" s="53"/>
      <c r="G56" s="54"/>
      <c r="H56" s="158"/>
      <c r="I56" s="158"/>
      <c r="J56" s="158"/>
      <c r="L56" s="57"/>
    </row>
    <row r="57" spans="3:12" x14ac:dyDescent="0.25">
      <c r="C57" s="206">
        <v>43017</v>
      </c>
      <c r="D57" s="149" t="s">
        <v>230</v>
      </c>
      <c r="E57" s="26">
        <v>1</v>
      </c>
      <c r="F57" s="26">
        <v>1</v>
      </c>
      <c r="G57" s="27">
        <v>4.99</v>
      </c>
      <c r="H57" s="207">
        <v>4.99</v>
      </c>
      <c r="I57" s="207">
        <v>1.39</v>
      </c>
      <c r="J57" s="207">
        <f>H57+I57</f>
        <v>6.38</v>
      </c>
    </row>
    <row r="58" spans="3:12" s="50" customFormat="1" x14ac:dyDescent="0.25">
      <c r="C58" s="51"/>
      <c r="D58" s="52"/>
      <c r="E58" s="53"/>
      <c r="F58" s="53"/>
      <c r="G58" s="54"/>
      <c r="H58" s="158"/>
      <c r="I58" s="158"/>
      <c r="J58" s="158"/>
      <c r="L58" s="57"/>
    </row>
    <row r="59" spans="3:12" x14ac:dyDescent="0.25">
      <c r="C59" s="208">
        <v>43017</v>
      </c>
      <c r="D59" s="149" t="s">
        <v>231</v>
      </c>
      <c r="E59" s="26">
        <v>10</v>
      </c>
      <c r="F59" s="26">
        <v>1</v>
      </c>
      <c r="G59" s="27">
        <v>9.0500000000000007</v>
      </c>
      <c r="H59" s="209">
        <v>9.0500000000000007</v>
      </c>
      <c r="I59" s="209">
        <v>9.0500000000000007</v>
      </c>
      <c r="J59" s="209">
        <v>9.0500000000000007</v>
      </c>
    </row>
    <row r="60" spans="3:12" s="50" customFormat="1" x14ac:dyDescent="0.25">
      <c r="C60" s="51"/>
      <c r="D60" s="52"/>
      <c r="E60" s="53"/>
      <c r="F60" s="53"/>
      <c r="G60" s="54"/>
      <c r="H60" s="158"/>
      <c r="I60" s="158"/>
      <c r="J60" s="158"/>
      <c r="L60" s="57"/>
    </row>
    <row r="61" spans="3:12" x14ac:dyDescent="0.25">
      <c r="C61" s="210">
        <v>1019</v>
      </c>
      <c r="D61" s="202" t="s">
        <v>232</v>
      </c>
      <c r="E61" s="26">
        <v>5</v>
      </c>
      <c r="F61" s="26">
        <v>1</v>
      </c>
      <c r="G61" s="27">
        <v>4.99</v>
      </c>
      <c r="H61" s="211">
        <v>4.99</v>
      </c>
      <c r="I61" s="211">
        <v>0</v>
      </c>
      <c r="J61" s="211">
        <v>4.99</v>
      </c>
    </row>
    <row r="62" spans="3:12" s="50" customFormat="1" x14ac:dyDescent="0.25">
      <c r="C62" s="51"/>
      <c r="D62" s="52"/>
      <c r="E62" s="53"/>
      <c r="F62" s="53"/>
      <c r="G62" s="54"/>
      <c r="H62" s="158"/>
      <c r="I62" s="158"/>
      <c r="J62" s="158"/>
      <c r="L62" s="57"/>
    </row>
    <row r="63" spans="3:12" x14ac:dyDescent="0.25">
      <c r="C63" s="218">
        <v>43027</v>
      </c>
      <c r="D63" s="149" t="s">
        <v>233</v>
      </c>
      <c r="E63" s="26">
        <v>1</v>
      </c>
      <c r="F63" s="26">
        <v>1</v>
      </c>
      <c r="G63" s="27">
        <v>2.66</v>
      </c>
      <c r="H63" s="217">
        <f>SUM(G63:G66)</f>
        <v>10.18</v>
      </c>
      <c r="I63" s="217">
        <v>3.75</v>
      </c>
      <c r="J63" s="217">
        <f>H63+I63</f>
        <v>13.93</v>
      </c>
    </row>
    <row r="64" spans="3:12" x14ac:dyDescent="0.25">
      <c r="C64" s="218"/>
      <c r="D64" s="149" t="s">
        <v>234</v>
      </c>
      <c r="E64" s="26">
        <v>1</v>
      </c>
      <c r="F64" s="26">
        <v>1</v>
      </c>
      <c r="G64" s="27">
        <v>1.53</v>
      </c>
      <c r="H64" s="217"/>
      <c r="I64" s="217"/>
      <c r="J64" s="217"/>
    </row>
    <row r="65" spans="3:14" x14ac:dyDescent="0.25">
      <c r="C65" s="218"/>
      <c r="D65" s="149" t="s">
        <v>222</v>
      </c>
      <c r="E65" s="26">
        <v>1</v>
      </c>
      <c r="F65" s="26">
        <v>1</v>
      </c>
      <c r="G65" s="27">
        <v>0.77</v>
      </c>
      <c r="H65" s="217"/>
      <c r="I65" s="217"/>
      <c r="J65" s="217"/>
    </row>
    <row r="66" spans="3:14" x14ac:dyDescent="0.25">
      <c r="C66" s="218"/>
      <c r="D66" s="149" t="s">
        <v>235</v>
      </c>
      <c r="E66" s="26">
        <v>1</v>
      </c>
      <c r="F66" s="26">
        <v>1</v>
      </c>
      <c r="G66" s="27">
        <v>5.22</v>
      </c>
      <c r="H66" s="217"/>
      <c r="I66" s="217"/>
      <c r="J66" s="217"/>
    </row>
    <row r="67" spans="3:14" s="50" customFormat="1" x14ac:dyDescent="0.25">
      <c r="C67" s="51"/>
      <c r="D67" s="52"/>
      <c r="E67" s="53"/>
      <c r="F67" s="53"/>
      <c r="G67" s="54"/>
      <c r="H67" s="158"/>
      <c r="I67" s="158"/>
      <c r="J67" s="158"/>
      <c r="L67" s="57"/>
    </row>
    <row r="68" spans="3:14" x14ac:dyDescent="0.25">
      <c r="C68" s="213">
        <v>43036</v>
      </c>
      <c r="D68" s="202" t="s">
        <v>236</v>
      </c>
      <c r="E68" s="26">
        <v>10</v>
      </c>
      <c r="F68" s="26">
        <v>1</v>
      </c>
      <c r="G68" s="27">
        <v>1.51</v>
      </c>
      <c r="H68" s="212">
        <v>1.51</v>
      </c>
      <c r="I68" s="212">
        <v>0</v>
      </c>
      <c r="J68" s="212">
        <f>H68+I68</f>
        <v>1.51</v>
      </c>
    </row>
    <row r="69" spans="3:14" s="50" customFormat="1" x14ac:dyDescent="0.25">
      <c r="C69" s="51"/>
      <c r="D69" s="52"/>
      <c r="E69" s="53"/>
      <c r="F69" s="53"/>
      <c r="G69" s="54"/>
      <c r="H69" s="158"/>
      <c r="I69" s="158"/>
      <c r="J69" s="158"/>
      <c r="L69" s="57"/>
    </row>
    <row r="70" spans="3:14" x14ac:dyDescent="0.25">
      <c r="C70" s="218">
        <v>43040</v>
      </c>
      <c r="D70" s="149" t="s">
        <v>243</v>
      </c>
      <c r="E70" s="26">
        <v>10</v>
      </c>
      <c r="F70" s="26">
        <v>1</v>
      </c>
      <c r="G70" s="27">
        <v>0.4</v>
      </c>
      <c r="H70" s="217">
        <f>SUM(G70:G76)</f>
        <v>3.5799999999999996</v>
      </c>
      <c r="I70" s="217">
        <v>3.39</v>
      </c>
      <c r="J70" s="222">
        <f>H70+I70+K71</f>
        <v>7.2206000000000001</v>
      </c>
      <c r="K70" s="12" t="s">
        <v>244</v>
      </c>
    </row>
    <row r="71" spans="3:14" x14ac:dyDescent="0.25">
      <c r="C71" s="218"/>
      <c r="D71" s="149" t="s">
        <v>237</v>
      </c>
      <c r="E71" s="26">
        <v>1</v>
      </c>
      <c r="F71" s="26">
        <v>1</v>
      </c>
      <c r="G71" s="27">
        <v>0.9</v>
      </c>
      <c r="H71" s="217"/>
      <c r="I71" s="217"/>
      <c r="J71" s="222"/>
      <c r="K71" s="214">
        <f>SUM(G70:G76)*0.07</f>
        <v>0.25059999999999999</v>
      </c>
      <c r="L71" s="215"/>
    </row>
    <row r="72" spans="3:14" x14ac:dyDescent="0.25">
      <c r="C72" s="218"/>
      <c r="D72" s="149" t="s">
        <v>238</v>
      </c>
      <c r="E72" s="26">
        <v>2</v>
      </c>
      <c r="F72" s="26">
        <v>1</v>
      </c>
      <c r="G72" s="27">
        <v>0.64</v>
      </c>
      <c r="H72" s="217"/>
      <c r="I72" s="217"/>
      <c r="J72" s="222"/>
    </row>
    <row r="73" spans="3:14" x14ac:dyDescent="0.25">
      <c r="C73" s="218"/>
      <c r="D73" s="149" t="s">
        <v>239</v>
      </c>
      <c r="E73" s="26">
        <v>10</v>
      </c>
      <c r="F73" s="26">
        <v>1</v>
      </c>
      <c r="G73" s="27">
        <v>0.4</v>
      </c>
      <c r="H73" s="217"/>
      <c r="I73" s="217"/>
      <c r="J73" s="222"/>
    </row>
    <row r="74" spans="3:14" x14ac:dyDescent="0.25">
      <c r="C74" s="218"/>
      <c r="D74" s="149" t="s">
        <v>240</v>
      </c>
      <c r="E74" s="26">
        <v>1</v>
      </c>
      <c r="F74" s="26">
        <v>1</v>
      </c>
      <c r="G74" s="27">
        <v>0.32</v>
      </c>
      <c r="H74" s="217"/>
      <c r="I74" s="217"/>
      <c r="J74" s="222"/>
    </row>
    <row r="75" spans="3:14" x14ac:dyDescent="0.25">
      <c r="C75" s="218"/>
      <c r="D75" s="149" t="s">
        <v>241</v>
      </c>
      <c r="E75" s="26">
        <v>1</v>
      </c>
      <c r="F75" s="26">
        <v>1</v>
      </c>
      <c r="G75" s="27">
        <v>0.46</v>
      </c>
      <c r="H75" s="217"/>
      <c r="I75" s="217"/>
      <c r="J75" s="222"/>
      <c r="N75" s="228"/>
    </row>
    <row r="76" spans="3:14" x14ac:dyDescent="0.25">
      <c r="C76" s="218"/>
      <c r="D76" s="149" t="s">
        <v>242</v>
      </c>
      <c r="E76" s="26">
        <v>1</v>
      </c>
      <c r="F76" s="26">
        <v>1</v>
      </c>
      <c r="G76" s="27">
        <v>0.46</v>
      </c>
      <c r="H76" s="217"/>
      <c r="I76" s="217"/>
      <c r="J76" s="222"/>
    </row>
    <row r="77" spans="3:14" s="50" customFormat="1" x14ac:dyDescent="0.25">
      <c r="C77" s="51"/>
      <c r="D77" s="52"/>
      <c r="E77" s="53"/>
      <c r="F77" s="53"/>
      <c r="G77" s="54"/>
      <c r="H77" s="158"/>
      <c r="I77" s="158"/>
      <c r="J77" s="216"/>
      <c r="L77" s="57"/>
    </row>
    <row r="78" spans="3:14" x14ac:dyDescent="0.25">
      <c r="C78" s="218">
        <v>43045</v>
      </c>
      <c r="D78" s="149" t="s">
        <v>245</v>
      </c>
      <c r="E78" s="26">
        <v>1</v>
      </c>
      <c r="F78" s="26">
        <v>1</v>
      </c>
      <c r="G78" s="27">
        <v>0.1</v>
      </c>
      <c r="H78" s="217">
        <f>SUM(G78:G86)</f>
        <v>4.1500000000000004</v>
      </c>
      <c r="I78" s="217">
        <v>3.93</v>
      </c>
      <c r="J78" s="222">
        <f>H78+I78+K79</f>
        <v>8.3497500000000002</v>
      </c>
      <c r="K78" s="12" t="s">
        <v>244</v>
      </c>
    </row>
    <row r="79" spans="3:14" x14ac:dyDescent="0.25">
      <c r="C79" s="218"/>
      <c r="D79" s="149" t="s">
        <v>246</v>
      </c>
      <c r="E79" s="26">
        <v>10</v>
      </c>
      <c r="F79" s="26">
        <v>1</v>
      </c>
      <c r="G79" s="27">
        <v>0.4</v>
      </c>
      <c r="H79" s="217"/>
      <c r="I79" s="217"/>
      <c r="J79" s="222"/>
      <c r="K79" s="214">
        <f>SUM(G78:G86)*0.065</f>
        <v>0.26975000000000005</v>
      </c>
    </row>
    <row r="80" spans="3:14" x14ac:dyDescent="0.25">
      <c r="C80" s="218"/>
      <c r="D80" s="149" t="s">
        <v>247</v>
      </c>
      <c r="E80" s="26">
        <v>10</v>
      </c>
      <c r="F80" s="26">
        <v>1</v>
      </c>
      <c r="G80" s="27">
        <v>0.4</v>
      </c>
      <c r="H80" s="217"/>
      <c r="I80" s="217"/>
      <c r="J80" s="222"/>
    </row>
    <row r="81" spans="1:15" x14ac:dyDescent="0.25">
      <c r="C81" s="218"/>
      <c r="D81" s="149" t="s">
        <v>248</v>
      </c>
      <c r="E81" s="26">
        <v>10</v>
      </c>
      <c r="F81" s="26">
        <v>1</v>
      </c>
      <c r="G81" s="27">
        <v>0.4</v>
      </c>
      <c r="H81" s="217"/>
      <c r="I81" s="217"/>
      <c r="J81" s="222"/>
    </row>
    <row r="82" spans="1:15" x14ac:dyDescent="0.25">
      <c r="C82" s="218"/>
      <c r="D82" s="149" t="s">
        <v>249</v>
      </c>
      <c r="E82" s="26">
        <v>1</v>
      </c>
      <c r="F82" s="26">
        <v>1</v>
      </c>
      <c r="G82" s="27">
        <v>0.63</v>
      </c>
      <c r="H82" s="217"/>
      <c r="I82" s="217"/>
      <c r="J82" s="222"/>
    </row>
    <row r="83" spans="1:15" x14ac:dyDescent="0.25">
      <c r="C83" s="218"/>
      <c r="D83" s="149" t="s">
        <v>250</v>
      </c>
      <c r="E83" s="26">
        <v>1</v>
      </c>
      <c r="F83" s="26">
        <v>1</v>
      </c>
      <c r="G83" s="27">
        <v>0.55000000000000004</v>
      </c>
      <c r="H83" s="217"/>
      <c r="I83" s="217"/>
      <c r="J83" s="222"/>
    </row>
    <row r="84" spans="1:15" x14ac:dyDescent="0.25">
      <c r="C84" s="218"/>
      <c r="D84" s="149" t="s">
        <v>251</v>
      </c>
      <c r="E84" s="26">
        <v>1</v>
      </c>
      <c r="F84" s="26">
        <v>1</v>
      </c>
      <c r="G84" s="27">
        <v>0.86</v>
      </c>
      <c r="H84" s="217"/>
      <c r="I84" s="217"/>
      <c r="J84" s="222"/>
    </row>
    <row r="85" spans="1:15" x14ac:dyDescent="0.25">
      <c r="C85" s="218"/>
      <c r="D85" s="149" t="s">
        <v>252</v>
      </c>
      <c r="E85" s="26">
        <v>1</v>
      </c>
      <c r="F85" s="26">
        <v>1</v>
      </c>
      <c r="G85" s="27">
        <v>0.61</v>
      </c>
      <c r="H85" s="217"/>
      <c r="I85" s="217"/>
      <c r="J85" s="222"/>
    </row>
    <row r="86" spans="1:15" x14ac:dyDescent="0.25">
      <c r="C86" s="218"/>
      <c r="D86" s="149" t="s">
        <v>253</v>
      </c>
      <c r="E86" s="26">
        <v>1</v>
      </c>
      <c r="F86" s="26">
        <v>1</v>
      </c>
      <c r="G86" s="27">
        <v>0.2</v>
      </c>
      <c r="H86" s="217"/>
      <c r="I86" s="217"/>
      <c r="J86" s="222"/>
    </row>
    <row r="87" spans="1:15" s="12" customFormat="1" ht="15.75" thickBot="1" x14ac:dyDescent="0.3">
      <c r="C87" s="7"/>
      <c r="D87" s="8"/>
      <c r="E87" s="24"/>
      <c r="F87" s="24"/>
      <c r="G87" s="25"/>
      <c r="H87" s="9"/>
      <c r="I87" s="13"/>
      <c r="J87" s="9"/>
      <c r="L87" s="35"/>
    </row>
    <row r="88" spans="1:15" s="12" customFormat="1" ht="15.75" thickBot="1" x14ac:dyDescent="0.3">
      <c r="B88" s="40" t="s">
        <v>29</v>
      </c>
      <c r="C88" s="41">
        <f ca="1">TODAY()</f>
        <v>43062</v>
      </c>
      <c r="E88" s="29"/>
      <c r="F88" s="29"/>
      <c r="G88" s="29"/>
      <c r="H88" s="29"/>
      <c r="I88" s="28" t="s">
        <v>23</v>
      </c>
      <c r="J88" s="30">
        <f>SUM(J4:J87)</f>
        <v>308.68034999999998</v>
      </c>
      <c r="K88" s="24" t="s">
        <v>24</v>
      </c>
      <c r="L88" s="39">
        <f ca="1">(C88-C4)*0.0328767</f>
        <v>5.9178060000000006</v>
      </c>
      <c r="M88" s="24" t="s">
        <v>25</v>
      </c>
    </row>
    <row r="89" spans="1:15" s="12" customFormat="1" ht="15.75" thickBot="1" x14ac:dyDescent="0.3">
      <c r="C89" s="7"/>
      <c r="D89" s="8"/>
      <c r="E89" s="24"/>
      <c r="F89" s="24"/>
      <c r="G89" s="25"/>
      <c r="H89" s="31"/>
      <c r="I89" s="34" t="s">
        <v>26</v>
      </c>
      <c r="J89" s="22">
        <f ca="1">J88/L88</f>
        <v>52.161282407703119</v>
      </c>
      <c r="K89" s="32" t="s">
        <v>27</v>
      </c>
      <c r="L89" s="36"/>
      <c r="M89" s="32" t="s">
        <v>28</v>
      </c>
      <c r="N89" s="33"/>
    </row>
    <row r="90" spans="1:15" s="12" customFormat="1" x14ac:dyDescent="0.25">
      <c r="A90" s="58"/>
      <c r="B90" s="58"/>
      <c r="C90" s="44"/>
      <c r="D90" s="45"/>
      <c r="E90" s="46"/>
      <c r="F90" s="46"/>
      <c r="G90" s="47"/>
      <c r="H90" s="48"/>
      <c r="I90" s="59"/>
      <c r="J90" s="48"/>
      <c r="K90" s="58"/>
      <c r="L90" s="60"/>
      <c r="M90" s="58"/>
      <c r="N90" s="58"/>
      <c r="O90" s="58"/>
    </row>
    <row r="91" spans="1:15" s="12" customFormat="1" x14ac:dyDescent="0.25">
      <c r="C91" s="7"/>
      <c r="D91" s="63" t="s">
        <v>75</v>
      </c>
      <c r="E91" s="203" t="s">
        <v>227</v>
      </c>
      <c r="H91" s="10"/>
      <c r="I91" s="11"/>
      <c r="J91" s="10"/>
      <c r="L91" s="35"/>
    </row>
    <row r="92" spans="1:15" s="12" customFormat="1" x14ac:dyDescent="0.25">
      <c r="C92" s="7"/>
      <c r="D92" s="8"/>
      <c r="E92" s="24"/>
      <c r="F92" s="24"/>
      <c r="G92" s="25"/>
      <c r="H92" s="10"/>
      <c r="I92" s="11"/>
      <c r="J92" s="10"/>
      <c r="L92" s="35"/>
    </row>
    <row r="93" spans="1:15" s="12" customFormat="1" x14ac:dyDescent="0.25">
      <c r="C93" s="7"/>
      <c r="D93" s="8"/>
      <c r="E93" s="24"/>
      <c r="F93" s="24"/>
      <c r="G93" s="25"/>
      <c r="H93" s="10"/>
      <c r="I93" s="11"/>
      <c r="J93" s="10"/>
      <c r="L93" s="35"/>
    </row>
    <row r="94" spans="1:15" s="12" customFormat="1" x14ac:dyDescent="0.25">
      <c r="C94" s="147" t="s">
        <v>164</v>
      </c>
      <c r="D94" s="148"/>
      <c r="E94" s="24"/>
      <c r="F94" s="24"/>
      <c r="G94" s="25"/>
      <c r="H94" s="10"/>
      <c r="I94" s="11"/>
      <c r="J94" s="10"/>
      <c r="L94" s="35"/>
    </row>
    <row r="95" spans="1:15" s="12" customFormat="1" x14ac:dyDescent="0.25">
      <c r="C95" s="49"/>
      <c r="D95" s="95" t="s">
        <v>0</v>
      </c>
      <c r="E95" s="98"/>
      <c r="F95" s="98" t="s">
        <v>160</v>
      </c>
      <c r="G95" s="99">
        <v>2.19</v>
      </c>
      <c r="H95" s="10"/>
      <c r="I95" s="11"/>
      <c r="J95" s="10"/>
      <c r="L95" s="35"/>
    </row>
    <row r="96" spans="1:15" s="12" customFormat="1" x14ac:dyDescent="0.25">
      <c r="C96" s="7"/>
      <c r="D96" s="95" t="s">
        <v>1</v>
      </c>
      <c r="E96" s="98"/>
      <c r="F96" s="98" t="s">
        <v>160</v>
      </c>
      <c r="G96" s="99">
        <v>1.06</v>
      </c>
      <c r="H96" s="10"/>
      <c r="I96" s="11"/>
      <c r="J96" s="10"/>
      <c r="L96" s="35"/>
    </row>
    <row r="97" spans="1:15" s="12" customFormat="1" x14ac:dyDescent="0.25">
      <c r="C97" s="7"/>
      <c r="D97" s="95" t="str">
        <f>D24</f>
        <v>NOKIA 5110 LCD</v>
      </c>
      <c r="E97" s="98"/>
      <c r="F97" s="98"/>
      <c r="G97" s="99">
        <f>G24</f>
        <v>1.97</v>
      </c>
      <c r="H97" s="10"/>
      <c r="I97" s="11"/>
      <c r="J97" s="10"/>
      <c r="L97" s="35"/>
    </row>
    <row r="98" spans="1:15" s="12" customFormat="1" x14ac:dyDescent="0.25">
      <c r="C98" s="7"/>
      <c r="D98" s="95" t="s">
        <v>5</v>
      </c>
      <c r="E98" s="98"/>
      <c r="F98" s="98"/>
      <c r="G98" s="99">
        <v>0.2485</v>
      </c>
      <c r="H98" s="10"/>
      <c r="I98" s="11"/>
      <c r="J98" s="10"/>
      <c r="L98" s="35"/>
    </row>
    <row r="99" spans="1:15" s="12" customFormat="1" x14ac:dyDescent="0.25">
      <c r="C99" s="7"/>
      <c r="D99" s="95" t="s">
        <v>156</v>
      </c>
      <c r="E99" s="98"/>
      <c r="F99" s="98"/>
      <c r="G99" s="99">
        <v>0.29949999999999999</v>
      </c>
      <c r="H99" s="10"/>
      <c r="I99" s="11"/>
      <c r="J99" s="10"/>
      <c r="L99" s="35"/>
    </row>
    <row r="100" spans="1:15" s="12" customFormat="1" x14ac:dyDescent="0.25">
      <c r="C100" s="7"/>
      <c r="D100" s="95" t="s">
        <v>158</v>
      </c>
      <c r="E100" s="98"/>
      <c r="F100" s="98"/>
      <c r="G100" s="99">
        <v>1</v>
      </c>
      <c r="H100" s="10"/>
      <c r="I100" s="11"/>
      <c r="J100" s="10"/>
      <c r="L100" s="35"/>
    </row>
    <row r="101" spans="1:15" s="12" customFormat="1" x14ac:dyDescent="0.25">
      <c r="C101" s="7"/>
      <c r="D101" s="95" t="s">
        <v>155</v>
      </c>
      <c r="E101" s="98"/>
      <c r="F101" s="98"/>
      <c r="G101" s="99">
        <v>6.25</v>
      </c>
      <c r="H101" s="10"/>
      <c r="I101" s="11"/>
      <c r="J101" s="10"/>
      <c r="L101" s="35"/>
    </row>
    <row r="102" spans="1:15" s="12" customFormat="1" x14ac:dyDescent="0.25">
      <c r="C102" s="7"/>
      <c r="D102" s="95" t="s">
        <v>157</v>
      </c>
      <c r="E102" s="98"/>
      <c r="F102" s="98"/>
      <c r="G102" s="99">
        <v>0.57950000000000002</v>
      </c>
      <c r="H102" s="10"/>
      <c r="I102" s="11"/>
      <c r="J102" s="10"/>
      <c r="L102" s="35"/>
    </row>
    <row r="103" spans="1:15" s="12" customFormat="1" x14ac:dyDescent="0.25">
      <c r="C103" s="7"/>
      <c r="D103" s="95" t="s">
        <v>17</v>
      </c>
      <c r="E103" s="98"/>
      <c r="F103" s="98"/>
      <c r="G103" s="99">
        <v>1.0640000000000001</v>
      </c>
      <c r="H103" s="10"/>
      <c r="I103" s="11"/>
      <c r="J103" s="10"/>
      <c r="L103" s="35"/>
    </row>
    <row r="104" spans="1:15" s="12" customFormat="1" x14ac:dyDescent="0.25">
      <c r="C104" s="7"/>
      <c r="D104" s="95" t="s">
        <v>161</v>
      </c>
      <c r="E104" s="98"/>
      <c r="F104" s="98"/>
      <c r="G104" s="99">
        <v>0.5</v>
      </c>
      <c r="H104" s="10"/>
      <c r="I104" s="11"/>
      <c r="J104" s="10"/>
      <c r="L104" s="35"/>
    </row>
    <row r="105" spans="1:15" s="12" customFormat="1" x14ac:dyDescent="0.25">
      <c r="C105" s="44"/>
      <c r="D105" s="96" t="s">
        <v>159</v>
      </c>
      <c r="E105" s="100"/>
      <c r="F105" s="100"/>
      <c r="G105" s="101">
        <v>2</v>
      </c>
      <c r="H105" s="48"/>
      <c r="I105" s="11"/>
      <c r="J105" s="10"/>
      <c r="L105" s="35"/>
    </row>
    <row r="106" spans="1:15" s="12" customFormat="1" x14ac:dyDescent="0.25">
      <c r="A106" s="58"/>
      <c r="B106" s="58"/>
      <c r="C106" s="44"/>
      <c r="D106" s="45"/>
      <c r="E106" s="46"/>
      <c r="F106" s="46"/>
      <c r="G106" s="97">
        <f>SUM(G95:G105)</f>
        <v>17.1615</v>
      </c>
      <c r="H106" s="48"/>
      <c r="I106" s="59"/>
      <c r="J106" s="48"/>
      <c r="K106" s="58"/>
      <c r="L106" s="60"/>
      <c r="M106" s="58"/>
      <c r="N106" s="58"/>
      <c r="O106" s="58"/>
    </row>
    <row r="107" spans="1:15" s="12" customFormat="1" x14ac:dyDescent="0.25">
      <c r="C107" s="7"/>
      <c r="D107" s="8"/>
      <c r="E107" s="24"/>
      <c r="F107" s="24"/>
      <c r="G107" s="25"/>
      <c r="H107" s="10"/>
      <c r="I107" s="11"/>
      <c r="J107" s="10"/>
      <c r="L107" s="35"/>
    </row>
    <row r="108" spans="1:15" s="12" customFormat="1" x14ac:dyDescent="0.25">
      <c r="C108" s="7"/>
      <c r="D108" s="8"/>
      <c r="E108" s="24"/>
      <c r="F108" s="24"/>
      <c r="G108" s="25"/>
      <c r="H108" s="10"/>
      <c r="I108" s="11"/>
      <c r="J108" s="10"/>
      <c r="L108" s="35"/>
    </row>
    <row r="109" spans="1:15" s="12" customFormat="1" x14ac:dyDescent="0.25">
      <c r="C109" s="7"/>
      <c r="D109" s="8"/>
      <c r="E109" s="24"/>
      <c r="F109" s="24"/>
      <c r="G109" s="25"/>
      <c r="H109" s="10"/>
      <c r="I109" s="11"/>
      <c r="J109" s="10"/>
      <c r="L109" s="35"/>
    </row>
    <row r="110" spans="1:15" s="12" customFormat="1" x14ac:dyDescent="0.25">
      <c r="C110" s="7"/>
      <c r="D110" s="8"/>
      <c r="E110" s="24"/>
      <c r="F110" s="24"/>
      <c r="G110" s="25"/>
      <c r="H110" s="10"/>
      <c r="I110" s="11"/>
      <c r="J110" s="10"/>
      <c r="L110" s="35"/>
    </row>
    <row r="111" spans="1:15" s="62" customFormat="1" x14ac:dyDescent="0.25">
      <c r="C111" s="93" t="s">
        <v>163</v>
      </c>
      <c r="D111" s="94"/>
      <c r="E111" s="18"/>
      <c r="H111" s="14"/>
      <c r="I111" s="17"/>
      <c r="J111" s="14"/>
      <c r="K111" s="14"/>
      <c r="L111" s="14"/>
    </row>
    <row r="112" spans="1:15" s="50" customFormat="1" ht="15.75" x14ac:dyDescent="0.25">
      <c r="C112" s="144"/>
      <c r="D112" s="151" t="s">
        <v>226</v>
      </c>
      <c r="E112" s="98"/>
      <c r="F112" s="98"/>
      <c r="G112" s="99">
        <v>1.53</v>
      </c>
      <c r="H112" s="157"/>
      <c r="I112" s="158"/>
      <c r="J112" s="157"/>
      <c r="K112" s="157"/>
      <c r="L112" s="159"/>
    </row>
    <row r="113" spans="1:15" s="50" customFormat="1" ht="15.75" x14ac:dyDescent="0.25">
      <c r="C113" s="144"/>
      <c r="D113" s="151" t="s">
        <v>30</v>
      </c>
      <c r="E113" s="98"/>
      <c r="F113" s="98"/>
      <c r="G113" s="99">
        <v>33.57</v>
      </c>
      <c r="H113" s="157"/>
      <c r="I113" s="158"/>
      <c r="J113" s="157"/>
      <c r="K113" s="157"/>
      <c r="L113" s="159"/>
    </row>
    <row r="114" spans="1:15" s="50" customFormat="1" ht="15.75" x14ac:dyDescent="0.25">
      <c r="C114" s="144"/>
      <c r="D114" s="151" t="s">
        <v>2</v>
      </c>
      <c r="E114" s="98"/>
      <c r="F114" s="98"/>
      <c r="G114" s="99">
        <v>6.56</v>
      </c>
      <c r="H114" s="157"/>
      <c r="I114" s="158"/>
      <c r="J114" s="157"/>
      <c r="K114" s="157"/>
      <c r="L114" s="159"/>
    </row>
    <row r="115" spans="1:15" s="50" customFormat="1" ht="15.75" x14ac:dyDescent="0.25">
      <c r="C115" s="144"/>
      <c r="D115" s="151" t="s">
        <v>11</v>
      </c>
      <c r="E115" s="98"/>
      <c r="F115" s="98"/>
      <c r="G115" s="99">
        <v>2.57</v>
      </c>
      <c r="H115" s="157"/>
      <c r="I115" s="158"/>
      <c r="J115" s="157"/>
      <c r="K115" s="157"/>
      <c r="L115" s="159"/>
    </row>
    <row r="116" spans="1:15" s="50" customFormat="1" ht="15.75" x14ac:dyDescent="0.25">
      <c r="C116" s="144"/>
      <c r="D116" s="151" t="s">
        <v>61</v>
      </c>
      <c r="E116" s="98"/>
      <c r="F116" s="98"/>
      <c r="G116" s="99">
        <v>5.22</v>
      </c>
      <c r="H116" s="157"/>
      <c r="I116" s="158"/>
      <c r="J116" s="157"/>
      <c r="K116" s="157"/>
      <c r="L116" s="159"/>
    </row>
    <row r="117" spans="1:15" s="50" customFormat="1" ht="15.75" x14ac:dyDescent="0.25">
      <c r="C117" s="144"/>
      <c r="D117" s="151" t="s">
        <v>162</v>
      </c>
      <c r="E117" s="98"/>
      <c r="F117" s="98"/>
      <c r="G117" s="99">
        <v>0.39900000000000002</v>
      </c>
      <c r="H117" s="157"/>
      <c r="I117" s="158"/>
      <c r="J117" s="157"/>
      <c r="K117" s="157"/>
      <c r="L117" s="159"/>
    </row>
    <row r="118" spans="1:15" s="12" customFormat="1" ht="15.75" x14ac:dyDescent="0.25">
      <c r="C118" s="145"/>
      <c r="D118" s="151" t="s">
        <v>73</v>
      </c>
      <c r="E118" s="98"/>
      <c r="F118" s="98"/>
      <c r="G118" s="99">
        <v>0.77</v>
      </c>
      <c r="H118" s="9"/>
      <c r="I118" s="13"/>
      <c r="J118" s="9"/>
      <c r="K118" s="9"/>
      <c r="L118" s="38"/>
    </row>
    <row r="119" spans="1:15" s="12" customFormat="1" ht="15.75" x14ac:dyDescent="0.25">
      <c r="C119" s="145"/>
      <c r="D119" s="151" t="s">
        <v>6</v>
      </c>
      <c r="E119" s="98"/>
      <c r="F119" s="98"/>
      <c r="G119" s="99">
        <v>0.02</v>
      </c>
      <c r="H119" s="9"/>
      <c r="I119" s="13"/>
      <c r="J119" s="9"/>
      <c r="K119" s="9"/>
      <c r="L119" s="38"/>
    </row>
    <row r="120" spans="1:15" s="12" customFormat="1" ht="15.75" x14ac:dyDescent="0.25">
      <c r="C120" s="145"/>
      <c r="D120" s="153" t="s">
        <v>168</v>
      </c>
      <c r="E120" s="98"/>
      <c r="F120" s="98"/>
      <c r="G120" s="99">
        <f>5.72+(0.5*4.99)</f>
        <v>8.2149999999999999</v>
      </c>
      <c r="H120" s="9"/>
      <c r="I120" s="13"/>
      <c r="J120" s="9"/>
      <c r="K120" s="9"/>
      <c r="L120" s="38"/>
    </row>
    <row r="121" spans="1:15" s="12" customFormat="1" ht="15.75" x14ac:dyDescent="0.25">
      <c r="C121" s="145"/>
      <c r="D121" s="151" t="s">
        <v>169</v>
      </c>
      <c r="E121" s="98"/>
      <c r="F121" s="98"/>
      <c r="G121" s="99">
        <f>2.83+(0.5*4.99)</f>
        <v>5.3250000000000002</v>
      </c>
      <c r="H121" s="9"/>
      <c r="I121" s="13"/>
      <c r="J121" s="9"/>
      <c r="K121" s="9"/>
      <c r="L121" s="38"/>
    </row>
    <row r="122" spans="1:15" s="12" customFormat="1" ht="15.75" x14ac:dyDescent="0.25">
      <c r="C122" s="146"/>
      <c r="D122" s="152" t="s">
        <v>74</v>
      </c>
      <c r="E122" s="100"/>
      <c r="F122" s="100"/>
      <c r="G122" s="101">
        <v>1.53</v>
      </c>
      <c r="H122" s="160"/>
      <c r="I122" s="13"/>
      <c r="J122" s="9"/>
      <c r="K122" s="9"/>
      <c r="L122" s="38"/>
    </row>
    <row r="123" spans="1:15" s="50" customFormat="1" x14ac:dyDescent="0.25">
      <c r="A123" s="67"/>
      <c r="B123" s="67"/>
      <c r="C123" s="68"/>
      <c r="D123" s="69"/>
      <c r="E123" s="70"/>
      <c r="F123" s="70"/>
      <c r="G123" s="97">
        <f>SUM(G112:G122)</f>
        <v>65.709000000000017</v>
      </c>
      <c r="H123" s="71"/>
      <c r="I123" s="72"/>
      <c r="J123" s="71"/>
      <c r="K123" s="67"/>
      <c r="L123" s="67"/>
      <c r="M123" s="67"/>
      <c r="N123" s="67"/>
      <c r="O123" s="67"/>
    </row>
    <row r="124" spans="1:15" s="50" customFormat="1" x14ac:dyDescent="0.25">
      <c r="C124" s="51"/>
      <c r="D124" s="73"/>
      <c r="E124" s="74"/>
      <c r="F124" s="74"/>
      <c r="G124" s="75"/>
      <c r="H124" s="55"/>
      <c r="I124" s="56"/>
      <c r="J124" s="55"/>
      <c r="L124" s="57"/>
    </row>
    <row r="125" spans="1:15" s="66" customFormat="1" x14ac:dyDescent="0.25"/>
    <row r="126" spans="1:15" s="86" customFormat="1" x14ac:dyDescent="0.25">
      <c r="A126" s="79"/>
      <c r="B126" s="79"/>
      <c r="C126" s="80"/>
      <c r="D126" s="81"/>
      <c r="E126" s="82"/>
      <c r="F126" s="82"/>
      <c r="G126" s="83"/>
      <c r="H126" s="84"/>
      <c r="I126" s="85"/>
      <c r="J126" s="84"/>
      <c r="K126" s="79"/>
      <c r="L126" s="79"/>
      <c r="M126" s="79"/>
      <c r="N126" s="79"/>
      <c r="O126" s="79"/>
    </row>
    <row r="127" spans="1:15" s="86" customFormat="1" x14ac:dyDescent="0.25">
      <c r="C127" s="87"/>
      <c r="D127" s="88"/>
      <c r="E127" s="61"/>
      <c r="F127" s="61"/>
      <c r="G127" s="89"/>
      <c r="H127" s="90"/>
      <c r="I127" s="91"/>
      <c r="J127" s="90"/>
      <c r="L127" s="92"/>
    </row>
    <row r="128" spans="1:15" s="62" customFormat="1" x14ac:dyDescent="0.25">
      <c r="C128" s="93" t="s">
        <v>165</v>
      </c>
      <c r="D128" s="94"/>
      <c r="E128" s="18"/>
      <c r="H128" s="64"/>
      <c r="I128" s="65"/>
      <c r="J128" s="64"/>
    </row>
    <row r="129" spans="1:15" s="50" customFormat="1" ht="15.75" x14ac:dyDescent="0.25">
      <c r="C129" s="144"/>
      <c r="D129" s="151" t="s">
        <v>225</v>
      </c>
      <c r="E129" s="98"/>
      <c r="F129" s="98"/>
      <c r="G129" s="99">
        <v>1.53</v>
      </c>
      <c r="H129" s="55"/>
      <c r="I129" s="56"/>
      <c r="J129" s="55"/>
      <c r="L129" s="57"/>
    </row>
    <row r="130" spans="1:15" s="50" customFormat="1" ht="15.75" x14ac:dyDescent="0.25">
      <c r="C130" s="144"/>
      <c r="D130" s="151" t="s">
        <v>166</v>
      </c>
      <c r="E130" s="98"/>
      <c r="F130" s="98"/>
      <c r="G130" s="99">
        <v>33.57</v>
      </c>
      <c r="H130" s="55"/>
      <c r="I130" s="56"/>
      <c r="J130" s="55"/>
      <c r="L130" s="57"/>
    </row>
    <row r="131" spans="1:15" s="50" customFormat="1" ht="15.75" x14ac:dyDescent="0.25">
      <c r="C131" s="144"/>
      <c r="D131" s="151" t="s">
        <v>2</v>
      </c>
      <c r="E131" s="98"/>
      <c r="F131" s="98"/>
      <c r="G131" s="99">
        <v>6.56</v>
      </c>
      <c r="H131" s="55"/>
      <c r="I131" s="56"/>
      <c r="J131" s="55"/>
      <c r="L131" s="57"/>
    </row>
    <row r="132" spans="1:15" s="50" customFormat="1" ht="15.75" x14ac:dyDescent="0.25">
      <c r="C132" s="144"/>
      <c r="D132" s="151" t="s">
        <v>61</v>
      </c>
      <c r="E132" s="98"/>
      <c r="F132" s="98"/>
      <c r="G132" s="99">
        <v>6.91</v>
      </c>
      <c r="H132" s="55"/>
      <c r="I132" s="56"/>
      <c r="J132" s="55"/>
      <c r="L132" s="57"/>
    </row>
    <row r="133" spans="1:15" s="12" customFormat="1" ht="15.75" x14ac:dyDescent="0.25">
      <c r="C133" s="145"/>
      <c r="D133" s="151" t="s">
        <v>162</v>
      </c>
      <c r="E133" s="98"/>
      <c r="F133" s="98"/>
      <c r="G133" s="99">
        <v>0.39900000000000002</v>
      </c>
      <c r="H133" s="10"/>
      <c r="I133" s="11"/>
      <c r="J133" s="10"/>
      <c r="L133" s="35"/>
    </row>
    <row r="134" spans="1:15" s="12" customFormat="1" ht="15.75" x14ac:dyDescent="0.25">
      <c r="C134" s="145"/>
      <c r="D134" s="151" t="s">
        <v>11</v>
      </c>
      <c r="E134" s="98"/>
      <c r="F134" s="98"/>
      <c r="G134" s="99">
        <v>2.57</v>
      </c>
      <c r="H134" s="10"/>
      <c r="I134" s="11"/>
      <c r="J134" s="10"/>
      <c r="L134" s="35"/>
    </row>
    <row r="135" spans="1:15" s="12" customFormat="1" ht="15.75" x14ac:dyDescent="0.25">
      <c r="C135" s="145"/>
      <c r="D135" s="151" t="s">
        <v>6</v>
      </c>
      <c r="E135" s="98"/>
      <c r="F135" s="98"/>
      <c r="G135" s="99">
        <v>0.02</v>
      </c>
      <c r="H135" s="10"/>
      <c r="I135" s="11"/>
      <c r="J135" s="10"/>
      <c r="L135" s="35"/>
    </row>
    <row r="136" spans="1:15" s="12" customFormat="1" ht="15.75" x14ac:dyDescent="0.25">
      <c r="D136" s="151" t="s">
        <v>73</v>
      </c>
      <c r="E136" s="98"/>
      <c r="F136" s="98"/>
      <c r="G136" s="99">
        <v>0.77</v>
      </c>
    </row>
    <row r="137" spans="1:15" s="50" customFormat="1" ht="15.75" x14ac:dyDescent="0.25">
      <c r="D137" s="154" t="s">
        <v>74</v>
      </c>
      <c r="E137" s="155"/>
      <c r="F137" s="155"/>
      <c r="G137" s="156">
        <v>1.53</v>
      </c>
    </row>
    <row r="138" spans="1:15" s="50" customFormat="1" ht="15.75" x14ac:dyDescent="0.25">
      <c r="C138" s="146"/>
      <c r="D138" s="152" t="s">
        <v>224</v>
      </c>
      <c r="E138" s="100"/>
      <c r="F138" s="100"/>
      <c r="G138" s="101">
        <v>3.78</v>
      </c>
      <c r="H138" s="48"/>
      <c r="I138" s="11"/>
      <c r="J138" s="10"/>
      <c r="K138" s="12"/>
      <c r="L138" s="35"/>
      <c r="M138" s="12"/>
      <c r="N138" s="12"/>
      <c r="O138" s="12"/>
    </row>
    <row r="139" spans="1:15" s="50" customFormat="1" x14ac:dyDescent="0.25">
      <c r="A139" s="67"/>
      <c r="B139" s="67"/>
      <c r="C139" s="68"/>
      <c r="D139" s="69"/>
      <c r="E139" s="70"/>
      <c r="F139" s="70"/>
      <c r="G139" s="97">
        <f>SUM(G129:G138)</f>
        <v>57.639000000000017</v>
      </c>
      <c r="H139" s="71"/>
      <c r="I139" s="72"/>
      <c r="J139" s="71"/>
      <c r="K139" s="67"/>
      <c r="L139" s="67"/>
      <c r="M139" s="67"/>
      <c r="N139" s="67"/>
      <c r="O139" s="67"/>
    </row>
    <row r="140" spans="1:15" s="50" customFormat="1" x14ac:dyDescent="0.25">
      <c r="C140" s="51"/>
      <c r="D140" s="52"/>
      <c r="E140" s="53"/>
      <c r="F140" s="53"/>
      <c r="G140" s="54"/>
      <c r="H140" s="55"/>
      <c r="I140" s="56"/>
      <c r="J140" s="55"/>
      <c r="L140" s="57"/>
    </row>
    <row r="141" spans="1:15" x14ac:dyDescent="0.25">
      <c r="C141" s="51"/>
      <c r="D141" s="52"/>
      <c r="E141" s="53"/>
      <c r="F141" s="53"/>
      <c r="G141" s="54"/>
      <c r="H141" s="55"/>
      <c r="I141" s="56"/>
      <c r="J141" s="55"/>
    </row>
    <row r="142" spans="1:15" x14ac:dyDescent="0.25">
      <c r="C142" s="51"/>
      <c r="D142" s="52"/>
      <c r="E142" s="53"/>
      <c r="F142" s="53"/>
      <c r="G142" s="54"/>
      <c r="H142" s="55"/>
      <c r="I142" s="56"/>
      <c r="J142" s="55"/>
    </row>
    <row r="143" spans="1:15" x14ac:dyDescent="0.25">
      <c r="C143" s="51"/>
      <c r="D143" s="52"/>
      <c r="E143" s="53"/>
      <c r="F143" s="53"/>
      <c r="G143" s="54"/>
      <c r="H143" s="55"/>
      <c r="I143" s="56"/>
      <c r="J143" s="55"/>
    </row>
    <row r="144" spans="1:15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C175" s="51"/>
      <c r="D175" s="52"/>
      <c r="E175" s="53"/>
      <c r="F175" s="53"/>
      <c r="G175" s="54"/>
      <c r="H175" s="55"/>
      <c r="I175" s="56"/>
      <c r="J175" s="55"/>
    </row>
    <row r="176" spans="3:10" x14ac:dyDescent="0.25">
      <c r="C176" s="51"/>
      <c r="D176" s="52"/>
      <c r="E176" s="53"/>
      <c r="F176" s="53"/>
      <c r="G176" s="54"/>
      <c r="H176" s="55"/>
      <c r="I176" s="56"/>
      <c r="J176" s="55"/>
    </row>
    <row r="177" spans="3:10" x14ac:dyDescent="0.25">
      <c r="C177" s="51"/>
      <c r="D177" s="52"/>
      <c r="E177" s="53"/>
      <c r="F177" s="53"/>
      <c r="G177" s="54"/>
      <c r="H177" s="55"/>
      <c r="I177" s="56"/>
      <c r="J177" s="55"/>
    </row>
    <row r="178" spans="3:10" x14ac:dyDescent="0.25">
      <c r="C178" s="51"/>
      <c r="D178" s="52"/>
      <c r="E178" s="53"/>
      <c r="F178" s="53"/>
      <c r="G178" s="54"/>
      <c r="H178" s="55"/>
      <c r="I178" s="56"/>
      <c r="J178" s="55"/>
    </row>
    <row r="179" spans="3:10" x14ac:dyDescent="0.25">
      <c r="C179" s="51"/>
      <c r="D179" s="52"/>
      <c r="E179" s="53"/>
      <c r="F179" s="53"/>
      <c r="G179" s="54"/>
      <c r="H179" s="55"/>
      <c r="I179" s="56"/>
      <c r="J179" s="55"/>
    </row>
    <row r="180" spans="3:10" x14ac:dyDescent="0.25">
      <c r="C180" s="51"/>
      <c r="D180" s="52"/>
      <c r="E180" s="53"/>
      <c r="F180" s="53"/>
      <c r="G180" s="54"/>
      <c r="H180" s="55"/>
      <c r="I180" s="56"/>
      <c r="J180" s="55"/>
    </row>
    <row r="181" spans="3:10" x14ac:dyDescent="0.25">
      <c r="C181" s="51"/>
      <c r="D181" s="52"/>
      <c r="E181" s="53"/>
      <c r="F181" s="53"/>
      <c r="G181" s="54"/>
      <c r="H181" s="55"/>
      <c r="I181" s="56"/>
      <c r="J181" s="55"/>
    </row>
    <row r="182" spans="3:10" x14ac:dyDescent="0.25">
      <c r="C182" s="51"/>
      <c r="D182" s="52"/>
      <c r="E182" s="53"/>
      <c r="F182" s="53"/>
      <c r="G182" s="54"/>
      <c r="H182" s="55"/>
      <c r="I182" s="56"/>
      <c r="J182" s="55"/>
    </row>
    <row r="183" spans="3:10" x14ac:dyDescent="0.25">
      <c r="C183" s="51"/>
      <c r="D183" s="52"/>
      <c r="E183" s="53"/>
      <c r="F183" s="53"/>
      <c r="G183" s="54"/>
      <c r="H183" s="55"/>
      <c r="I183" s="56"/>
      <c r="J183" s="55"/>
    </row>
    <row r="184" spans="3:10" x14ac:dyDescent="0.25">
      <c r="C184" s="51"/>
      <c r="D184" s="52"/>
      <c r="E184" s="53"/>
      <c r="F184" s="53"/>
      <c r="G184" s="54"/>
      <c r="H184" s="55"/>
      <c r="I184" s="56"/>
      <c r="J184" s="55"/>
    </row>
    <row r="185" spans="3:10" x14ac:dyDescent="0.25">
      <c r="C185" s="51"/>
      <c r="D185" s="52"/>
      <c r="E185" s="53"/>
      <c r="F185" s="53"/>
      <c r="G185" s="54"/>
      <c r="H185" s="55"/>
      <c r="I185" s="56"/>
      <c r="J185" s="55"/>
    </row>
    <row r="186" spans="3:10" x14ac:dyDescent="0.25">
      <c r="C186" s="51"/>
      <c r="D186" s="52"/>
      <c r="E186" s="53"/>
      <c r="F186" s="53"/>
      <c r="G186" s="54"/>
      <c r="H186" s="55"/>
      <c r="I186" s="56"/>
      <c r="J186" s="55"/>
    </row>
    <row r="187" spans="3:10" x14ac:dyDescent="0.25">
      <c r="C187" s="51"/>
      <c r="D187" s="52"/>
      <c r="E187" s="53"/>
      <c r="F187" s="53"/>
      <c r="G187" s="54"/>
      <c r="H187" s="55"/>
      <c r="I187" s="56"/>
      <c r="J187" s="55"/>
    </row>
    <row r="188" spans="3:10" x14ac:dyDescent="0.25">
      <c r="C188" s="51"/>
      <c r="D188" s="52"/>
      <c r="E188" s="53"/>
      <c r="F188" s="53"/>
      <c r="G188" s="54"/>
      <c r="H188" s="55"/>
      <c r="I188" s="56"/>
      <c r="J188" s="55"/>
    </row>
    <row r="189" spans="3:10" x14ac:dyDescent="0.25">
      <c r="C189" s="51"/>
      <c r="D189" s="52"/>
      <c r="E189" s="53"/>
      <c r="F189" s="53"/>
      <c r="G189" s="54"/>
      <c r="H189" s="55"/>
      <c r="I189" s="56"/>
      <c r="J189" s="55"/>
    </row>
    <row r="190" spans="3:10" x14ac:dyDescent="0.25">
      <c r="C190" s="51"/>
      <c r="D190" s="52"/>
      <c r="E190" s="53"/>
      <c r="F190" s="53"/>
      <c r="G190" s="54"/>
      <c r="H190" s="55"/>
      <c r="I190" s="56"/>
      <c r="J190" s="55"/>
    </row>
    <row r="191" spans="3:10" x14ac:dyDescent="0.25">
      <c r="C191" s="51"/>
      <c r="D191" s="52"/>
      <c r="E191" s="53"/>
      <c r="F191" s="53"/>
      <c r="G191" s="54"/>
      <c r="H191" s="55"/>
      <c r="I191" s="56"/>
      <c r="J191" s="55"/>
    </row>
    <row r="192" spans="3:10" x14ac:dyDescent="0.25">
      <c r="C192" s="51"/>
      <c r="D192" s="52"/>
      <c r="E192" s="53"/>
      <c r="F192" s="53"/>
      <c r="G192" s="54"/>
      <c r="H192" s="55"/>
      <c r="I192" s="56"/>
      <c r="J192" s="55"/>
    </row>
    <row r="193" spans="3:10" x14ac:dyDescent="0.25">
      <c r="C193" s="51"/>
      <c r="D193" s="52"/>
      <c r="E193" s="53"/>
      <c r="F193" s="53"/>
      <c r="G193" s="54"/>
      <c r="H193" s="55"/>
      <c r="I193" s="56"/>
      <c r="J193" s="55"/>
    </row>
    <row r="194" spans="3:10" x14ac:dyDescent="0.25">
      <c r="C194" s="51"/>
      <c r="D194" s="52"/>
      <c r="E194" s="53"/>
      <c r="F194" s="53"/>
      <c r="G194" s="54"/>
      <c r="H194" s="55"/>
      <c r="I194" s="56"/>
      <c r="J194" s="55"/>
    </row>
    <row r="195" spans="3:10" x14ac:dyDescent="0.25">
      <c r="C195" s="51"/>
      <c r="D195" s="52"/>
      <c r="E195" s="53"/>
      <c r="F195" s="53"/>
      <c r="G195" s="54"/>
      <c r="H195" s="55"/>
      <c r="I195" s="56"/>
      <c r="J195" s="55"/>
    </row>
    <row r="196" spans="3:10" x14ac:dyDescent="0.25">
      <c r="C196" s="51"/>
      <c r="D196" s="52"/>
      <c r="E196" s="53"/>
      <c r="F196" s="53"/>
      <c r="G196" s="54"/>
      <c r="H196" s="55"/>
      <c r="I196" s="56"/>
      <c r="J196" s="55"/>
    </row>
    <row r="197" spans="3:10" x14ac:dyDescent="0.25">
      <c r="C197" s="51"/>
      <c r="D197" s="52"/>
      <c r="E197" s="53"/>
      <c r="F197" s="53"/>
      <c r="G197" s="54"/>
      <c r="H197" s="55"/>
      <c r="I197" s="56"/>
      <c r="J197" s="55"/>
    </row>
    <row r="198" spans="3:10" x14ac:dyDescent="0.25">
      <c r="C198" s="51"/>
      <c r="D198" s="52"/>
      <c r="E198" s="53"/>
      <c r="F198" s="53"/>
      <c r="G198" s="54"/>
      <c r="H198" s="55"/>
      <c r="I198" s="56"/>
      <c r="J198" s="55"/>
    </row>
    <row r="199" spans="3:10" x14ac:dyDescent="0.25">
      <c r="C199" s="51"/>
      <c r="D199" s="52"/>
      <c r="E199" s="53"/>
      <c r="F199" s="53"/>
      <c r="G199" s="54"/>
      <c r="H199" s="55"/>
      <c r="I199" s="56"/>
      <c r="J199" s="55"/>
    </row>
    <row r="200" spans="3:10" x14ac:dyDescent="0.25">
      <c r="C200" s="51"/>
      <c r="D200" s="52"/>
      <c r="E200" s="53"/>
      <c r="F200" s="53"/>
      <c r="G200" s="54"/>
      <c r="H200" s="55"/>
      <c r="I200" s="56"/>
      <c r="J200" s="55"/>
    </row>
    <row r="201" spans="3:10" x14ac:dyDescent="0.25">
      <c r="C201" s="51"/>
      <c r="D201" s="52"/>
      <c r="E201" s="53"/>
      <c r="F201" s="53"/>
      <c r="G201" s="54"/>
      <c r="H201" s="55"/>
      <c r="I201" s="56"/>
      <c r="J201" s="55"/>
    </row>
    <row r="202" spans="3:10" x14ac:dyDescent="0.25">
      <c r="C202" s="51"/>
      <c r="D202" s="52"/>
      <c r="E202" s="53"/>
      <c r="F202" s="53"/>
      <c r="G202" s="54"/>
      <c r="H202" s="55"/>
      <c r="I202" s="56"/>
      <c r="J202" s="55"/>
    </row>
    <row r="203" spans="3:10" x14ac:dyDescent="0.25">
      <c r="C203" s="51"/>
      <c r="D203" s="52"/>
      <c r="E203" s="53"/>
      <c r="F203" s="53"/>
      <c r="G203" s="54"/>
      <c r="H203" s="55"/>
      <c r="I203" s="56"/>
      <c r="J203" s="55"/>
    </row>
    <row r="204" spans="3:10" x14ac:dyDescent="0.25">
      <c r="C204" s="51"/>
      <c r="D204" s="52"/>
      <c r="E204" s="53"/>
      <c r="F204" s="53"/>
      <c r="G204" s="54"/>
      <c r="H204" s="55"/>
      <c r="I204" s="56"/>
      <c r="J204" s="55"/>
    </row>
    <row r="205" spans="3:10" x14ac:dyDescent="0.25">
      <c r="C205" s="51"/>
      <c r="D205" s="52"/>
      <c r="E205" s="53"/>
      <c r="F205" s="53"/>
      <c r="G205" s="54"/>
      <c r="H205" s="55"/>
      <c r="I205" s="56"/>
      <c r="J205" s="55"/>
    </row>
    <row r="206" spans="3:10" x14ac:dyDescent="0.25">
      <c r="C206" s="51"/>
      <c r="D206" s="52"/>
      <c r="E206" s="53"/>
      <c r="F206" s="53"/>
      <c r="G206" s="54"/>
      <c r="H206" s="55"/>
      <c r="I206" s="56"/>
      <c r="J206" s="55"/>
    </row>
    <row r="207" spans="3:10" x14ac:dyDescent="0.25">
      <c r="C207" s="51"/>
      <c r="D207" s="52"/>
      <c r="E207" s="53"/>
      <c r="F207" s="53"/>
      <c r="G207" s="54"/>
      <c r="H207" s="55"/>
      <c r="I207" s="56"/>
      <c r="J207" s="55"/>
    </row>
    <row r="208" spans="3:10" x14ac:dyDescent="0.25">
      <c r="D208" s="52"/>
      <c r="E208" s="53"/>
      <c r="F208" s="53"/>
      <c r="G208" s="54"/>
    </row>
    <row r="209" spans="4:7" x14ac:dyDescent="0.25">
      <c r="D209" s="52"/>
      <c r="E209" s="53"/>
      <c r="F209" s="53"/>
      <c r="G209" s="54"/>
    </row>
  </sheetData>
  <sortState ref="C4:H19">
    <sortCondition ref="C4:C19"/>
  </sortState>
  <mergeCells count="50">
    <mergeCell ref="C78:C86"/>
    <mergeCell ref="H78:H86"/>
    <mergeCell ref="I78:I86"/>
    <mergeCell ref="J78:J86"/>
    <mergeCell ref="C70:C76"/>
    <mergeCell ref="H70:H76"/>
    <mergeCell ref="I70:I76"/>
    <mergeCell ref="J70:J76"/>
    <mergeCell ref="C63:C66"/>
    <mergeCell ref="H63:H66"/>
    <mergeCell ref="I63:I66"/>
    <mergeCell ref="J63:J66"/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  <mergeCell ref="J16:J17"/>
    <mergeCell ref="J27:J29"/>
    <mergeCell ref="C33:C34"/>
    <mergeCell ref="I33:I34"/>
    <mergeCell ref="J33:J34"/>
    <mergeCell ref="H33:H34"/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H1" zoomScaleNormal="100" workbookViewId="0">
      <selection activeCell="C1" sqref="C1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23" t="s">
        <v>123</v>
      </c>
      <c r="AO16" s="223"/>
      <c r="AP16" s="223"/>
      <c r="AQ16" s="223"/>
      <c r="AT16" s="220" t="s">
        <v>119</v>
      </c>
      <c r="AU16" s="220"/>
      <c r="AV16" s="220"/>
      <c r="AW16" s="220"/>
      <c r="AX16" s="220"/>
      <c r="AY16" s="220"/>
      <c r="AZ16" s="220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20" t="s">
        <v>117</v>
      </c>
      <c r="AK17" s="220"/>
      <c r="AL17" s="220"/>
      <c r="AN17" s="223"/>
      <c r="AO17" s="223"/>
      <c r="AP17" s="223"/>
      <c r="AQ17" s="223"/>
    </row>
    <row r="19" spans="25:59" x14ac:dyDescent="0.25">
      <c r="AP19" s="195" t="s">
        <v>216</v>
      </c>
      <c r="AQ19" s="117">
        <f>INVENTORY!G123</f>
        <v>65.709000000000017</v>
      </c>
      <c r="AS19" s="196" t="s">
        <v>218</v>
      </c>
    </row>
    <row r="20" spans="25:59" x14ac:dyDescent="0.25">
      <c r="AK20" s="224" t="s">
        <v>120</v>
      </c>
      <c r="AL20" s="224"/>
      <c r="AM20" s="224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25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25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26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27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2017-11-23T21:14:51Z</dcterms:modified>
</cp:coreProperties>
</file>