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/>
  </bookViews>
  <sheets>
    <sheet name="INVENTORY" sheetId="1" r:id="rId1"/>
    <sheet name="(OLD) 1.2.4 PCB &amp; PINOUTS" sheetId="4" r:id="rId2"/>
    <sheet name="(OLD) 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8" i="1" l="1"/>
  <c r="J103" i="1"/>
  <c r="G103" i="1"/>
  <c r="J89" i="1"/>
  <c r="G89" i="1"/>
  <c r="K79" i="1" l="1"/>
  <c r="K71" i="1" l="1"/>
  <c r="G78" i="1"/>
  <c r="J78" i="1" s="1"/>
  <c r="G70" i="1" l="1"/>
  <c r="J70" i="1" s="1"/>
  <c r="J68" i="1" l="1"/>
  <c r="G63" i="1" l="1"/>
  <c r="J63" i="1" s="1"/>
  <c r="J57" i="1" l="1"/>
  <c r="G51" i="1" l="1"/>
  <c r="F161" i="1" l="1"/>
  <c r="J51" i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119" i="1"/>
  <c r="F119" i="1"/>
  <c r="C16" i="8" l="1"/>
  <c r="C18" i="8" s="1"/>
  <c r="F128" i="1" l="1"/>
  <c r="K5" i="1"/>
  <c r="K6" i="1"/>
  <c r="K7" i="1"/>
  <c r="K8" i="1"/>
  <c r="K9" i="1"/>
  <c r="K10" i="1"/>
  <c r="K4" i="1"/>
  <c r="F43" i="1"/>
  <c r="F44" i="1"/>
  <c r="F45" i="1"/>
  <c r="G41" i="1" l="1"/>
  <c r="J41" i="1" s="1"/>
  <c r="F143" i="1"/>
  <c r="F142" i="1"/>
  <c r="F145" i="1" s="1"/>
  <c r="G38" i="1"/>
  <c r="J38" i="1" s="1"/>
  <c r="J36" i="1" l="1"/>
  <c r="AQ19" i="4" l="1"/>
  <c r="G33" i="1"/>
  <c r="J33" i="1" s="1"/>
  <c r="J31" i="1" l="1"/>
  <c r="C110" i="1" l="1"/>
  <c r="L110" i="1" s="1"/>
  <c r="G14" i="1"/>
  <c r="J14" i="1" s="1"/>
  <c r="G4" i="1"/>
  <c r="J4" i="1" s="1"/>
  <c r="G12" i="1"/>
  <c r="J12" i="1" s="1"/>
  <c r="G16" i="1"/>
  <c r="J16" i="1" s="1"/>
  <c r="G27" i="1"/>
  <c r="J27" i="1" s="1"/>
  <c r="G21" i="1"/>
  <c r="J21" i="1" s="1"/>
  <c r="J19" i="1"/>
  <c r="J110" i="1" l="1"/>
  <c r="J111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<sst xmlns="http://schemas.openxmlformats.org/spreadsheetml/2006/main" count="373" uniqueCount="273">
  <si>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</si>
  <si>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</si>
  <si>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</si>
  <si>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</si>
  <si>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</si>
  <si>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</si>
  <si>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</si>
  <si>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</si>
  <si>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</si>
  <si>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</si>
  <si>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</si>
  <si>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</si>
  <si>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</si>
  <si>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</si>
  <si>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</si>
  <si>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</si>
  <si>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</si>
  <si>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</si>
  <si>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</si>
  <si>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</si>
  <si>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</si>
  <si>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</si>
  <si>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</si>
  <si>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</si>
  <si>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</si>
  <si>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</si>
  <si>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</si>
  <si>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</si>
  <si>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</si>
  <si>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</si>
  <si>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</si>
  <si>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</si>
  <si>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</si>
  <si>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</si>
  <si>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</si>
  <si>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</si>
  <si>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</si>
  <si>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</si>
  <si>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</si>
  <si>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</si>
  <si>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</si>
  <si>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</si>
  <si>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</si>
  <si>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</si>
  <si>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</si>
  <si>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</si>
  <si>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</si>
  <si>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</si>
  <si>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</si>
  <si>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</si>
  <si>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</si>
  <si>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</si>
  <si>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</si>
  <si>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</si>
  <si>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</si>
  <si>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</si>
  <si>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</si>
  <si>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</si>
  <si>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</si>
  <si>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</si>
  <si>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</si>
  <si>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</si>
  <si>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</si>
  <si>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</si>
  <si>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</si>
  <si>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</si>
  <si>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</si>
  <si>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</si>
  <si>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</si>
  <si>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</si>
  <si>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</si>
  <si>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</si>
  <si>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</si>
  <si>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</si>
  <si>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</si>
  <si>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</si>
  <si>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</si>
  <si>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</si>
  <si>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</si>
  <si>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</si>
  <si>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</si>
  <si>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</si>
  <si>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</si>
  <si>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</si>
  <si>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</si>
  <si>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</si>
  <si>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</si>
  <si>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</si>
  <si>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</si>
  <si>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</si>
  <si>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</si>
  <si>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</si>
  <si>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</si>
  <si>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</si>
  <si>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</si>
  <si>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</si>
  <si>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</si>
  <si>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</si>
  <si>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</si>
  <si>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</si>
  <si>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</si>
  <si>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</si>
  <si>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</si>
  <si>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</si>
  <si>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</si>
  <si>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</si>
  <si>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</si>
  <si>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</si>
  <si>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</si>
  <si>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</si>
  <si>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</si>
  <si>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</si>
  <si>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</si>
  <si>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</si>
  <si>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</si>
  <si>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</si>
  <si>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</si>
  <si>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</si>
  <si>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</si>
  <si>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</si>
  <si>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</si>
  <si>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</si>
  <si>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</si>
  <si>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</si>
  <si>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</si>
  <si>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</si>
  <si>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</si>
  <si>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</si>
  <si>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</si>
  <si>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</si>
  <si>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</si>
  <si>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</si>
  <si>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</si>
  <si>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</si>
  <si>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</si>
  <si>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</si>
  <si>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</si>
  <si>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</si>
  <si>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</si>
  <si>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</si>
  <si>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</si>
  <si>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</si>
  <si>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</si>
  <si>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</si>
  <si>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</si>
  <si>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</si>
  <si>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</si>
  <si>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</si>
  <si>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</si>
  <si>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</si>
  <si>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</si>
  <si>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</si>
  <si>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</si>
  <si>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</si>
  <si>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</si>
  <si>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</si>
  <si>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</si>
  <si>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</si>
  <si>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</si>
  <si>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</si>
  <si>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</si>
  <si>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</si>
  <si>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</si>
  <si>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</si>
  <si>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</si>
  <si>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</si>
  <si>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</si>
  <si>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</si>
  <si>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</si>
  <si>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</si>
  <si>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</si>
  <si>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</si>
  <si>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</si>
  <si>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</si>
  <si>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</si>
  <si>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</si>
  <si>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</si>
  <si>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</si>
  <si>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</si>
  <si>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</si>
  <si>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</si>
  <si>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</si>
  <si>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</si>
  <si>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</si>
  <si>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</si>
  <si>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</si>
  <si>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</si>
  <si>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</si>
  <si>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</si>
  <si>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</si>
  <si>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</si>
  <si>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</si>
  <si>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</si>
  <si>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</si>
  <si>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</si>
  <si>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</si>
  <si>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</si>
  <si>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</si>
  <si>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</si>
  <si>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</si>
  <si>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</si>
  <si>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</si>
  <si>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</si>
  <si>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</si>
  <si>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</si>
  <si>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</si>
  <si>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</si>
  <si>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</si>
  <si>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</si>
  <si>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</si>
  <si>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</si>
  <si>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</si>
  <si>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</si>
  <si>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</si>
  <si>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</si>
  <si>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</si>
  <si>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</si>
  <si>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</si>
  <si>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</si>
  <si>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</si>
  <si>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</si>
  <si>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</si>
  <si>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</si>
  <si>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</si>
  <si>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TODO -- FIND A CHEAPER ALTERNATIVE</t>
  </si>
  <si>
    <t>FLYSKYHY IOS APP</t>
  </si>
  <si>
    <t>MS5611 (EBAY)</t>
  </si>
  <si>
    <t>BREAK AWAY 40 PIN FEMAL HEADER (EBAY)</t>
  </si>
  <si>
    <t>5PCS 40PIN SHORT FEMALE HEADER (EBAY)</t>
  </si>
  <si>
    <t>668  SMT 0931 MAGNETIC BUZZER (DIGIKEY)</t>
  </si>
  <si>
    <t>POT 1K THUMBWHEEL VERTICAL (DIGIKEY)</t>
  </si>
  <si>
    <t>X9C102 DIP DIGITAL POT (DIGIKEY)</t>
  </si>
  <si>
    <t>10PCS DIAL TOGGLE SWITCH (ALIEXPRESS)</t>
  </si>
  <si>
    <t>RES 5.00M OHM 1/2W 1% AXIAL</t>
  </si>
  <si>
    <t>CAP CER 1UF 50V X5R RADIAL</t>
  </si>
  <si>
    <t>RES 30K OHM 1/4W 5% AXIAL</t>
  </si>
  <si>
    <t>MJTP1236G SWITCH TACTILE</t>
  </si>
  <si>
    <t>SN74HC00N IC GATE NAND 4CH 2-INP 14-DIP</t>
  </si>
  <si>
    <t>SN74HC08N IC GATE AND 4CH 2-INP 14-DIP</t>
  </si>
  <si>
    <t>RES 100K OHM 1/4W 5% AXIAL (DIGIKEY)</t>
  </si>
  <si>
    <t>TAX</t>
  </si>
  <si>
    <t>SWITCH TACTILE SPST-NO (DIGIKEY)</t>
  </si>
  <si>
    <t>RES 1K OHM 1/4W 5% AXIAL</t>
  </si>
  <si>
    <t>RES 10K OHM 1/4W 5% AXIAL</t>
  </si>
  <si>
    <t>RES 200K OHM 1/4W 5% AXIAL</t>
  </si>
  <si>
    <t>CAP CER 10UF 25V X7R RADIAL</t>
  </si>
  <si>
    <t>DIODE SCHOTTKY 100V 1A DO41</t>
  </si>
  <si>
    <t>ZVNL120A MOSFET N-CH</t>
  </si>
  <si>
    <t>TP2104N3-G MOSFET P-CH</t>
  </si>
  <si>
    <t>2N3904BU TRANSISTOR NPN</t>
  </si>
  <si>
    <t>(DIGIKEY)</t>
  </si>
  <si>
    <t>(EBAY)</t>
  </si>
  <si>
    <t>(SEEED)</t>
  </si>
  <si>
    <t>MJTP1236G TACTILE SWITCH</t>
  </si>
  <si>
    <t>74HC00D,652 NAND 14-SO</t>
  </si>
  <si>
    <t>08055C104JAT2A CAP 0.1UF 50V 0805</t>
  </si>
  <si>
    <t>RC0805JR-0710KL RES 10K 5% 0805</t>
  </si>
  <si>
    <t>RC0805FR-0730KL RES 30K 1% 0805</t>
  </si>
  <si>
    <t>RC0805JR-071KL RES 1K 5% 0805</t>
  </si>
  <si>
    <t>2908-05WB-MG MICRO SD SLOT</t>
  </si>
  <si>
    <t>AD8400ARZ1 DGTL POT 1K 8BIT 8-SOIC</t>
  </si>
  <si>
    <t>MMBT2222ALT1G NPN TRANSISTOR S0T23</t>
  </si>
  <si>
    <t>B3F-3120 TACTILE SWITCH</t>
  </si>
  <si>
    <t>878980426 4POS VERT HEADER SMD</t>
  </si>
  <si>
    <t>GEC08SBSN-M89 8POS RT/A HEADER SMD</t>
  </si>
  <si>
    <t>INCLUDED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</si>
  <si>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PCB FROM SEEED</t>
    </r>
  </si>
  <si>
    <t>10pcs Black Passive Electromagnetic SMD Buzzer 3V 80mA 2700Hz 92dB 9x3.2mm</t>
  </si>
  <si>
    <t>1PCS MS5611 Pressure Sensor Altimeter Sensor IC M</t>
  </si>
  <si>
    <t>2.9 inch E-Ink Display e-Paper Module for Raspberry Pi3 Arduino SPI interface SG</t>
  </si>
  <si>
    <t>PROTOTYPE4 PCB</t>
  </si>
  <si>
    <t>-</t>
  </si>
  <si>
    <t>(NOT ACCURATE DUE TO QTY AND SHIPPING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</si>
</sst>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2" borderId="0" xfId="1" applyFont="1" applyFill="1" applyAlignment="1">
      <alignment horizontal="left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5" fillId="2" borderId="0" xfId="0" applyNumberFormat="1" applyFont="1" applyFill="1" applyAlignment="1">
      <alignment horizontal="left"/>
    </xf>
    <xf numFmtId="44" fontId="0" fillId="2" borderId="0" xfId="0" applyNumberFormat="1" applyFont="1" applyFill="1"/>
    <xf numFmtId="44" fontId="0" fillId="3" borderId="0" xfId="1" applyNumberFormat="1" applyFont="1" applyFill="1" applyAlignment="1">
      <alignment horizontal="center"/>
    </xf>
    <xf numFmtId="44" fontId="0" fillId="2" borderId="0" xfId="0" applyNumberFormat="1" applyFill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1" applyNumberFormat="1" applyFont="1" applyAlignment="1">
      <alignment horizontal="center"/>
    </xf>
    <xf numFmtId="44" fontId="3" fillId="2" borderId="0" xfId="1" applyFont="1" applyFill="1" applyBorder="1" applyAlignment="1">
      <alignment horizontal="right"/>
    </xf>
    <xf numFmtId="0" fontId="30" fillId="0" borderId="0" xfId="2" applyAlignment="1">
      <alignment wrapText="1"/>
    </xf>
    <xf numFmtId="44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5" fillId="2" borderId="0" xfId="1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10pcs-Black-Passive-Electromagnetic-SMD-Buzzer-3V-80mA-2700Hz-92dB-9x3-2mm/361907482119?ssPageName=STRK%3AMEBIDX%3AIT&amp;_trksid=p2057872.m2749.l2649" TargetMode="External"/><Relationship Id="rId2" Type="http://schemas.openxmlformats.org/officeDocument/2006/relationships/hyperlink" Target="https://www.ebay.com/itm/1PCS-MS5611-Pressure-Sensor-Altimeter-Sensor-IC-M/191905077800?ssPageName=STRK%3AMEBIDX%3AIT&amp;_trksid=p2057872.m2749.l2649" TargetMode="External"/><Relationship Id="rId1" Type="http://schemas.openxmlformats.org/officeDocument/2006/relationships/hyperlink" Target="https://www.ebay.com/itm/2-9-inch-E-Ink-Display-e-Paper-Module-for-Raspberry-Pi3-Arduino-SPI-interface-SG/112543054022?ssPageName=STRK%3AMEBIDX%3AIT&amp;_trksid=p2057872.m2749.l264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231"/>
  <sheetViews>
    <sheetView tabSelected="1" zoomScale="70" zoomScaleNormal="70" workbookViewId="0">
      <pane ySplit="1" topLeftCell="A64" activePane="bottomLeft" state="frozen"/>
      <selection pane="bottomLeft" activeCell="O73" sqref="O73"/>
    </sheetView>
  </sheetViews>
  <sheetFormatPr defaultRowHeight="15" x14ac:dyDescent="0.25"/>
  <cols>
    <col min="1" max="2" width="9.140625" style="12"/>
    <col min="3" max="3" width="17.85546875" style="4" bestFit="1" customWidth="1"/>
    <col min="4" max="4" width="45.42578125" style="1" customWidth="1"/>
    <col min="5" max="5" width="13" style="26" customWidth="1"/>
    <col min="6" max="6" width="11.42578125" style="27" bestFit="1" customWidth="1"/>
    <col min="7" max="7" width="15.85546875" style="2" bestFit="1" customWidth="1"/>
    <col min="8" max="8" width="8.85546875" style="3" bestFit="1" customWidth="1"/>
    <col min="9" max="9" width="8.85546875" style="3" customWidth="1"/>
    <col min="10" max="10" width="12.42578125" style="2" bestFit="1" customWidth="1"/>
    <col min="11" max="11" width="8.140625" style="12" bestFit="1" customWidth="1"/>
    <col min="12" max="12" width="8.14062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13</v>
      </c>
      <c r="D1" s="19" t="s">
        <v>3</v>
      </c>
      <c r="E1" s="20" t="s">
        <v>265</v>
      </c>
      <c r="F1" s="21" t="s">
        <v>9</v>
      </c>
      <c r="G1" s="20" t="s">
        <v>21</v>
      </c>
      <c r="H1" s="21" t="s">
        <v>10</v>
      </c>
      <c r="I1" s="21" t="s">
        <v>240</v>
      </c>
      <c r="J1" s="20" t="s">
        <v>17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23"/>
      <c r="H2" s="17"/>
      <c r="I2" s="17"/>
      <c r="L2" s="38"/>
    </row>
    <row r="3" spans="1:28" s="12" customFormat="1" x14ac:dyDescent="0.25">
      <c r="C3" s="7"/>
      <c r="D3" s="8"/>
      <c r="E3" s="24"/>
      <c r="F3" s="25"/>
      <c r="G3" s="10"/>
      <c r="H3" s="11"/>
      <c r="I3" s="11"/>
      <c r="J3" s="10"/>
      <c r="L3" s="35"/>
    </row>
    <row r="4" spans="1:28" x14ac:dyDescent="0.25">
      <c r="C4" s="223">
        <v>42882</v>
      </c>
      <c r="D4" s="1" t="s">
        <v>0</v>
      </c>
      <c r="E4" s="26">
        <v>1</v>
      </c>
      <c r="F4" s="27">
        <v>6.99</v>
      </c>
      <c r="G4" s="226">
        <f>SUM(F4:F10)</f>
        <v>48.1</v>
      </c>
      <c r="H4" s="224">
        <v>0</v>
      </c>
      <c r="I4" s="218"/>
      <c r="J4" s="226">
        <f>G4+H4</f>
        <v>48.1</v>
      </c>
      <c r="K4" s="225">
        <f t="shared" ref="K4:K10" si="0">F4/E4</f>
        <v>6.99</v>
      </c>
      <c r="L4" s="225"/>
      <c r="M4" s="225"/>
    </row>
    <row r="5" spans="1:28" x14ac:dyDescent="0.25">
      <c r="C5" s="223"/>
      <c r="D5" s="1" t="s">
        <v>1</v>
      </c>
      <c r="E5" s="26">
        <v>1</v>
      </c>
      <c r="F5" s="27">
        <v>6.99</v>
      </c>
      <c r="G5" s="227"/>
      <c r="H5" s="224"/>
      <c r="I5" s="218"/>
      <c r="J5" s="227"/>
      <c r="K5" s="225">
        <f t="shared" si="0"/>
        <v>6.99</v>
      </c>
      <c r="L5" s="225"/>
      <c r="M5" s="225"/>
    </row>
    <row r="6" spans="1:28" x14ac:dyDescent="0.25">
      <c r="C6" s="223"/>
      <c r="D6" s="1" t="s">
        <v>5</v>
      </c>
      <c r="E6" s="26">
        <v>20</v>
      </c>
      <c r="F6" s="27">
        <v>4.97</v>
      </c>
      <c r="G6" s="227"/>
      <c r="H6" s="224"/>
      <c r="I6" s="218"/>
      <c r="J6" s="227"/>
      <c r="K6" s="225">
        <f t="shared" si="0"/>
        <v>0.2485</v>
      </c>
      <c r="L6" s="225"/>
      <c r="M6" s="225"/>
    </row>
    <row r="7" spans="1:28" x14ac:dyDescent="0.25">
      <c r="C7" s="223"/>
      <c r="D7" s="1" t="s">
        <v>14</v>
      </c>
      <c r="E7" s="26">
        <v>20</v>
      </c>
      <c r="F7" s="27">
        <v>5.99</v>
      </c>
      <c r="G7" s="227"/>
      <c r="H7" s="224"/>
      <c r="I7" s="218"/>
      <c r="J7" s="227"/>
      <c r="K7" s="225">
        <f t="shared" si="0"/>
        <v>0.29949999999999999</v>
      </c>
      <c r="L7" s="225"/>
      <c r="M7" s="225"/>
    </row>
    <row r="8" spans="1:28" x14ac:dyDescent="0.25">
      <c r="C8" s="223"/>
      <c r="D8" s="1" t="s">
        <v>154</v>
      </c>
      <c r="E8" s="26">
        <v>1</v>
      </c>
      <c r="F8" s="27">
        <v>6.25</v>
      </c>
      <c r="G8" s="227"/>
      <c r="H8" s="224"/>
      <c r="I8" s="218"/>
      <c r="J8" s="227"/>
      <c r="K8" s="225">
        <f t="shared" si="0"/>
        <v>6.25</v>
      </c>
      <c r="L8" s="225"/>
      <c r="M8" s="225"/>
    </row>
    <row r="9" spans="1:28" x14ac:dyDescent="0.25">
      <c r="C9" s="223"/>
      <c r="D9" s="1" t="s">
        <v>15</v>
      </c>
      <c r="E9" s="26">
        <v>20</v>
      </c>
      <c r="F9" s="27">
        <v>11.59</v>
      </c>
      <c r="G9" s="227"/>
      <c r="H9" s="224"/>
      <c r="I9" s="218"/>
      <c r="J9" s="227"/>
      <c r="K9" s="225">
        <f t="shared" si="0"/>
        <v>0.57950000000000002</v>
      </c>
      <c r="L9" s="225"/>
      <c r="M9" s="225"/>
    </row>
    <row r="10" spans="1:28" x14ac:dyDescent="0.25">
      <c r="C10" s="223"/>
      <c r="D10" s="1" t="s">
        <v>16</v>
      </c>
      <c r="E10" s="26">
        <v>5</v>
      </c>
      <c r="F10" s="27">
        <v>5.32</v>
      </c>
      <c r="G10" s="227"/>
      <c r="H10" s="224"/>
      <c r="I10" s="218"/>
      <c r="J10" s="227"/>
      <c r="K10" s="225">
        <f t="shared" si="0"/>
        <v>1.0640000000000001</v>
      </c>
      <c r="L10" s="225"/>
      <c r="M10" s="225"/>
    </row>
    <row r="11" spans="1:28" s="12" customFormat="1" x14ac:dyDescent="0.25">
      <c r="C11" s="7"/>
      <c r="D11" s="8"/>
      <c r="E11" s="24"/>
      <c r="F11" s="25"/>
      <c r="G11" s="10"/>
      <c r="H11" s="11"/>
      <c r="I11" s="11"/>
      <c r="J11" s="9"/>
      <c r="L11" s="35"/>
    </row>
    <row r="12" spans="1:28" x14ac:dyDescent="0.25">
      <c r="C12" s="4">
        <v>42886</v>
      </c>
      <c r="D12" s="1" t="s">
        <v>12</v>
      </c>
      <c r="E12" s="26">
        <v>1</v>
      </c>
      <c r="F12" s="27">
        <v>6.19</v>
      </c>
      <c r="G12" s="6">
        <f>F12</f>
        <v>6.19</v>
      </c>
      <c r="H12" s="3">
        <v>0</v>
      </c>
      <c r="J12" s="6">
        <f>G12+H12</f>
        <v>6.19</v>
      </c>
    </row>
    <row r="13" spans="1:28" s="12" customFormat="1" x14ac:dyDescent="0.25">
      <c r="C13" s="7"/>
      <c r="D13" s="8"/>
      <c r="E13" s="24"/>
      <c r="F13" s="25"/>
      <c r="G13" s="10"/>
      <c r="H13" s="11"/>
      <c r="I13" s="11"/>
      <c r="J13" s="10"/>
      <c r="L13" s="35"/>
    </row>
    <row r="14" spans="1:28" x14ac:dyDescent="0.25">
      <c r="C14" s="4">
        <v>42907</v>
      </c>
      <c r="D14" s="1" t="s">
        <v>165</v>
      </c>
      <c r="E14" s="26">
        <v>1</v>
      </c>
      <c r="F14" s="27">
        <v>33.57</v>
      </c>
      <c r="G14" s="6">
        <f>F14</f>
        <v>33.57</v>
      </c>
      <c r="H14" s="3">
        <v>0</v>
      </c>
      <c r="J14" s="6">
        <f>G14+H14</f>
        <v>33.57</v>
      </c>
    </row>
    <row r="15" spans="1:28" s="12" customFormat="1" x14ac:dyDescent="0.25">
      <c r="C15" s="7"/>
      <c r="D15" s="8"/>
      <c r="E15" s="24"/>
      <c r="F15" s="25"/>
      <c r="G15" s="10"/>
      <c r="H15" s="11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7">
        <v>6.56</v>
      </c>
      <c r="G16" s="226">
        <f>SUM(F16:F17)</f>
        <v>7.55</v>
      </c>
      <c r="H16" s="224">
        <v>0</v>
      </c>
      <c r="I16" s="218"/>
      <c r="J16" s="226">
        <f>G16+H16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7">
        <v>0.99</v>
      </c>
      <c r="G17" s="226"/>
      <c r="H17" s="224"/>
      <c r="I17" s="218"/>
      <c r="J17" s="226"/>
    </row>
    <row r="18" spans="3:12" s="12" customFormat="1" x14ac:dyDescent="0.25">
      <c r="C18" s="7"/>
      <c r="D18" s="8"/>
      <c r="E18" s="24"/>
      <c r="F18" s="25"/>
      <c r="G18" s="10"/>
      <c r="H18" s="11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7">
        <v>12.85</v>
      </c>
      <c r="G19" s="6">
        <v>12.85</v>
      </c>
      <c r="H19" s="3">
        <v>0</v>
      </c>
      <c r="J19" s="6">
        <f>G19+H19</f>
        <v>12.85</v>
      </c>
    </row>
    <row r="20" spans="3:12" s="12" customFormat="1" x14ac:dyDescent="0.25">
      <c r="C20" s="7"/>
      <c r="D20" s="8"/>
      <c r="E20" s="24"/>
      <c r="F20" s="25"/>
      <c r="G20" s="10"/>
      <c r="H20" s="11"/>
      <c r="I20" s="11"/>
      <c r="J20" s="10"/>
      <c r="L20" s="35"/>
    </row>
    <row r="21" spans="3:12" ht="30" x14ac:dyDescent="0.25">
      <c r="C21" s="223">
        <v>42925</v>
      </c>
      <c r="D21" s="149" t="s">
        <v>18</v>
      </c>
      <c r="E21" s="26">
        <v>10</v>
      </c>
      <c r="F21" s="27">
        <v>2.56</v>
      </c>
      <c r="G21" s="226">
        <f>SUM(F21:F25)</f>
        <v>17.230000000000004</v>
      </c>
      <c r="H21" s="224">
        <v>5.65</v>
      </c>
      <c r="I21" s="218"/>
      <c r="J21" s="226">
        <f>G21+H21</f>
        <v>22.880000000000003</v>
      </c>
    </row>
    <row r="22" spans="3:12" ht="30" x14ac:dyDescent="0.25">
      <c r="C22" s="223"/>
      <c r="D22" s="149" t="s">
        <v>20</v>
      </c>
      <c r="E22" s="26">
        <v>5</v>
      </c>
      <c r="F22" s="27">
        <v>1.8</v>
      </c>
      <c r="G22" s="227"/>
      <c r="H22" s="224"/>
      <c r="I22" s="218"/>
      <c r="J22" s="227"/>
    </row>
    <row r="23" spans="3:12" x14ac:dyDescent="0.25">
      <c r="C23" s="223"/>
      <c r="D23" s="1" t="s">
        <v>19</v>
      </c>
      <c r="E23" s="26">
        <v>10</v>
      </c>
      <c r="F23" s="27">
        <v>3.99</v>
      </c>
      <c r="G23" s="227"/>
      <c r="H23" s="224"/>
      <c r="I23" s="218"/>
      <c r="J23" s="227"/>
    </row>
    <row r="24" spans="3:12" x14ac:dyDescent="0.25">
      <c r="C24" s="223"/>
      <c r="D24" s="149" t="s">
        <v>12</v>
      </c>
      <c r="E24" s="26">
        <v>1</v>
      </c>
      <c r="F24" s="27">
        <v>1.97</v>
      </c>
      <c r="G24" s="227"/>
      <c r="H24" s="224"/>
      <c r="I24" s="218"/>
      <c r="J24" s="227"/>
    </row>
    <row r="25" spans="3:12" x14ac:dyDescent="0.25">
      <c r="C25" s="223"/>
      <c r="D25" s="1" t="s">
        <v>2</v>
      </c>
      <c r="E25" s="26">
        <v>1</v>
      </c>
      <c r="F25" s="27">
        <v>6.91</v>
      </c>
      <c r="G25" s="227"/>
      <c r="H25" s="224"/>
      <c r="I25" s="218"/>
      <c r="J25" s="227"/>
    </row>
    <row r="26" spans="3:12" s="12" customFormat="1" x14ac:dyDescent="0.25">
      <c r="C26" s="7"/>
      <c r="D26" s="8"/>
      <c r="E26" s="24"/>
      <c r="F26" s="25"/>
      <c r="G26" s="10"/>
      <c r="H26" s="11"/>
      <c r="I26" s="11"/>
      <c r="J26" s="10"/>
      <c r="L26" s="35"/>
    </row>
    <row r="27" spans="3:12" x14ac:dyDescent="0.25">
      <c r="C27" s="223">
        <v>42927</v>
      </c>
      <c r="D27" s="1" t="s">
        <v>7</v>
      </c>
      <c r="E27" s="26">
        <v>1</v>
      </c>
      <c r="F27" s="27">
        <v>0.75</v>
      </c>
      <c r="G27" s="226">
        <f>SUM(F27:F29)</f>
        <v>3.44</v>
      </c>
      <c r="H27" s="224">
        <v>4.99</v>
      </c>
      <c r="I27" s="218"/>
      <c r="J27" s="226">
        <f>G27+H27</f>
        <v>8.43</v>
      </c>
    </row>
    <row r="28" spans="3:12" x14ac:dyDescent="0.25">
      <c r="C28" s="223"/>
      <c r="D28" s="1" t="s">
        <v>8</v>
      </c>
      <c r="E28" s="26">
        <v>1</v>
      </c>
      <c r="F28" s="27">
        <v>0.75</v>
      </c>
      <c r="G28" s="227"/>
      <c r="H28" s="224"/>
      <c r="I28" s="218"/>
      <c r="J28" s="227"/>
    </row>
    <row r="29" spans="3:12" x14ac:dyDescent="0.25">
      <c r="C29" s="223"/>
      <c r="D29" s="1" t="s">
        <v>153</v>
      </c>
      <c r="E29" s="26">
        <v>1</v>
      </c>
      <c r="F29" s="27">
        <v>1.94</v>
      </c>
      <c r="G29" s="227"/>
      <c r="H29" s="224"/>
      <c r="I29" s="218"/>
      <c r="J29" s="227"/>
    </row>
    <row r="30" spans="3:12" s="12" customFormat="1" x14ac:dyDescent="0.25">
      <c r="C30" s="7"/>
      <c r="D30" s="8"/>
      <c r="E30" s="24"/>
      <c r="F30" s="25"/>
      <c r="G30" s="9"/>
      <c r="H30" s="13"/>
      <c r="I30" s="13"/>
      <c r="J30" s="9"/>
      <c r="L30" s="35"/>
    </row>
    <row r="31" spans="3:12" x14ac:dyDescent="0.25">
      <c r="C31" s="43">
        <v>42929</v>
      </c>
      <c r="D31" s="149" t="s">
        <v>60</v>
      </c>
      <c r="E31" s="26">
        <v>1</v>
      </c>
      <c r="F31" s="27">
        <v>5.22</v>
      </c>
      <c r="G31" s="78">
        <v>5.22</v>
      </c>
      <c r="H31" s="42">
        <v>1.97</v>
      </c>
      <c r="I31" s="218"/>
      <c r="J31" s="42">
        <f>SUM(G31:H31)</f>
        <v>7.1899999999999995</v>
      </c>
    </row>
    <row r="32" spans="3:12" s="12" customFormat="1" x14ac:dyDescent="0.25">
      <c r="C32" s="7"/>
      <c r="D32" s="8"/>
      <c r="E32" s="24"/>
      <c r="F32" s="25"/>
      <c r="G32" s="9"/>
      <c r="H32" s="13"/>
      <c r="I32" s="13"/>
      <c r="J32" s="13"/>
      <c r="L32" s="35"/>
    </row>
    <row r="33" spans="3:12" x14ac:dyDescent="0.25">
      <c r="C33" s="223">
        <v>42929</v>
      </c>
      <c r="D33" s="1" t="s">
        <v>76</v>
      </c>
      <c r="E33" s="26">
        <v>1</v>
      </c>
      <c r="F33" s="27">
        <v>0.77</v>
      </c>
      <c r="G33" s="226">
        <f>SUM(F33:F34)</f>
        <v>2.2999999999999998</v>
      </c>
      <c r="H33" s="224">
        <v>3.39</v>
      </c>
      <c r="I33" s="218"/>
      <c r="J33" s="224">
        <f>SUM(G33:H34)</f>
        <v>5.6899999999999995</v>
      </c>
    </row>
    <row r="34" spans="3:12" x14ac:dyDescent="0.25">
      <c r="C34" s="223"/>
      <c r="D34" s="1" t="s">
        <v>75</v>
      </c>
      <c r="E34" s="26">
        <v>1</v>
      </c>
      <c r="F34" s="27">
        <v>1.53</v>
      </c>
      <c r="G34" s="227"/>
      <c r="H34" s="224"/>
      <c r="I34" s="218"/>
      <c r="J34" s="224"/>
    </row>
    <row r="35" spans="3:12" s="12" customFormat="1" x14ac:dyDescent="0.25">
      <c r="C35" s="7"/>
      <c r="D35" s="8"/>
      <c r="E35" s="24"/>
      <c r="F35" s="25"/>
      <c r="G35" s="9"/>
      <c r="H35" s="13"/>
      <c r="I35" s="13"/>
      <c r="J35" s="13"/>
      <c r="L35" s="35"/>
    </row>
    <row r="36" spans="3:12" x14ac:dyDescent="0.25">
      <c r="C36" s="77">
        <v>42930</v>
      </c>
      <c r="D36" s="149" t="s">
        <v>115</v>
      </c>
      <c r="E36" s="26">
        <v>10</v>
      </c>
      <c r="F36" s="27">
        <v>4.9000000000000004</v>
      </c>
      <c r="G36" s="78">
        <v>4.9000000000000004</v>
      </c>
      <c r="H36" s="78">
        <v>10.37</v>
      </c>
      <c r="I36" s="218"/>
      <c r="J36" s="78">
        <f>G36+H36</f>
        <v>15.27</v>
      </c>
    </row>
    <row r="37" spans="3:12" s="12" customFormat="1" x14ac:dyDescent="0.25">
      <c r="C37" s="7"/>
      <c r="D37" s="8"/>
      <c r="E37" s="24"/>
      <c r="F37" s="25"/>
      <c r="G37" s="13"/>
      <c r="H37" s="13"/>
      <c r="I37" s="13"/>
      <c r="J37" s="13"/>
      <c r="L37" s="35"/>
    </row>
    <row r="38" spans="3:12" x14ac:dyDescent="0.25">
      <c r="C38" s="223">
        <v>42931</v>
      </c>
      <c r="D38" s="149" t="s">
        <v>120</v>
      </c>
      <c r="E38" s="26">
        <v>1</v>
      </c>
      <c r="F38" s="27">
        <v>5.72</v>
      </c>
      <c r="G38" s="224">
        <f>SUM(F38:F39)</f>
        <v>8.5500000000000007</v>
      </c>
      <c r="H38" s="224">
        <v>4.99</v>
      </c>
      <c r="I38" s="218"/>
      <c r="J38" s="224">
        <f>SUM(G38:H39)</f>
        <v>13.540000000000001</v>
      </c>
    </row>
    <row r="39" spans="3:12" x14ac:dyDescent="0.25">
      <c r="C39" s="223"/>
      <c r="D39" s="149" t="s">
        <v>121</v>
      </c>
      <c r="E39" s="26">
        <v>1</v>
      </c>
      <c r="F39" s="27">
        <v>2.83</v>
      </c>
      <c r="G39" s="224"/>
      <c r="H39" s="224"/>
      <c r="I39" s="218"/>
      <c r="J39" s="224"/>
    </row>
    <row r="40" spans="3:12" s="12" customFormat="1" x14ac:dyDescent="0.25">
      <c r="C40" s="7"/>
      <c r="D40" s="8"/>
      <c r="E40" s="24"/>
      <c r="F40" s="25"/>
      <c r="G40" s="13"/>
      <c r="H40" s="13"/>
      <c r="I40" s="13"/>
      <c r="J40" s="13"/>
      <c r="L40" s="35"/>
    </row>
    <row r="41" spans="3:12" x14ac:dyDescent="0.25">
      <c r="C41" s="223">
        <v>42936</v>
      </c>
      <c r="D41" s="149" t="s">
        <v>148</v>
      </c>
      <c r="E41" s="26">
        <v>1</v>
      </c>
      <c r="F41" s="27">
        <v>10.58</v>
      </c>
      <c r="G41" s="224">
        <f>SUM(F41:F45)</f>
        <v>18.649999999999999</v>
      </c>
      <c r="H41" s="224">
        <v>0.25</v>
      </c>
      <c r="I41" s="218"/>
      <c r="J41" s="224">
        <f>G41+H41</f>
        <v>18.899999999999999</v>
      </c>
    </row>
    <row r="42" spans="3:12" x14ac:dyDescent="0.25">
      <c r="C42" s="223"/>
      <c r="D42" s="149" t="s">
        <v>149</v>
      </c>
      <c r="E42" s="26">
        <v>1</v>
      </c>
      <c r="F42" s="27">
        <v>3.86</v>
      </c>
      <c r="G42" s="224"/>
      <c r="H42" s="224"/>
      <c r="I42" s="218"/>
      <c r="J42" s="224"/>
    </row>
    <row r="43" spans="3:12" x14ac:dyDescent="0.25">
      <c r="C43" s="223"/>
      <c r="D43" s="149" t="s">
        <v>150</v>
      </c>
      <c r="E43" s="26">
        <v>1</v>
      </c>
      <c r="F43" s="27">
        <f>1.99-0.1</f>
        <v>1.89</v>
      </c>
      <c r="G43" s="224"/>
      <c r="H43" s="224"/>
      <c r="I43" s="218"/>
      <c r="J43" s="224"/>
    </row>
    <row r="44" spans="3:12" x14ac:dyDescent="0.25">
      <c r="C44" s="223"/>
      <c r="D44" s="149" t="s">
        <v>151</v>
      </c>
      <c r="E44" s="26">
        <v>10</v>
      </c>
      <c r="F44" s="27">
        <f>0.99-0.05</f>
        <v>0.94</v>
      </c>
      <c r="G44" s="224"/>
      <c r="H44" s="224"/>
      <c r="I44" s="218"/>
      <c r="J44" s="224"/>
    </row>
    <row r="45" spans="3:12" x14ac:dyDescent="0.25">
      <c r="C45" s="223"/>
      <c r="D45" s="149" t="s">
        <v>152</v>
      </c>
      <c r="E45" s="26">
        <v>1</v>
      </c>
      <c r="F45" s="27">
        <f>1.45-0.07</f>
        <v>1.38</v>
      </c>
      <c r="G45" s="224"/>
      <c r="H45" s="224"/>
      <c r="I45" s="218"/>
      <c r="J45" s="224"/>
    </row>
    <row r="46" spans="3:12" s="50" customFormat="1" x14ac:dyDescent="0.25">
      <c r="C46" s="51"/>
      <c r="D46" s="52"/>
      <c r="E46" s="53"/>
      <c r="F46" s="54"/>
      <c r="G46" s="158"/>
      <c r="H46" s="158"/>
      <c r="I46" s="158"/>
      <c r="J46" s="158"/>
      <c r="L46" s="57"/>
    </row>
    <row r="47" spans="3:12" x14ac:dyDescent="0.25">
      <c r="C47" s="191">
        <v>42985</v>
      </c>
      <c r="D47" s="149" t="s">
        <v>217</v>
      </c>
      <c r="E47" s="26">
        <v>1</v>
      </c>
      <c r="F47" s="27">
        <v>3.78</v>
      </c>
      <c r="G47" s="190">
        <v>3.78</v>
      </c>
      <c r="H47" s="190">
        <v>0</v>
      </c>
      <c r="I47" s="218"/>
      <c r="J47" s="190">
        <v>3.78</v>
      </c>
    </row>
    <row r="48" spans="3:12" s="50" customFormat="1" x14ac:dyDescent="0.25">
      <c r="C48" s="51"/>
      <c r="D48" s="52"/>
      <c r="E48" s="53"/>
      <c r="F48" s="54"/>
      <c r="G48" s="158"/>
      <c r="H48" s="158"/>
      <c r="I48" s="158"/>
      <c r="J48" s="158"/>
      <c r="L48" s="57"/>
    </row>
    <row r="49" spans="3:12" x14ac:dyDescent="0.25">
      <c r="C49" s="200">
        <v>42986</v>
      </c>
      <c r="D49" s="149" t="s">
        <v>218</v>
      </c>
      <c r="E49" s="26">
        <v>1</v>
      </c>
      <c r="F49" s="27">
        <v>4.9400000000000004</v>
      </c>
      <c r="G49" s="201">
        <v>4.9400000000000004</v>
      </c>
      <c r="H49" s="201">
        <v>1.97</v>
      </c>
      <c r="I49" s="218"/>
      <c r="J49" s="201">
        <f>G49+H49</f>
        <v>6.91</v>
      </c>
    </row>
    <row r="50" spans="3:12" s="50" customFormat="1" x14ac:dyDescent="0.25">
      <c r="C50" s="51"/>
      <c r="D50" s="52"/>
      <c r="E50" s="53"/>
      <c r="F50" s="54"/>
      <c r="G50" s="158"/>
      <c r="H50" s="158"/>
      <c r="I50" s="158"/>
      <c r="J50" s="158"/>
      <c r="L50" s="57"/>
    </row>
    <row r="51" spans="3:12" x14ac:dyDescent="0.25">
      <c r="C51" s="223">
        <v>42986</v>
      </c>
      <c r="D51" s="149" t="s">
        <v>219</v>
      </c>
      <c r="E51" s="26">
        <v>1</v>
      </c>
      <c r="F51" s="27">
        <v>29.95</v>
      </c>
      <c r="G51" s="224">
        <f>F51+F52+F53+2.13</f>
        <v>34.380000000000003</v>
      </c>
      <c r="H51" s="224">
        <v>3.03</v>
      </c>
      <c r="I51" s="218"/>
      <c r="J51" s="224">
        <f>G51+H51</f>
        <v>37.410000000000004</v>
      </c>
    </row>
    <row r="52" spans="3:12" x14ac:dyDescent="0.25">
      <c r="C52" s="223"/>
      <c r="D52" s="149" t="s">
        <v>220</v>
      </c>
      <c r="E52" s="26">
        <v>1</v>
      </c>
      <c r="F52" s="27">
        <v>0.77</v>
      </c>
      <c r="G52" s="224"/>
      <c r="H52" s="224"/>
      <c r="I52" s="218"/>
      <c r="J52" s="224"/>
    </row>
    <row r="53" spans="3:12" x14ac:dyDescent="0.25">
      <c r="C53" s="223"/>
      <c r="D53" s="149" t="s">
        <v>221</v>
      </c>
      <c r="E53" s="26">
        <v>1</v>
      </c>
      <c r="F53" s="27">
        <v>1.53</v>
      </c>
      <c r="G53" s="224"/>
      <c r="H53" s="224"/>
      <c r="I53" s="218"/>
      <c r="J53" s="224"/>
    </row>
    <row r="54" spans="3:12" s="50" customFormat="1" x14ac:dyDescent="0.25">
      <c r="C54" s="51"/>
      <c r="D54" s="52"/>
      <c r="E54" s="53"/>
      <c r="F54" s="54"/>
      <c r="G54" s="158"/>
      <c r="H54" s="158"/>
      <c r="I54" s="158"/>
      <c r="J54" s="158"/>
      <c r="L54" s="57"/>
    </row>
    <row r="55" spans="3:12" x14ac:dyDescent="0.25">
      <c r="C55" s="203">
        <v>42991</v>
      </c>
      <c r="D55" s="149" t="s">
        <v>225</v>
      </c>
      <c r="E55" s="26">
        <v>1</v>
      </c>
      <c r="F55" s="27">
        <v>8.99</v>
      </c>
      <c r="G55" s="204">
        <v>8.99</v>
      </c>
      <c r="H55" s="204">
        <v>0</v>
      </c>
      <c r="I55" s="218"/>
      <c r="J55" s="204">
        <v>8.99</v>
      </c>
    </row>
    <row r="56" spans="3:12" s="50" customFormat="1" x14ac:dyDescent="0.25">
      <c r="C56" s="51"/>
      <c r="D56" s="52"/>
      <c r="E56" s="53"/>
      <c r="F56" s="54"/>
      <c r="G56" s="158"/>
      <c r="H56" s="158"/>
      <c r="I56" s="158"/>
      <c r="J56" s="158"/>
      <c r="L56" s="57"/>
    </row>
    <row r="57" spans="3:12" x14ac:dyDescent="0.25">
      <c r="C57" s="205">
        <v>43017</v>
      </c>
      <c r="D57" s="149" t="s">
        <v>226</v>
      </c>
      <c r="E57" s="26">
        <v>1</v>
      </c>
      <c r="F57" s="27">
        <v>4.99</v>
      </c>
      <c r="G57" s="206">
        <v>4.99</v>
      </c>
      <c r="H57" s="206">
        <v>1.39</v>
      </c>
      <c r="I57" s="218"/>
      <c r="J57" s="206">
        <f>G57+H57</f>
        <v>6.38</v>
      </c>
    </row>
    <row r="58" spans="3:12" s="50" customFormat="1" x14ac:dyDescent="0.25">
      <c r="C58" s="51"/>
      <c r="D58" s="52"/>
      <c r="E58" s="53"/>
      <c r="F58" s="54"/>
      <c r="G58" s="158"/>
      <c r="H58" s="158"/>
      <c r="I58" s="158"/>
      <c r="J58" s="158"/>
      <c r="L58" s="57"/>
    </row>
    <row r="59" spans="3:12" x14ac:dyDescent="0.25">
      <c r="C59" s="207">
        <v>43017</v>
      </c>
      <c r="D59" s="149" t="s">
        <v>227</v>
      </c>
      <c r="E59" s="26">
        <v>10</v>
      </c>
      <c r="F59" s="27">
        <v>9.0500000000000007</v>
      </c>
      <c r="G59" s="208">
        <v>9.0500000000000007</v>
      </c>
      <c r="H59" s="208">
        <v>9.0500000000000007</v>
      </c>
      <c r="I59" s="218"/>
      <c r="J59" s="208">
        <v>9.0500000000000007</v>
      </c>
    </row>
    <row r="60" spans="3:12" s="50" customFormat="1" x14ac:dyDescent="0.25">
      <c r="C60" s="51"/>
      <c r="D60" s="52"/>
      <c r="E60" s="53"/>
      <c r="F60" s="54"/>
      <c r="G60" s="158"/>
      <c r="H60" s="158"/>
      <c r="I60" s="158"/>
      <c r="J60" s="158"/>
      <c r="L60" s="57"/>
    </row>
    <row r="61" spans="3:12" x14ac:dyDescent="0.25">
      <c r="C61" s="209">
        <v>1019</v>
      </c>
      <c r="D61" s="149" t="s">
        <v>228</v>
      </c>
      <c r="E61" s="26">
        <v>5</v>
      </c>
      <c r="F61" s="27">
        <v>4.99</v>
      </c>
      <c r="G61" s="210">
        <v>4.99</v>
      </c>
      <c r="H61" s="210">
        <v>0</v>
      </c>
      <c r="I61" s="218"/>
      <c r="J61" s="210">
        <v>4.99</v>
      </c>
    </row>
    <row r="62" spans="3:12" s="50" customFormat="1" x14ac:dyDescent="0.25">
      <c r="C62" s="51"/>
      <c r="D62" s="52"/>
      <c r="E62" s="53"/>
      <c r="F62" s="54"/>
      <c r="G62" s="158"/>
      <c r="H62" s="158"/>
      <c r="I62" s="158"/>
      <c r="J62" s="158"/>
      <c r="L62" s="57"/>
    </row>
    <row r="63" spans="3:12" x14ac:dyDescent="0.25">
      <c r="C63" s="223">
        <v>43027</v>
      </c>
      <c r="D63" s="149" t="s">
        <v>229</v>
      </c>
      <c r="E63" s="26">
        <v>1</v>
      </c>
      <c r="F63" s="27">
        <v>2.66</v>
      </c>
      <c r="G63" s="224">
        <f>SUM(F63:F66)</f>
        <v>10.18</v>
      </c>
      <c r="H63" s="224">
        <v>3.75</v>
      </c>
      <c r="I63" s="218"/>
      <c r="J63" s="224">
        <f>G63+H63</f>
        <v>13.93</v>
      </c>
    </row>
    <row r="64" spans="3:12" x14ac:dyDescent="0.25">
      <c r="C64" s="223"/>
      <c r="D64" s="149" t="s">
        <v>230</v>
      </c>
      <c r="E64" s="26">
        <v>1</v>
      </c>
      <c r="F64" s="27">
        <v>1.53</v>
      </c>
      <c r="G64" s="224"/>
      <c r="H64" s="224"/>
      <c r="I64" s="218"/>
      <c r="J64" s="224"/>
    </row>
    <row r="65" spans="3:14" x14ac:dyDescent="0.25">
      <c r="C65" s="223"/>
      <c r="D65" s="149" t="s">
        <v>220</v>
      </c>
      <c r="E65" s="26">
        <v>1</v>
      </c>
      <c r="F65" s="27">
        <v>0.77</v>
      </c>
      <c r="G65" s="224"/>
      <c r="H65" s="224"/>
      <c r="I65" s="218"/>
      <c r="J65" s="224"/>
    </row>
    <row r="66" spans="3:14" x14ac:dyDescent="0.25">
      <c r="C66" s="223"/>
      <c r="D66" s="149" t="s">
        <v>231</v>
      </c>
      <c r="E66" s="26">
        <v>1</v>
      </c>
      <c r="F66" s="27">
        <v>5.22</v>
      </c>
      <c r="G66" s="224"/>
      <c r="H66" s="224"/>
      <c r="I66" s="218"/>
      <c r="J66" s="224"/>
    </row>
    <row r="67" spans="3:14" s="50" customFormat="1" x14ac:dyDescent="0.25">
      <c r="C67" s="51"/>
      <c r="D67" s="52"/>
      <c r="E67" s="53"/>
      <c r="F67" s="54"/>
      <c r="G67" s="158"/>
      <c r="H67" s="158"/>
      <c r="I67" s="158"/>
      <c r="J67" s="158"/>
      <c r="L67" s="57"/>
    </row>
    <row r="68" spans="3:14" x14ac:dyDescent="0.25">
      <c r="C68" s="212">
        <v>43036</v>
      </c>
      <c r="D68" s="149" t="s">
        <v>232</v>
      </c>
      <c r="E68" s="26">
        <v>10</v>
      </c>
      <c r="F68" s="27">
        <v>1.51</v>
      </c>
      <c r="G68" s="211">
        <v>1.51</v>
      </c>
      <c r="H68" s="211">
        <v>0</v>
      </c>
      <c r="I68" s="218"/>
      <c r="J68" s="211">
        <f>G68+H68</f>
        <v>1.51</v>
      </c>
    </row>
    <row r="69" spans="3:14" s="50" customFormat="1" x14ac:dyDescent="0.25">
      <c r="C69" s="51"/>
      <c r="D69" s="52"/>
      <c r="E69" s="53"/>
      <c r="F69" s="54"/>
      <c r="G69" s="158"/>
      <c r="H69" s="158"/>
      <c r="I69" s="158"/>
      <c r="J69" s="158"/>
      <c r="L69" s="57"/>
    </row>
    <row r="70" spans="3:14" x14ac:dyDescent="0.25">
      <c r="C70" s="223">
        <v>43040</v>
      </c>
      <c r="D70" s="149" t="s">
        <v>239</v>
      </c>
      <c r="E70" s="26">
        <v>10</v>
      </c>
      <c r="F70" s="27">
        <v>0.4</v>
      </c>
      <c r="G70" s="224">
        <f>SUM(F70:F76)</f>
        <v>3.5799999999999996</v>
      </c>
      <c r="H70" s="224">
        <v>3.39</v>
      </c>
      <c r="I70" s="224">
        <v>0.25</v>
      </c>
      <c r="J70" s="222">
        <f>G70+H70+K71</f>
        <v>7.2206000000000001</v>
      </c>
      <c r="K70" s="12" t="s">
        <v>240</v>
      </c>
    </row>
    <row r="71" spans="3:14" x14ac:dyDescent="0.25">
      <c r="C71" s="223"/>
      <c r="D71" s="149" t="s">
        <v>233</v>
      </c>
      <c r="E71" s="26">
        <v>1</v>
      </c>
      <c r="F71" s="27">
        <v>0.9</v>
      </c>
      <c r="G71" s="224"/>
      <c r="H71" s="224"/>
      <c r="I71" s="224"/>
      <c r="J71" s="222"/>
      <c r="K71" s="213">
        <f>SUM(F70:F76)*0.07</f>
        <v>0.25059999999999999</v>
      </c>
      <c r="L71" s="214"/>
    </row>
    <row r="72" spans="3:14" x14ac:dyDescent="0.25">
      <c r="C72" s="223"/>
      <c r="D72" s="149" t="s">
        <v>234</v>
      </c>
      <c r="E72" s="26">
        <v>2</v>
      </c>
      <c r="F72" s="27">
        <v>0.64</v>
      </c>
      <c r="G72" s="224"/>
      <c r="H72" s="224"/>
      <c r="I72" s="224"/>
      <c r="J72" s="222"/>
    </row>
    <row r="73" spans="3:14" x14ac:dyDescent="0.25">
      <c r="C73" s="223"/>
      <c r="D73" s="149" t="s">
        <v>235</v>
      </c>
      <c r="E73" s="26">
        <v>10</v>
      </c>
      <c r="F73" s="27">
        <v>0.4</v>
      </c>
      <c r="G73" s="224"/>
      <c r="H73" s="224"/>
      <c r="I73" s="224"/>
      <c r="J73" s="222"/>
    </row>
    <row r="74" spans="3:14" x14ac:dyDescent="0.25">
      <c r="C74" s="223"/>
      <c r="D74" s="149" t="s">
        <v>236</v>
      </c>
      <c r="E74" s="26">
        <v>1</v>
      </c>
      <c r="F74" s="27">
        <v>0.32</v>
      </c>
      <c r="G74" s="224"/>
      <c r="H74" s="224"/>
      <c r="I74" s="224"/>
      <c r="J74" s="222"/>
    </row>
    <row r="75" spans="3:14" x14ac:dyDescent="0.25">
      <c r="C75" s="223"/>
      <c r="D75" s="149" t="s">
        <v>237</v>
      </c>
      <c r="E75" s="26">
        <v>1</v>
      </c>
      <c r="F75" s="27">
        <v>0.46</v>
      </c>
      <c r="G75" s="224"/>
      <c r="H75" s="224"/>
      <c r="I75" s="224"/>
      <c r="J75" s="222"/>
      <c r="N75" s="216"/>
    </row>
    <row r="76" spans="3:14" x14ac:dyDescent="0.25">
      <c r="C76" s="223"/>
      <c r="D76" s="149" t="s">
        <v>238</v>
      </c>
      <c r="E76" s="26">
        <v>1</v>
      </c>
      <c r="F76" s="27">
        <v>0.46</v>
      </c>
      <c r="G76" s="224"/>
      <c r="H76" s="224"/>
      <c r="I76" s="224"/>
      <c r="J76" s="222"/>
    </row>
    <row r="77" spans="3:14" s="50" customFormat="1" x14ac:dyDescent="0.25">
      <c r="C77" s="51"/>
      <c r="D77" s="52"/>
      <c r="E77" s="53"/>
      <c r="F77" s="54"/>
      <c r="G77" s="158"/>
      <c r="H77" s="158"/>
      <c r="I77" s="158"/>
      <c r="J77" s="215"/>
      <c r="L77" s="57"/>
    </row>
    <row r="78" spans="3:14" x14ac:dyDescent="0.25">
      <c r="C78" s="223">
        <v>43045</v>
      </c>
      <c r="D78" s="149" t="s">
        <v>241</v>
      </c>
      <c r="E78" s="26">
        <v>1</v>
      </c>
      <c r="F78" s="27">
        <v>0.1</v>
      </c>
      <c r="G78" s="224">
        <f>SUM(F78:F86)</f>
        <v>4.1500000000000004</v>
      </c>
      <c r="H78" s="224">
        <v>3.93</v>
      </c>
      <c r="I78" s="224">
        <v>0.27</v>
      </c>
      <c r="J78" s="222">
        <f>G78+H78+K79</f>
        <v>8.3497500000000002</v>
      </c>
      <c r="K78" s="12" t="s">
        <v>240</v>
      </c>
    </row>
    <row r="79" spans="3:14" x14ac:dyDescent="0.25">
      <c r="C79" s="223"/>
      <c r="D79" s="149" t="s">
        <v>242</v>
      </c>
      <c r="E79" s="26">
        <v>10</v>
      </c>
      <c r="F79" s="27">
        <v>0.4</v>
      </c>
      <c r="G79" s="224"/>
      <c r="H79" s="224"/>
      <c r="I79" s="224"/>
      <c r="J79" s="222"/>
      <c r="K79" s="213">
        <f>SUM(F78:F86)*0.065</f>
        <v>0.26975000000000005</v>
      </c>
    </row>
    <row r="80" spans="3:14" x14ac:dyDescent="0.25">
      <c r="C80" s="223"/>
      <c r="D80" s="149" t="s">
        <v>243</v>
      </c>
      <c r="E80" s="26">
        <v>10</v>
      </c>
      <c r="F80" s="27">
        <v>0.4</v>
      </c>
      <c r="G80" s="224"/>
      <c r="H80" s="224"/>
      <c r="I80" s="224"/>
      <c r="J80" s="222"/>
    </row>
    <row r="81" spans="3:12" x14ac:dyDescent="0.25">
      <c r="C81" s="223"/>
      <c r="D81" s="149" t="s">
        <v>244</v>
      </c>
      <c r="E81" s="26">
        <v>10</v>
      </c>
      <c r="F81" s="27">
        <v>0.4</v>
      </c>
      <c r="G81" s="224"/>
      <c r="H81" s="224"/>
      <c r="I81" s="224"/>
      <c r="J81" s="222"/>
    </row>
    <row r="82" spans="3:12" x14ac:dyDescent="0.25">
      <c r="C82" s="223"/>
      <c r="D82" s="149" t="s">
        <v>245</v>
      </c>
      <c r="E82" s="26">
        <v>1</v>
      </c>
      <c r="F82" s="27">
        <v>0.63</v>
      </c>
      <c r="G82" s="224"/>
      <c r="H82" s="224"/>
      <c r="I82" s="224"/>
      <c r="J82" s="222"/>
    </row>
    <row r="83" spans="3:12" x14ac:dyDescent="0.25">
      <c r="C83" s="223"/>
      <c r="D83" s="149" t="s">
        <v>246</v>
      </c>
      <c r="E83" s="26">
        <v>1</v>
      </c>
      <c r="F83" s="27">
        <v>0.55000000000000004</v>
      </c>
      <c r="G83" s="224"/>
      <c r="H83" s="224"/>
      <c r="I83" s="224"/>
      <c r="J83" s="222"/>
    </row>
    <row r="84" spans="3:12" x14ac:dyDescent="0.25">
      <c r="C84" s="223"/>
      <c r="D84" s="149" t="s">
        <v>247</v>
      </c>
      <c r="E84" s="26">
        <v>1</v>
      </c>
      <c r="F84" s="27">
        <v>0.86</v>
      </c>
      <c r="G84" s="224"/>
      <c r="H84" s="224"/>
      <c r="I84" s="224"/>
      <c r="J84" s="222"/>
    </row>
    <row r="85" spans="3:12" x14ac:dyDescent="0.25">
      <c r="C85" s="223"/>
      <c r="D85" s="149" t="s">
        <v>248</v>
      </c>
      <c r="E85" s="26">
        <v>1</v>
      </c>
      <c r="F85" s="27">
        <v>0.61</v>
      </c>
      <c r="G85" s="224"/>
      <c r="H85" s="224"/>
      <c r="I85" s="224"/>
      <c r="J85" s="222"/>
    </row>
    <row r="86" spans="3:12" x14ac:dyDescent="0.25">
      <c r="C86" s="223"/>
      <c r="D86" s="149" t="s">
        <v>249</v>
      </c>
      <c r="E86" s="26">
        <v>1</v>
      </c>
      <c r="F86" s="27">
        <v>0.2</v>
      </c>
      <c r="G86" s="224"/>
      <c r="H86" s="224"/>
      <c r="I86" s="224"/>
      <c r="J86" s="222"/>
    </row>
    <row r="87" spans="3:12" s="50" customFormat="1" x14ac:dyDescent="0.25">
      <c r="C87" s="51"/>
      <c r="D87" s="52"/>
      <c r="E87" s="53"/>
      <c r="F87" s="54"/>
      <c r="G87" s="158"/>
      <c r="H87" s="158"/>
      <c r="I87" s="158"/>
      <c r="J87" s="215"/>
      <c r="L87" s="57"/>
    </row>
    <row r="88" spans="3:12" x14ac:dyDescent="0.25">
      <c r="C88" s="217"/>
      <c r="D88" s="149" t="s">
        <v>250</v>
      </c>
      <c r="G88" s="218"/>
      <c r="H88" s="218"/>
      <c r="I88" s="218"/>
      <c r="J88" s="219"/>
    </row>
    <row r="89" spans="3:12" x14ac:dyDescent="0.25">
      <c r="C89" s="223">
        <v>43064</v>
      </c>
      <c r="D89" s="149" t="s">
        <v>257</v>
      </c>
      <c r="E89" s="26">
        <v>10</v>
      </c>
      <c r="F89" s="27">
        <v>0.22</v>
      </c>
      <c r="G89" s="224">
        <f>SUM(F89:F100)</f>
        <v>13.699999999999998</v>
      </c>
      <c r="H89" s="224">
        <v>4.1100000000000003</v>
      </c>
      <c r="I89" s="224">
        <v>0.9</v>
      </c>
      <c r="J89" s="222">
        <f>SUM(G89:I100)</f>
        <v>18.709999999999997</v>
      </c>
    </row>
    <row r="90" spans="3:12" x14ac:dyDescent="0.25">
      <c r="C90" s="223"/>
      <c r="D90" s="149" t="s">
        <v>253</v>
      </c>
      <c r="E90" s="26">
        <v>1</v>
      </c>
      <c r="F90" s="27">
        <v>0.32</v>
      </c>
      <c r="G90" s="224"/>
      <c r="H90" s="224"/>
      <c r="I90" s="224"/>
      <c r="J90" s="222"/>
    </row>
    <row r="91" spans="3:12" x14ac:dyDescent="0.25">
      <c r="C91" s="223"/>
      <c r="D91" s="149" t="s">
        <v>254</v>
      </c>
      <c r="E91" s="26">
        <v>1</v>
      </c>
      <c r="F91" s="27">
        <v>0.36</v>
      </c>
      <c r="G91" s="224"/>
      <c r="H91" s="224"/>
      <c r="I91" s="224"/>
      <c r="J91" s="222"/>
    </row>
    <row r="92" spans="3:12" x14ac:dyDescent="0.25">
      <c r="C92" s="223"/>
      <c r="D92" s="149" t="s">
        <v>255</v>
      </c>
      <c r="E92" s="26">
        <v>10</v>
      </c>
      <c r="F92" s="27">
        <v>0.7</v>
      </c>
      <c r="G92" s="224"/>
      <c r="H92" s="224"/>
      <c r="I92" s="224"/>
      <c r="J92" s="222"/>
    </row>
    <row r="93" spans="3:12" x14ac:dyDescent="0.25">
      <c r="C93" s="223"/>
      <c r="D93" s="149" t="s">
        <v>256</v>
      </c>
      <c r="E93" s="26">
        <v>10</v>
      </c>
      <c r="F93" s="27">
        <v>0.19</v>
      </c>
      <c r="G93" s="224"/>
      <c r="H93" s="224"/>
      <c r="I93" s="224"/>
      <c r="J93" s="222"/>
    </row>
    <row r="94" spans="3:12" x14ac:dyDescent="0.25">
      <c r="C94" s="223"/>
      <c r="D94" s="149" t="s">
        <v>258</v>
      </c>
      <c r="E94" s="26">
        <v>20</v>
      </c>
      <c r="F94" s="27">
        <v>0.38</v>
      </c>
      <c r="G94" s="224"/>
      <c r="H94" s="224"/>
      <c r="I94" s="224"/>
      <c r="J94" s="222"/>
    </row>
    <row r="95" spans="3:12" x14ac:dyDescent="0.25">
      <c r="C95" s="223"/>
      <c r="D95" s="149" t="s">
        <v>259</v>
      </c>
      <c r="E95" s="26">
        <v>1</v>
      </c>
      <c r="F95" s="27">
        <v>3.6</v>
      </c>
      <c r="G95" s="224"/>
      <c r="H95" s="224"/>
      <c r="I95" s="224"/>
      <c r="J95" s="222"/>
    </row>
    <row r="96" spans="3:12" x14ac:dyDescent="0.25">
      <c r="C96" s="223"/>
      <c r="D96" s="149" t="s">
        <v>260</v>
      </c>
      <c r="E96" s="26">
        <v>1</v>
      </c>
      <c r="F96" s="27">
        <v>3.31</v>
      </c>
      <c r="G96" s="224"/>
      <c r="H96" s="224"/>
      <c r="I96" s="224"/>
      <c r="J96" s="222"/>
    </row>
    <row r="97" spans="1:15" x14ac:dyDescent="0.25">
      <c r="C97" s="223"/>
      <c r="D97" s="149" t="s">
        <v>261</v>
      </c>
      <c r="E97" s="26">
        <v>1</v>
      </c>
      <c r="F97" s="27">
        <v>0.12</v>
      </c>
      <c r="G97" s="224"/>
      <c r="H97" s="224"/>
      <c r="I97" s="224"/>
      <c r="J97" s="222"/>
    </row>
    <row r="98" spans="1:15" x14ac:dyDescent="0.25">
      <c r="C98" s="223"/>
      <c r="D98" s="149" t="s">
        <v>262</v>
      </c>
      <c r="E98" s="26">
        <v>1</v>
      </c>
      <c r="F98" s="27">
        <v>0.44</v>
      </c>
      <c r="G98" s="224"/>
      <c r="H98" s="224"/>
      <c r="I98" s="224"/>
      <c r="J98" s="222"/>
    </row>
    <row r="99" spans="1:15" x14ac:dyDescent="0.25">
      <c r="C99" s="223"/>
      <c r="D99" s="149" t="s">
        <v>263</v>
      </c>
      <c r="E99" s="26">
        <v>10</v>
      </c>
      <c r="F99" s="27">
        <v>2.5299999999999998</v>
      </c>
      <c r="G99" s="224"/>
      <c r="H99" s="224"/>
      <c r="I99" s="224"/>
      <c r="J99" s="222"/>
    </row>
    <row r="100" spans="1:15" x14ac:dyDescent="0.25">
      <c r="C100" s="223"/>
      <c r="D100" s="149" t="s">
        <v>264</v>
      </c>
      <c r="E100" s="26">
        <v>1</v>
      </c>
      <c r="F100" s="27">
        <v>1.53</v>
      </c>
      <c r="G100" s="224"/>
      <c r="H100" s="224"/>
      <c r="I100" s="224"/>
      <c r="J100" s="222"/>
    </row>
    <row r="101" spans="1:15" s="50" customFormat="1" x14ac:dyDescent="0.25">
      <c r="C101" s="51"/>
      <c r="D101" s="52"/>
      <c r="E101" s="53"/>
      <c r="F101" s="54"/>
      <c r="G101" s="158"/>
      <c r="H101" s="158"/>
      <c r="I101" s="158"/>
      <c r="J101" s="215"/>
      <c r="L101" s="57"/>
    </row>
    <row r="102" spans="1:15" x14ac:dyDescent="0.25">
      <c r="C102" s="217"/>
      <c r="D102" s="149" t="s">
        <v>251</v>
      </c>
      <c r="G102" s="218"/>
      <c r="H102" s="218"/>
      <c r="I102" s="218"/>
      <c r="J102" s="219"/>
    </row>
    <row r="103" spans="1:15" ht="30" x14ac:dyDescent="0.25">
      <c r="C103" s="223">
        <v>43063</v>
      </c>
      <c r="D103" s="221" t="s">
        <v>267</v>
      </c>
      <c r="E103" s="26">
        <v>10</v>
      </c>
      <c r="F103" s="27">
        <v>3.61</v>
      </c>
      <c r="G103" s="224">
        <f>SUM(F103:F105)</f>
        <v>27.869999999999997</v>
      </c>
      <c r="H103" s="218">
        <v>0</v>
      </c>
      <c r="I103" s="218">
        <v>0</v>
      </c>
      <c r="J103" s="222">
        <f>SUM(G103:I105)</f>
        <v>31.04</v>
      </c>
    </row>
    <row r="104" spans="1:15" ht="30" x14ac:dyDescent="0.25">
      <c r="C104" s="223"/>
      <c r="D104" s="221" t="s">
        <v>268</v>
      </c>
      <c r="E104" s="26">
        <v>1</v>
      </c>
      <c r="F104" s="27">
        <v>5.58</v>
      </c>
      <c r="G104" s="224"/>
      <c r="H104" s="218">
        <v>1.85</v>
      </c>
      <c r="I104" s="218">
        <v>0</v>
      </c>
      <c r="J104" s="222"/>
    </row>
    <row r="105" spans="1:15" ht="30" x14ac:dyDescent="0.25">
      <c r="C105" s="223"/>
      <c r="D105" s="221" t="s">
        <v>269</v>
      </c>
      <c r="E105" s="26">
        <v>1</v>
      </c>
      <c r="F105" s="27">
        <v>18.68</v>
      </c>
      <c r="G105" s="224"/>
      <c r="H105" s="218">
        <v>1.32</v>
      </c>
      <c r="I105" s="218">
        <v>0</v>
      </c>
      <c r="J105" s="222"/>
    </row>
    <row r="106" spans="1:15" s="50" customFormat="1" x14ac:dyDescent="0.25">
      <c r="C106" s="51"/>
      <c r="D106" s="52"/>
      <c r="E106" s="53"/>
      <c r="F106" s="54"/>
      <c r="G106" s="158"/>
      <c r="H106" s="158"/>
      <c r="I106" s="158"/>
      <c r="J106" s="215"/>
      <c r="L106" s="57"/>
    </row>
    <row r="107" spans="1:15" x14ac:dyDescent="0.25">
      <c r="C107" s="217"/>
      <c r="D107" s="149" t="s">
        <v>252</v>
      </c>
      <c r="G107" s="218"/>
      <c r="H107" s="218"/>
      <c r="I107" s="218"/>
      <c r="J107" s="219"/>
    </row>
    <row r="108" spans="1:15" x14ac:dyDescent="0.25">
      <c r="C108" s="217">
        <v>43063</v>
      </c>
      <c r="D108" s="149" t="s">
        <v>270</v>
      </c>
      <c r="E108" s="26">
        <v>10</v>
      </c>
      <c r="F108" s="27">
        <v>4.9000000000000004</v>
      </c>
      <c r="G108" s="218">
        <v>4.9000000000000004</v>
      </c>
      <c r="H108" s="218">
        <v>11.14</v>
      </c>
      <c r="I108" s="218" t="s">
        <v>271</v>
      </c>
      <c r="J108" s="219">
        <f>SUM(G108:I108)</f>
        <v>16.04</v>
      </c>
    </row>
    <row r="109" spans="1:15" s="12" customFormat="1" ht="15.75" thickBot="1" x14ac:dyDescent="0.3">
      <c r="C109" s="7"/>
      <c r="D109" s="8"/>
      <c r="E109" s="24"/>
      <c r="F109" s="25"/>
      <c r="G109" s="9"/>
      <c r="H109" s="13"/>
      <c r="I109" s="13"/>
      <c r="J109" s="9"/>
      <c r="L109" s="35"/>
    </row>
    <row r="110" spans="1:15" s="12" customFormat="1" ht="15.75" thickBot="1" x14ac:dyDescent="0.3">
      <c r="B110" s="40" t="s">
        <v>28</v>
      </c>
      <c r="C110" s="41">
        <f ca="1">TODAY()</f>
        <v>43078</v>
      </c>
      <c r="E110" s="29"/>
      <c r="F110" s="29"/>
      <c r="G110" s="29"/>
      <c r="H110" s="28" t="s">
        <v>22</v>
      </c>
      <c r="I110" s="28"/>
      <c r="J110" s="30">
        <f>SUM(J4:J109)</f>
        <v>374.47035</v>
      </c>
      <c r="K110" s="24" t="s">
        <v>23</v>
      </c>
      <c r="L110" s="39">
        <f ca="1">(C110-C4)*0.0328767</f>
        <v>6.4438332000000003</v>
      </c>
      <c r="M110" s="24" t="s">
        <v>24</v>
      </c>
    </row>
    <row r="111" spans="1:15" s="12" customFormat="1" ht="15.75" thickBot="1" x14ac:dyDescent="0.3">
      <c r="C111" s="7"/>
      <c r="D111" s="8"/>
      <c r="E111" s="24"/>
      <c r="F111" s="25"/>
      <c r="G111" s="31"/>
      <c r="H111" s="34" t="s">
        <v>25</v>
      </c>
      <c r="I111" s="220"/>
      <c r="J111" s="22">
        <f ca="1">J110/L110</f>
        <v>58.112980019408319</v>
      </c>
      <c r="K111" s="32" t="s">
        <v>26</v>
      </c>
      <c r="L111" s="36"/>
      <c r="M111" s="32" t="s">
        <v>27</v>
      </c>
      <c r="N111" s="33"/>
    </row>
    <row r="112" spans="1:15" s="12" customFormat="1" x14ac:dyDescent="0.25">
      <c r="A112" s="58"/>
      <c r="B112" s="58"/>
      <c r="C112" s="44"/>
      <c r="D112" s="45"/>
      <c r="E112" s="46"/>
      <c r="F112" s="47"/>
      <c r="G112" s="48"/>
      <c r="H112" s="59"/>
      <c r="I112" s="59"/>
      <c r="J112" s="48"/>
      <c r="K112" s="58"/>
      <c r="L112" s="60"/>
      <c r="M112" s="58"/>
      <c r="N112" s="58"/>
      <c r="O112" s="58"/>
    </row>
    <row r="113" spans="1:15" s="12" customFormat="1" x14ac:dyDescent="0.25">
      <c r="C113" s="7"/>
      <c r="D113" s="63" t="s">
        <v>74</v>
      </c>
      <c r="E113" s="202" t="s">
        <v>272</v>
      </c>
      <c r="G113" s="10"/>
      <c r="H113" s="11"/>
      <c r="I113" s="11"/>
      <c r="J113" s="10"/>
      <c r="L113" s="35"/>
    </row>
    <row r="114" spans="1:15" s="12" customFormat="1" x14ac:dyDescent="0.25">
      <c r="C114" s="7"/>
      <c r="D114" s="8"/>
      <c r="E114" s="24"/>
      <c r="F114" s="25"/>
      <c r="G114" s="10"/>
      <c r="H114" s="11"/>
      <c r="I114" s="11"/>
      <c r="J114" s="10"/>
      <c r="L114" s="35"/>
    </row>
    <row r="115" spans="1:15" s="12" customFormat="1" x14ac:dyDescent="0.25">
      <c r="C115" s="7"/>
      <c r="D115" s="8"/>
      <c r="E115" s="24"/>
      <c r="F115" s="25"/>
      <c r="G115" s="10"/>
      <c r="H115" s="11"/>
      <c r="I115" s="11"/>
      <c r="J115" s="10"/>
      <c r="L115" s="35"/>
    </row>
    <row r="116" spans="1:15" s="12" customFormat="1" x14ac:dyDescent="0.25">
      <c r="C116" s="147" t="s">
        <v>162</v>
      </c>
      <c r="D116" s="148"/>
      <c r="E116" s="24"/>
      <c r="F116" s="25"/>
      <c r="G116" s="10"/>
      <c r="H116" s="11"/>
      <c r="I116" s="11"/>
      <c r="J116" s="10"/>
      <c r="L116" s="35"/>
    </row>
    <row r="117" spans="1:15" s="12" customFormat="1" x14ac:dyDescent="0.25">
      <c r="C117" s="49"/>
      <c r="D117" s="95" t="s">
        <v>0</v>
      </c>
      <c r="E117" s="98"/>
      <c r="F117" s="99">
        <v>2.19</v>
      </c>
      <c r="G117" s="10"/>
      <c r="H117" s="11"/>
      <c r="I117" s="11"/>
      <c r="J117" s="10"/>
      <c r="L117" s="35"/>
    </row>
    <row r="118" spans="1:15" s="12" customFormat="1" x14ac:dyDescent="0.25">
      <c r="C118" s="7"/>
      <c r="D118" s="95" t="s">
        <v>1</v>
      </c>
      <c r="E118" s="98"/>
      <c r="F118" s="99">
        <v>1.06</v>
      </c>
      <c r="G118" s="10"/>
      <c r="H118" s="11"/>
      <c r="I118" s="11"/>
      <c r="J118" s="10"/>
      <c r="L118" s="35"/>
    </row>
    <row r="119" spans="1:15" s="12" customFormat="1" x14ac:dyDescent="0.25">
      <c r="C119" s="7"/>
      <c r="D119" s="95" t="str">
        <f>D24</f>
        <v>NOKIA 5110 LCD</v>
      </c>
      <c r="E119" s="98"/>
      <c r="F119" s="99">
        <f>F24</f>
        <v>1.97</v>
      </c>
      <c r="G119" s="10"/>
      <c r="H119" s="11"/>
      <c r="I119" s="11"/>
      <c r="J119" s="10"/>
      <c r="L119" s="35"/>
    </row>
    <row r="120" spans="1:15" s="12" customFormat="1" x14ac:dyDescent="0.25">
      <c r="C120" s="7"/>
      <c r="D120" s="95" t="s">
        <v>5</v>
      </c>
      <c r="E120" s="98"/>
      <c r="F120" s="99">
        <v>0.2485</v>
      </c>
      <c r="G120" s="10"/>
      <c r="H120" s="11"/>
      <c r="I120" s="11"/>
      <c r="J120" s="10"/>
      <c r="L120" s="35"/>
    </row>
    <row r="121" spans="1:15" s="12" customFormat="1" x14ac:dyDescent="0.25">
      <c r="C121" s="7"/>
      <c r="D121" s="95" t="s">
        <v>155</v>
      </c>
      <c r="E121" s="98"/>
      <c r="F121" s="99">
        <v>0.29949999999999999</v>
      </c>
      <c r="G121" s="10"/>
      <c r="H121" s="11"/>
      <c r="I121" s="11"/>
      <c r="J121" s="10"/>
      <c r="L121" s="35"/>
    </row>
    <row r="122" spans="1:15" s="12" customFormat="1" x14ac:dyDescent="0.25">
      <c r="C122" s="7"/>
      <c r="D122" s="95" t="s">
        <v>157</v>
      </c>
      <c r="E122" s="98"/>
      <c r="F122" s="99">
        <v>1</v>
      </c>
      <c r="G122" s="10"/>
      <c r="H122" s="11"/>
      <c r="I122" s="11"/>
      <c r="J122" s="10"/>
      <c r="L122" s="35"/>
    </row>
    <row r="123" spans="1:15" s="12" customFormat="1" x14ac:dyDescent="0.25">
      <c r="C123" s="7"/>
      <c r="D123" s="95" t="s">
        <v>154</v>
      </c>
      <c r="E123" s="98"/>
      <c r="F123" s="99">
        <v>6.25</v>
      </c>
      <c r="G123" s="10"/>
      <c r="H123" s="11"/>
      <c r="I123" s="11"/>
      <c r="J123" s="10"/>
      <c r="L123" s="35"/>
    </row>
    <row r="124" spans="1:15" s="12" customFormat="1" x14ac:dyDescent="0.25">
      <c r="C124" s="7"/>
      <c r="D124" s="95" t="s">
        <v>156</v>
      </c>
      <c r="E124" s="98"/>
      <c r="F124" s="99">
        <v>0.57950000000000002</v>
      </c>
      <c r="G124" s="10"/>
      <c r="H124" s="11"/>
      <c r="I124" s="11"/>
      <c r="J124" s="10"/>
      <c r="L124" s="35"/>
    </row>
    <row r="125" spans="1:15" s="12" customFormat="1" x14ac:dyDescent="0.25">
      <c r="C125" s="7"/>
      <c r="D125" s="95" t="s">
        <v>16</v>
      </c>
      <c r="E125" s="98"/>
      <c r="F125" s="99">
        <v>1.0640000000000001</v>
      </c>
      <c r="G125" s="10"/>
      <c r="H125" s="11"/>
      <c r="I125" s="11"/>
      <c r="J125" s="10"/>
      <c r="L125" s="35"/>
    </row>
    <row r="126" spans="1:15" s="12" customFormat="1" x14ac:dyDescent="0.25">
      <c r="C126" s="7"/>
      <c r="D126" s="95" t="s">
        <v>159</v>
      </c>
      <c r="E126" s="98"/>
      <c r="F126" s="99">
        <v>0.5</v>
      </c>
      <c r="G126" s="10"/>
      <c r="H126" s="11"/>
      <c r="I126" s="11"/>
      <c r="J126" s="10"/>
      <c r="L126" s="35"/>
    </row>
    <row r="127" spans="1:15" s="12" customFormat="1" x14ac:dyDescent="0.25">
      <c r="C127" s="44"/>
      <c r="D127" s="96" t="s">
        <v>158</v>
      </c>
      <c r="E127" s="100"/>
      <c r="F127" s="101">
        <v>2</v>
      </c>
      <c r="G127" s="48"/>
      <c r="H127" s="11"/>
      <c r="I127" s="11"/>
      <c r="J127" s="10"/>
      <c r="L127" s="35"/>
    </row>
    <row r="128" spans="1:15" s="12" customFormat="1" x14ac:dyDescent="0.25">
      <c r="A128" s="58"/>
      <c r="B128" s="58"/>
      <c r="C128" s="44"/>
      <c r="D128" s="45"/>
      <c r="E128" s="46"/>
      <c r="F128" s="97">
        <f>SUM(F117:F127)</f>
        <v>17.1615</v>
      </c>
      <c r="G128" s="48"/>
      <c r="H128" s="59"/>
      <c r="I128" s="59"/>
      <c r="J128" s="48"/>
      <c r="K128" s="58"/>
      <c r="L128" s="60"/>
      <c r="M128" s="58"/>
      <c r="N128" s="58"/>
      <c r="O128" s="58"/>
    </row>
    <row r="129" spans="3:12" s="12" customFormat="1" x14ac:dyDescent="0.25">
      <c r="C129" s="7"/>
      <c r="D129" s="8"/>
      <c r="E129" s="24"/>
      <c r="F129" s="25"/>
      <c r="G129" s="10"/>
      <c r="H129" s="11"/>
      <c r="I129" s="11"/>
      <c r="J129" s="10"/>
      <c r="L129" s="35"/>
    </row>
    <row r="130" spans="3:12" s="12" customFormat="1" x14ac:dyDescent="0.25">
      <c r="C130" s="7"/>
      <c r="D130" s="8"/>
      <c r="E130" s="24"/>
      <c r="F130" s="25"/>
      <c r="G130" s="10"/>
      <c r="H130" s="11"/>
      <c r="I130" s="11"/>
      <c r="J130" s="10"/>
      <c r="L130" s="35"/>
    </row>
    <row r="131" spans="3:12" s="12" customFormat="1" x14ac:dyDescent="0.25">
      <c r="C131" s="7"/>
      <c r="D131" s="8"/>
      <c r="E131" s="24"/>
      <c r="F131" s="25"/>
      <c r="G131" s="10"/>
      <c r="H131" s="11"/>
      <c r="I131" s="11"/>
      <c r="J131" s="10"/>
      <c r="L131" s="35"/>
    </row>
    <row r="132" spans="3:12" s="12" customFormat="1" x14ac:dyDescent="0.25">
      <c r="C132" s="7"/>
      <c r="D132" s="8"/>
      <c r="E132" s="24"/>
      <c r="F132" s="25"/>
      <c r="G132" s="10"/>
      <c r="H132" s="11"/>
      <c r="I132" s="11"/>
      <c r="J132" s="10"/>
      <c r="L132" s="35"/>
    </row>
    <row r="133" spans="3:12" s="62" customFormat="1" x14ac:dyDescent="0.25">
      <c r="C133" s="93" t="s">
        <v>161</v>
      </c>
      <c r="D133" s="94"/>
      <c r="E133" s="18"/>
      <c r="G133" s="14"/>
      <c r="H133" s="17"/>
      <c r="I133" s="17"/>
      <c r="J133" s="14"/>
      <c r="K133" s="14"/>
      <c r="L133" s="14"/>
    </row>
    <row r="134" spans="3:12" s="50" customFormat="1" ht="15.75" x14ac:dyDescent="0.25">
      <c r="C134" s="144"/>
      <c r="D134" s="151" t="s">
        <v>266</v>
      </c>
      <c r="E134" s="98"/>
      <c r="F134" s="99">
        <v>1.53</v>
      </c>
      <c r="G134" s="157"/>
      <c r="H134" s="158"/>
      <c r="I134" s="158"/>
      <c r="J134" s="157"/>
      <c r="K134" s="157"/>
      <c r="L134" s="159"/>
    </row>
    <row r="135" spans="3:12" s="50" customFormat="1" ht="15.75" x14ac:dyDescent="0.25">
      <c r="C135" s="144"/>
      <c r="D135" s="151" t="s">
        <v>29</v>
      </c>
      <c r="E135" s="98"/>
      <c r="F135" s="99">
        <v>33.57</v>
      </c>
      <c r="G135" s="157"/>
      <c r="H135" s="158"/>
      <c r="I135" s="158"/>
      <c r="J135" s="157"/>
      <c r="K135" s="157"/>
      <c r="L135" s="159"/>
    </row>
    <row r="136" spans="3:12" s="50" customFormat="1" ht="15.75" x14ac:dyDescent="0.25">
      <c r="C136" s="144"/>
      <c r="D136" s="151" t="s">
        <v>2</v>
      </c>
      <c r="E136" s="98"/>
      <c r="F136" s="99">
        <v>6.56</v>
      </c>
      <c r="G136" s="157"/>
      <c r="H136" s="158"/>
      <c r="I136" s="158"/>
      <c r="J136" s="157"/>
      <c r="K136" s="157"/>
      <c r="L136" s="159"/>
    </row>
    <row r="137" spans="3:12" s="50" customFormat="1" ht="15.75" x14ac:dyDescent="0.25">
      <c r="C137" s="144"/>
      <c r="D137" s="151" t="s">
        <v>11</v>
      </c>
      <c r="E137" s="98"/>
      <c r="F137" s="99">
        <v>2.57</v>
      </c>
      <c r="G137" s="157"/>
      <c r="H137" s="158"/>
      <c r="I137" s="158"/>
      <c r="J137" s="157"/>
      <c r="K137" s="157"/>
      <c r="L137" s="159"/>
    </row>
    <row r="138" spans="3:12" s="50" customFormat="1" ht="15.75" x14ac:dyDescent="0.25">
      <c r="C138" s="144"/>
      <c r="D138" s="151" t="s">
        <v>60</v>
      </c>
      <c r="E138" s="98"/>
      <c r="F138" s="99">
        <v>5.22</v>
      </c>
      <c r="G138" s="157"/>
      <c r="H138" s="158"/>
      <c r="I138" s="158"/>
      <c r="J138" s="157"/>
      <c r="K138" s="157"/>
      <c r="L138" s="159"/>
    </row>
    <row r="139" spans="3:12" s="50" customFormat="1" ht="15.75" x14ac:dyDescent="0.25">
      <c r="C139" s="144"/>
      <c r="D139" s="151" t="s">
        <v>160</v>
      </c>
      <c r="E139" s="98"/>
      <c r="F139" s="99">
        <v>0.39900000000000002</v>
      </c>
      <c r="G139" s="157"/>
      <c r="H139" s="158"/>
      <c r="I139" s="158"/>
      <c r="J139" s="157"/>
      <c r="K139" s="157"/>
      <c r="L139" s="159"/>
    </row>
    <row r="140" spans="3:12" s="12" customFormat="1" ht="15.75" x14ac:dyDescent="0.25">
      <c r="C140" s="145"/>
      <c r="D140" s="151" t="s">
        <v>72</v>
      </c>
      <c r="E140" s="98"/>
      <c r="F140" s="99">
        <v>0.77</v>
      </c>
      <c r="G140" s="9"/>
      <c r="H140" s="13"/>
      <c r="I140" s="13"/>
      <c r="J140" s="9"/>
      <c r="K140" s="9"/>
      <c r="L140" s="38"/>
    </row>
    <row r="141" spans="3:12" s="12" customFormat="1" ht="15.75" x14ac:dyDescent="0.25">
      <c r="C141" s="145"/>
      <c r="D141" s="151" t="s">
        <v>6</v>
      </c>
      <c r="E141" s="98"/>
      <c r="F141" s="99">
        <v>0.02</v>
      </c>
      <c r="G141" s="9"/>
      <c r="H141" s="13"/>
      <c r="I141" s="13"/>
      <c r="J141" s="9"/>
      <c r="K141" s="9"/>
      <c r="L141" s="38"/>
    </row>
    <row r="142" spans="3:12" s="12" customFormat="1" ht="15.75" x14ac:dyDescent="0.25">
      <c r="C142" s="145"/>
      <c r="D142" s="153" t="s">
        <v>166</v>
      </c>
      <c r="E142" s="98"/>
      <c r="F142" s="99">
        <f>5.72+(0.5*4.99)</f>
        <v>8.2149999999999999</v>
      </c>
      <c r="G142" s="9"/>
      <c r="H142" s="13"/>
      <c r="I142" s="13"/>
      <c r="J142" s="9"/>
      <c r="K142" s="9"/>
      <c r="L142" s="38"/>
    </row>
    <row r="143" spans="3:12" s="12" customFormat="1" ht="15.75" x14ac:dyDescent="0.25">
      <c r="C143" s="145"/>
      <c r="D143" s="151" t="s">
        <v>167</v>
      </c>
      <c r="E143" s="98"/>
      <c r="F143" s="99">
        <f>2.83+(0.5*4.99)</f>
        <v>5.3250000000000002</v>
      </c>
      <c r="G143" s="9"/>
      <c r="H143" s="13"/>
      <c r="I143" s="13"/>
      <c r="J143" s="9"/>
      <c r="K143" s="9"/>
      <c r="L143" s="38"/>
    </row>
    <row r="144" spans="3:12" s="12" customFormat="1" ht="15.75" x14ac:dyDescent="0.25">
      <c r="C144" s="146"/>
      <c r="D144" s="152" t="s">
        <v>73</v>
      </c>
      <c r="E144" s="100"/>
      <c r="F144" s="101">
        <v>1.53</v>
      </c>
      <c r="G144" s="160"/>
      <c r="H144" s="13"/>
      <c r="I144" s="13"/>
      <c r="J144" s="9"/>
      <c r="K144" s="9"/>
      <c r="L144" s="38"/>
    </row>
    <row r="145" spans="1:15" s="50" customFormat="1" x14ac:dyDescent="0.25">
      <c r="A145" s="67"/>
      <c r="B145" s="67"/>
      <c r="C145" s="68"/>
      <c r="D145" s="69"/>
      <c r="E145" s="70"/>
      <c r="F145" s="97">
        <f>SUM(F134:F144)</f>
        <v>65.709000000000017</v>
      </c>
      <c r="G145" s="71"/>
      <c r="H145" s="72"/>
      <c r="I145" s="72"/>
      <c r="J145" s="71"/>
      <c r="K145" s="67"/>
      <c r="L145" s="67"/>
      <c r="M145" s="67"/>
      <c r="N145" s="67"/>
      <c r="O145" s="67"/>
    </row>
    <row r="146" spans="1:15" s="50" customFormat="1" x14ac:dyDescent="0.25">
      <c r="C146" s="51"/>
      <c r="D146" s="73"/>
      <c r="E146" s="74"/>
      <c r="F146" s="75"/>
      <c r="G146" s="55"/>
      <c r="H146" s="56"/>
      <c r="I146" s="56"/>
      <c r="J146" s="55"/>
      <c r="L146" s="57"/>
    </row>
    <row r="147" spans="1:15" s="66" customFormat="1" x14ac:dyDescent="0.25"/>
    <row r="148" spans="1:15" s="86" customFormat="1" x14ac:dyDescent="0.25">
      <c r="A148" s="79"/>
      <c r="B148" s="79"/>
      <c r="C148" s="80"/>
      <c r="D148" s="81"/>
      <c r="E148" s="82"/>
      <c r="F148" s="83"/>
      <c r="G148" s="84"/>
      <c r="H148" s="85"/>
      <c r="I148" s="85"/>
      <c r="J148" s="84"/>
      <c r="K148" s="79"/>
      <c r="L148" s="79"/>
      <c r="M148" s="79"/>
      <c r="N148" s="79"/>
      <c r="O148" s="79"/>
    </row>
    <row r="149" spans="1:15" s="86" customFormat="1" x14ac:dyDescent="0.25">
      <c r="C149" s="87"/>
      <c r="D149" s="88"/>
      <c r="E149" s="61"/>
      <c r="F149" s="89"/>
      <c r="G149" s="90"/>
      <c r="H149" s="91"/>
      <c r="I149" s="91"/>
      <c r="J149" s="90"/>
      <c r="L149" s="92"/>
    </row>
    <row r="150" spans="1:15" s="62" customFormat="1" x14ac:dyDescent="0.25">
      <c r="C150" s="93" t="s">
        <v>163</v>
      </c>
      <c r="D150" s="94"/>
      <c r="E150" s="18"/>
      <c r="G150" s="64"/>
      <c r="H150" s="65"/>
      <c r="I150" s="65"/>
      <c r="J150" s="64"/>
    </row>
    <row r="151" spans="1:15" s="50" customFormat="1" ht="15.75" x14ac:dyDescent="0.25">
      <c r="C151" s="144"/>
      <c r="D151" s="151" t="s">
        <v>223</v>
      </c>
      <c r="E151" s="98"/>
      <c r="F151" s="99">
        <v>1.53</v>
      </c>
      <c r="G151" s="55"/>
      <c r="H151" s="56"/>
      <c r="I151" s="56"/>
      <c r="J151" s="55"/>
      <c r="L151" s="57"/>
    </row>
    <row r="152" spans="1:15" s="50" customFormat="1" ht="15.75" x14ac:dyDescent="0.25">
      <c r="C152" s="144"/>
      <c r="D152" s="151" t="s">
        <v>164</v>
      </c>
      <c r="E152" s="98"/>
      <c r="F152" s="99">
        <v>33.57</v>
      </c>
      <c r="G152" s="55"/>
      <c r="H152" s="56"/>
      <c r="I152" s="56"/>
      <c r="J152" s="55"/>
      <c r="L152" s="57"/>
    </row>
    <row r="153" spans="1:15" s="50" customFormat="1" ht="15.75" x14ac:dyDescent="0.25">
      <c r="C153" s="144"/>
      <c r="D153" s="151" t="s">
        <v>2</v>
      </c>
      <c r="E153" s="98"/>
      <c r="F153" s="99">
        <v>6.56</v>
      </c>
      <c r="G153" s="55"/>
      <c r="H153" s="56"/>
      <c r="I153" s="56"/>
      <c r="J153" s="55"/>
      <c r="L153" s="57"/>
    </row>
    <row r="154" spans="1:15" s="50" customFormat="1" ht="15.75" x14ac:dyDescent="0.25">
      <c r="C154" s="144"/>
      <c r="D154" s="151" t="s">
        <v>60</v>
      </c>
      <c r="E154" s="98"/>
      <c r="F154" s="99">
        <v>6.91</v>
      </c>
      <c r="G154" s="55"/>
      <c r="H154" s="56"/>
      <c r="I154" s="56"/>
      <c r="J154" s="55"/>
      <c r="L154" s="57"/>
    </row>
    <row r="155" spans="1:15" s="12" customFormat="1" ht="15.75" x14ac:dyDescent="0.25">
      <c r="C155" s="145"/>
      <c r="D155" s="151" t="s">
        <v>160</v>
      </c>
      <c r="E155" s="98"/>
      <c r="F155" s="99">
        <v>0.39900000000000002</v>
      </c>
      <c r="G155" s="10"/>
      <c r="H155" s="11"/>
      <c r="I155" s="11"/>
      <c r="J155" s="10"/>
      <c r="L155" s="35"/>
    </row>
    <row r="156" spans="1:15" s="12" customFormat="1" ht="15.75" x14ac:dyDescent="0.25">
      <c r="C156" s="145"/>
      <c r="D156" s="151" t="s">
        <v>11</v>
      </c>
      <c r="E156" s="98"/>
      <c r="F156" s="99">
        <v>2.57</v>
      </c>
      <c r="G156" s="10"/>
      <c r="H156" s="11"/>
      <c r="I156" s="11"/>
      <c r="J156" s="10"/>
      <c r="L156" s="35"/>
    </row>
    <row r="157" spans="1:15" s="12" customFormat="1" ht="15.75" x14ac:dyDescent="0.25">
      <c r="C157" s="145"/>
      <c r="D157" s="151" t="s">
        <v>6</v>
      </c>
      <c r="E157" s="98"/>
      <c r="F157" s="99">
        <v>0.02</v>
      </c>
      <c r="G157" s="10"/>
      <c r="H157" s="11"/>
      <c r="I157" s="11"/>
      <c r="J157" s="10"/>
      <c r="L157" s="35"/>
    </row>
    <row r="158" spans="1:15" s="12" customFormat="1" ht="15.75" x14ac:dyDescent="0.25">
      <c r="D158" s="151" t="s">
        <v>72</v>
      </c>
      <c r="E158" s="98"/>
      <c r="F158" s="99">
        <v>0.77</v>
      </c>
    </row>
    <row r="159" spans="1:15" s="50" customFormat="1" ht="15.75" x14ac:dyDescent="0.25">
      <c r="D159" s="154" t="s">
        <v>73</v>
      </c>
      <c r="E159" s="155"/>
      <c r="F159" s="156">
        <v>1.53</v>
      </c>
    </row>
    <row r="160" spans="1:15" s="50" customFormat="1" ht="15.75" x14ac:dyDescent="0.25">
      <c r="C160" s="146"/>
      <c r="D160" s="152" t="s">
        <v>222</v>
      </c>
      <c r="E160" s="100"/>
      <c r="F160" s="101">
        <v>3.78</v>
      </c>
      <c r="G160" s="48"/>
      <c r="H160" s="11"/>
      <c r="I160" s="11"/>
      <c r="J160" s="10"/>
      <c r="K160" s="12"/>
      <c r="L160" s="35"/>
      <c r="M160" s="12"/>
      <c r="N160" s="12"/>
      <c r="O160" s="12"/>
    </row>
    <row r="161" spans="1:15" s="50" customFormat="1" x14ac:dyDescent="0.25">
      <c r="A161" s="67"/>
      <c r="B161" s="67"/>
      <c r="C161" s="68"/>
      <c r="D161" s="69"/>
      <c r="E161" s="70"/>
      <c r="F161" s="97">
        <f>SUM(F151:F160)</f>
        <v>57.639000000000017</v>
      </c>
      <c r="G161" s="71"/>
      <c r="H161" s="72"/>
      <c r="I161" s="72"/>
      <c r="J161" s="71"/>
      <c r="K161" s="67"/>
      <c r="L161" s="67"/>
      <c r="M161" s="67"/>
      <c r="N161" s="67"/>
      <c r="O161" s="67"/>
    </row>
    <row r="162" spans="1:15" s="50" customFormat="1" x14ac:dyDescent="0.25">
      <c r="C162" s="51"/>
      <c r="D162" s="52"/>
      <c r="E162" s="53"/>
      <c r="F162" s="54"/>
      <c r="G162" s="55"/>
      <c r="H162" s="56"/>
      <c r="I162" s="56"/>
      <c r="J162" s="55"/>
      <c r="L162" s="57"/>
    </row>
    <row r="163" spans="1:15" x14ac:dyDescent="0.25">
      <c r="C163" s="51"/>
      <c r="D163" s="52"/>
      <c r="E163" s="53"/>
      <c r="F163" s="54"/>
      <c r="G163" s="55"/>
      <c r="H163" s="56"/>
      <c r="I163" s="56"/>
      <c r="J163" s="55"/>
    </row>
    <row r="164" spans="1:15" x14ac:dyDescent="0.25">
      <c r="C164" s="51"/>
      <c r="D164" s="52"/>
      <c r="E164" s="53"/>
      <c r="F164" s="54"/>
      <c r="G164" s="55"/>
      <c r="H164" s="56"/>
      <c r="I164" s="56"/>
      <c r="J164" s="55"/>
    </row>
    <row r="165" spans="1:15" x14ac:dyDescent="0.25">
      <c r="C165" s="51"/>
      <c r="D165" s="52"/>
      <c r="E165" s="53"/>
      <c r="F165" s="54"/>
      <c r="G165" s="55"/>
      <c r="H165" s="56"/>
      <c r="I165" s="56"/>
      <c r="J165" s="55"/>
    </row>
    <row r="166" spans="1:15" x14ac:dyDescent="0.25">
      <c r="C166" s="51"/>
      <c r="D166" s="52"/>
      <c r="E166" s="53"/>
      <c r="F166" s="54"/>
      <c r="G166" s="55"/>
      <c r="H166" s="56"/>
      <c r="I166" s="56"/>
      <c r="J166" s="55"/>
    </row>
    <row r="167" spans="1:15" x14ac:dyDescent="0.25">
      <c r="C167" s="51"/>
      <c r="D167" s="52"/>
      <c r="E167" s="53"/>
      <c r="F167" s="54"/>
      <c r="G167" s="55"/>
      <c r="H167" s="56"/>
      <c r="I167" s="56"/>
      <c r="J167" s="55"/>
    </row>
    <row r="168" spans="1:15" x14ac:dyDescent="0.25">
      <c r="C168" s="51"/>
      <c r="D168" s="52"/>
      <c r="E168" s="53"/>
      <c r="F168" s="54"/>
      <c r="G168" s="55"/>
      <c r="H168" s="56"/>
      <c r="I168" s="56"/>
      <c r="J168" s="55"/>
    </row>
    <row r="169" spans="1:15" x14ac:dyDescent="0.25">
      <c r="C169" s="51"/>
      <c r="D169" s="52"/>
      <c r="E169" s="53"/>
      <c r="F169" s="54"/>
      <c r="G169" s="55"/>
      <c r="H169" s="56"/>
      <c r="I169" s="56"/>
      <c r="J169" s="55"/>
    </row>
    <row r="170" spans="1:15" x14ac:dyDescent="0.25">
      <c r="C170" s="51"/>
      <c r="D170" s="52"/>
      <c r="E170" s="53"/>
      <c r="F170" s="54"/>
      <c r="G170" s="55"/>
      <c r="H170" s="56"/>
      <c r="I170" s="56"/>
      <c r="J170" s="55"/>
    </row>
    <row r="171" spans="1:15" x14ac:dyDescent="0.25">
      <c r="C171" s="51"/>
      <c r="D171" s="52"/>
      <c r="E171" s="53"/>
      <c r="F171" s="54"/>
      <c r="G171" s="55"/>
      <c r="H171" s="56"/>
      <c r="I171" s="56"/>
      <c r="J171" s="55"/>
    </row>
    <row r="172" spans="1:15" x14ac:dyDescent="0.25">
      <c r="C172" s="51"/>
      <c r="D172" s="52"/>
      <c r="E172" s="53"/>
      <c r="F172" s="54"/>
      <c r="G172" s="55"/>
      <c r="H172" s="56"/>
      <c r="I172" s="56"/>
      <c r="J172" s="55"/>
    </row>
    <row r="173" spans="1:15" x14ac:dyDescent="0.25">
      <c r="C173" s="51"/>
      <c r="D173" s="52"/>
      <c r="E173" s="53"/>
      <c r="F173" s="54"/>
      <c r="G173" s="55"/>
      <c r="H173" s="56"/>
      <c r="I173" s="56"/>
      <c r="J173" s="55"/>
    </row>
    <row r="174" spans="1:15" x14ac:dyDescent="0.25">
      <c r="C174" s="51"/>
      <c r="D174" s="52"/>
      <c r="E174" s="53"/>
      <c r="F174" s="54"/>
      <c r="G174" s="55"/>
      <c r="H174" s="56"/>
      <c r="I174" s="56"/>
      <c r="J174" s="55"/>
    </row>
    <row r="175" spans="1:15" x14ac:dyDescent="0.25">
      <c r="C175" s="51"/>
      <c r="D175" s="52"/>
      <c r="E175" s="53"/>
      <c r="F175" s="54"/>
      <c r="G175" s="55"/>
      <c r="H175" s="56"/>
      <c r="I175" s="56"/>
      <c r="J175" s="55"/>
    </row>
    <row r="176" spans="1:15" x14ac:dyDescent="0.25">
      <c r="C176" s="51"/>
      <c r="D176" s="52"/>
      <c r="E176" s="53"/>
      <c r="F176" s="54"/>
      <c r="G176" s="55"/>
      <c r="H176" s="56"/>
      <c r="I176" s="56"/>
      <c r="J176" s="55"/>
    </row>
    <row r="177" spans="3:10" x14ac:dyDescent="0.25">
      <c r="C177" s="51"/>
      <c r="D177" s="52"/>
      <c r="E177" s="53"/>
      <c r="F177" s="54"/>
      <c r="G177" s="55"/>
      <c r="H177" s="56"/>
      <c r="I177" s="56"/>
      <c r="J177" s="55"/>
    </row>
    <row r="178" spans="3:10" x14ac:dyDescent="0.25">
      <c r="C178" s="51"/>
      <c r="D178" s="52"/>
      <c r="E178" s="53"/>
      <c r="F178" s="54"/>
      <c r="G178" s="55"/>
      <c r="H178" s="56"/>
      <c r="I178" s="56"/>
      <c r="J178" s="55"/>
    </row>
    <row r="179" spans="3:10" x14ac:dyDescent="0.25">
      <c r="C179" s="51"/>
      <c r="D179" s="52"/>
      <c r="E179" s="53"/>
      <c r="F179" s="54"/>
      <c r="G179" s="55"/>
      <c r="H179" s="56"/>
      <c r="I179" s="56"/>
      <c r="J179" s="55"/>
    </row>
    <row r="180" spans="3:10" x14ac:dyDescent="0.25">
      <c r="C180" s="51"/>
      <c r="D180" s="52"/>
      <c r="E180" s="53"/>
      <c r="F180" s="54"/>
      <c r="G180" s="55"/>
      <c r="H180" s="56"/>
      <c r="I180" s="56"/>
      <c r="J180" s="55"/>
    </row>
    <row r="181" spans="3:10" x14ac:dyDescent="0.25">
      <c r="C181" s="51"/>
      <c r="D181" s="52"/>
      <c r="E181" s="53"/>
      <c r="F181" s="54"/>
      <c r="G181" s="55"/>
      <c r="H181" s="56"/>
      <c r="I181" s="56"/>
      <c r="J181" s="55"/>
    </row>
    <row r="182" spans="3:10" x14ac:dyDescent="0.25">
      <c r="C182" s="51"/>
      <c r="D182" s="52"/>
      <c r="E182" s="53"/>
      <c r="F182" s="54"/>
      <c r="G182" s="55"/>
      <c r="H182" s="56"/>
      <c r="I182" s="56"/>
      <c r="J182" s="55"/>
    </row>
    <row r="183" spans="3:10" x14ac:dyDescent="0.25">
      <c r="C183" s="51"/>
      <c r="D183" s="52"/>
      <c r="E183" s="53"/>
      <c r="F183" s="54"/>
      <c r="G183" s="55"/>
      <c r="H183" s="56"/>
      <c r="I183" s="56"/>
      <c r="J183" s="55"/>
    </row>
    <row r="184" spans="3:10" x14ac:dyDescent="0.25">
      <c r="C184" s="51"/>
      <c r="D184" s="52"/>
      <c r="E184" s="53"/>
      <c r="F184" s="54"/>
      <c r="G184" s="55"/>
      <c r="H184" s="56"/>
      <c r="I184" s="56"/>
      <c r="J184" s="55"/>
    </row>
    <row r="185" spans="3:10" x14ac:dyDescent="0.25">
      <c r="C185" s="51"/>
      <c r="D185" s="52"/>
      <c r="E185" s="53"/>
      <c r="F185" s="54"/>
      <c r="G185" s="55"/>
      <c r="H185" s="56"/>
      <c r="I185" s="56"/>
      <c r="J185" s="55"/>
    </row>
    <row r="186" spans="3:10" x14ac:dyDescent="0.25">
      <c r="C186" s="51"/>
      <c r="D186" s="52"/>
      <c r="E186" s="53"/>
      <c r="F186" s="54"/>
      <c r="G186" s="55"/>
      <c r="H186" s="56"/>
      <c r="I186" s="56"/>
      <c r="J186" s="55"/>
    </row>
    <row r="187" spans="3:10" x14ac:dyDescent="0.25">
      <c r="C187" s="51"/>
      <c r="D187" s="52"/>
      <c r="E187" s="53"/>
      <c r="F187" s="54"/>
      <c r="G187" s="55"/>
      <c r="H187" s="56"/>
      <c r="I187" s="56"/>
      <c r="J187" s="55"/>
    </row>
    <row r="188" spans="3:10" x14ac:dyDescent="0.25">
      <c r="C188" s="51"/>
      <c r="D188" s="52"/>
      <c r="E188" s="53"/>
      <c r="F188" s="54"/>
      <c r="G188" s="55"/>
      <c r="H188" s="56"/>
      <c r="I188" s="56"/>
      <c r="J188" s="55"/>
    </row>
    <row r="189" spans="3:10" x14ac:dyDescent="0.25">
      <c r="C189" s="51"/>
      <c r="D189" s="52"/>
      <c r="E189" s="53"/>
      <c r="F189" s="54"/>
      <c r="G189" s="55"/>
      <c r="H189" s="56"/>
      <c r="I189" s="56"/>
      <c r="J189" s="55"/>
    </row>
    <row r="190" spans="3:10" x14ac:dyDescent="0.25">
      <c r="C190" s="51"/>
      <c r="D190" s="52"/>
      <c r="E190" s="53"/>
      <c r="F190" s="54"/>
      <c r="G190" s="55"/>
      <c r="H190" s="56"/>
      <c r="I190" s="56"/>
      <c r="J190" s="55"/>
    </row>
    <row r="191" spans="3:10" x14ac:dyDescent="0.25">
      <c r="C191" s="51"/>
      <c r="D191" s="52"/>
      <c r="E191" s="53"/>
      <c r="F191" s="54"/>
      <c r="G191" s="55"/>
      <c r="H191" s="56"/>
      <c r="I191" s="56"/>
      <c r="J191" s="55"/>
    </row>
    <row r="192" spans="3:10" x14ac:dyDescent="0.25">
      <c r="C192" s="51"/>
      <c r="D192" s="52"/>
      <c r="E192" s="53"/>
      <c r="F192" s="54"/>
      <c r="G192" s="55"/>
      <c r="H192" s="56"/>
      <c r="I192" s="56"/>
      <c r="J192" s="55"/>
    </row>
    <row r="193" spans="3:10" x14ac:dyDescent="0.25">
      <c r="C193" s="51"/>
      <c r="D193" s="52"/>
      <c r="E193" s="53"/>
      <c r="F193" s="54"/>
      <c r="G193" s="55"/>
      <c r="H193" s="56"/>
      <c r="I193" s="56"/>
      <c r="J193" s="55"/>
    </row>
    <row r="194" spans="3:10" x14ac:dyDescent="0.25">
      <c r="C194" s="51"/>
      <c r="D194" s="52"/>
      <c r="E194" s="53"/>
      <c r="F194" s="54"/>
      <c r="G194" s="55"/>
      <c r="H194" s="56"/>
      <c r="I194" s="56"/>
      <c r="J194" s="55"/>
    </row>
    <row r="195" spans="3:10" x14ac:dyDescent="0.25">
      <c r="C195" s="51"/>
      <c r="D195" s="52"/>
      <c r="E195" s="53"/>
      <c r="F195" s="54"/>
      <c r="G195" s="55"/>
      <c r="H195" s="56"/>
      <c r="I195" s="56"/>
      <c r="J195" s="55"/>
    </row>
    <row r="196" spans="3:10" x14ac:dyDescent="0.25">
      <c r="C196" s="51"/>
      <c r="D196" s="52"/>
      <c r="E196" s="53"/>
      <c r="F196" s="54"/>
      <c r="G196" s="55"/>
      <c r="H196" s="56"/>
      <c r="I196" s="56"/>
      <c r="J196" s="55"/>
    </row>
    <row r="197" spans="3:10" x14ac:dyDescent="0.25">
      <c r="C197" s="51"/>
      <c r="D197" s="52"/>
      <c r="E197" s="53"/>
      <c r="F197" s="54"/>
      <c r="G197" s="55"/>
      <c r="H197" s="56"/>
      <c r="I197" s="56"/>
      <c r="J197" s="55"/>
    </row>
    <row r="198" spans="3:10" x14ac:dyDescent="0.25">
      <c r="C198" s="51"/>
      <c r="D198" s="52"/>
      <c r="E198" s="53"/>
      <c r="F198" s="54"/>
      <c r="G198" s="55"/>
      <c r="H198" s="56"/>
      <c r="I198" s="56"/>
      <c r="J198" s="55"/>
    </row>
    <row r="199" spans="3:10" x14ac:dyDescent="0.25">
      <c r="C199" s="51"/>
      <c r="D199" s="52"/>
      <c r="E199" s="53"/>
      <c r="F199" s="54"/>
      <c r="G199" s="55"/>
      <c r="H199" s="56"/>
      <c r="I199" s="56"/>
      <c r="J199" s="55"/>
    </row>
    <row r="200" spans="3:10" x14ac:dyDescent="0.25">
      <c r="C200" s="51"/>
      <c r="D200" s="52"/>
      <c r="E200" s="53"/>
      <c r="F200" s="54"/>
      <c r="G200" s="55"/>
      <c r="H200" s="56"/>
      <c r="I200" s="56"/>
      <c r="J200" s="55"/>
    </row>
    <row r="201" spans="3:10" x14ac:dyDescent="0.25">
      <c r="C201" s="51"/>
      <c r="D201" s="52"/>
      <c r="E201" s="53"/>
      <c r="F201" s="54"/>
      <c r="G201" s="55"/>
      <c r="H201" s="56"/>
      <c r="I201" s="56"/>
      <c r="J201" s="55"/>
    </row>
    <row r="202" spans="3:10" x14ac:dyDescent="0.25">
      <c r="C202" s="51"/>
      <c r="D202" s="52"/>
      <c r="E202" s="53"/>
      <c r="F202" s="54"/>
      <c r="G202" s="55"/>
      <c r="H202" s="56"/>
      <c r="I202" s="56"/>
      <c r="J202" s="55"/>
    </row>
    <row r="203" spans="3:10" x14ac:dyDescent="0.25">
      <c r="C203" s="51"/>
      <c r="D203" s="52"/>
      <c r="E203" s="53"/>
      <c r="F203" s="54"/>
      <c r="G203" s="55"/>
      <c r="H203" s="56"/>
      <c r="I203" s="56"/>
      <c r="J203" s="55"/>
    </row>
    <row r="204" spans="3:10" x14ac:dyDescent="0.25">
      <c r="C204" s="51"/>
      <c r="D204" s="52"/>
      <c r="E204" s="53"/>
      <c r="F204" s="54"/>
      <c r="G204" s="55"/>
      <c r="H204" s="56"/>
      <c r="I204" s="56"/>
      <c r="J204" s="55"/>
    </row>
    <row r="205" spans="3:10" x14ac:dyDescent="0.25">
      <c r="C205" s="51"/>
      <c r="D205" s="52"/>
      <c r="E205" s="53"/>
      <c r="F205" s="54"/>
      <c r="G205" s="55"/>
      <c r="H205" s="56"/>
      <c r="I205" s="56"/>
      <c r="J205" s="55"/>
    </row>
    <row r="206" spans="3:10" x14ac:dyDescent="0.25">
      <c r="C206" s="51"/>
      <c r="D206" s="52"/>
      <c r="E206" s="53"/>
      <c r="F206" s="54"/>
      <c r="G206" s="55"/>
      <c r="H206" s="56"/>
      <c r="I206" s="56"/>
      <c r="J206" s="55"/>
    </row>
    <row r="207" spans="3:10" x14ac:dyDescent="0.25">
      <c r="C207" s="51"/>
      <c r="D207" s="52"/>
      <c r="E207" s="53"/>
      <c r="F207" s="54"/>
      <c r="G207" s="55"/>
      <c r="H207" s="56"/>
      <c r="I207" s="56"/>
      <c r="J207" s="55"/>
    </row>
    <row r="208" spans="3:10" x14ac:dyDescent="0.25">
      <c r="C208" s="51"/>
      <c r="D208" s="52"/>
      <c r="E208" s="53"/>
      <c r="F208" s="54"/>
      <c r="G208" s="55"/>
      <c r="H208" s="56"/>
      <c r="I208" s="56"/>
      <c r="J208" s="55"/>
    </row>
    <row r="209" spans="3:10" x14ac:dyDescent="0.25">
      <c r="C209" s="51"/>
      <c r="D209" s="52"/>
      <c r="E209" s="53"/>
      <c r="F209" s="54"/>
      <c r="G209" s="55"/>
      <c r="H209" s="56"/>
      <c r="I209" s="56"/>
      <c r="J209" s="55"/>
    </row>
    <row r="210" spans="3:10" x14ac:dyDescent="0.25">
      <c r="C210" s="51"/>
      <c r="D210" s="52"/>
      <c r="E210" s="53"/>
      <c r="F210" s="54"/>
      <c r="G210" s="55"/>
      <c r="H210" s="56"/>
      <c r="I210" s="56"/>
      <c r="J210" s="55"/>
    </row>
    <row r="211" spans="3:10" x14ac:dyDescent="0.25">
      <c r="C211" s="51"/>
      <c r="D211" s="52"/>
      <c r="E211" s="53"/>
      <c r="F211" s="54"/>
      <c r="G211" s="55"/>
      <c r="H211" s="56"/>
      <c r="I211" s="56"/>
      <c r="J211" s="55"/>
    </row>
    <row r="212" spans="3:10" x14ac:dyDescent="0.25">
      <c r="C212" s="51"/>
      <c r="D212" s="52"/>
      <c r="E212" s="53"/>
      <c r="F212" s="54"/>
      <c r="G212" s="55"/>
      <c r="H212" s="56"/>
      <c r="I212" s="56"/>
      <c r="J212" s="55"/>
    </row>
    <row r="213" spans="3:10" x14ac:dyDescent="0.25">
      <c r="C213" s="51"/>
      <c r="D213" s="52"/>
      <c r="E213" s="53"/>
      <c r="F213" s="54"/>
      <c r="G213" s="55"/>
      <c r="H213" s="56"/>
      <c r="I213" s="56"/>
      <c r="J213" s="55"/>
    </row>
    <row r="214" spans="3:10" x14ac:dyDescent="0.25">
      <c r="C214" s="51"/>
      <c r="D214" s="52"/>
      <c r="E214" s="53"/>
      <c r="F214" s="54"/>
      <c r="G214" s="55"/>
      <c r="H214" s="56"/>
      <c r="I214" s="56"/>
      <c r="J214" s="55"/>
    </row>
    <row r="215" spans="3:10" x14ac:dyDescent="0.25">
      <c r="C215" s="51"/>
      <c r="D215" s="52"/>
      <c r="E215" s="53"/>
      <c r="F215" s="54"/>
      <c r="G215" s="55"/>
      <c r="H215" s="56"/>
      <c r="I215" s="56"/>
      <c r="J215" s="55"/>
    </row>
    <row r="216" spans="3:10" x14ac:dyDescent="0.25">
      <c r="C216" s="51"/>
      <c r="D216" s="52"/>
      <c r="E216" s="53"/>
      <c r="F216" s="54"/>
      <c r="G216" s="55"/>
      <c r="H216" s="56"/>
      <c r="I216" s="56"/>
      <c r="J216" s="55"/>
    </row>
    <row r="217" spans="3:10" x14ac:dyDescent="0.25">
      <c r="C217" s="51"/>
      <c r="D217" s="52"/>
      <c r="E217" s="53"/>
      <c r="F217" s="54"/>
      <c r="G217" s="55"/>
      <c r="H217" s="56"/>
      <c r="I217" s="56"/>
      <c r="J217" s="55"/>
    </row>
    <row r="218" spans="3:10" x14ac:dyDescent="0.25">
      <c r="C218" s="51"/>
      <c r="D218" s="52"/>
      <c r="E218" s="53"/>
      <c r="F218" s="54"/>
      <c r="G218" s="55"/>
      <c r="H218" s="56"/>
      <c r="I218" s="56"/>
      <c r="J218" s="55"/>
    </row>
    <row r="219" spans="3:10" x14ac:dyDescent="0.25">
      <c r="C219" s="51"/>
      <c r="D219" s="52"/>
      <c r="E219" s="53"/>
      <c r="F219" s="54"/>
      <c r="G219" s="55"/>
      <c r="H219" s="56"/>
      <c r="I219" s="56"/>
      <c r="J219" s="55"/>
    </row>
    <row r="220" spans="3:10" x14ac:dyDescent="0.25">
      <c r="C220" s="51"/>
      <c r="D220" s="52"/>
      <c r="E220" s="53"/>
      <c r="F220" s="54"/>
      <c r="G220" s="55"/>
      <c r="H220" s="56"/>
      <c r="I220" s="56"/>
      <c r="J220" s="55"/>
    </row>
    <row r="221" spans="3:10" x14ac:dyDescent="0.25">
      <c r="C221" s="51"/>
      <c r="D221" s="52"/>
      <c r="E221" s="53"/>
      <c r="F221" s="54"/>
      <c r="G221" s="55"/>
      <c r="H221" s="56"/>
      <c r="I221" s="56"/>
      <c r="J221" s="55"/>
    </row>
    <row r="222" spans="3:10" x14ac:dyDescent="0.25">
      <c r="C222" s="51"/>
      <c r="D222" s="52"/>
      <c r="E222" s="53"/>
      <c r="F222" s="54"/>
      <c r="G222" s="55"/>
      <c r="H222" s="56"/>
      <c r="I222" s="56"/>
      <c r="J222" s="55"/>
    </row>
    <row r="223" spans="3:10" x14ac:dyDescent="0.25">
      <c r="C223" s="51"/>
      <c r="D223" s="52"/>
      <c r="E223" s="53"/>
      <c r="F223" s="54"/>
      <c r="G223" s="55"/>
      <c r="H223" s="56"/>
      <c r="I223" s="56"/>
      <c r="J223" s="55"/>
    </row>
    <row r="224" spans="3:10" x14ac:dyDescent="0.25">
      <c r="C224" s="51"/>
      <c r="D224" s="52"/>
      <c r="E224" s="53"/>
      <c r="F224" s="54"/>
      <c r="G224" s="55"/>
      <c r="H224" s="56"/>
      <c r="I224" s="56"/>
      <c r="J224" s="55"/>
    </row>
    <row r="225" spans="3:10" x14ac:dyDescent="0.25">
      <c r="C225" s="51"/>
      <c r="D225" s="52"/>
      <c r="E225" s="53"/>
      <c r="F225" s="54"/>
      <c r="G225" s="55"/>
      <c r="H225" s="56"/>
      <c r="I225" s="56"/>
      <c r="J225" s="55"/>
    </row>
    <row r="226" spans="3:10" x14ac:dyDescent="0.25">
      <c r="C226" s="51"/>
      <c r="D226" s="52"/>
      <c r="E226" s="53"/>
      <c r="F226" s="54"/>
      <c r="G226" s="55"/>
      <c r="H226" s="56"/>
      <c r="I226" s="56"/>
      <c r="J226" s="55"/>
    </row>
    <row r="227" spans="3:10" x14ac:dyDescent="0.25">
      <c r="C227" s="51"/>
      <c r="D227" s="52"/>
      <c r="E227" s="53"/>
      <c r="F227" s="54"/>
      <c r="G227" s="55"/>
      <c r="H227" s="56"/>
      <c r="I227" s="56"/>
      <c r="J227" s="55"/>
    </row>
    <row r="228" spans="3:10" x14ac:dyDescent="0.25">
      <c r="C228" s="51"/>
      <c r="D228" s="52"/>
      <c r="E228" s="53"/>
      <c r="F228" s="54"/>
      <c r="G228" s="55"/>
      <c r="H228" s="56"/>
      <c r="I228" s="56"/>
      <c r="J228" s="55"/>
    </row>
    <row r="229" spans="3:10" x14ac:dyDescent="0.25">
      <c r="C229" s="51"/>
      <c r="D229" s="52"/>
      <c r="E229" s="53"/>
      <c r="F229" s="54"/>
      <c r="G229" s="55"/>
      <c r="H229" s="56"/>
      <c r="I229" s="56"/>
      <c r="J229" s="55"/>
    </row>
    <row r="230" spans="3:10" x14ac:dyDescent="0.25">
      <c r="D230" s="52"/>
      <c r="E230" s="53"/>
      <c r="F230" s="54"/>
    </row>
    <row r="231" spans="3:10" x14ac:dyDescent="0.25">
      <c r="D231" s="52"/>
      <c r="E231" s="53"/>
      <c r="F231" s="54"/>
    </row>
  </sheetData>
  <sortState ref="C4:G19">
    <sortCondition ref="C4:C19"/>
  </sortState>
  <mergeCells count="60">
    <mergeCell ref="J38:J39"/>
    <mergeCell ref="C4:C10"/>
    <mergeCell ref="J4:J10"/>
    <mergeCell ref="C27:C29"/>
    <mergeCell ref="C21:C25"/>
    <mergeCell ref="G4:G10"/>
    <mergeCell ref="H4:H10"/>
    <mergeCell ref="J21:J25"/>
    <mergeCell ref="G21:G25"/>
    <mergeCell ref="G27:G29"/>
    <mergeCell ref="H27:H29"/>
    <mergeCell ref="H21:H25"/>
    <mergeCell ref="G16:G17"/>
    <mergeCell ref="C41:C45"/>
    <mergeCell ref="G41:G45"/>
    <mergeCell ref="H41:H45"/>
    <mergeCell ref="J41:J45"/>
    <mergeCell ref="K6:M6"/>
    <mergeCell ref="K10:M10"/>
    <mergeCell ref="H16:H17"/>
    <mergeCell ref="J16:J17"/>
    <mergeCell ref="J27:J29"/>
    <mergeCell ref="C33:C34"/>
    <mergeCell ref="H33:H34"/>
    <mergeCell ref="J33:J34"/>
    <mergeCell ref="G33:G34"/>
    <mergeCell ref="C38:C39"/>
    <mergeCell ref="G38:G39"/>
    <mergeCell ref="H38:H39"/>
    <mergeCell ref="K4:M4"/>
    <mergeCell ref="K5:M5"/>
    <mergeCell ref="K7:M7"/>
    <mergeCell ref="K8:M8"/>
    <mergeCell ref="K9:M9"/>
    <mergeCell ref="C63:C66"/>
    <mergeCell ref="G63:G66"/>
    <mergeCell ref="H63:H66"/>
    <mergeCell ref="J63:J66"/>
    <mergeCell ref="C51:C53"/>
    <mergeCell ref="G51:G53"/>
    <mergeCell ref="H51:H53"/>
    <mergeCell ref="J51:J53"/>
    <mergeCell ref="C70:C76"/>
    <mergeCell ref="G70:G76"/>
    <mergeCell ref="H70:H76"/>
    <mergeCell ref="J70:J76"/>
    <mergeCell ref="I70:I76"/>
    <mergeCell ref="I78:I86"/>
    <mergeCell ref="C78:C86"/>
    <mergeCell ref="G78:G86"/>
    <mergeCell ref="H78:H86"/>
    <mergeCell ref="J78:J86"/>
    <mergeCell ref="J89:J100"/>
    <mergeCell ref="C103:C105"/>
    <mergeCell ref="G103:G105"/>
    <mergeCell ref="J103:J105"/>
    <mergeCell ref="G89:G100"/>
    <mergeCell ref="H89:H100"/>
    <mergeCell ref="C89:C100"/>
    <mergeCell ref="I89:I100"/>
  </mergeCells>
  <hyperlinks>
    <hyperlink ref="D105" r:id="rId1" display="https://www.ebay.com/itm/2-9-inch-E-Ink-Display-e-Paper-Module-for-Raspberry-Pi3-Arduino-SPI-interface-SG/112543054022?ssPageName=STRK%3AMEBIDX%3AIT&amp;_trksid=p2057872.m2749.l2649"/>
    <hyperlink ref="D104" r:id="rId2" display="https://www.ebay.com/itm/1PCS-MS5611-Pressure-Sensor-Altimeter-Sensor-IC-M/191905077800?ssPageName=STRK%3AMEBIDX%3AIT&amp;_trksid=p2057872.m2749.l2649"/>
    <hyperlink ref="D103" r:id="rId3" display="https://www.ebay.com/itm/10pcs-Black-Passive-Electromagnetic-SMD-Buzzer-3V-80mA-2700Hz-92dB-9x3-2mm/361907482119?ssPageName=STRK%3AMEBIDX%3AIT&amp;_trksid=p2057872.m2749.l2649"/>
  </hyperlinks>
  <pageMargins left="0.7" right="0.7" top="0.75" bottom="0.75" header="0.3" footer="0.3"/>
  <pageSetup orientation="portrait" r:id="rId4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topLeftCell="H1" zoomScaleNormal="100" workbookViewId="0">
      <selection activeCell="C1" sqref="C1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30</v>
      </c>
      <c r="D3" s="110" t="s">
        <v>31</v>
      </c>
      <c r="E3" s="110" t="s">
        <v>32</v>
      </c>
      <c r="F3" s="110" t="s">
        <v>33</v>
      </c>
      <c r="G3" s="110" t="s">
        <v>34</v>
      </c>
      <c r="H3" s="110" t="s">
        <v>35</v>
      </c>
      <c r="I3" s="110" t="s">
        <v>36</v>
      </c>
      <c r="J3" s="110" t="s">
        <v>37</v>
      </c>
      <c r="K3" s="110" t="s">
        <v>38</v>
      </c>
      <c r="L3" s="110" t="s">
        <v>39</v>
      </c>
      <c r="M3" s="110" t="s">
        <v>40</v>
      </c>
      <c r="N3" s="110" t="s">
        <v>41</v>
      </c>
      <c r="O3" s="110" t="s">
        <v>42</v>
      </c>
      <c r="P3" s="110" t="s">
        <v>43</v>
      </c>
      <c r="Q3" s="110" t="s">
        <v>44</v>
      </c>
      <c r="R3" s="110" t="s">
        <v>45</v>
      </c>
      <c r="S3" s="110" t="s">
        <v>46</v>
      </c>
      <c r="T3" s="110" t="s">
        <v>47</v>
      </c>
      <c r="U3" s="110" t="s">
        <v>48</v>
      </c>
      <c r="V3" s="110" t="s">
        <v>49</v>
      </c>
      <c r="W3" s="110"/>
      <c r="Y3" s="110" t="s">
        <v>106</v>
      </c>
      <c r="Z3" s="110" t="s">
        <v>113</v>
      </c>
      <c r="AA3" s="110" t="s">
        <v>107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111</v>
      </c>
      <c r="D4" s="124"/>
      <c r="E4" s="124"/>
      <c r="F4" s="124"/>
      <c r="G4" s="124"/>
      <c r="H4" s="125" t="s">
        <v>137</v>
      </c>
      <c r="I4" s="124"/>
      <c r="J4" s="125" t="s">
        <v>129</v>
      </c>
      <c r="K4" s="125" t="s">
        <v>139</v>
      </c>
      <c r="L4" s="125" t="s">
        <v>141</v>
      </c>
      <c r="M4" s="125" t="s">
        <v>142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135</v>
      </c>
      <c r="Z4" s="108">
        <v>1</v>
      </c>
      <c r="AA4" s="109" t="s">
        <v>93</v>
      </c>
      <c r="AB4" s="122" t="s">
        <v>80</v>
      </c>
      <c r="AC4" s="118" t="s">
        <v>81</v>
      </c>
      <c r="AD4" s="120" t="s">
        <v>56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128</v>
      </c>
      <c r="V5" s="131" t="s">
        <v>128</v>
      </c>
      <c r="W5" s="110">
        <v>8</v>
      </c>
      <c r="Y5" s="108" t="s">
        <v>50</v>
      </c>
      <c r="Z5" s="108">
        <v>2</v>
      </c>
      <c r="AA5" s="109" t="s">
        <v>50</v>
      </c>
      <c r="AB5" s="123" t="s">
        <v>82</v>
      </c>
      <c r="AC5" s="76" t="s">
        <v>71</v>
      </c>
      <c r="AD5" s="119" t="s">
        <v>83</v>
      </c>
      <c r="AE5" s="119" t="s">
        <v>84</v>
      </c>
      <c r="AF5" s="121" t="s">
        <v>55</v>
      </c>
      <c r="AG5" s="113" t="s">
        <v>114</v>
      </c>
      <c r="AH5" s="104" t="s">
        <v>70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147</v>
      </c>
      <c r="P6" s="111"/>
      <c r="Q6" s="134" t="s">
        <v>123</v>
      </c>
      <c r="R6" s="140" t="s">
        <v>147</v>
      </c>
      <c r="S6" s="137" t="s">
        <v>132</v>
      </c>
      <c r="T6" s="111"/>
      <c r="U6" s="129" t="s">
        <v>126</v>
      </c>
      <c r="V6" s="132" t="s">
        <v>124</v>
      </c>
      <c r="W6" s="110">
        <v>7</v>
      </c>
      <c r="Y6" s="108" t="s">
        <v>134</v>
      </c>
      <c r="Z6" s="108">
        <v>3</v>
      </c>
      <c r="AA6" s="109" t="s">
        <v>94</v>
      </c>
      <c r="AB6" s="123" t="s">
        <v>66</v>
      </c>
      <c r="AC6" s="119" t="s">
        <v>62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127</v>
      </c>
      <c r="V7" s="133" t="s">
        <v>130</v>
      </c>
      <c r="W7" s="110">
        <v>6</v>
      </c>
      <c r="Y7" s="108" t="s">
        <v>109</v>
      </c>
      <c r="Z7" s="108">
        <v>4</v>
      </c>
      <c r="AA7" s="109" t="s">
        <v>108</v>
      </c>
      <c r="AB7" s="123" t="s">
        <v>85</v>
      </c>
      <c r="AC7" s="119" t="s">
        <v>86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131</v>
      </c>
      <c r="V8" s="133" t="s">
        <v>131</v>
      </c>
      <c r="W8" s="110">
        <v>5</v>
      </c>
      <c r="Y8" s="108" t="s">
        <v>96</v>
      </c>
      <c r="Z8" s="108">
        <v>5</v>
      </c>
      <c r="AA8" s="109" t="s">
        <v>53</v>
      </c>
      <c r="AB8" s="123" t="s">
        <v>77</v>
      </c>
      <c r="AC8" s="121" t="s">
        <v>59</v>
      </c>
      <c r="AD8" s="119" t="s">
        <v>87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130</v>
      </c>
      <c r="V9" s="133" t="s">
        <v>140</v>
      </c>
      <c r="W9" s="110">
        <v>4</v>
      </c>
      <c r="Y9" s="108" t="s">
        <v>54</v>
      </c>
      <c r="Z9" s="108">
        <v>6</v>
      </c>
      <c r="AA9" s="109" t="s">
        <v>95</v>
      </c>
      <c r="AB9" s="123" t="s">
        <v>65</v>
      </c>
      <c r="AC9" s="121" t="s">
        <v>58</v>
      </c>
      <c r="AD9" s="119" t="s">
        <v>88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123</v>
      </c>
      <c r="L10" s="111"/>
      <c r="M10" s="111"/>
      <c r="N10" s="111"/>
      <c r="O10" s="111"/>
      <c r="P10" s="111"/>
      <c r="Q10" s="138" t="s">
        <v>136</v>
      </c>
      <c r="R10" s="139" t="s">
        <v>123</v>
      </c>
      <c r="S10" s="143" t="s">
        <v>111</v>
      </c>
      <c r="T10" s="111"/>
      <c r="U10" s="128" t="s">
        <v>128</v>
      </c>
      <c r="V10" s="133" t="s">
        <v>143</v>
      </c>
      <c r="W10" s="110">
        <v>3</v>
      </c>
      <c r="Y10" s="108" t="s">
        <v>133</v>
      </c>
      <c r="Z10" s="108">
        <v>7</v>
      </c>
      <c r="AA10" s="109" t="s">
        <v>51</v>
      </c>
      <c r="AB10" s="123" t="s">
        <v>67</v>
      </c>
      <c r="AC10" s="121" t="s">
        <v>57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112</v>
      </c>
      <c r="Q11" s="114" t="s">
        <v>112</v>
      </c>
      <c r="R11" s="114" t="s">
        <v>112</v>
      </c>
      <c r="S11" s="114" t="s">
        <v>112</v>
      </c>
      <c r="T11" s="114" t="s">
        <v>112</v>
      </c>
      <c r="U11" s="130" t="s">
        <v>124</v>
      </c>
      <c r="V11" s="133" t="s">
        <v>144</v>
      </c>
      <c r="W11" s="110">
        <v>2</v>
      </c>
      <c r="Y11" s="108" t="s">
        <v>97</v>
      </c>
      <c r="Z11" s="108">
        <v>8</v>
      </c>
      <c r="AA11" s="109" t="s">
        <v>99</v>
      </c>
      <c r="AB11" s="123" t="s">
        <v>68</v>
      </c>
      <c r="AC11" s="121" t="s">
        <v>61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124</v>
      </c>
      <c r="E12" s="111"/>
      <c r="F12" s="125" t="s">
        <v>123</v>
      </c>
      <c r="G12" s="111"/>
      <c r="H12" s="111"/>
      <c r="I12" s="111"/>
      <c r="J12" s="111"/>
      <c r="K12" s="111"/>
      <c r="L12" s="136" t="s">
        <v>132</v>
      </c>
      <c r="M12" s="127" t="s">
        <v>130</v>
      </c>
      <c r="N12" s="127" t="s">
        <v>131</v>
      </c>
      <c r="O12" s="125" t="s">
        <v>125</v>
      </c>
      <c r="P12" s="114" t="s">
        <v>112</v>
      </c>
      <c r="Q12" s="114" t="s">
        <v>112</v>
      </c>
      <c r="R12" s="114" t="s">
        <v>112</v>
      </c>
      <c r="S12" s="114" t="s">
        <v>112</v>
      </c>
      <c r="T12" s="114" t="s">
        <v>112</v>
      </c>
      <c r="U12" s="111"/>
      <c r="V12" s="111"/>
      <c r="W12" s="110">
        <v>1</v>
      </c>
      <c r="Y12" s="108" t="s">
        <v>98</v>
      </c>
      <c r="Z12" s="108">
        <v>9</v>
      </c>
      <c r="AA12" s="109" t="s">
        <v>100</v>
      </c>
      <c r="AB12" s="123" t="s">
        <v>69</v>
      </c>
      <c r="AC12" s="121" t="s">
        <v>64</v>
      </c>
      <c r="AD12" s="76"/>
      <c r="AE12" s="76"/>
      <c r="AF12" s="76"/>
      <c r="AH12" s="104"/>
    </row>
    <row r="13" spans="2:52" x14ac:dyDescent="0.25">
      <c r="B13" s="110"/>
      <c r="C13" s="110" t="s">
        <v>30</v>
      </c>
      <c r="D13" s="110" t="s">
        <v>31</v>
      </c>
      <c r="E13" s="110" t="s">
        <v>32</v>
      </c>
      <c r="F13" s="110" t="s">
        <v>33</v>
      </c>
      <c r="G13" s="110" t="s">
        <v>34</v>
      </c>
      <c r="H13" s="110" t="s">
        <v>35</v>
      </c>
      <c r="I13" s="110" t="s">
        <v>36</v>
      </c>
      <c r="J13" s="110" t="s">
        <v>37</v>
      </c>
      <c r="K13" s="110" t="s">
        <v>38</v>
      </c>
      <c r="L13" s="110" t="s">
        <v>39</v>
      </c>
      <c r="M13" s="110" t="s">
        <v>40</v>
      </c>
      <c r="N13" s="110" t="s">
        <v>41</v>
      </c>
      <c r="O13" s="110" t="s">
        <v>42</v>
      </c>
      <c r="P13" s="110" t="s">
        <v>43</v>
      </c>
      <c r="Q13" s="110" t="s">
        <v>44</v>
      </c>
      <c r="R13" s="110" t="s">
        <v>45</v>
      </c>
      <c r="S13" s="110" t="s">
        <v>46</v>
      </c>
      <c r="T13" s="110" t="s">
        <v>47</v>
      </c>
      <c r="U13" s="110" t="s">
        <v>48</v>
      </c>
      <c r="V13" s="110" t="s">
        <v>49</v>
      </c>
      <c r="W13" s="110"/>
      <c r="Y13" s="108" t="s">
        <v>101</v>
      </c>
      <c r="Z13" s="108">
        <v>10</v>
      </c>
      <c r="AA13" s="109" t="s">
        <v>102</v>
      </c>
      <c r="AB13" s="123" t="s">
        <v>89</v>
      </c>
      <c r="AC13" s="135" t="s">
        <v>79</v>
      </c>
      <c r="AD13" s="76"/>
      <c r="AE13" s="76"/>
      <c r="AF13" s="76"/>
      <c r="AH13" s="104"/>
    </row>
    <row r="14" spans="2:52" x14ac:dyDescent="0.25">
      <c r="B14" s="26"/>
      <c r="C14" s="112" t="s">
        <v>105</v>
      </c>
      <c r="D14" s="112" t="s">
        <v>105</v>
      </c>
      <c r="E14" s="112" t="s">
        <v>105</v>
      </c>
      <c r="F14" s="112" t="s">
        <v>105</v>
      </c>
      <c r="G14" s="112" t="s">
        <v>105</v>
      </c>
      <c r="H14" s="112" t="s">
        <v>105</v>
      </c>
      <c r="I14" s="112" t="s">
        <v>105</v>
      </c>
      <c r="J14" s="112" t="s">
        <v>105</v>
      </c>
      <c r="K14" s="112" t="s">
        <v>105</v>
      </c>
      <c r="L14" s="112" t="s">
        <v>105</v>
      </c>
      <c r="M14" s="112" t="s">
        <v>105</v>
      </c>
      <c r="N14" s="112" t="s">
        <v>105</v>
      </c>
      <c r="O14" s="112" t="s">
        <v>105</v>
      </c>
      <c r="P14" s="112" t="s">
        <v>105</v>
      </c>
      <c r="Q14" s="112" t="s">
        <v>105</v>
      </c>
      <c r="R14" s="112" t="s">
        <v>105</v>
      </c>
      <c r="S14" s="112" t="s">
        <v>105</v>
      </c>
      <c r="T14" s="112" t="s">
        <v>105</v>
      </c>
      <c r="U14" s="112" t="s">
        <v>105</v>
      </c>
      <c r="V14" s="112" t="s">
        <v>105</v>
      </c>
      <c r="W14" s="26"/>
      <c r="Y14" s="108" t="s">
        <v>103</v>
      </c>
      <c r="Z14" s="108">
        <v>11</v>
      </c>
      <c r="AA14" s="109" t="s">
        <v>104</v>
      </c>
      <c r="AB14" s="123" t="s">
        <v>90</v>
      </c>
      <c r="AC14" s="76" t="s">
        <v>91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146</v>
      </c>
      <c r="Z15" s="108">
        <v>12</v>
      </c>
      <c r="AA15" s="109" t="s">
        <v>145</v>
      </c>
      <c r="AB15" s="105" t="s">
        <v>78</v>
      </c>
      <c r="AC15" s="106" t="s">
        <v>92</v>
      </c>
      <c r="AD15" s="106"/>
      <c r="AE15" s="106"/>
      <c r="AF15" s="106"/>
      <c r="AG15" s="106"/>
      <c r="AH15" s="107"/>
    </row>
    <row r="16" spans="2:52" x14ac:dyDescent="0.25">
      <c r="Y16" s="108" t="s">
        <v>110</v>
      </c>
      <c r="Z16" s="108">
        <v>13</v>
      </c>
      <c r="AA16" s="114" t="s">
        <v>112</v>
      </c>
      <c r="AB16" s="116" t="s">
        <v>52</v>
      </c>
      <c r="AN16" s="228" t="s">
        <v>122</v>
      </c>
      <c r="AO16" s="228"/>
      <c r="AP16" s="228"/>
      <c r="AQ16" s="228"/>
      <c r="AT16" s="227" t="s">
        <v>118</v>
      </c>
      <c r="AU16" s="227"/>
      <c r="AV16" s="227"/>
      <c r="AW16" s="227"/>
      <c r="AX16" s="227"/>
      <c r="AY16" s="227"/>
      <c r="AZ16" s="227"/>
    </row>
    <row r="17" spans="25:59" x14ac:dyDescent="0.25">
      <c r="Y17" s="108" t="s">
        <v>138</v>
      </c>
      <c r="Z17" s="108">
        <v>14</v>
      </c>
      <c r="AA17" s="126" t="s">
        <v>111</v>
      </c>
      <c r="AB17" s="115" t="s">
        <v>63</v>
      </c>
      <c r="AJ17" s="227" t="s">
        <v>116</v>
      </c>
      <c r="AK17" s="227"/>
      <c r="AL17" s="227"/>
      <c r="AN17" s="228"/>
      <c r="AO17" s="228"/>
      <c r="AP17" s="228"/>
      <c r="AQ17" s="228"/>
    </row>
    <row r="19" spans="25:59" x14ac:dyDescent="0.25">
      <c r="AP19" s="195" t="s">
        <v>214</v>
      </c>
      <c r="AQ19" s="117">
        <f>INVENTORY!F145</f>
        <v>65.709000000000017</v>
      </c>
      <c r="AS19" s="196" t="s">
        <v>216</v>
      </c>
    </row>
    <row r="20" spans="25:59" x14ac:dyDescent="0.25">
      <c r="AK20" s="229" t="s">
        <v>119</v>
      </c>
      <c r="AL20" s="229"/>
      <c r="AM20" s="229"/>
      <c r="AP20" s="195" t="s">
        <v>215</v>
      </c>
      <c r="AQ20" s="117">
        <f>'(OLD) SHARED PARTS LIST'!G34</f>
        <v>45.234999999999999</v>
      </c>
      <c r="BG20" t="s">
        <v>117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173</v>
      </c>
      <c r="D2" s="162" t="s">
        <v>174</v>
      </c>
      <c r="E2" s="197">
        <v>10</v>
      </c>
    </row>
    <row r="4" spans="2:9" ht="15.75" thickBot="1" x14ac:dyDescent="0.3">
      <c r="B4" s="163" t="s">
        <v>4</v>
      </c>
      <c r="C4" s="163" t="s">
        <v>172</v>
      </c>
      <c r="D4" s="164" t="s">
        <v>185</v>
      </c>
      <c r="E4" s="163" t="s">
        <v>168</v>
      </c>
      <c r="F4" s="163" t="s">
        <v>170</v>
      </c>
      <c r="G4" s="165" t="s">
        <v>186</v>
      </c>
      <c r="H4" s="163" t="s">
        <v>10</v>
      </c>
      <c r="I4" s="166" t="s">
        <v>177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183</v>
      </c>
    </row>
    <row r="6" spans="2:9" x14ac:dyDescent="0.25">
      <c r="B6" s="167">
        <f t="shared" si="0"/>
        <v>2</v>
      </c>
      <c r="C6" s="168">
        <v>2.57</v>
      </c>
      <c r="D6" s="108" t="s">
        <v>195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199</v>
      </c>
    </row>
    <row r="7" spans="2:9" x14ac:dyDescent="0.25">
      <c r="B7" s="167">
        <f t="shared" si="0"/>
        <v>10</v>
      </c>
      <c r="C7" s="168">
        <v>4.99</v>
      </c>
      <c r="D7" s="108" t="s">
        <v>188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179</v>
      </c>
    </row>
    <row r="8" spans="2:9" x14ac:dyDescent="0.25">
      <c r="B8" s="167">
        <f t="shared" si="0"/>
        <v>10</v>
      </c>
      <c r="C8" s="168">
        <v>4.74</v>
      </c>
      <c r="D8" s="108" t="s">
        <v>189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180</v>
      </c>
    </row>
    <row r="9" spans="2:9" x14ac:dyDescent="0.25">
      <c r="B9" s="167">
        <f t="shared" si="0"/>
        <v>1</v>
      </c>
      <c r="C9" s="168">
        <v>9.9000000000000005E-2</v>
      </c>
      <c r="D9" s="108" t="s">
        <v>196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181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197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182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198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30">
        <v>3.39</v>
      </c>
      <c r="I11" s="172" t="s">
        <v>178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73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30"/>
      <c r="I12" s="172" t="s">
        <v>184</v>
      </c>
    </row>
    <row r="13" spans="2:9" x14ac:dyDescent="0.25">
      <c r="B13" s="167">
        <f t="shared" si="0"/>
        <v>1</v>
      </c>
      <c r="C13" s="168">
        <v>0.49</v>
      </c>
      <c r="D13" s="108" t="s">
        <v>191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190</v>
      </c>
    </row>
    <row r="14" spans="2:9" x14ac:dyDescent="0.25">
      <c r="B14" s="167">
        <f t="shared" si="0"/>
        <v>10</v>
      </c>
      <c r="C14" s="168">
        <v>5.72</v>
      </c>
      <c r="D14" s="174" t="s">
        <v>192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31">
        <v>4.99</v>
      </c>
      <c r="I14" s="172" t="s">
        <v>224</v>
      </c>
    </row>
    <row r="15" spans="2:9" x14ac:dyDescent="0.25">
      <c r="B15" s="177">
        <f t="shared" si="0"/>
        <v>10</v>
      </c>
      <c r="C15" s="178">
        <v>2.83</v>
      </c>
      <c r="D15" s="179" t="s">
        <v>193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32"/>
      <c r="I15" s="182" t="s">
        <v>224</v>
      </c>
    </row>
    <row r="16" spans="2:9" x14ac:dyDescent="0.25">
      <c r="B16" s="108" t="s">
        <v>21</v>
      </c>
      <c r="C16" s="168">
        <f>SUM(C5:C15)</f>
        <v>50.431799999999996</v>
      </c>
      <c r="D16" s="189" t="s">
        <v>203</v>
      </c>
      <c r="F16" s="108" t="s">
        <v>21</v>
      </c>
      <c r="G16" s="183">
        <f>SUM(G5:G15)</f>
        <v>505.11</v>
      </c>
      <c r="I16" s="172"/>
    </row>
    <row r="17" spans="2:9" x14ac:dyDescent="0.25">
      <c r="B17" s="108" t="s">
        <v>171</v>
      </c>
      <c r="C17" s="168">
        <f>G17/E2</f>
        <v>2.2109999999999999</v>
      </c>
      <c r="D17" s="189" t="s">
        <v>194</v>
      </c>
      <c r="F17" s="108" t="s">
        <v>171</v>
      </c>
      <c r="G17" s="168">
        <f>SUM(H5:H14)</f>
        <v>22.11</v>
      </c>
      <c r="I17" s="172"/>
    </row>
    <row r="18" spans="2:9" x14ac:dyDescent="0.25">
      <c r="B18" s="179" t="s">
        <v>22</v>
      </c>
      <c r="C18" s="178">
        <f>C16+C17</f>
        <v>52.642799999999994</v>
      </c>
      <c r="D18" s="179"/>
      <c r="E18" s="179"/>
      <c r="F18" s="179" t="s">
        <v>187</v>
      </c>
      <c r="G18" s="184">
        <f>G16+G17</f>
        <v>527.22</v>
      </c>
      <c r="H18" s="179"/>
      <c r="I18" s="172"/>
    </row>
    <row r="19" spans="2:9" x14ac:dyDescent="0.25">
      <c r="F19" s="185" t="s">
        <v>176</v>
      </c>
      <c r="G19" s="193">
        <f>IF(E2=10,G18/10,G18)</f>
        <v>52.722000000000001</v>
      </c>
    </row>
    <row r="20" spans="2:9" x14ac:dyDescent="0.25">
      <c r="F20" s="186" t="s">
        <v>175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207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211</v>
      </c>
      <c r="E23" s="108" t="s">
        <v>169</v>
      </c>
      <c r="F23" s="108" t="s">
        <v>205</v>
      </c>
      <c r="G23" s="173">
        <f>(G14+G15+H14)/E2</f>
        <v>9.0489999999999995</v>
      </c>
      <c r="I23" s="172" t="s">
        <v>213</v>
      </c>
    </row>
    <row r="24" spans="2:9" x14ac:dyDescent="0.25">
      <c r="I24" s="172"/>
    </row>
    <row r="25" spans="2:9" x14ac:dyDescent="0.25">
      <c r="C25" s="192" t="s">
        <v>206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209</v>
      </c>
      <c r="E26" s="108" t="s">
        <v>202</v>
      </c>
      <c r="F26" s="108" t="s">
        <v>205</v>
      </c>
      <c r="G26" s="173">
        <f>IF(E2=10,17.37/10,3.7425)</f>
        <v>1.7370000000000001</v>
      </c>
      <c r="I26" s="172" t="s">
        <v>212</v>
      </c>
    </row>
    <row r="27" spans="2:9" x14ac:dyDescent="0.25">
      <c r="F27" s="108" t="s">
        <v>200</v>
      </c>
      <c r="G27" s="168">
        <f>((G14+G15+H14)/E2)-G26</f>
        <v>7.3119999999999994</v>
      </c>
      <c r="I27" s="172"/>
    </row>
    <row r="28" spans="2:9" x14ac:dyDescent="0.25">
      <c r="F28" s="109" t="s">
        <v>201</v>
      </c>
      <c r="G28" s="194">
        <f>G19-G27</f>
        <v>45.410000000000004</v>
      </c>
      <c r="I28" s="172"/>
    </row>
    <row r="29" spans="2:9" x14ac:dyDescent="0.25">
      <c r="F29" s="108" t="s">
        <v>204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208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210</v>
      </c>
      <c r="E32" s="108" t="s">
        <v>202</v>
      </c>
      <c r="F32" s="108" t="s">
        <v>205</v>
      </c>
      <c r="G32" s="173">
        <f>IF(E2=10,15.62/10,4.94)</f>
        <v>1.5619999999999998</v>
      </c>
      <c r="I32" s="172" t="s">
        <v>212</v>
      </c>
    </row>
    <row r="33" spans="6:9" x14ac:dyDescent="0.25">
      <c r="F33" s="108" t="s">
        <v>200</v>
      </c>
      <c r="G33" s="168">
        <f>((G14+G15+H14)/E2)-G32</f>
        <v>7.4870000000000001</v>
      </c>
      <c r="I33" s="172"/>
    </row>
    <row r="34" spans="6:9" x14ac:dyDescent="0.25">
      <c r="F34" s="109" t="s">
        <v>201</v>
      </c>
      <c r="G34" s="194">
        <f>G19-G33</f>
        <v>45.234999999999999</v>
      </c>
      <c r="I34" s="172"/>
    </row>
    <row r="35" spans="6:9" x14ac:dyDescent="0.25">
      <c r="F35" s="108" t="s">
        <v>204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(OLD) 1.2.4 PCB &amp; PINOUTS</vt:lpstr>
      <vt:lpstr>(OLD) 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2017-12-10T06:05:14Z</dcterms:modified>
</cp:coreProperties>
</file>