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H10" i="1" l="1"/>
  <c r="H15" i="1"/>
  <c r="Q18" i="1" l="1"/>
  <c r="Q22" i="1"/>
  <c r="Q20" i="1"/>
  <c r="Q15" i="1"/>
  <c r="Q12" i="1"/>
  <c r="Q10" i="1"/>
  <c r="Q17" i="1"/>
  <c r="Q26" i="1"/>
  <c r="L18" i="1"/>
  <c r="L20" i="1"/>
  <c r="L17" i="1"/>
  <c r="L22" i="1"/>
  <c r="H22" i="1"/>
  <c r="L15" i="1"/>
  <c r="L28" i="1"/>
  <c r="L29" i="1"/>
  <c r="Q34" i="1" l="1"/>
  <c r="Q35" i="1" s="1"/>
  <c r="L26" i="1" l="1"/>
  <c r="L35" i="1" s="1"/>
  <c r="L34" i="1" s="1"/>
  <c r="H35" i="1"/>
  <c r="H34" i="1" s="1"/>
</calcChain>
</file>

<file path=xl/sharedStrings.xml><?xml version="1.0" encoding="utf-8"?>
<sst xmlns="http://schemas.openxmlformats.org/spreadsheetml/2006/main" count="188" uniqueCount="82">
  <si>
    <t>PROTOTYPE[4]</t>
  </si>
  <si>
    <t>Designator</t>
  </si>
  <si>
    <t>Manufacturer Part Number</t>
  </si>
  <si>
    <t>DESCRIPTION</t>
  </si>
  <si>
    <t>DISTRIBUTER</t>
  </si>
  <si>
    <t>QTY</t>
  </si>
  <si>
    <t>R2</t>
  </si>
  <si>
    <t>RC0805FR-0730KL</t>
  </si>
  <si>
    <t>RES 30K</t>
  </si>
  <si>
    <t>DIGIKEY</t>
  </si>
  <si>
    <t>IC1</t>
  </si>
  <si>
    <t>74HC00D,652</t>
  </si>
  <si>
    <t>NAND</t>
  </si>
  <si>
    <t>C1</t>
  </si>
  <si>
    <t>08055C104JAT2A</t>
  </si>
  <si>
    <t>CAP 0.1UF</t>
  </si>
  <si>
    <t>R3</t>
  </si>
  <si>
    <t>RC0805JR-0710KL</t>
  </si>
  <si>
    <t>RES 10K</t>
  </si>
  <si>
    <t>R1,R4</t>
  </si>
  <si>
    <t>RC0805JR-071KL</t>
  </si>
  <si>
    <t>RES 1K</t>
  </si>
  <si>
    <t>U$1</t>
  </si>
  <si>
    <t>2908-05WB-MG</t>
  </si>
  <si>
    <t>SD</t>
  </si>
  <si>
    <t>U1</t>
  </si>
  <si>
    <t>AD8400ARZ1</t>
  </si>
  <si>
    <t>SPI POT 1K</t>
  </si>
  <si>
    <t>Q1</t>
  </si>
  <si>
    <t>MMBT2222ALT1G</t>
  </si>
  <si>
    <t>S1</t>
  </si>
  <si>
    <t>B3F-3120</t>
  </si>
  <si>
    <t>BUTTON</t>
  </si>
  <si>
    <t>DFU,MOSI,A3,GND,SDA,D9,D13</t>
  </si>
  <si>
    <t>EPD_3V3</t>
  </si>
  <si>
    <t>GEC08SBSN-M89</t>
  </si>
  <si>
    <t>RA HEADER</t>
  </si>
  <si>
    <t>LS1</t>
  </si>
  <si>
    <t>BOT-03D-BUJEON, SMT-1127-S-R (ALT)</t>
  </si>
  <si>
    <t>BUZZER</t>
  </si>
  <si>
    <t>EBAY</t>
  </si>
  <si>
    <t>IC2</t>
  </si>
  <si>
    <t>MS561101BA03-50</t>
  </si>
  <si>
    <t>SENSOR</t>
  </si>
  <si>
    <t>CONTROLLER</t>
  </si>
  <si>
    <t>ADAFRUIT</t>
  </si>
  <si>
    <t>2.9 INCH E-PAPER MODULE WITH WIRES</t>
  </si>
  <si>
    <t>EPAPER</t>
  </si>
  <si>
    <t>PCB</t>
  </si>
  <si>
    <t>EAGLE CAD</t>
  </si>
  <si>
    <t>SEEED</t>
  </si>
  <si>
    <t>SOLDER STENCIL</t>
  </si>
  <si>
    <t>HOME 3D PRINTED</t>
  </si>
  <si>
    <t>PRUSA MK3</t>
  </si>
  <si>
    <t>EACH</t>
  </si>
  <si>
    <t>NPN TRANSISTOR</t>
  </si>
  <si>
    <t>VERT HEADER</t>
  </si>
  <si>
    <t>FEMALE HEADER SOCKETS 12 AND 16 PIN</t>
  </si>
  <si>
    <t>BTG 150mAh LIPO BATTERY</t>
  </si>
  <si>
    <t>BLUEFRUIT FEATHER M0</t>
  </si>
  <si>
    <t>AMAZON</t>
  </si>
  <si>
    <t>SHIPPING</t>
  </si>
  <si>
    <t>ADAFRUIT SHIPPING</t>
  </si>
  <si>
    <t>FREE SHIPPING WITH AMAZON PRIME</t>
  </si>
  <si>
    <t>BATTERY</t>
  </si>
  <si>
    <t>SOCKET</t>
  </si>
  <si>
    <t>SEEED STUDIO SHIPPING</t>
  </si>
  <si>
    <t>ASSUMING YOU HAVE YOUR OWN PRINTER</t>
  </si>
  <si>
    <t>ESTIMATED DIGIKEY SHIPPING</t>
  </si>
  <si>
    <t>ESTIMATED EBAY SHIPPING</t>
  </si>
  <si>
    <t>SOLDER PASTE</t>
  </si>
  <si>
    <t>UNKNOWN</t>
  </si>
  <si>
    <t>FREE</t>
  </si>
  <si>
    <t>CASE (THREE PIECES TOTAL)</t>
  </si>
  <si>
    <t>?</t>
  </si>
  <si>
    <t>TOTAL PURCHASE</t>
  </si>
  <si>
    <t>INCLUDED</t>
  </si>
  <si>
    <t>DIVIDED PRICE</t>
  </si>
  <si>
    <t>100 VARIOS</t>
  </si>
  <si>
    <t>10 VARIOS</t>
  </si>
  <si>
    <t>1 VARIO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</si>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</sst>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57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  <font>
      <b/>
      <sz val="16"/>
      <color theme="1"/>
      <name val="Consolas"/>
      <family val="3"/>
    </font>
    <font>
      <i/>
      <sz val="11"/>
      <color theme="1"/>
      <name val="Consolas"/>
      <family val="3"/>
    </font>
    <font>
      <i/>
      <sz val="11"/>
      <color theme="0"/>
      <name val="Consolas"/>
      <family val="3"/>
    </font>
    <font>
      <sz val="11"/>
      <color theme="0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18" fillId="0" borderId="0" xfId="0" applyFont="1"/>
    <xf numFmtId="8" fontId="18" fillId="0" borderId="0" xfId="0" applyNumberFormat="1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>
      <alignment horizontal="left"/>
    </xf>
    <xf numFmtId="0" fontId="18" fillId="33" borderId="0" xfId="0" applyFont="1" applyFill="1"/>
    <xf numFmtId="0" fontId="17" fillId="38" borderId="0" xfId="0" applyFont="1" applyFill="1"/>
    <xf numFmtId="0" fontId="17" fillId="39" borderId="0" xfId="0" applyFont="1" applyFill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44" fontId="17" fillId="39" borderId="0" xfId="42" applyFont="1" applyFill="1"/>
    <xf numFmtId="44" fontId="0" fillId="35" borderId="0" xfId="42" applyFont="1" applyFill="1"/>
    <xf numFmtId="44" fontId="0" fillId="36" borderId="0" xfId="42" applyFont="1" applyFill="1"/>
    <xf numFmtId="44" fontId="17" fillId="38" borderId="0" xfId="42" applyFont="1" applyFill="1"/>
    <xf numFmtId="44" fontId="0" fillId="37" borderId="0" xfId="42" applyFont="1" applyFill="1"/>
    <xf numFmtId="0" fontId="20" fillId="36" borderId="0" xfId="0" applyFont="1" applyFill="1"/>
    <xf numFmtId="0" fontId="20" fillId="33" borderId="0" xfId="0" applyFont="1" applyFill="1"/>
    <xf numFmtId="0" fontId="20" fillId="0" borderId="0" xfId="0" applyFont="1"/>
    <xf numFmtId="44" fontId="20" fillId="36" borderId="0" xfId="42" applyFont="1" applyFill="1"/>
    <xf numFmtId="0" fontId="21" fillId="39" borderId="0" xfId="0" applyFont="1" applyFill="1"/>
    <xf numFmtId="44" fontId="21" fillId="39" borderId="0" xfId="42" applyFont="1" applyFill="1"/>
    <xf numFmtId="0" fontId="21" fillId="38" borderId="0" xfId="0" applyFont="1" applyFill="1"/>
    <xf numFmtId="44" fontId="21" fillId="38" borderId="0" xfId="42" applyFont="1" applyFill="1"/>
    <xf numFmtId="8" fontId="20" fillId="37" borderId="0" xfId="0" applyNumberFormat="1" applyFont="1" applyFill="1"/>
    <xf numFmtId="44" fontId="20" fillId="37" borderId="0" xfId="42" applyFont="1" applyFill="1"/>
    <xf numFmtId="0" fontId="20" fillId="37" borderId="0" xfId="0" applyFont="1" applyFill="1"/>
    <xf numFmtId="0" fontId="20" fillId="35" borderId="0" xfId="0" applyFont="1" applyFill="1"/>
    <xf numFmtId="44" fontId="20" fillId="35" borderId="0" xfId="42" applyFont="1" applyFill="1"/>
    <xf numFmtId="0" fontId="21" fillId="34" borderId="0" xfId="0" applyFont="1" applyFill="1"/>
    <xf numFmtId="0" fontId="22" fillId="34" borderId="0" xfId="0" applyFont="1" applyFill="1"/>
    <xf numFmtId="44" fontId="22" fillId="34" borderId="0" xfId="42" applyFont="1" applyFill="1"/>
    <xf numFmtId="0" fontId="22" fillId="33" borderId="0" xfId="0" applyFont="1" applyFill="1"/>
    <xf numFmtId="44" fontId="21" fillId="34" borderId="0" xfId="42" applyFont="1" applyFill="1"/>
    <xf numFmtId="0" fontId="21" fillId="33" borderId="0" xfId="0" applyFont="1" applyFill="1"/>
    <xf numFmtId="0" fontId="0" fillId="0" borderId="0" xfId="0" applyAlignment="1">
      <alignment horizontal="right"/>
    </xf>
    <xf numFmtId="8" fontId="18" fillId="33" borderId="0" xfId="0" applyNumberFormat="1" applyFont="1" applyFill="1"/>
    <xf numFmtId="0" fontId="19" fillId="0" borderId="0" xfId="0" applyFont="1" applyAlignment="1">
      <alignment horizontal="center"/>
    </xf>
    <xf numFmtId="8" fontId="18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E1" zoomScale="60" zoomScaleNormal="60" workbookViewId="0">
      <selection activeCell="I11" sqref="I11"/>
    </sheetView>
  </sheetViews>
  <sheetFormatPr defaultRowHeight="15" x14ac:dyDescent="0.25"/>
  <cols>
    <col min="1" max="1" width="2.875" customWidth="1"/>
    <col min="2" max="2" width="28.5" bestFit="1" customWidth="1"/>
    <col min="3" max="3" width="40.125" bestFit="1" customWidth="1"/>
    <col min="4" max="4" width="5.625" bestFit="1" customWidth="1"/>
    <col min="5" max="5" width="17.125" bestFit="1" customWidth="1"/>
    <col min="6" max="6" width="2.875" customWidth="1"/>
    <col min="7" max="7" width="20.25" bestFit="1" customWidth="1"/>
    <col min="8" max="8" width="11.5" bestFit="1" customWidth="1"/>
    <col min="9" max="9" width="11.5" customWidth="1"/>
    <col min="10" max="10" width="3.125" customWidth="1"/>
    <col min="11" max="11" width="20.25" bestFit="1" customWidth="1"/>
    <col min="12" max="13" width="11.5" bestFit="1" customWidth="1"/>
    <col min="14" max="15" width="2.75" customWidth="1"/>
    <col min="16" max="16" width="20.25" bestFit="1" customWidth="1"/>
    <col min="17" max="17" width="11.875" bestFit="1" customWidth="1"/>
    <col min="18" max="18" width="11.5" bestFit="1" customWidth="1"/>
    <col min="19" max="19" width="3.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x14ac:dyDescent="0.3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30" x14ac:dyDescent="0.25">
      <c r="A4" s="1"/>
      <c r="B4" s="11" t="s">
        <v>1</v>
      </c>
      <c r="C4" s="11" t="s">
        <v>2</v>
      </c>
      <c r="D4" s="11" t="s">
        <v>5</v>
      </c>
      <c r="E4" s="11" t="s">
        <v>3</v>
      </c>
      <c r="F4" s="12"/>
      <c r="G4" s="11" t="s">
        <v>4</v>
      </c>
      <c r="H4" s="13" t="s">
        <v>77</v>
      </c>
      <c r="I4" s="11" t="s">
        <v>76</v>
      </c>
      <c r="J4" s="12"/>
      <c r="K4" s="11" t="s">
        <v>4</v>
      </c>
      <c r="L4" s="13" t="s">
        <v>77</v>
      </c>
      <c r="M4" s="11" t="s">
        <v>76</v>
      </c>
      <c r="N4" s="1"/>
      <c r="O4" s="12"/>
      <c r="P4" s="11" t="s">
        <v>4</v>
      </c>
      <c r="Q4" s="13" t="s">
        <v>81</v>
      </c>
      <c r="R4" s="11" t="s">
        <v>76</v>
      </c>
      <c r="S4" s="1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t="s">
        <v>6</v>
      </c>
      <c r="C6" t="s">
        <v>7</v>
      </c>
      <c r="D6">
        <v>1</v>
      </c>
      <c r="E6" t="s">
        <v>8</v>
      </c>
      <c r="F6" s="1"/>
      <c r="G6" s="33" t="s">
        <v>9</v>
      </c>
      <c r="H6" s="34">
        <v>0.1</v>
      </c>
      <c r="I6" s="33">
        <v>1</v>
      </c>
      <c r="J6" s="35"/>
      <c r="K6" s="33" t="s">
        <v>9</v>
      </c>
      <c r="L6" s="34">
        <v>2.1999999999999999E-2</v>
      </c>
      <c r="M6" s="33">
        <v>10</v>
      </c>
      <c r="N6" s="1"/>
      <c r="O6" s="35"/>
      <c r="P6" s="33" t="s">
        <v>9</v>
      </c>
      <c r="Q6" s="34">
        <v>0.88</v>
      </c>
      <c r="R6" s="33">
        <v>100</v>
      </c>
      <c r="S6" s="1"/>
    </row>
    <row r="7" spans="1:19" x14ac:dyDescent="0.25">
      <c r="A7" s="1"/>
      <c r="B7" t="s">
        <v>10</v>
      </c>
      <c r="C7" t="s">
        <v>11</v>
      </c>
      <c r="D7">
        <v>1</v>
      </c>
      <c r="E7" t="s">
        <v>12</v>
      </c>
      <c r="F7" s="1"/>
      <c r="G7" s="33" t="s">
        <v>9</v>
      </c>
      <c r="H7" s="34">
        <v>0.36</v>
      </c>
      <c r="I7" s="33">
        <v>1</v>
      </c>
      <c r="J7" s="35"/>
      <c r="K7" s="33" t="s">
        <v>9</v>
      </c>
      <c r="L7" s="34">
        <v>0.28999999999999998</v>
      </c>
      <c r="M7" s="33">
        <v>10</v>
      </c>
      <c r="N7" s="1"/>
      <c r="O7" s="35"/>
      <c r="P7" s="33" t="s">
        <v>9</v>
      </c>
      <c r="Q7" s="34">
        <v>19.739999999999998</v>
      </c>
      <c r="R7" s="33">
        <v>100</v>
      </c>
      <c r="S7" s="1"/>
    </row>
    <row r="8" spans="1:19" x14ac:dyDescent="0.25">
      <c r="A8" s="1"/>
      <c r="B8" t="s">
        <v>13</v>
      </c>
      <c r="C8" t="s">
        <v>14</v>
      </c>
      <c r="D8">
        <v>1</v>
      </c>
      <c r="E8" t="s">
        <v>15</v>
      </c>
      <c r="F8" s="1"/>
      <c r="G8" s="33" t="s">
        <v>9</v>
      </c>
      <c r="H8" s="34">
        <v>0.1</v>
      </c>
      <c r="I8" s="33">
        <v>1</v>
      </c>
      <c r="J8" s="35"/>
      <c r="K8" s="33" t="s">
        <v>9</v>
      </c>
      <c r="L8" s="34">
        <v>7.0000000000000007E-2</v>
      </c>
      <c r="M8" s="33">
        <v>10</v>
      </c>
      <c r="N8" s="1"/>
      <c r="O8" s="35"/>
      <c r="P8" s="33" t="s">
        <v>9</v>
      </c>
      <c r="Q8" s="34">
        <v>3.1</v>
      </c>
      <c r="R8" s="33">
        <v>100</v>
      </c>
      <c r="S8" s="1"/>
    </row>
    <row r="9" spans="1:19" x14ac:dyDescent="0.25">
      <c r="A9" s="1"/>
      <c r="B9" t="s">
        <v>16</v>
      </c>
      <c r="C9" t="s">
        <v>17</v>
      </c>
      <c r="D9">
        <v>1</v>
      </c>
      <c r="E9" t="s">
        <v>18</v>
      </c>
      <c r="F9" s="1"/>
      <c r="G9" s="33" t="s">
        <v>9</v>
      </c>
      <c r="H9" s="34">
        <v>0.1</v>
      </c>
      <c r="I9" s="33">
        <v>1</v>
      </c>
      <c r="J9" s="35"/>
      <c r="K9" s="33" t="s">
        <v>9</v>
      </c>
      <c r="L9" s="34">
        <v>1.9E-2</v>
      </c>
      <c r="M9" s="33">
        <v>10</v>
      </c>
      <c r="N9" s="1"/>
      <c r="O9" s="35"/>
      <c r="P9" s="33" t="s">
        <v>9</v>
      </c>
      <c r="Q9" s="34">
        <v>0.76</v>
      </c>
      <c r="R9" s="33">
        <v>100</v>
      </c>
      <c r="S9" s="1"/>
    </row>
    <row r="10" spans="1:19" x14ac:dyDescent="0.25">
      <c r="A10" s="1"/>
      <c r="B10" t="s">
        <v>19</v>
      </c>
      <c r="C10" t="s">
        <v>20</v>
      </c>
      <c r="D10">
        <v>2</v>
      </c>
      <c r="E10" t="s">
        <v>21</v>
      </c>
      <c r="F10" s="1"/>
      <c r="G10" s="33" t="s">
        <v>9</v>
      </c>
      <c r="H10" s="34">
        <f>0.019*I10</f>
        <v>0.19</v>
      </c>
      <c r="I10" s="33">
        <v>10</v>
      </c>
      <c r="J10" s="35"/>
      <c r="K10" s="33" t="s">
        <v>9</v>
      </c>
      <c r="L10" s="34">
        <v>1.9E-2</v>
      </c>
      <c r="M10" s="33">
        <v>20</v>
      </c>
      <c r="N10" s="1"/>
      <c r="O10" s="35"/>
      <c r="P10" s="33" t="s">
        <v>9</v>
      </c>
      <c r="Q10" s="34">
        <f>0.76*2</f>
        <v>1.52</v>
      </c>
      <c r="R10" s="33">
        <v>200</v>
      </c>
      <c r="S10" s="1"/>
    </row>
    <row r="11" spans="1:19" x14ac:dyDescent="0.25">
      <c r="A11" s="1"/>
      <c r="B11" t="s">
        <v>22</v>
      </c>
      <c r="C11" t="s">
        <v>23</v>
      </c>
      <c r="D11">
        <v>1</v>
      </c>
      <c r="E11" t="s">
        <v>24</v>
      </c>
      <c r="F11" s="1"/>
      <c r="G11" s="33" t="s">
        <v>9</v>
      </c>
      <c r="H11" s="34">
        <v>3.6</v>
      </c>
      <c r="I11" s="33">
        <v>1</v>
      </c>
      <c r="J11" s="35"/>
      <c r="K11" s="33" t="s">
        <v>9</v>
      </c>
      <c r="L11" s="34">
        <v>3.4580000000000002</v>
      </c>
      <c r="M11" s="33">
        <v>10</v>
      </c>
      <c r="N11" s="1"/>
      <c r="O11" s="35"/>
      <c r="P11" s="33" t="s">
        <v>9</v>
      </c>
      <c r="Q11" s="34">
        <v>288.2</v>
      </c>
      <c r="R11" s="33">
        <v>100</v>
      </c>
      <c r="S11" s="1"/>
    </row>
    <row r="12" spans="1:19" x14ac:dyDescent="0.25">
      <c r="A12" s="1"/>
      <c r="B12" t="s">
        <v>25</v>
      </c>
      <c r="C12" t="s">
        <v>26</v>
      </c>
      <c r="D12">
        <v>1</v>
      </c>
      <c r="E12" t="s">
        <v>27</v>
      </c>
      <c r="F12" s="1"/>
      <c r="G12" s="33" t="s">
        <v>9</v>
      </c>
      <c r="H12" s="34">
        <v>3.31</v>
      </c>
      <c r="I12" s="33">
        <v>1</v>
      </c>
      <c r="J12" s="35"/>
      <c r="K12" s="33" t="s">
        <v>9</v>
      </c>
      <c r="L12" s="34">
        <v>3.31</v>
      </c>
      <c r="M12" s="33">
        <v>10</v>
      </c>
      <c r="N12" s="1"/>
      <c r="O12" s="35"/>
      <c r="P12" s="33" t="s">
        <v>9</v>
      </c>
      <c r="Q12" s="34">
        <f>2.81255*100</f>
        <v>281.255</v>
      </c>
      <c r="R12" s="33">
        <v>100</v>
      </c>
      <c r="S12" s="1"/>
    </row>
    <row r="13" spans="1:19" x14ac:dyDescent="0.25">
      <c r="A13" s="1"/>
      <c r="B13" t="s">
        <v>28</v>
      </c>
      <c r="C13" t="s">
        <v>29</v>
      </c>
      <c r="D13">
        <v>1</v>
      </c>
      <c r="E13" t="s">
        <v>55</v>
      </c>
      <c r="F13" s="1"/>
      <c r="G13" s="33" t="s">
        <v>9</v>
      </c>
      <c r="H13" s="34">
        <v>0.12</v>
      </c>
      <c r="I13" s="33">
        <v>1</v>
      </c>
      <c r="J13" s="35"/>
      <c r="K13" s="33" t="s">
        <v>9</v>
      </c>
      <c r="L13" s="34">
        <v>0.106</v>
      </c>
      <c r="M13" s="33">
        <v>10</v>
      </c>
      <c r="N13" s="1"/>
      <c r="O13" s="35"/>
      <c r="P13" s="33" t="s">
        <v>9</v>
      </c>
      <c r="Q13" s="34">
        <v>5.75</v>
      </c>
      <c r="R13" s="33">
        <v>100</v>
      </c>
      <c r="S13" s="1"/>
    </row>
    <row r="14" spans="1:19" x14ac:dyDescent="0.25">
      <c r="A14" s="1"/>
      <c r="B14" t="s">
        <v>30</v>
      </c>
      <c r="C14" t="s">
        <v>31</v>
      </c>
      <c r="D14">
        <v>1</v>
      </c>
      <c r="E14" t="s">
        <v>32</v>
      </c>
      <c r="F14" s="1"/>
      <c r="G14" s="33" t="s">
        <v>9</v>
      </c>
      <c r="H14" s="34">
        <v>0.44</v>
      </c>
      <c r="I14" s="33">
        <v>1</v>
      </c>
      <c r="J14" s="35"/>
      <c r="K14" s="33" t="s">
        <v>9</v>
      </c>
      <c r="L14" s="34">
        <v>0.42399999999999999</v>
      </c>
      <c r="M14" s="33">
        <v>10</v>
      </c>
      <c r="N14" s="1"/>
      <c r="O14" s="35"/>
      <c r="P14" s="33" t="s">
        <v>9</v>
      </c>
      <c r="Q14" s="34">
        <v>34.520000000000003</v>
      </c>
      <c r="R14" s="33">
        <v>100</v>
      </c>
      <c r="S14" s="1"/>
    </row>
    <row r="15" spans="1:19" x14ac:dyDescent="0.25">
      <c r="A15" s="1"/>
      <c r="B15" t="s">
        <v>33</v>
      </c>
      <c r="C15" s="7">
        <v>878980426</v>
      </c>
      <c r="D15">
        <v>7</v>
      </c>
      <c r="E15" t="s">
        <v>56</v>
      </c>
      <c r="F15" s="1"/>
      <c r="G15" s="33" t="s">
        <v>9</v>
      </c>
      <c r="H15" s="34">
        <f>0.253*I15</f>
        <v>2.5300000000000002</v>
      </c>
      <c r="I15" s="33">
        <v>10</v>
      </c>
      <c r="J15" s="35"/>
      <c r="K15" s="33" t="s">
        <v>9</v>
      </c>
      <c r="L15" s="34">
        <f>0.177*10</f>
        <v>1.77</v>
      </c>
      <c r="M15" s="33">
        <v>100</v>
      </c>
      <c r="N15" s="1"/>
      <c r="O15" s="35"/>
      <c r="P15" s="33" t="s">
        <v>9</v>
      </c>
      <c r="Q15" s="34">
        <f>0.15162*700</f>
        <v>106.134</v>
      </c>
      <c r="R15" s="33">
        <v>700</v>
      </c>
      <c r="S15" s="1"/>
    </row>
    <row r="16" spans="1:19" x14ac:dyDescent="0.25">
      <c r="A16" s="1"/>
      <c r="B16" t="s">
        <v>34</v>
      </c>
      <c r="C16" t="s">
        <v>35</v>
      </c>
      <c r="D16">
        <v>1</v>
      </c>
      <c r="E16" t="s">
        <v>36</v>
      </c>
      <c r="F16" s="1"/>
      <c r="G16" s="33" t="s">
        <v>9</v>
      </c>
      <c r="H16" s="34">
        <v>1.53</v>
      </c>
      <c r="I16" s="33">
        <v>1</v>
      </c>
      <c r="J16" s="35"/>
      <c r="K16" s="33" t="s">
        <v>9</v>
      </c>
      <c r="L16" s="34">
        <v>1.367</v>
      </c>
      <c r="M16" s="33">
        <v>10</v>
      </c>
      <c r="N16" s="1"/>
      <c r="O16" s="35"/>
      <c r="P16" s="33" t="s">
        <v>9</v>
      </c>
      <c r="Q16" s="34">
        <v>112.6</v>
      </c>
      <c r="R16" s="33">
        <v>100</v>
      </c>
      <c r="S16" s="1"/>
    </row>
    <row r="17" spans="1:19" s="21" customFormat="1" x14ac:dyDescent="0.25">
      <c r="A17" s="20"/>
      <c r="C17" s="21" t="s">
        <v>68</v>
      </c>
      <c r="D17" s="21">
        <v>1</v>
      </c>
      <c r="E17" s="21" t="s">
        <v>61</v>
      </c>
      <c r="F17" s="20"/>
      <c r="G17" s="32" t="s">
        <v>61</v>
      </c>
      <c r="H17" s="36">
        <v>3.69</v>
      </c>
      <c r="I17" s="32">
        <v>1</v>
      </c>
      <c r="J17" s="37"/>
      <c r="K17" s="32" t="s">
        <v>61</v>
      </c>
      <c r="L17" s="36">
        <f>3.69/M17</f>
        <v>0.36899999999999999</v>
      </c>
      <c r="M17" s="32">
        <v>10</v>
      </c>
      <c r="N17" s="20"/>
      <c r="O17" s="37"/>
      <c r="P17" s="32" t="s">
        <v>61</v>
      </c>
      <c r="Q17" s="36">
        <f>3.69</f>
        <v>3.69</v>
      </c>
      <c r="R17" s="32">
        <v>100</v>
      </c>
      <c r="S17" s="20"/>
    </row>
    <row r="18" spans="1:19" x14ac:dyDescent="0.25">
      <c r="A18" s="1"/>
      <c r="B18" t="s">
        <v>41</v>
      </c>
      <c r="C18" t="s">
        <v>42</v>
      </c>
      <c r="D18">
        <v>1</v>
      </c>
      <c r="E18" t="s">
        <v>43</v>
      </c>
      <c r="F18" s="1"/>
      <c r="G18" s="5" t="s">
        <v>40</v>
      </c>
      <c r="H18" s="16">
        <v>5.58</v>
      </c>
      <c r="I18" s="5">
        <v>1</v>
      </c>
      <c r="J18" s="1"/>
      <c r="K18" s="5" t="s">
        <v>40</v>
      </c>
      <c r="L18" s="16">
        <f>55.8/M18</f>
        <v>5.58</v>
      </c>
      <c r="M18" s="5">
        <v>10</v>
      </c>
      <c r="N18" s="1"/>
      <c r="O18" s="1"/>
      <c r="P18" s="5" t="s">
        <v>40</v>
      </c>
      <c r="Q18" s="16">
        <f>5.58*100</f>
        <v>558</v>
      </c>
      <c r="R18" s="5">
        <v>100</v>
      </c>
      <c r="S18" s="1"/>
    </row>
    <row r="19" spans="1:19" x14ac:dyDescent="0.25">
      <c r="A19" s="1"/>
      <c r="B19" t="s">
        <v>37</v>
      </c>
      <c r="C19" t="s">
        <v>38</v>
      </c>
      <c r="D19">
        <v>1</v>
      </c>
      <c r="E19" t="s">
        <v>39</v>
      </c>
      <c r="F19" s="1"/>
      <c r="G19" s="5" t="s">
        <v>40</v>
      </c>
      <c r="H19" s="16">
        <v>3.61</v>
      </c>
      <c r="I19" s="5">
        <v>10</v>
      </c>
      <c r="J19" s="1"/>
      <c r="K19" s="5" t="s">
        <v>40</v>
      </c>
      <c r="L19" s="16">
        <v>0.36099999999999999</v>
      </c>
      <c r="M19" s="5">
        <v>10</v>
      </c>
      <c r="N19" s="1"/>
      <c r="O19" s="1"/>
      <c r="P19" s="5" t="s">
        <v>40</v>
      </c>
      <c r="Q19" s="16">
        <v>36.1</v>
      </c>
      <c r="R19" s="5">
        <v>100</v>
      </c>
      <c r="S19" s="1"/>
    </row>
    <row r="20" spans="1:19" x14ac:dyDescent="0.25">
      <c r="A20" s="1"/>
      <c r="C20" t="s">
        <v>46</v>
      </c>
      <c r="D20">
        <v>1</v>
      </c>
      <c r="E20" t="s">
        <v>47</v>
      </c>
      <c r="F20" s="1"/>
      <c r="G20" s="5" t="s">
        <v>40</v>
      </c>
      <c r="H20" s="16">
        <v>18.760000000000002</v>
      </c>
      <c r="I20" s="5">
        <v>1</v>
      </c>
      <c r="J20" s="1"/>
      <c r="K20" s="5" t="s">
        <v>40</v>
      </c>
      <c r="L20" s="16">
        <f>187.52/M20</f>
        <v>18.752000000000002</v>
      </c>
      <c r="M20" s="5">
        <v>10</v>
      </c>
      <c r="N20" s="1"/>
      <c r="O20" s="1"/>
      <c r="P20" s="5" t="s">
        <v>40</v>
      </c>
      <c r="Q20" s="16">
        <f>187.52*10</f>
        <v>1875.2</v>
      </c>
      <c r="R20" s="5">
        <v>100</v>
      </c>
      <c r="S20" s="1"/>
    </row>
    <row r="21" spans="1:19" x14ac:dyDescent="0.25">
      <c r="A21" s="1"/>
      <c r="C21" t="s">
        <v>70</v>
      </c>
      <c r="D21" s="38" t="s">
        <v>74</v>
      </c>
      <c r="E21" t="s">
        <v>70</v>
      </c>
      <c r="F21" s="1"/>
      <c r="G21" s="5" t="s">
        <v>40</v>
      </c>
      <c r="H21" s="16" t="s">
        <v>71</v>
      </c>
      <c r="I21" s="5"/>
      <c r="J21" s="1"/>
      <c r="K21" s="5" t="s">
        <v>40</v>
      </c>
      <c r="L21" s="16" t="s">
        <v>71</v>
      </c>
      <c r="M21" s="5"/>
      <c r="N21" s="1"/>
      <c r="O21" s="1"/>
      <c r="P21" s="5" t="s">
        <v>40</v>
      </c>
      <c r="Q21" s="16" t="s">
        <v>71</v>
      </c>
      <c r="R21" s="5"/>
      <c r="S21" s="1"/>
    </row>
    <row r="22" spans="1:19" s="21" customFormat="1" x14ac:dyDescent="0.25">
      <c r="A22" s="20"/>
      <c r="C22" s="21" t="s">
        <v>69</v>
      </c>
      <c r="D22" s="21">
        <v>1</v>
      </c>
      <c r="E22" s="21" t="s">
        <v>61</v>
      </c>
      <c r="F22" s="20"/>
      <c r="G22" s="19" t="s">
        <v>61</v>
      </c>
      <c r="H22" s="22">
        <f>1.85+1.33</f>
        <v>3.18</v>
      </c>
      <c r="I22" s="19">
        <v>1</v>
      </c>
      <c r="J22" s="20"/>
      <c r="K22" s="19" t="s">
        <v>61</v>
      </c>
      <c r="L22" s="22">
        <f>(1.85+10.46)/M22</f>
        <v>1.2310000000000001</v>
      </c>
      <c r="M22" s="19">
        <v>10</v>
      </c>
      <c r="N22" s="20"/>
      <c r="O22" s="20"/>
      <c r="P22" s="19" t="s">
        <v>61</v>
      </c>
      <c r="Q22" s="22">
        <f>(1.85*5+10*10.46)</f>
        <v>113.85000000000001</v>
      </c>
      <c r="R22" s="19">
        <v>100</v>
      </c>
      <c r="S22" s="20"/>
    </row>
    <row r="23" spans="1:19" x14ac:dyDescent="0.25">
      <c r="A23" s="1"/>
      <c r="C23" t="s">
        <v>59</v>
      </c>
      <c r="D23">
        <v>1</v>
      </c>
      <c r="E23" t="s">
        <v>44</v>
      </c>
      <c r="F23" s="1"/>
      <c r="G23" s="10" t="s">
        <v>45</v>
      </c>
      <c r="H23" s="14">
        <v>29.95</v>
      </c>
      <c r="I23" s="10">
        <v>1</v>
      </c>
      <c r="J23" s="1"/>
      <c r="K23" s="10" t="s">
        <v>45</v>
      </c>
      <c r="L23" s="14">
        <v>26.96</v>
      </c>
      <c r="M23" s="10">
        <v>10</v>
      </c>
      <c r="N23" s="1"/>
      <c r="O23" s="1"/>
      <c r="P23" s="10" t="s">
        <v>45</v>
      </c>
      <c r="Q23" s="14">
        <v>2396</v>
      </c>
      <c r="R23" s="10">
        <v>100</v>
      </c>
      <c r="S23" s="1"/>
    </row>
    <row r="24" spans="1:19" x14ac:dyDescent="0.25">
      <c r="A24" s="1"/>
      <c r="C24" t="s">
        <v>57</v>
      </c>
      <c r="D24">
        <v>1</v>
      </c>
      <c r="E24" t="s">
        <v>65</v>
      </c>
      <c r="F24" s="1"/>
      <c r="G24" s="10" t="s">
        <v>45</v>
      </c>
      <c r="H24" s="14">
        <v>0.95</v>
      </c>
      <c r="I24" s="10">
        <v>1</v>
      </c>
      <c r="J24" s="1"/>
      <c r="K24" s="10" t="s">
        <v>45</v>
      </c>
      <c r="L24" s="14">
        <v>0.86</v>
      </c>
      <c r="M24" s="10">
        <v>10</v>
      </c>
      <c r="N24" s="1"/>
      <c r="O24" s="1"/>
      <c r="P24" s="10" t="s">
        <v>45</v>
      </c>
      <c r="Q24" s="14">
        <v>76</v>
      </c>
      <c r="R24" s="10">
        <v>100</v>
      </c>
      <c r="S24" s="1"/>
    </row>
    <row r="25" spans="1:19" s="21" customFormat="1" x14ac:dyDescent="0.25">
      <c r="A25" s="20"/>
      <c r="C25" s="21" t="s">
        <v>62</v>
      </c>
      <c r="D25" s="21">
        <v>1</v>
      </c>
      <c r="E25" s="21" t="s">
        <v>61</v>
      </c>
      <c r="F25" s="20"/>
      <c r="G25" s="23" t="s">
        <v>61</v>
      </c>
      <c r="H25" s="24">
        <v>4.05</v>
      </c>
      <c r="I25" s="23">
        <v>1</v>
      </c>
      <c r="J25" s="20"/>
      <c r="K25" s="23" t="s">
        <v>45</v>
      </c>
      <c r="L25" s="24" t="s">
        <v>72</v>
      </c>
      <c r="M25" s="23">
        <v>10</v>
      </c>
      <c r="N25" s="20"/>
      <c r="O25" s="20"/>
      <c r="P25" s="23" t="s">
        <v>45</v>
      </c>
      <c r="Q25" s="24" t="s">
        <v>72</v>
      </c>
      <c r="R25" s="23">
        <v>100</v>
      </c>
      <c r="S25" s="20"/>
    </row>
    <row r="26" spans="1:19" x14ac:dyDescent="0.25">
      <c r="A26" s="1"/>
      <c r="C26" t="s">
        <v>58</v>
      </c>
      <c r="D26">
        <v>1</v>
      </c>
      <c r="E26" t="s">
        <v>64</v>
      </c>
      <c r="F26" s="1"/>
      <c r="G26" s="9" t="s">
        <v>60</v>
      </c>
      <c r="H26" s="17">
        <v>12.85</v>
      </c>
      <c r="I26" s="9">
        <v>5</v>
      </c>
      <c r="J26" s="1"/>
      <c r="K26" s="9" t="s">
        <v>60</v>
      </c>
      <c r="L26" s="17">
        <f>2*12.85/M26</f>
        <v>2.57</v>
      </c>
      <c r="M26" s="9">
        <v>10</v>
      </c>
      <c r="N26" s="1"/>
      <c r="O26" s="1"/>
      <c r="P26" s="9" t="s">
        <v>60</v>
      </c>
      <c r="Q26" s="17">
        <f>(12.85/5)*R26</f>
        <v>257</v>
      </c>
      <c r="R26" s="9">
        <v>100</v>
      </c>
      <c r="S26" s="1"/>
    </row>
    <row r="27" spans="1:19" s="21" customFormat="1" x14ac:dyDescent="0.25">
      <c r="A27" s="20"/>
      <c r="C27" s="21" t="s">
        <v>63</v>
      </c>
      <c r="D27" s="21">
        <v>1</v>
      </c>
      <c r="E27" s="21" t="s">
        <v>61</v>
      </c>
      <c r="F27" s="20"/>
      <c r="G27" s="25" t="s">
        <v>61</v>
      </c>
      <c r="H27" s="26" t="s">
        <v>72</v>
      </c>
      <c r="I27" s="25">
        <v>5</v>
      </c>
      <c r="J27" s="20"/>
      <c r="K27" s="25" t="s">
        <v>61</v>
      </c>
      <c r="L27" s="26" t="s">
        <v>72</v>
      </c>
      <c r="M27" s="25">
        <v>10</v>
      </c>
      <c r="N27" s="20"/>
      <c r="O27" s="20"/>
      <c r="P27" s="25" t="s">
        <v>61</v>
      </c>
      <c r="Q27" s="26" t="s">
        <v>72</v>
      </c>
      <c r="R27" s="25">
        <v>100</v>
      </c>
      <c r="S27" s="20"/>
    </row>
    <row r="28" spans="1:19" x14ac:dyDescent="0.25">
      <c r="A28" s="1"/>
      <c r="C28" t="s">
        <v>48</v>
      </c>
      <c r="D28">
        <v>1</v>
      </c>
      <c r="E28" t="s">
        <v>49</v>
      </c>
      <c r="F28" s="1"/>
      <c r="G28" s="6" t="s">
        <v>50</v>
      </c>
      <c r="H28" s="18">
        <v>4.9000000000000004</v>
      </c>
      <c r="I28" s="6">
        <v>5</v>
      </c>
      <c r="J28" s="1"/>
      <c r="K28" s="6" t="s">
        <v>50</v>
      </c>
      <c r="L28" s="18">
        <f>4.9/M28</f>
        <v>0.49000000000000005</v>
      </c>
      <c r="M28" s="6">
        <v>10</v>
      </c>
      <c r="N28" s="1"/>
      <c r="O28" s="1"/>
      <c r="P28" s="6" t="s">
        <v>50</v>
      </c>
      <c r="Q28" s="18">
        <v>41.59</v>
      </c>
      <c r="R28" s="6">
        <v>100</v>
      </c>
      <c r="S28" s="1"/>
    </row>
    <row r="29" spans="1:19" s="21" customFormat="1" x14ac:dyDescent="0.25">
      <c r="A29" s="20"/>
      <c r="C29" s="21" t="s">
        <v>66</v>
      </c>
      <c r="D29" s="21">
        <v>1</v>
      </c>
      <c r="E29" s="21" t="s">
        <v>61</v>
      </c>
      <c r="F29" s="20"/>
      <c r="G29" s="27" t="s">
        <v>61</v>
      </c>
      <c r="H29" s="28">
        <v>10.85</v>
      </c>
      <c r="I29" s="29">
        <v>5</v>
      </c>
      <c r="J29" s="20"/>
      <c r="K29" s="27" t="s">
        <v>50</v>
      </c>
      <c r="L29" s="28">
        <f>(16.04-4.9)/M29</f>
        <v>1.1139999999999999</v>
      </c>
      <c r="M29" s="29">
        <v>10</v>
      </c>
      <c r="N29" s="20"/>
      <c r="O29" s="20"/>
      <c r="P29" s="27" t="s">
        <v>50</v>
      </c>
      <c r="Q29" s="28">
        <v>17.55</v>
      </c>
      <c r="R29" s="29">
        <v>100</v>
      </c>
      <c r="S29" s="20"/>
    </row>
    <row r="30" spans="1:19" x14ac:dyDescent="0.25">
      <c r="A30" s="1"/>
      <c r="C30" t="s">
        <v>51</v>
      </c>
      <c r="D30">
        <v>1</v>
      </c>
      <c r="E30" t="s">
        <v>52</v>
      </c>
      <c r="F30" s="1"/>
      <c r="G30" s="4" t="s">
        <v>53</v>
      </c>
      <c r="H30" s="15" t="s">
        <v>71</v>
      </c>
      <c r="I30" s="4">
        <v>1</v>
      </c>
      <c r="J30" s="1"/>
      <c r="K30" s="4" t="s">
        <v>53</v>
      </c>
      <c r="L30" s="15" t="s">
        <v>71</v>
      </c>
      <c r="M30" s="4">
        <v>10</v>
      </c>
      <c r="N30" s="1"/>
      <c r="O30" s="1"/>
      <c r="P30" s="4" t="s">
        <v>53</v>
      </c>
      <c r="Q30" s="15" t="s">
        <v>71</v>
      </c>
      <c r="R30" s="4">
        <v>100</v>
      </c>
      <c r="S30" s="1"/>
    </row>
    <row r="31" spans="1:19" x14ac:dyDescent="0.25">
      <c r="A31" s="1"/>
      <c r="C31" t="s">
        <v>73</v>
      </c>
      <c r="D31">
        <v>1</v>
      </c>
      <c r="E31" t="s">
        <v>52</v>
      </c>
      <c r="F31" s="1"/>
      <c r="G31" s="4" t="s">
        <v>53</v>
      </c>
      <c r="H31" s="15" t="s">
        <v>71</v>
      </c>
      <c r="I31" s="4">
        <v>1</v>
      </c>
      <c r="J31" s="1"/>
      <c r="K31" s="4" t="s">
        <v>53</v>
      </c>
      <c r="L31" s="15" t="s">
        <v>71</v>
      </c>
      <c r="M31" s="4">
        <v>10</v>
      </c>
      <c r="N31" s="1"/>
      <c r="O31" s="1"/>
      <c r="P31" s="4" t="s">
        <v>53</v>
      </c>
      <c r="Q31" s="15" t="s">
        <v>71</v>
      </c>
      <c r="R31" s="4">
        <v>100</v>
      </c>
      <c r="S31" s="1"/>
    </row>
    <row r="32" spans="1:19" s="21" customFormat="1" x14ac:dyDescent="0.25">
      <c r="A32" s="20"/>
      <c r="C32" s="21" t="s">
        <v>67</v>
      </c>
      <c r="D32" s="21">
        <v>1</v>
      </c>
      <c r="E32" s="21" t="s">
        <v>61</v>
      </c>
      <c r="F32" s="20"/>
      <c r="G32" s="30" t="s">
        <v>61</v>
      </c>
      <c r="H32" s="31" t="s">
        <v>72</v>
      </c>
      <c r="I32" s="30"/>
      <c r="J32" s="20"/>
      <c r="K32" s="30" t="s">
        <v>61</v>
      </c>
      <c r="L32" s="31" t="s">
        <v>72</v>
      </c>
      <c r="M32" s="30"/>
      <c r="N32" s="20"/>
      <c r="O32" s="20"/>
      <c r="P32" s="30" t="s">
        <v>61</v>
      </c>
      <c r="Q32" s="31" t="s">
        <v>72</v>
      </c>
      <c r="R32" s="30"/>
      <c r="S32" s="20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2" t="s">
        <v>75</v>
      </c>
      <c r="H34" s="41">
        <f>H35</f>
        <v>110.74999999999999</v>
      </c>
      <c r="I34" s="41"/>
      <c r="J34" s="1"/>
      <c r="K34" s="2" t="s">
        <v>75</v>
      </c>
      <c r="L34" s="41">
        <f>L35*10</f>
        <v>691.42</v>
      </c>
      <c r="M34" s="41"/>
      <c r="N34" s="1"/>
      <c r="O34" s="1"/>
      <c r="P34" s="2" t="s">
        <v>75</v>
      </c>
      <c r="Q34" s="41">
        <f>SUM(Q5:Q33)</f>
        <v>6229.4389999999994</v>
      </c>
      <c r="R34" s="41"/>
      <c r="S34" s="1"/>
    </row>
    <row r="35" spans="1:19" x14ac:dyDescent="0.25">
      <c r="A35" s="1"/>
      <c r="B35" s="1"/>
      <c r="C35" s="1"/>
      <c r="D35" s="1"/>
      <c r="E35" s="1"/>
      <c r="F35" s="1"/>
      <c r="G35" s="2" t="s">
        <v>80</v>
      </c>
      <c r="H35" s="3">
        <f>SUM(H6:H33)</f>
        <v>110.74999999999999</v>
      </c>
      <c r="I35" s="2" t="s">
        <v>54</v>
      </c>
      <c r="J35" s="1"/>
      <c r="K35" s="2" t="s">
        <v>79</v>
      </c>
      <c r="L35" s="3">
        <f>SUM(L6:L33)</f>
        <v>69.141999999999996</v>
      </c>
      <c r="M35" s="2" t="s">
        <v>54</v>
      </c>
      <c r="N35" s="1"/>
      <c r="O35" s="1"/>
      <c r="P35" s="2" t="s">
        <v>78</v>
      </c>
      <c r="Q35" s="3">
        <f>Q34/100</f>
        <v>62.294389999999993</v>
      </c>
      <c r="R35" s="2" t="s">
        <v>54</v>
      </c>
      <c r="S35" s="1"/>
    </row>
    <row r="36" spans="1:19" x14ac:dyDescent="0.25">
      <c r="A36" s="1"/>
      <c r="B36" s="1"/>
      <c r="C36" s="1"/>
      <c r="D36" s="1"/>
      <c r="E36" s="1"/>
      <c r="F36" s="1"/>
      <c r="G36" s="8"/>
      <c r="H36" s="39"/>
      <c r="I36" s="8"/>
      <c r="J36" s="1"/>
      <c r="K36" s="8"/>
      <c r="L36" s="39"/>
      <c r="M36" s="8"/>
      <c r="N36" s="1"/>
      <c r="O36" s="1"/>
      <c r="P36" s="8"/>
      <c r="Q36" s="39"/>
      <c r="R36" s="8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4">
    <mergeCell ref="B2:M2"/>
    <mergeCell ref="H34:I34"/>
    <mergeCell ref="L34:M34"/>
    <mergeCell ref="Q34:R3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2017-11-23T21:15:04Z</dcterms:created>
  <dcterms:modified xsi:type="dcterms:W3CDTF">2017-12-10T07:04:50Z</dcterms:modified>
</cp:coreProperties>
</file>