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f70\AC\Temp\"/>
    </mc:Choice>
  </mc:AlternateContent>
  <xr:revisionPtr revIDLastSave="0" documentId="8_{1DA29880-871B-E546-B333-78D2B0B1701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rojectSchedule (EVM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C31" i="1"/>
  <c r="D31" i="1"/>
  <c r="E31" i="1"/>
  <c r="F31" i="1"/>
  <c r="G31" i="1"/>
  <c r="B33" i="1"/>
  <c r="C29" i="1"/>
  <c r="D29" i="1"/>
  <c r="E29" i="1"/>
  <c r="F29" i="1"/>
  <c r="G29" i="1"/>
  <c r="B35" i="1"/>
  <c r="C26" i="1"/>
  <c r="M21" i="1"/>
  <c r="M22" i="1"/>
  <c r="C22" i="1"/>
  <c r="L22" i="1"/>
  <c r="K16" i="1"/>
  <c r="K22" i="1"/>
  <c r="I15" i="1"/>
  <c r="I22" i="1"/>
  <c r="J15" i="1"/>
  <c r="J22" i="1"/>
  <c r="J26" i="1"/>
  <c r="H15" i="1"/>
  <c r="G15" i="1"/>
  <c r="F12" i="1"/>
  <c r="G12" i="1"/>
  <c r="E12" i="1"/>
  <c r="F14" i="1"/>
  <c r="G14" i="1"/>
  <c r="E14" i="1"/>
  <c r="F13" i="1"/>
  <c r="G13" i="1"/>
  <c r="E13" i="1"/>
  <c r="F11" i="1"/>
  <c r="G11" i="1"/>
  <c r="E11" i="1"/>
  <c r="B8" i="1"/>
  <c r="B7" i="1"/>
  <c r="G9" i="1"/>
  <c r="G10" i="1"/>
  <c r="G21" i="1"/>
  <c r="D9" i="1"/>
  <c r="D10" i="1"/>
  <c r="D21" i="1"/>
  <c r="F22" i="1"/>
  <c r="M26" i="1"/>
  <c r="H21" i="1"/>
  <c r="B22" i="1"/>
  <c r="H10" i="1"/>
  <c r="E22" i="1"/>
  <c r="F26" i="1"/>
  <c r="B26" i="1"/>
  <c r="B27" i="1"/>
  <c r="C27" i="1"/>
  <c r="G22" i="1"/>
  <c r="D22" i="1"/>
  <c r="I26" i="1"/>
  <c r="B36" i="1"/>
  <c r="B38" i="1"/>
  <c r="B40" i="1"/>
  <c r="K26" i="1"/>
  <c r="G26" i="1"/>
  <c r="H9" i="1"/>
  <c r="D26" i="1"/>
  <c r="E26" i="1"/>
  <c r="G23" i="1"/>
  <c r="D27" i="1"/>
  <c r="E27" i="1"/>
  <c r="F27" i="1"/>
  <c r="G27" i="1"/>
  <c r="B34" i="1"/>
  <c r="H22" i="1"/>
  <c r="N22" i="1"/>
  <c r="H26" i="1"/>
  <c r="B37" i="1"/>
  <c r="B39" i="1"/>
  <c r="B41" i="1"/>
  <c r="H27" i="1"/>
  <c r="I27" i="1"/>
  <c r="J27" i="1"/>
  <c r="K27" i="1"/>
  <c r="L27" i="1"/>
  <c r="M27" i="1"/>
</calcChain>
</file>

<file path=xl/sharedStrings.xml><?xml version="1.0" encoding="utf-8"?>
<sst xmlns="http://schemas.openxmlformats.org/spreadsheetml/2006/main" count="36" uniqueCount="36">
  <si>
    <t>Total</t>
  </si>
  <si>
    <t>Total Cost</t>
  </si>
  <si>
    <t>Subtotal</t>
  </si>
  <si>
    <t>1. Initiating</t>
  </si>
  <si>
    <t>2. Planning</t>
  </si>
  <si>
    <t>3. Executing</t>
  </si>
  <si>
    <t xml:space="preserve">  3.1 Course design and development</t>
  </si>
  <si>
    <t xml:space="preserve">      3.1.2 Negotiating skills training</t>
  </si>
  <si>
    <t xml:space="preserve">      3.1.1 Supplier management training</t>
  </si>
  <si>
    <t xml:space="preserve">      3.1.3  Project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</si>
  <si>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</si>
  <si>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</si>
  <si>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</si>
  <si>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</si>
  <si>
    <t>4. Monitoring and Controlling</t>
  </si>
  <si>
    <t>5. Closing</t>
  </si>
  <si>
    <t>WBS Categories</t>
  </si>
  <si>
    <t>Month</t>
  </si>
  <si>
    <t xml:space="preserve">   Monthly Planned Value (PV)</t>
  </si>
  <si>
    <t xml:space="preserve">   Cumulative Planned Value (PV)</t>
  </si>
  <si>
    <t xml:space="preserve">   Monthly Actual Cost (AC)</t>
  </si>
  <si>
    <t xml:space="preserve">   Cumulative Actual Cost (AC)</t>
  </si>
  <si>
    <t xml:space="preserve">   Monthly Earned Value (EV)</t>
  </si>
  <si>
    <t xml:space="preserve">   Cumulative Earned Value (EV)</t>
  </si>
  <si>
    <t>CV=EV-AC</t>
  </si>
  <si>
    <t>SV=EV-PV</t>
  </si>
  <si>
    <t>CPI=EV/AC</t>
  </si>
  <si>
    <t>SPI=EV/PV</t>
  </si>
  <si>
    <t>Estimate at Completion (EAC)</t>
  </si>
  <si>
    <t>Estimated time to complete</t>
  </si>
  <si>
    <t>Reserves</t>
  </si>
  <si>
    <t>Project EV as of Oct 31</t>
  </si>
  <si>
    <t>Project PV as of Oct 31</t>
  </si>
  <si>
    <t>Earned Value Chart (EVM)</t>
  </si>
  <si>
    <t>Project time ahead</t>
  </si>
  <si>
    <t>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</si>
</sst>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[$AED]#,##0.00" x16r2:formatCode16="[$AED-en-AE]#,##0.0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67" fontId="0" fillId="0" borderId="0" xfId="0" applyNumberFormat="1"/>
    <xf numFmtId="167" fontId="0" fillId="0" borderId="0" xfId="1" applyNumberFormat="1" applyFont="1"/>
    <xf numFmtId="167" fontId="4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left"/>
    </xf>
    <xf numFmtId="167" fontId="0" fillId="0" borderId="0" xfId="1" applyNumberFormat="1" applyFont="1" applyAlignment="1">
      <alignment horizontal="left"/>
    </xf>
    <xf numFmtId="167" fontId="0" fillId="0" borderId="0" xfId="2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" fontId="4" fillId="0" borderId="0" xfId="0" applyNumberFormat="1" applyFont="1" applyAlignment="1">
      <alignment horizontal="left"/>
    </xf>
    <xf numFmtId="167" fontId="4" fillId="0" borderId="0" xfId="1" applyNumberFormat="1" applyFont="1" applyAlignment="1">
      <alignment horizontal="left"/>
    </xf>
    <xf numFmtId="167" fontId="3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7" fontId="4" fillId="0" borderId="0" xfId="2" applyNumberFormat="1" applyFont="1" applyAlignment="1">
      <alignment horizontal="left"/>
    </xf>
    <xf numFmtId="167" fontId="3" fillId="0" borderId="0" xfId="2" applyNumberFormat="1" applyFont="1" applyAlignment="1">
      <alignment horizontal="left"/>
    </xf>
    <xf numFmtId="167" fontId="3" fillId="0" borderId="0" xfId="3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7" fontId="0" fillId="0" borderId="1" xfId="1" applyNumberFormat="1" applyFont="1" applyBorder="1" applyAlignment="1">
      <alignment horizontal="left"/>
    </xf>
    <xf numFmtId="167" fontId="0" fillId="0" borderId="1" xfId="2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tabSelected="1" workbookViewId="0">
      <selection activeCell="A26" sqref="A26"/>
    </sheetView>
  </sheetViews>
  <sheetFormatPr defaultColWidth="10.24609375" defaultRowHeight="12.75" x14ac:dyDescent="0.15"/>
  <cols>
    <col min="1" max="1" width="34.51953125" bestFit="1" customWidth="1"/>
    <col min="2" max="2" width="15.77734375" style="4" bestFit="1" customWidth="1"/>
    <col min="3" max="4" width="13.078125" style="4" bestFit="1" customWidth="1"/>
    <col min="5" max="5" width="14.0234375" style="4" bestFit="1" customWidth="1"/>
    <col min="6" max="6" width="16.5859375" style="4" customWidth="1"/>
    <col min="7" max="7" width="18.33984375" style="4" customWidth="1"/>
    <col min="8" max="8" width="17.125" style="4" customWidth="1"/>
    <col min="9" max="12" width="14.0234375" style="4" bestFit="1" customWidth="1"/>
    <col min="13" max="13" width="19.55078125" style="4" customWidth="1"/>
    <col min="14" max="14" width="16.85546875" style="4" customWidth="1"/>
  </cols>
  <sheetData>
    <row r="1" spans="1:16" ht="22.5" x14ac:dyDescent="0.25">
      <c r="A1" s="27" t="s">
        <v>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ht="22.5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4" spans="1:16" x14ac:dyDescent="0.15">
      <c r="A4" s="8"/>
      <c r="B4" s="11"/>
      <c r="C4" s="11"/>
      <c r="D4" s="11"/>
      <c r="E4" s="11"/>
      <c r="F4" s="11"/>
      <c r="G4" s="20" t="s">
        <v>17</v>
      </c>
      <c r="H4" s="11"/>
      <c r="I4" s="11"/>
      <c r="J4" s="11"/>
      <c r="K4" s="11"/>
      <c r="L4" s="11"/>
      <c r="M4" s="11"/>
      <c r="N4" s="11"/>
    </row>
    <row r="5" spans="1:16" x14ac:dyDescent="0.15">
      <c r="A5" s="21"/>
      <c r="B5" s="22">
        <v>1</v>
      </c>
      <c r="C5" s="22">
        <v>2</v>
      </c>
      <c r="D5" s="22">
        <v>3</v>
      </c>
      <c r="E5" s="22">
        <v>4</v>
      </c>
      <c r="F5" s="22">
        <v>5</v>
      </c>
      <c r="G5" s="22">
        <v>6</v>
      </c>
      <c r="H5" s="22">
        <v>7</v>
      </c>
      <c r="I5" s="22">
        <v>8</v>
      </c>
      <c r="J5" s="22">
        <v>9</v>
      </c>
      <c r="K5" s="22">
        <v>10</v>
      </c>
      <c r="L5" s="22">
        <v>11</v>
      </c>
      <c r="M5" s="22">
        <v>12</v>
      </c>
      <c r="N5" s="23" t="s">
        <v>1</v>
      </c>
    </row>
    <row r="6" spans="1:16" x14ac:dyDescent="0.15">
      <c r="A6" s="21" t="s">
        <v>16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3"/>
    </row>
    <row r="7" spans="1:16" x14ac:dyDescent="0.15">
      <c r="A7" s="24" t="s">
        <v>3</v>
      </c>
      <c r="B7" s="25">
        <f>N7</f>
        <v>13000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6">
        <v>13000</v>
      </c>
      <c r="O7" s="2"/>
    </row>
    <row r="8" spans="1:16" x14ac:dyDescent="0.15">
      <c r="A8" s="24" t="s">
        <v>4</v>
      </c>
      <c r="B8" s="25">
        <f>N8/6</f>
        <v>6000</v>
      </c>
      <c r="C8" s="25">
        <v>16000</v>
      </c>
      <c r="D8" s="25">
        <v>8000</v>
      </c>
      <c r="E8" s="25">
        <v>1000</v>
      </c>
      <c r="F8" s="25">
        <v>1000</v>
      </c>
      <c r="G8" s="25">
        <v>1000</v>
      </c>
      <c r="H8" s="25">
        <v>1000</v>
      </c>
      <c r="I8" s="25">
        <v>1000</v>
      </c>
      <c r="J8" s="25">
        <v>1000</v>
      </c>
      <c r="K8" s="25"/>
      <c r="L8" s="25"/>
      <c r="M8" s="25"/>
      <c r="N8" s="26">
        <v>36000</v>
      </c>
      <c r="O8" s="2"/>
    </row>
    <row r="9" spans="1:16" x14ac:dyDescent="0.15">
      <c r="A9" s="24" t="s">
        <v>5</v>
      </c>
      <c r="B9" s="25"/>
      <c r="C9" s="25"/>
      <c r="D9" s="25">
        <f>B9*C9</f>
        <v>0</v>
      </c>
      <c r="E9" s="25"/>
      <c r="F9" s="25"/>
      <c r="G9" s="25">
        <f>E9*F9</f>
        <v>0</v>
      </c>
      <c r="H9" s="25">
        <f>D9+G9</f>
        <v>0</v>
      </c>
      <c r="I9" s="25"/>
      <c r="J9" s="25"/>
      <c r="K9" s="25"/>
      <c r="L9" s="25"/>
      <c r="M9" s="25"/>
      <c r="N9" s="26">
        <v>0</v>
      </c>
      <c r="O9" s="2"/>
    </row>
    <row r="10" spans="1:16" x14ac:dyDescent="0.15">
      <c r="A10" s="24" t="s">
        <v>6</v>
      </c>
      <c r="B10" s="25"/>
      <c r="C10" s="25"/>
      <c r="D10" s="25">
        <f>B10*C10</f>
        <v>0</v>
      </c>
      <c r="E10" s="25"/>
      <c r="F10" s="25"/>
      <c r="G10" s="25">
        <f>E10*F10</f>
        <v>0</v>
      </c>
      <c r="H10" s="25">
        <f>D10+G10</f>
        <v>0</v>
      </c>
      <c r="I10" s="25"/>
      <c r="J10" s="25"/>
      <c r="K10" s="25"/>
      <c r="L10" s="25"/>
      <c r="M10" s="25"/>
      <c r="N10" s="26">
        <v>0</v>
      </c>
      <c r="O10" s="2"/>
    </row>
    <row r="11" spans="1:16" x14ac:dyDescent="0.15">
      <c r="A11" s="24" t="s">
        <v>8</v>
      </c>
      <c r="B11" s="25"/>
      <c r="C11" s="25"/>
      <c r="D11" s="25">
        <v>5000</v>
      </c>
      <c r="E11" s="25">
        <f>221000/3</f>
        <v>73666.666666666672</v>
      </c>
      <c r="F11" s="25">
        <f>221000/3</f>
        <v>73666.666666666672</v>
      </c>
      <c r="G11" s="25">
        <f>221000/3</f>
        <v>73666.666666666672</v>
      </c>
      <c r="H11" s="25"/>
      <c r="I11" s="25"/>
      <c r="J11" s="25"/>
      <c r="K11" s="25"/>
      <c r="L11" s="25"/>
      <c r="M11" s="25"/>
      <c r="N11" s="26">
        <v>226000</v>
      </c>
      <c r="O11" s="2"/>
    </row>
    <row r="12" spans="1:16" x14ac:dyDescent="0.15">
      <c r="A12" s="24" t="s">
        <v>7</v>
      </c>
      <c r="B12" s="25"/>
      <c r="C12" s="25"/>
      <c r="D12" s="25">
        <v>5000</v>
      </c>
      <c r="E12" s="25">
        <f>106500/3</f>
        <v>35500</v>
      </c>
      <c r="F12" s="25">
        <f>106500/3</f>
        <v>35500</v>
      </c>
      <c r="G12" s="25">
        <f>106500/3</f>
        <v>35500</v>
      </c>
      <c r="H12" s="25"/>
      <c r="I12" s="25"/>
      <c r="J12" s="25"/>
      <c r="K12" s="25"/>
      <c r="L12" s="25"/>
      <c r="M12" s="25"/>
      <c r="N12" s="26">
        <v>111500</v>
      </c>
      <c r="O12" s="2"/>
      <c r="P12" s="1"/>
    </row>
    <row r="13" spans="1:16" x14ac:dyDescent="0.15">
      <c r="A13" s="24" t="s">
        <v>9</v>
      </c>
      <c r="B13" s="25"/>
      <c r="C13" s="25"/>
      <c r="D13" s="25">
        <v>5000</v>
      </c>
      <c r="E13" s="25">
        <f t="shared" ref="E13:G14" si="0">129000/3</f>
        <v>43000</v>
      </c>
      <c r="F13" s="25">
        <f t="shared" si="0"/>
        <v>43000</v>
      </c>
      <c r="G13" s="25">
        <f t="shared" si="0"/>
        <v>43000</v>
      </c>
      <c r="H13" s="25"/>
      <c r="I13" s="25"/>
      <c r="J13" s="25"/>
      <c r="K13" s="25"/>
      <c r="L13" s="25"/>
      <c r="M13" s="25"/>
      <c r="N13" s="26">
        <v>134000</v>
      </c>
      <c r="O13" s="2"/>
    </row>
    <row r="14" spans="1:16" x14ac:dyDescent="0.15">
      <c r="A14" s="24" t="s">
        <v>10</v>
      </c>
      <c r="B14" s="25"/>
      <c r="C14" s="25"/>
      <c r="D14" s="25">
        <v>5000</v>
      </c>
      <c r="E14" s="25">
        <f t="shared" si="0"/>
        <v>43000</v>
      </c>
      <c r="F14" s="25">
        <f t="shared" si="0"/>
        <v>43000</v>
      </c>
      <c r="G14" s="25">
        <f t="shared" si="0"/>
        <v>43000</v>
      </c>
      <c r="H14" s="25"/>
      <c r="I14" s="25"/>
      <c r="J14" s="25"/>
      <c r="K14" s="25"/>
      <c r="L14" s="25"/>
      <c r="M14" s="25"/>
      <c r="N14" s="26">
        <v>134000</v>
      </c>
      <c r="O14" s="2"/>
    </row>
    <row r="15" spans="1:16" x14ac:dyDescent="0.15">
      <c r="A15" s="24" t="s">
        <v>11</v>
      </c>
      <c r="B15" s="25"/>
      <c r="C15" s="25"/>
      <c r="D15" s="25"/>
      <c r="E15" s="25"/>
      <c r="F15" s="25"/>
      <c r="G15" s="25">
        <f>17000</f>
        <v>17000</v>
      </c>
      <c r="H15" s="25">
        <f>160000/3</f>
        <v>53333.333333333336</v>
      </c>
      <c r="I15" s="25">
        <f>160000/3</f>
        <v>53333.333333333336</v>
      </c>
      <c r="J15" s="25">
        <f>160000/3</f>
        <v>53333.333333333336</v>
      </c>
      <c r="K15" s="25"/>
      <c r="L15" s="25"/>
      <c r="M15" s="25"/>
      <c r="N15" s="26">
        <v>177000</v>
      </c>
      <c r="O15" s="2"/>
    </row>
    <row r="16" spans="1:16" x14ac:dyDescent="0.15">
      <c r="A16" s="24" t="s">
        <v>12</v>
      </c>
      <c r="B16" s="25"/>
      <c r="C16" s="25"/>
      <c r="D16" s="25"/>
      <c r="E16" s="25"/>
      <c r="F16" s="25"/>
      <c r="G16" s="25"/>
      <c r="H16" s="25">
        <v>3000</v>
      </c>
      <c r="I16" s="25">
        <v>3000</v>
      </c>
      <c r="J16" s="25">
        <v>3000</v>
      </c>
      <c r="K16" s="25">
        <f>N16-9000</f>
        <v>7500</v>
      </c>
      <c r="L16" s="25"/>
      <c r="M16" s="25"/>
      <c r="N16" s="26">
        <v>16500</v>
      </c>
      <c r="O16" s="2"/>
    </row>
    <row r="17" spans="1:15" x14ac:dyDescent="0.15">
      <c r="A17" s="24" t="s">
        <v>13</v>
      </c>
      <c r="B17" s="25"/>
      <c r="C17" s="25">
        <v>1500</v>
      </c>
      <c r="D17" s="25">
        <v>1500</v>
      </c>
      <c r="E17" s="25">
        <v>1500</v>
      </c>
      <c r="F17" s="25">
        <v>1500</v>
      </c>
      <c r="G17" s="25">
        <v>1500</v>
      </c>
      <c r="H17" s="25">
        <v>1500</v>
      </c>
      <c r="I17" s="25">
        <v>1500</v>
      </c>
      <c r="J17" s="25">
        <v>1500</v>
      </c>
      <c r="K17" s="25">
        <v>1500</v>
      </c>
      <c r="L17" s="25">
        <v>1500</v>
      </c>
      <c r="M17" s="25">
        <v>1500</v>
      </c>
      <c r="N17" s="26">
        <v>16500</v>
      </c>
      <c r="O17" s="2"/>
    </row>
    <row r="18" spans="1:15" x14ac:dyDescent="0.15">
      <c r="A18" s="24" t="s">
        <v>14</v>
      </c>
      <c r="B18" s="25">
        <v>1000</v>
      </c>
      <c r="C18" s="25">
        <v>2000</v>
      </c>
      <c r="D18" s="25">
        <v>2000</v>
      </c>
      <c r="E18" s="25">
        <v>2000</v>
      </c>
      <c r="F18" s="25">
        <v>3000</v>
      </c>
      <c r="G18" s="25">
        <v>3500</v>
      </c>
      <c r="H18" s="25">
        <v>3000</v>
      </c>
      <c r="I18" s="25">
        <v>3000</v>
      </c>
      <c r="J18" s="25">
        <v>2000</v>
      </c>
      <c r="K18" s="25">
        <v>3000</v>
      </c>
      <c r="L18" s="25">
        <v>2000</v>
      </c>
      <c r="M18" s="25">
        <v>1000</v>
      </c>
      <c r="N18" s="26">
        <v>27500</v>
      </c>
      <c r="O18" s="2"/>
    </row>
    <row r="19" spans="1:15" x14ac:dyDescent="0.15">
      <c r="A19" s="24" t="s">
        <v>15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>
        <v>8000</v>
      </c>
      <c r="M19" s="25">
        <v>3000</v>
      </c>
      <c r="N19" s="26">
        <v>11000</v>
      </c>
      <c r="O19" s="2"/>
    </row>
    <row r="20" spans="1:15" x14ac:dyDescent="0.15">
      <c r="A20" s="24" t="s">
        <v>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>
        <v>903000</v>
      </c>
      <c r="O20" s="2"/>
    </row>
    <row r="21" spans="1:15" x14ac:dyDescent="0.15">
      <c r="A21" s="24" t="s">
        <v>30</v>
      </c>
      <c r="B21" s="25"/>
      <c r="C21" s="25"/>
      <c r="D21" s="25">
        <f>B21*C21</f>
        <v>0</v>
      </c>
      <c r="E21" s="25"/>
      <c r="F21" s="25"/>
      <c r="G21" s="25">
        <f>E21*F21</f>
        <v>0</v>
      </c>
      <c r="H21" s="25">
        <f>D21+G21</f>
        <v>0</v>
      </c>
      <c r="I21" s="25"/>
      <c r="J21" s="25"/>
      <c r="K21" s="25"/>
      <c r="L21" s="25"/>
      <c r="M21" s="25">
        <f>N21</f>
        <v>90300</v>
      </c>
      <c r="N21" s="26">
        <v>90300</v>
      </c>
      <c r="O21" s="2"/>
    </row>
    <row r="22" spans="1:15" x14ac:dyDescent="0.15">
      <c r="A22" s="21" t="s">
        <v>0</v>
      </c>
      <c r="B22" s="25">
        <f>SUM(B7:B21)</f>
        <v>20000</v>
      </c>
      <c r="C22" s="25">
        <f t="shared" ref="C22:M22" si="1">SUM(C7:C21)</f>
        <v>19500</v>
      </c>
      <c r="D22" s="25">
        <f t="shared" si="1"/>
        <v>31500</v>
      </c>
      <c r="E22" s="25">
        <f t="shared" si="1"/>
        <v>199666.66666666669</v>
      </c>
      <c r="F22" s="25">
        <f t="shared" si="1"/>
        <v>200666.66666666669</v>
      </c>
      <c r="G22" s="25">
        <f t="shared" si="1"/>
        <v>218166.66666666669</v>
      </c>
      <c r="H22" s="25">
        <f t="shared" si="1"/>
        <v>61833.333333333336</v>
      </c>
      <c r="I22" s="25">
        <f t="shared" si="1"/>
        <v>61833.333333333336</v>
      </c>
      <c r="J22" s="25">
        <f t="shared" si="1"/>
        <v>60833.333333333336</v>
      </c>
      <c r="K22" s="25">
        <f t="shared" si="1"/>
        <v>12000</v>
      </c>
      <c r="L22" s="25">
        <f t="shared" si="1"/>
        <v>11500</v>
      </c>
      <c r="M22" s="25">
        <f t="shared" si="1"/>
        <v>95800</v>
      </c>
      <c r="N22" s="23">
        <f>SUM(B22:M22)</f>
        <v>993300.00000000012</v>
      </c>
    </row>
    <row r="23" spans="1:15" x14ac:dyDescent="0.15">
      <c r="A23" s="8"/>
      <c r="B23" s="9"/>
      <c r="C23" s="10"/>
      <c r="D23" s="10"/>
      <c r="E23" s="10"/>
      <c r="F23" s="10"/>
      <c r="G23" s="10">
        <f>SUM(B22:G22)</f>
        <v>689500</v>
      </c>
      <c r="H23" s="10"/>
      <c r="I23" s="11"/>
      <c r="J23" s="11"/>
      <c r="K23" s="11"/>
      <c r="L23" s="11"/>
      <c r="M23" s="11"/>
      <c r="N23" s="11"/>
    </row>
    <row r="24" spans="1:15" x14ac:dyDescent="0.15">
      <c r="A24" s="3"/>
      <c r="B24" s="5"/>
      <c r="C24" s="7"/>
      <c r="D24" s="7"/>
      <c r="E24" s="7"/>
      <c r="F24" s="7"/>
      <c r="G24" s="7"/>
      <c r="H24" s="7"/>
    </row>
    <row r="25" spans="1:15" x14ac:dyDescent="0.15">
      <c r="A25" s="8"/>
      <c r="B25" s="9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</row>
    <row r="26" spans="1:15" x14ac:dyDescent="0.15">
      <c r="A26" s="12" t="s">
        <v>18</v>
      </c>
      <c r="B26" s="13">
        <f t="shared" ref="B26:G26" si="2">SUM(B7:B21)</f>
        <v>20000</v>
      </c>
      <c r="C26" s="13">
        <f t="shared" si="2"/>
        <v>19500</v>
      </c>
      <c r="D26" s="13">
        <f t="shared" si="2"/>
        <v>31500</v>
      </c>
      <c r="E26" s="13">
        <f t="shared" si="2"/>
        <v>199666.66666666669</v>
      </c>
      <c r="F26" s="13">
        <f t="shared" si="2"/>
        <v>200666.66666666669</v>
      </c>
      <c r="G26" s="13">
        <f t="shared" si="2"/>
        <v>218166.66666666669</v>
      </c>
      <c r="H26" s="13">
        <f t="shared" ref="H26:M26" si="3">SUM(H7:H21)</f>
        <v>61833.333333333336</v>
      </c>
      <c r="I26" s="13">
        <f t="shared" si="3"/>
        <v>61833.333333333336</v>
      </c>
      <c r="J26" s="13">
        <f t="shared" si="3"/>
        <v>60833.333333333336</v>
      </c>
      <c r="K26" s="13">
        <f t="shared" si="3"/>
        <v>12000</v>
      </c>
      <c r="L26" s="13">
        <f t="shared" si="3"/>
        <v>11500</v>
      </c>
      <c r="M26" s="13">
        <f t="shared" si="3"/>
        <v>95800</v>
      </c>
      <c r="N26" s="6"/>
    </row>
    <row r="27" spans="1:15" x14ac:dyDescent="0.15">
      <c r="A27" s="12" t="s">
        <v>19</v>
      </c>
      <c r="B27" s="13">
        <f>B26</f>
        <v>20000</v>
      </c>
      <c r="C27" s="13">
        <f t="shared" ref="C27:M27" si="4">C26+B27</f>
        <v>39500</v>
      </c>
      <c r="D27" s="13">
        <f t="shared" si="4"/>
        <v>71000</v>
      </c>
      <c r="E27" s="13">
        <f t="shared" si="4"/>
        <v>270666.66666666669</v>
      </c>
      <c r="F27" s="13">
        <f t="shared" si="4"/>
        <v>471333.33333333337</v>
      </c>
      <c r="G27" s="13">
        <f t="shared" si="4"/>
        <v>689500</v>
      </c>
      <c r="H27" s="13">
        <f t="shared" si="4"/>
        <v>751333.33333333337</v>
      </c>
      <c r="I27" s="13">
        <f t="shared" si="4"/>
        <v>813166.66666666674</v>
      </c>
      <c r="J27" s="13">
        <f t="shared" si="4"/>
        <v>874000.00000000012</v>
      </c>
      <c r="K27" s="13">
        <f t="shared" si="4"/>
        <v>886000.00000000012</v>
      </c>
      <c r="L27" s="13">
        <f t="shared" si="4"/>
        <v>897500.00000000012</v>
      </c>
      <c r="M27" s="13">
        <f t="shared" si="4"/>
        <v>993300.00000000012</v>
      </c>
      <c r="N27" s="6"/>
    </row>
    <row r="28" spans="1:15" x14ac:dyDescent="0.15">
      <c r="A28" s="12" t="s">
        <v>20</v>
      </c>
      <c r="B28" s="13">
        <v>20000</v>
      </c>
      <c r="C28" s="13">
        <v>20000</v>
      </c>
      <c r="D28" s="13">
        <v>35000</v>
      </c>
      <c r="E28" s="13">
        <v>210000</v>
      </c>
      <c r="F28" s="13">
        <v>220000</v>
      </c>
      <c r="G28" s="13">
        <v>245000</v>
      </c>
      <c r="H28" s="13"/>
      <c r="I28" s="13"/>
      <c r="J28" s="13"/>
      <c r="K28" s="13"/>
      <c r="L28" s="13"/>
      <c r="M28" s="13"/>
    </row>
    <row r="29" spans="1:15" x14ac:dyDescent="0.15">
      <c r="A29" s="12" t="s">
        <v>21</v>
      </c>
      <c r="B29" s="11">
        <v>20000</v>
      </c>
      <c r="C29" s="11">
        <f>B29+C28</f>
        <v>40000</v>
      </c>
      <c r="D29" s="11">
        <f>C29+D28</f>
        <v>75000</v>
      </c>
      <c r="E29" s="11">
        <f>D29+E28</f>
        <v>285000</v>
      </c>
      <c r="F29" s="11">
        <f>E29+F28</f>
        <v>505000</v>
      </c>
      <c r="G29" s="11">
        <f>F29+G28</f>
        <v>750000</v>
      </c>
      <c r="H29" s="14"/>
      <c r="I29" s="13"/>
      <c r="J29" s="13"/>
      <c r="K29" s="13"/>
      <c r="L29" s="13"/>
      <c r="M29" s="13"/>
    </row>
    <row r="30" spans="1:15" x14ac:dyDescent="0.15">
      <c r="A30" s="12" t="s">
        <v>22</v>
      </c>
      <c r="B30" s="13">
        <v>20000</v>
      </c>
      <c r="C30" s="13">
        <v>20000</v>
      </c>
      <c r="D30" s="13">
        <v>30000</v>
      </c>
      <c r="E30" s="13">
        <v>190000</v>
      </c>
      <c r="F30" s="13">
        <v>200000</v>
      </c>
      <c r="G30" s="13">
        <v>240000</v>
      </c>
      <c r="H30" s="13"/>
      <c r="I30" s="13"/>
      <c r="J30" s="13"/>
      <c r="K30" s="13"/>
      <c r="L30" s="13"/>
      <c r="M30" s="13"/>
    </row>
    <row r="31" spans="1:15" x14ac:dyDescent="0.15">
      <c r="A31" s="12" t="s">
        <v>23</v>
      </c>
      <c r="B31" s="9">
        <v>20000</v>
      </c>
      <c r="C31" s="11">
        <f>B31+C30</f>
        <v>40000</v>
      </c>
      <c r="D31" s="11">
        <f>C31+D30</f>
        <v>70000</v>
      </c>
      <c r="E31" s="11">
        <f>D31+E30</f>
        <v>260000</v>
      </c>
      <c r="F31" s="11">
        <f>E31+F30</f>
        <v>460000</v>
      </c>
      <c r="G31" s="11">
        <f>F31+G30</f>
        <v>700000</v>
      </c>
      <c r="H31" s="13"/>
      <c r="I31" s="13"/>
      <c r="J31" s="13"/>
      <c r="K31" s="13"/>
      <c r="L31" s="13"/>
      <c r="M31" s="13"/>
    </row>
    <row r="32" spans="1:15" x14ac:dyDescent="0.15">
      <c r="A32" s="12" t="s">
        <v>34</v>
      </c>
      <c r="B32" s="13" t="s">
        <v>35</v>
      </c>
      <c r="C32" s="11"/>
      <c r="D32" s="11"/>
      <c r="E32" s="11"/>
      <c r="F32" s="11"/>
      <c r="G32" s="11"/>
      <c r="H32" s="13"/>
      <c r="I32" s="13"/>
      <c r="J32" s="13"/>
      <c r="K32" s="13"/>
      <c r="L32" s="13"/>
      <c r="M32" s="13"/>
    </row>
    <row r="33" spans="1:13" x14ac:dyDescent="0.15">
      <c r="A33" s="12" t="s">
        <v>31</v>
      </c>
      <c r="B33" s="13">
        <f>G31</f>
        <v>700000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x14ac:dyDescent="0.15">
      <c r="A34" s="12" t="s">
        <v>32</v>
      </c>
      <c r="B34" s="13">
        <f>G27</f>
        <v>689500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x14ac:dyDescent="0.15">
      <c r="A35" s="15" t="s">
        <v>24</v>
      </c>
      <c r="B35" s="16">
        <f>G29</f>
        <v>750000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x14ac:dyDescent="0.15">
      <c r="A36" s="15" t="s">
        <v>25</v>
      </c>
      <c r="B36" s="17">
        <f>B33-B35</f>
        <v>-50000</v>
      </c>
      <c r="C36" s="17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x14ac:dyDescent="0.15">
      <c r="A37" s="15" t="s">
        <v>26</v>
      </c>
      <c r="B37" s="17">
        <f>B33-B34</f>
        <v>10500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x14ac:dyDescent="0.15">
      <c r="A38" s="15" t="s">
        <v>27</v>
      </c>
      <c r="B38" s="18">
        <f>B33/B35</f>
        <v>0.93333333333333335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 x14ac:dyDescent="0.15">
      <c r="A39" s="15" t="s">
        <v>28</v>
      </c>
      <c r="B39" s="18">
        <f>B33/B34</f>
        <v>1.015228426395939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 x14ac:dyDescent="0.15">
      <c r="A40" s="15" t="s">
        <v>29</v>
      </c>
      <c r="B40" s="17">
        <f>1000000/B38</f>
        <v>1071428.5714285714</v>
      </c>
      <c r="C40" s="19"/>
      <c r="D40" s="19"/>
      <c r="E40" s="19"/>
      <c r="F40" s="19"/>
      <c r="G40" s="19"/>
      <c r="H40" s="13"/>
      <c r="I40" s="13"/>
      <c r="J40" s="13"/>
      <c r="K40" s="13"/>
      <c r="L40" s="13"/>
      <c r="M40" s="13"/>
    </row>
    <row r="41" spans="1:13" x14ac:dyDescent="0.15">
      <c r="A41" s="8"/>
      <c r="B41" s="20">
        <f>12/B39</f>
        <v>11.82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</sheetData>
  <mergeCells count="2">
    <mergeCell ref="A1:L1"/>
    <mergeCell ref="A2:L2"/>
  </mergeCells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ProjectSchedule (EVM)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X</cp:lastModifiedBy>
  <dcterms:created xsi:type="dcterms:W3CDTF">2005-05-02T21:37:23Z</dcterms:created>
  <dcterms:modified xsi:type="dcterms:W3CDTF">2022-11-01T21:39:33Z</dcterms:modified>
</cp:coreProperties>
</file>