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ofarheidari/Desktop/Northeastern University/term 1, winter 2019/Probability Theory and Introductory Statistics/week 5/HW/"/>
    </mc:Choice>
  </mc:AlternateContent>
  <xr:revisionPtr revIDLastSave="0" documentId="13_ncr:1_{F23066DB-48BD-424D-8B71-12BD22561886}" xr6:coauthVersionLast="43" xr6:coauthVersionMax="43" xr10:uidLastSave="{00000000-0000-0000-0000-000000000000}"/>
  <bookViews>
    <workbookView xWindow="1020" yWindow="460" windowWidth="25600" windowHeight="14620" activeTab="9" xr2:uid="{00000000-000D-0000-FFFF-FFFF00000000}"/>
  </bookViews>
  <sheets>
    <sheet name="Data" sheetId="1" r:id="rId1"/>
    <sheet name="Q1" sheetId="11" r:id="rId2"/>
    <sheet name="Q2" sheetId="12" r:id="rId3"/>
    <sheet name="Q3" sheetId="13" r:id="rId4"/>
    <sheet name="Q4" sheetId="14" r:id="rId5"/>
    <sheet name="Q5" sheetId="15" r:id="rId6"/>
    <sheet name="Q6" sheetId="16" r:id="rId7"/>
    <sheet name="Q7" sheetId="17" r:id="rId8"/>
    <sheet name="Q8" sheetId="18" r:id="rId9"/>
    <sheet name="Q9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5" l="1"/>
  <c r="E19" i="16" l="1"/>
  <c r="E20" i="16"/>
  <c r="E23" i="16"/>
  <c r="F21" i="19"/>
  <c r="F24" i="19"/>
  <c r="F20" i="19"/>
  <c r="F12" i="19"/>
  <c r="F11" i="19"/>
  <c r="F10" i="19"/>
  <c r="Q15" i="18"/>
  <c r="Q18" i="18"/>
  <c r="Q14" i="18"/>
  <c r="Q7" i="18"/>
  <c r="Q6" i="18"/>
  <c r="Q5" i="18"/>
  <c r="Q4" i="18"/>
  <c r="Q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3" i="18"/>
  <c r="J18" i="17"/>
  <c r="J21" i="17"/>
  <c r="J17" i="17"/>
  <c r="E21" i="17"/>
  <c r="E18" i="17" s="1"/>
  <c r="E17" i="17"/>
  <c r="J8" i="17"/>
  <c r="J9" i="17"/>
  <c r="E14" i="15"/>
  <c r="E17" i="15"/>
  <c r="E13" i="15"/>
  <c r="P16" i="14"/>
  <c r="Q16" i="14" s="1"/>
  <c r="P17" i="14"/>
  <c r="Q17" i="14" s="1"/>
  <c r="Q15" i="14"/>
  <c r="S15" i="14" s="1"/>
  <c r="R15" i="14"/>
  <c r="P15" i="14"/>
  <c r="O16" i="14"/>
  <c r="O17" i="14"/>
  <c r="O15" i="14"/>
  <c r="O10" i="14"/>
  <c r="O9" i="14"/>
  <c r="P5" i="14"/>
  <c r="O5" i="14"/>
  <c r="P4" i="14"/>
  <c r="O4" i="14"/>
  <c r="O3" i="14"/>
  <c r="P3" i="14"/>
  <c r="O16" i="13"/>
  <c r="P16" i="13" s="1"/>
  <c r="Q16" i="13" s="1"/>
  <c r="O17" i="13"/>
  <c r="P17" i="13" s="1"/>
  <c r="O15" i="13"/>
  <c r="P15" i="13" s="1"/>
  <c r="Q15" i="13" s="1"/>
  <c r="R17" i="14" l="1"/>
  <c r="S17" i="14" s="1"/>
  <c r="R16" i="14"/>
  <c r="S16" i="14" s="1"/>
  <c r="Q17" i="13"/>
  <c r="S17" i="13" s="1"/>
  <c r="R17" i="13"/>
  <c r="R16" i="13"/>
  <c r="S16" i="13" s="1"/>
  <c r="R15" i="13"/>
  <c r="S15" i="13" s="1"/>
  <c r="O9" i="13" l="1"/>
  <c r="E11" i="16"/>
  <c r="E10" i="16"/>
  <c r="F6" i="15"/>
  <c r="E6" i="15"/>
  <c r="F5" i="15"/>
  <c r="E5" i="15"/>
  <c r="F4" i="15"/>
  <c r="E4" i="15"/>
  <c r="F3" i="15"/>
  <c r="E3" i="15"/>
  <c r="P6" i="14"/>
  <c r="O6" i="14"/>
  <c r="O8" i="13"/>
  <c r="O7" i="13"/>
  <c r="P5" i="13"/>
  <c r="O5" i="13"/>
  <c r="P4" i="13"/>
  <c r="O4" i="13"/>
  <c r="P3" i="13"/>
  <c r="O3" i="13"/>
  <c r="F10" i="12"/>
  <c r="I16" i="12"/>
  <c r="J16" i="12" s="1"/>
  <c r="I17" i="12"/>
  <c r="H16" i="12"/>
  <c r="H17" i="12"/>
  <c r="J17" i="12" s="1"/>
  <c r="H15" i="12"/>
  <c r="J15" i="12" s="1"/>
  <c r="I15" i="12"/>
  <c r="G16" i="12"/>
  <c r="G17" i="12"/>
  <c r="G15" i="12"/>
  <c r="F16" i="12"/>
  <c r="F17" i="12"/>
  <c r="F15" i="12"/>
  <c r="F11" i="12"/>
  <c r="G5" i="12" l="1"/>
  <c r="F5" i="12"/>
  <c r="F4" i="12"/>
  <c r="G4" i="12"/>
  <c r="G3" i="12"/>
  <c r="F3" i="12"/>
  <c r="P6" i="11"/>
  <c r="O6" i="11"/>
  <c r="P5" i="11"/>
  <c r="O5" i="11"/>
  <c r="P4" i="11"/>
  <c r="O4" i="11"/>
  <c r="P3" i="11"/>
  <c r="O3" i="11"/>
  <c r="F9" i="19" l="1"/>
  <c r="G6" i="19"/>
  <c r="F5" i="19"/>
  <c r="F6" i="19"/>
  <c r="G4" i="19"/>
  <c r="F4" i="19"/>
  <c r="K5" i="19" l="1"/>
  <c r="J5" i="19"/>
  <c r="G5" i="19"/>
  <c r="G3" i="19"/>
  <c r="F3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2" i="19"/>
  <c r="E8" i="17"/>
  <c r="E9" i="17"/>
  <c r="E7" i="17"/>
  <c r="J7" i="17" s="1"/>
  <c r="F4" i="17"/>
  <c r="F5" i="17"/>
  <c r="K5" i="17" s="1"/>
  <c r="E4" i="17"/>
  <c r="E5" i="17"/>
  <c r="J5" i="17" s="1"/>
  <c r="F3" i="17"/>
  <c r="K3" i="17" s="1"/>
  <c r="E3" i="17"/>
  <c r="J3" i="17" s="1"/>
  <c r="B26" i="17"/>
  <c r="B25" i="17"/>
  <c r="B24" i="17"/>
  <c r="B23" i="17"/>
  <c r="B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J20" i="17"/>
  <c r="L15" i="17"/>
  <c r="L14" i="17"/>
  <c r="K4" i="17"/>
  <c r="J4" i="17"/>
  <c r="K4" i="16"/>
  <c r="J4" i="16"/>
  <c r="K3" i="16"/>
  <c r="J3" i="16"/>
  <c r="F8" i="16"/>
  <c r="E8" i="16"/>
  <c r="F4" i="16"/>
  <c r="F5" i="16"/>
  <c r="E4" i="16"/>
  <c r="E5" i="16"/>
  <c r="F3" i="16"/>
  <c r="E3" i="16"/>
  <c r="A37" i="16"/>
  <c r="A36" i="16"/>
  <c r="B35" i="16"/>
  <c r="A35" i="16"/>
  <c r="B34" i="16"/>
  <c r="A34" i="16"/>
  <c r="B33" i="16"/>
  <c r="A33" i="16"/>
  <c r="B32" i="16"/>
  <c r="A32" i="16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10" i="16"/>
  <c r="A10" i="16"/>
  <c r="B9" i="16"/>
  <c r="A9" i="16"/>
  <c r="B8" i="16"/>
  <c r="A8" i="16"/>
  <c r="B7" i="16"/>
  <c r="A7" i="16"/>
  <c r="B6" i="16"/>
  <c r="A6" i="16"/>
  <c r="B5" i="16"/>
  <c r="A5" i="16"/>
  <c r="B4" i="16"/>
  <c r="A4" i="16"/>
  <c r="B3" i="16"/>
  <c r="A3" i="16"/>
  <c r="B2" i="16"/>
  <c r="A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B2" i="15"/>
  <c r="A2" i="15"/>
  <c r="P23" i="14"/>
  <c r="O23" i="14"/>
  <c r="P22" i="13"/>
  <c r="O2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B2" i="12"/>
  <c r="A2" i="12"/>
  <c r="G22" i="12"/>
  <c r="F22" i="12"/>
  <c r="G8" i="12"/>
  <c r="F8" i="12"/>
  <c r="J8" i="19" l="1"/>
  <c r="O26" i="14"/>
  <c r="J6" i="16"/>
  <c r="H22" i="12"/>
  <c r="Q22" i="13"/>
</calcChain>
</file>

<file path=xl/sharedStrings.xml><?xml version="1.0" encoding="utf-8"?>
<sst xmlns="http://schemas.openxmlformats.org/spreadsheetml/2006/main" count="1078" uniqueCount="462">
  <si>
    <t>Abilene, Texas</t>
  </si>
  <si>
    <t>Akron, Ohio</t>
  </si>
  <si>
    <t>Albuquerque, New Mexico</t>
  </si>
  <si>
    <t>Alexandria, Virginia</t>
  </si>
  <si>
    <t>Allentown, Pennsylvania</t>
  </si>
  <si>
    <t>Amarillo, Texas</t>
  </si>
  <si>
    <t>Anaheim, California</t>
  </si>
  <si>
    <t>Anchorage, Alaska</t>
  </si>
  <si>
    <t>Ann Arbor, Michigan</t>
  </si>
  <si>
    <t>Antioch, California</t>
  </si>
  <si>
    <t>Arden-Arcade, California</t>
  </si>
  <si>
    <t>Arlington, Texas</t>
  </si>
  <si>
    <t>Arlington, Virginia</t>
  </si>
  <si>
    <t>Arvada, Colorado</t>
  </si>
  <si>
    <t>Athens-Clarke County, Georgia</t>
  </si>
  <si>
    <t>Atlanta, Georgia</t>
  </si>
  <si>
    <t>Augusta-Richmond County, Georgia</t>
  </si>
  <si>
    <t>Aurora, Colorado</t>
  </si>
  <si>
    <t>Aurora, Illinois</t>
  </si>
  <si>
    <t>Austin, Texas</t>
  </si>
  <si>
    <t>Bakersfield, California</t>
  </si>
  <si>
    <t>Baltimore, Maryland</t>
  </si>
  <si>
    <t>Baton Rouge, Louisiana</t>
  </si>
  <si>
    <t>Beaumont, Texas</t>
  </si>
  <si>
    <t>Bellevue, Washington</t>
  </si>
  <si>
    <t>Berkeley, California</t>
  </si>
  <si>
    <t>Billings, Montana</t>
  </si>
  <si>
    <t>Birmingham, Alabama</t>
  </si>
  <si>
    <t>Boise City, Idaho</t>
  </si>
  <si>
    <t>Boston, Massachusetts</t>
  </si>
  <si>
    <t>Boulder, Colorado</t>
  </si>
  <si>
    <t>Brandon, Florida</t>
  </si>
  <si>
    <t>Bridgeport, Connecticut</t>
  </si>
  <si>
    <t>Broken Arrow, Oklahoma</t>
  </si>
  <si>
    <t>Brownsville, Texas</t>
  </si>
  <si>
    <t>Buffalo, New York</t>
  </si>
  <si>
    <t>Burbank, California</t>
  </si>
  <si>
    <t>Cambridge, Massachusetts</t>
  </si>
  <si>
    <t>Cape Coral, Florida</t>
  </si>
  <si>
    <t>Carlsbad, California</t>
  </si>
  <si>
    <t>Carrollton, Texas</t>
  </si>
  <si>
    <t>Cary, North Carolina</t>
  </si>
  <si>
    <t>Cedar Rapids, Iowa</t>
  </si>
  <si>
    <t>Centennial, Colorado</t>
  </si>
  <si>
    <t>Chandler, Arizona</t>
  </si>
  <si>
    <t>Charleston, South Carolina</t>
  </si>
  <si>
    <t>Charlotte, North Carolina</t>
  </si>
  <si>
    <t>Chattanooga, Tennessee</t>
  </si>
  <si>
    <t>Chesapeake, Virginia</t>
  </si>
  <si>
    <t>Chicago, Illinois</t>
  </si>
  <si>
    <t>Chula Vista, California</t>
  </si>
  <si>
    <t>Cincinnati, Ohio</t>
  </si>
  <si>
    <t>Clarksville, Tennessee</t>
  </si>
  <si>
    <t>Clearwater, Florida</t>
  </si>
  <si>
    <t>Cleveland, Ohio</t>
  </si>
  <si>
    <t>Clovis, California</t>
  </si>
  <si>
    <t>College Station, Texas</t>
  </si>
  <si>
    <t>Colorado Springs, Colorado</t>
  </si>
  <si>
    <t>Columbia, Maryland</t>
  </si>
  <si>
    <t>Columbia, Missouri</t>
  </si>
  <si>
    <t>Columbia, South Carolina</t>
  </si>
  <si>
    <t>Columbus, Georgia</t>
  </si>
  <si>
    <t>Columbus, Ohio</t>
  </si>
  <si>
    <t>Concord, California</t>
  </si>
  <si>
    <t>Coral Springs, Florida</t>
  </si>
  <si>
    <t>Corona, California</t>
  </si>
  <si>
    <t>Corpus Christi, Texas</t>
  </si>
  <si>
    <t>Costa Mesa, California</t>
  </si>
  <si>
    <t>Dallas, Texas</t>
  </si>
  <si>
    <t>Daly City, California</t>
  </si>
  <si>
    <t>Davenport, Iowa</t>
  </si>
  <si>
    <t>Davie, Florida</t>
  </si>
  <si>
    <t>Dayton, Ohio</t>
  </si>
  <si>
    <t>Denton, Texas</t>
  </si>
  <si>
    <t>Denver, Colorado</t>
  </si>
  <si>
    <t>Des Moines, Iowa</t>
  </si>
  <si>
    <t>Detroit, Michigan</t>
  </si>
  <si>
    <t>Downey, California</t>
  </si>
  <si>
    <t>Durham, North Carolina</t>
  </si>
  <si>
    <t>East Los Angeles, California</t>
  </si>
  <si>
    <t>El Cajon, California</t>
  </si>
  <si>
    <t>El Monte, California</t>
  </si>
  <si>
    <t>El Paso, Texas</t>
  </si>
  <si>
    <t>Elgin, Illinois</t>
  </si>
  <si>
    <t>Elizabeth, New Jersey</t>
  </si>
  <si>
    <t>Elk Grove, California</t>
  </si>
  <si>
    <t>Enterprise, Nevada</t>
  </si>
  <si>
    <t>Escondido, California</t>
  </si>
  <si>
    <t>Eugene, Oregon</t>
  </si>
  <si>
    <t>Evansville, Indiana</t>
  </si>
  <si>
    <t>Everett, Washington</t>
  </si>
  <si>
    <t>Fairfield, California</t>
  </si>
  <si>
    <t>Fargo, North Dakota</t>
  </si>
  <si>
    <t>Fayetteville, North Carolina</t>
  </si>
  <si>
    <t>Fontana, California</t>
  </si>
  <si>
    <t>Fort Collins, Colorado</t>
  </si>
  <si>
    <t>Fort Lauderdale, Florida</t>
  </si>
  <si>
    <t>Fort Wayne, Indiana</t>
  </si>
  <si>
    <t>Fort Worth, Texas</t>
  </si>
  <si>
    <t>Fremont, California</t>
  </si>
  <si>
    <t>Fresno, California</t>
  </si>
  <si>
    <t>Frisco, Texas</t>
  </si>
  <si>
    <t>Fullerton, California</t>
  </si>
  <si>
    <t>Gainesville, Florida</t>
  </si>
  <si>
    <t>Garden Grove, California</t>
  </si>
  <si>
    <t>Garland, Texas</t>
  </si>
  <si>
    <t>Gilbert, Arizona</t>
  </si>
  <si>
    <t>Glendale, Arizona</t>
  </si>
  <si>
    <t>Glendale, California</t>
  </si>
  <si>
    <t>Grand Prairie, Texas</t>
  </si>
  <si>
    <t>Grand Rapids, Michigan</t>
  </si>
  <si>
    <t>Greeley, Colorado</t>
  </si>
  <si>
    <t>Green Bay, Wisconsin</t>
  </si>
  <si>
    <t>Greensboro, North Carolina</t>
  </si>
  <si>
    <t>Gresham, Oregon</t>
  </si>
  <si>
    <t>Hampton, Virginia</t>
  </si>
  <si>
    <t>Hartford, Connecticut</t>
  </si>
  <si>
    <t>Hayward, California</t>
  </si>
  <si>
    <t>Henderson, Nevada</t>
  </si>
  <si>
    <t>Hialeah, Florida</t>
  </si>
  <si>
    <t>High Point, North Carolina</t>
  </si>
  <si>
    <t>Highlands Ranch, Colorado</t>
  </si>
  <si>
    <t>Hillsboro, Oregon</t>
  </si>
  <si>
    <t>Hollywood, Florida</t>
  </si>
  <si>
    <t>Honolulu, Hawaii</t>
  </si>
  <si>
    <t>Houston, Texas</t>
  </si>
  <si>
    <t>Huntington Beach, California</t>
  </si>
  <si>
    <t>Huntsville, Alabama</t>
  </si>
  <si>
    <t>Independence, Missouri</t>
  </si>
  <si>
    <t>Indianapolis, Indiana</t>
  </si>
  <si>
    <t>Inglewood, California</t>
  </si>
  <si>
    <t>Irvine, California</t>
  </si>
  <si>
    <t>Irving, Texas</t>
  </si>
  <si>
    <t>Jackson, Mississippi</t>
  </si>
  <si>
    <t>Jacksonville, Florida</t>
  </si>
  <si>
    <t>Jersey City, New Jersey</t>
  </si>
  <si>
    <t>Joliet, Illinois</t>
  </si>
  <si>
    <t>Jurupa Valley, California</t>
  </si>
  <si>
    <t>Kansas City, Kansas</t>
  </si>
  <si>
    <t>Kansas City, Missouri</t>
  </si>
  <si>
    <t>Kent, Washington</t>
  </si>
  <si>
    <t>Killeen, Texas</t>
  </si>
  <si>
    <t>Knoxville, Tennessee</t>
  </si>
  <si>
    <t>Lafayette, Louisiana</t>
  </si>
  <si>
    <t>Lakeland, Florida</t>
  </si>
  <si>
    <t>Lakewood, Colorado</t>
  </si>
  <si>
    <t>Lancaster, California</t>
  </si>
  <si>
    <t>Lansing, Michigan</t>
  </si>
  <si>
    <t>Laredo, Texas</t>
  </si>
  <si>
    <t>Las Cruces, New Mexico</t>
  </si>
  <si>
    <t>Las Vegas, Nevada</t>
  </si>
  <si>
    <t>League City, Texas</t>
  </si>
  <si>
    <t>Lehigh Acres, Florida</t>
  </si>
  <si>
    <t>Lewisville, Texas</t>
  </si>
  <si>
    <t>Lexington, Kentucky</t>
  </si>
  <si>
    <t>Lincoln, Nebraska</t>
  </si>
  <si>
    <t>Little Rock, Arkansas</t>
  </si>
  <si>
    <t>Long Beach, California</t>
  </si>
  <si>
    <t>Los Angeles, California</t>
  </si>
  <si>
    <t>Louisville/Jefferson County, Kentucky</t>
  </si>
  <si>
    <t>Lowell, Massachusetts</t>
  </si>
  <si>
    <t>Lubbock, Texas</t>
  </si>
  <si>
    <t>Macon-Bibb County, Georgia</t>
  </si>
  <si>
    <t>Madison, Wisconsin</t>
  </si>
  <si>
    <t>Manchester, New Hampshire</t>
  </si>
  <si>
    <t>McAllen, Texas</t>
  </si>
  <si>
    <t>McKinney, Texas</t>
  </si>
  <si>
    <t>Memphis, Tennessee</t>
  </si>
  <si>
    <t>Mesa, Arizona</t>
  </si>
  <si>
    <t>Mesquite, Texas</t>
  </si>
  <si>
    <t>Metairie, Louisiana</t>
  </si>
  <si>
    <t>Miami Gardens, Florida</t>
  </si>
  <si>
    <t>Miami, Florida</t>
  </si>
  <si>
    <t>Midland, Texas</t>
  </si>
  <si>
    <t>Milwaukee, Wisconsin</t>
  </si>
  <si>
    <t>Minneapolis, Minnesota</t>
  </si>
  <si>
    <t>Miramar, Florida</t>
  </si>
  <si>
    <t>Mobile, Alabama</t>
  </si>
  <si>
    <t>Modesto, California</t>
  </si>
  <si>
    <t>Montgomery, Alabama</t>
  </si>
  <si>
    <t>Moreno Valley, California</t>
  </si>
  <si>
    <t>Murfreesboro, Tennessee</t>
  </si>
  <si>
    <t>Murrieta, California</t>
  </si>
  <si>
    <t>Naperville, Illinois</t>
  </si>
  <si>
    <t>Nashville-Davidson, Tennessee</t>
  </si>
  <si>
    <t>New Haven, Connecticut</t>
  </si>
  <si>
    <t>New Orleans, Louisiana</t>
  </si>
  <si>
    <t>New York, New York</t>
  </si>
  <si>
    <t>Newark, New Jersey</t>
  </si>
  <si>
    <t>Newport News, Virginia</t>
  </si>
  <si>
    <t>Norfolk, Virginia</t>
  </si>
  <si>
    <t>Norman, Oklahoma</t>
  </si>
  <si>
    <t>North Charleston, South Carolina</t>
  </si>
  <si>
    <t>North Las Vegas, Nevada</t>
  </si>
  <si>
    <t>Norwalk, California</t>
  </si>
  <si>
    <t>Oakland, California</t>
  </si>
  <si>
    <t>Oceanside, California</t>
  </si>
  <si>
    <t>Odessa, Texas</t>
  </si>
  <si>
    <t>Oklahoma City, Oklahoma</t>
  </si>
  <si>
    <t>Olathe, Kansas</t>
  </si>
  <si>
    <t>Omaha, Nebraska</t>
  </si>
  <si>
    <t>Ontario, California</t>
  </si>
  <si>
    <t>Orange, California</t>
  </si>
  <si>
    <t>Orlando, Florida</t>
  </si>
  <si>
    <t>Overland Park, Kansas</t>
  </si>
  <si>
    <t>Oxnard, California</t>
  </si>
  <si>
    <t>Palm Bay, Florida</t>
  </si>
  <si>
    <t>Palmdale, California</t>
  </si>
  <si>
    <t>Paradise, Nevada</t>
  </si>
  <si>
    <t>Pasadena, California</t>
  </si>
  <si>
    <t>Pasadena, Texas</t>
  </si>
  <si>
    <t>Paterson, New Jersey</t>
  </si>
  <si>
    <t>Pearland, Texas</t>
  </si>
  <si>
    <t>Pembroke Pines, Florida</t>
  </si>
  <si>
    <t>Peoria, Arizona</t>
  </si>
  <si>
    <t>Peoria, Illinois</t>
  </si>
  <si>
    <t>Philadelphia, Pennsylvania</t>
  </si>
  <si>
    <t>Phoenix, Arizona</t>
  </si>
  <si>
    <t>Pittsburgh, Pennsylvania</t>
  </si>
  <si>
    <t>Plano, Texas</t>
  </si>
  <si>
    <t>Pomona, California</t>
  </si>
  <si>
    <t>Pompano Beach, Florida</t>
  </si>
  <si>
    <t>Port St. Lucie, Florida</t>
  </si>
  <si>
    <t>Portland, Oregon</t>
  </si>
  <si>
    <t>Providence, Rhode Island</t>
  </si>
  <si>
    <t>Provo, Utah</t>
  </si>
  <si>
    <t>Pueblo, Colorado</t>
  </si>
  <si>
    <t>Raleigh, North Carolina</t>
  </si>
  <si>
    <t>Rancho Cucamonga, California</t>
  </si>
  <si>
    <t>Reno, Nevada</t>
  </si>
  <si>
    <t>Renton, Washington</t>
  </si>
  <si>
    <t>Rialto, California</t>
  </si>
  <si>
    <t>Richardson, Texas</t>
  </si>
  <si>
    <t>Richmond, California</t>
  </si>
  <si>
    <t>Richmond, Virginia</t>
  </si>
  <si>
    <t>Riverside, California</t>
  </si>
  <si>
    <t>Rochester, Minnesota</t>
  </si>
  <si>
    <t>Rochester, New York</t>
  </si>
  <si>
    <t>Rockford, Illinois</t>
  </si>
  <si>
    <t>Roseville, California</t>
  </si>
  <si>
    <t>Round Rock, Texas</t>
  </si>
  <si>
    <t>Sacramento, California</t>
  </si>
  <si>
    <t>Salem, Oregon</t>
  </si>
  <si>
    <t>Salinas, California</t>
  </si>
  <si>
    <t>Salt Lake City, Utah</t>
  </si>
  <si>
    <t>San Angelo, Texas</t>
  </si>
  <si>
    <t>San Antonio, Texas</t>
  </si>
  <si>
    <t>San Bernardino, California</t>
  </si>
  <si>
    <t>San Buenaventura, California</t>
  </si>
  <si>
    <t>San Diego, California</t>
  </si>
  <si>
    <t>San Francisco, California</t>
  </si>
  <si>
    <t>San Jose, California</t>
  </si>
  <si>
    <t>San Mateo, California</t>
  </si>
  <si>
    <t>Sandy Springs, Georgia</t>
  </si>
  <si>
    <t>Santa Ana, California</t>
  </si>
  <si>
    <t>Santa Clara, California</t>
  </si>
  <si>
    <t>Santa Clarita, California</t>
  </si>
  <si>
    <t>Santa Maria, California</t>
  </si>
  <si>
    <t>Santa Rosa, California</t>
  </si>
  <si>
    <t>Savannah, Georgia</t>
  </si>
  <si>
    <t>Scottsdale, Arizona</t>
  </si>
  <si>
    <t>Seattle, Washington</t>
  </si>
  <si>
    <t>Shreveport, Louisiana</t>
  </si>
  <si>
    <t>Simi Valley, California</t>
  </si>
  <si>
    <t>Sioux Falls, South Dakota</t>
  </si>
  <si>
    <t>South Bend, Indiana</t>
  </si>
  <si>
    <t>Spokane, Washington</t>
  </si>
  <si>
    <t>Spring Hill, Florida</t>
  </si>
  <si>
    <t>Spring Valley, Nevada</t>
  </si>
  <si>
    <t>Springfield, Illinois</t>
  </si>
  <si>
    <t>Springfield, Massachusetts</t>
  </si>
  <si>
    <t>Springfield, Missouri</t>
  </si>
  <si>
    <t>St. Louis, Missouri</t>
  </si>
  <si>
    <t>St. Paul, Minnesota</t>
  </si>
  <si>
    <t>St. Petersburg, Florida</t>
  </si>
  <si>
    <t>Stamford, Connecticut</t>
  </si>
  <si>
    <t>Sterling Heights, Michigan</t>
  </si>
  <si>
    <t>Stockton, California</t>
  </si>
  <si>
    <t>Sunnyvale, California</t>
  </si>
  <si>
    <t>Sunrise Manor, Nevada</t>
  </si>
  <si>
    <t>Surprise, Arizona</t>
  </si>
  <si>
    <t>Syracuse, New York</t>
  </si>
  <si>
    <t>Tacoma, Washington</t>
  </si>
  <si>
    <t>Tallahassee, Florida</t>
  </si>
  <si>
    <t>Tampa, Florida</t>
  </si>
  <si>
    <t>Temecula, California</t>
  </si>
  <si>
    <t>Tempe, Arizona</t>
  </si>
  <si>
    <t>The Woodlands, Texas</t>
  </si>
  <si>
    <t>Thornton, Colorado</t>
  </si>
  <si>
    <t>Thousand Oaks, California</t>
  </si>
  <si>
    <t>Toledo, Ohio</t>
  </si>
  <si>
    <t>Topeka, Kansas</t>
  </si>
  <si>
    <t>Torrance, California</t>
  </si>
  <si>
    <t>Tucson, Arizona</t>
  </si>
  <si>
    <t>Tulsa, Oklahoma</t>
  </si>
  <si>
    <t>Tyler, Texas</t>
  </si>
  <si>
    <t>Vallejo, California</t>
  </si>
  <si>
    <t>Vancouver, Washington</t>
  </si>
  <si>
    <t>Victorville, California</t>
  </si>
  <si>
    <t>Virginia Beach, Virginia</t>
  </si>
  <si>
    <t>Visalia, California</t>
  </si>
  <si>
    <t>Vista, California</t>
  </si>
  <si>
    <t>Waco, Texas</t>
  </si>
  <si>
    <t>Warren, Michigan</t>
  </si>
  <si>
    <t>Washington, District of Columbia</t>
  </si>
  <si>
    <t>Waterbury, Connecticut</t>
  </si>
  <si>
    <t>West Covina, California</t>
  </si>
  <si>
    <t>West Jordan, Utah</t>
  </si>
  <si>
    <t>West Palm Beach, Florida</t>
  </si>
  <si>
    <t>West Valley City, Utah</t>
  </si>
  <si>
    <t>Westminster, Colorado</t>
  </si>
  <si>
    <t>Wichita Falls, Texas</t>
  </si>
  <si>
    <t>Wichita, Kansas</t>
  </si>
  <si>
    <t>Wilmington, North Carolina</t>
  </si>
  <si>
    <t>Winston-Salem, North Carolina</t>
  </si>
  <si>
    <t>Worcester, Massachusetts</t>
  </si>
  <si>
    <t>Yonkers, New York</t>
  </si>
  <si>
    <t>Jusidiction</t>
  </si>
  <si>
    <t>2015 Households Without Vehicles</t>
  </si>
  <si>
    <t>2015 Vehicles per Household</t>
  </si>
  <si>
    <t>2016 Households Without Vehicles</t>
  </si>
  <si>
    <t>2016 Vehicles per Household</t>
  </si>
  <si>
    <t>http://www.governing.com/gov-data</t>
  </si>
  <si>
    <t>Source:</t>
  </si>
  <si>
    <t>Sample Mean</t>
  </si>
  <si>
    <t xml:space="preserve">Sample Size </t>
  </si>
  <si>
    <t>Sampling Error</t>
  </si>
  <si>
    <t>Table A</t>
  </si>
  <si>
    <t>Confidence Level CI</t>
  </si>
  <si>
    <t>Margin of Error</t>
  </si>
  <si>
    <t>CI Lower Limit</t>
  </si>
  <si>
    <t>CI Upper Limit</t>
  </si>
  <si>
    <t>CI Width</t>
  </si>
  <si>
    <t>Table B</t>
  </si>
  <si>
    <t xml:space="preserve"> </t>
  </si>
  <si>
    <t>Table C</t>
  </si>
  <si>
    <t>Sample Proportion of Failure</t>
  </si>
  <si>
    <t>Population Proportion of Success</t>
  </si>
  <si>
    <t>Sampling (standard) Error</t>
  </si>
  <si>
    <t>Population Mean:</t>
  </si>
  <si>
    <t>Population Variance:</t>
  </si>
  <si>
    <t>Population Standard deviation:</t>
  </si>
  <si>
    <t>Table D</t>
  </si>
  <si>
    <t>Sample Variance</t>
  </si>
  <si>
    <t>Sample Standard deviation</t>
  </si>
  <si>
    <t>Degrees of Freedom (DF)</t>
  </si>
  <si>
    <t>Hypothesis Testing: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</si>
  <si>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:</t>
    </r>
  </si>
  <si>
    <t>Parameter:</t>
  </si>
  <si>
    <t>Inequality Type</t>
  </si>
  <si>
    <t>Hypothesized mean</t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</si>
  <si>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</si>
  <si>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 xml:space="preserve">Test Statistic: </t>
  </si>
  <si>
    <t>P-value</t>
  </si>
  <si>
    <t xml:space="preserve">Significance Level: </t>
  </si>
  <si>
    <r>
      <t>Decision:  Reject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?</t>
    </r>
  </si>
  <si>
    <t xml:space="preserve">Answer "YES" or "NO" </t>
  </si>
  <si>
    <t>µ</t>
  </si>
  <si>
    <t xml:space="preserve">Decision in the context of the problem: </t>
  </si>
  <si>
    <t xml:space="preserve">Ctitical Value(s): </t>
  </si>
  <si>
    <t xml:space="preserve">Explain why: 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</si>
  <si>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</si>
  <si>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</si>
  <si>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t>Proportion of the population that are greater than 2:</t>
  </si>
  <si>
    <t>Random Sample of Size 36 from 2015 Data:</t>
  </si>
  <si>
    <t>Random Sample of Size 34 from 2016 Data</t>
  </si>
  <si>
    <t>Sample Size</t>
  </si>
  <si>
    <t>Population 1 (NY)</t>
  </si>
  <si>
    <t>Population 2 (LA)</t>
  </si>
  <si>
    <t xml:space="preserve">Population Variance </t>
  </si>
  <si>
    <t>Sample Means Difference</t>
  </si>
  <si>
    <r>
      <t xml:space="preserve"> z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 </t>
    </r>
  </si>
  <si>
    <t>CI Lower Limit for the Means Difference</t>
  </si>
  <si>
    <t>CI Upper Limit for the Means Difference</t>
  </si>
  <si>
    <t>Populations Mean Difference</t>
  </si>
  <si>
    <t>Population Mean</t>
  </si>
  <si>
    <r>
      <t xml:space="preserve"> t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</t>
    </r>
  </si>
  <si>
    <t>Random Sample of Size 20 from 2015:</t>
  </si>
  <si>
    <t>Random Sample of Size 25 from 2016:</t>
  </si>
  <si>
    <t>Sample 1 (2015)</t>
  </si>
  <si>
    <t>Sample 2 (2016)</t>
  </si>
  <si>
    <t>2015 Vehicles per Household (Population 1)</t>
  </si>
  <si>
    <t>2016 Vehicles per Household (Population 2)</t>
  </si>
  <si>
    <t>Population 1 (2015)</t>
  </si>
  <si>
    <t>Population 2 (2016)</t>
  </si>
  <si>
    <t>Sample number of Success *</t>
  </si>
  <si>
    <t>Sample Proportion of Success *</t>
  </si>
  <si>
    <t xml:space="preserve">Difference of Sample Proportions </t>
  </si>
  <si>
    <r>
      <t xml:space="preserve"> z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</t>
    </r>
  </si>
  <si>
    <t>Table E</t>
  </si>
  <si>
    <t xml:space="preserve">Difference of Population Proportions </t>
  </si>
  <si>
    <t>Random Sample of Size 120 from 2015:</t>
  </si>
  <si>
    <t>Random Sample of Size 125 from 2016:</t>
  </si>
  <si>
    <t xml:space="preserve">* Note: A proportion of Success is the proportion of households with more than two vehicles. </t>
  </si>
  <si>
    <t>Table B: Hypothesis Testing by Using the Data Analysis ToolPak:</t>
  </si>
  <si>
    <t>Hypothesized Quotient</t>
  </si>
  <si>
    <r>
      <t>σ</t>
    </r>
    <r>
      <rPr>
        <b/>
        <vertAlign val="subscript"/>
        <sz val="12"/>
        <color theme="1"/>
        <rFont val="Calibri"/>
        <family val="2"/>
      </rPr>
      <t>1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/σ</t>
    </r>
    <r>
      <rPr>
        <b/>
        <vertAlign val="subscript"/>
        <sz val="12"/>
        <color theme="1"/>
        <rFont val="Calibri"/>
        <family val="2"/>
      </rPr>
      <t>2</t>
    </r>
    <r>
      <rPr>
        <b/>
        <vertAlign val="superscript"/>
        <sz val="12"/>
        <color theme="1"/>
        <rFont val="Calibri"/>
        <family val="2"/>
      </rPr>
      <t>2</t>
    </r>
  </si>
  <si>
    <t>Mean</t>
  </si>
  <si>
    <t>Variance</t>
  </si>
  <si>
    <t>Population Means Difference</t>
  </si>
  <si>
    <t>Population Variance</t>
  </si>
  <si>
    <t>Table C: Hypothesis Testing by Using the Data Analysis ToolPak:</t>
  </si>
  <si>
    <t>Hypothesized Difference</t>
  </si>
  <si>
    <r>
      <rPr>
        <b/>
        <i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</rPr>
      <t>1</t>
    </r>
    <r>
      <rPr>
        <b/>
        <sz val="12"/>
        <color theme="1"/>
        <rFont val="Calibri"/>
        <family val="2"/>
      </rPr>
      <t xml:space="preserve"> -</t>
    </r>
    <r>
      <rPr>
        <b/>
        <i/>
        <vertAlign val="subscript"/>
        <sz val="12"/>
        <color theme="1"/>
        <rFont val="Calibri"/>
        <family val="2"/>
      </rPr>
      <t xml:space="preserve"> </t>
    </r>
    <r>
      <rPr>
        <b/>
        <i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</rPr>
      <t>2</t>
    </r>
  </si>
  <si>
    <r>
      <rPr>
        <b/>
        <i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</rPr>
      <t xml:space="preserve">1 </t>
    </r>
    <r>
      <rPr>
        <b/>
        <sz val="12"/>
        <color theme="1"/>
        <rFont val="Calibri"/>
        <family val="2"/>
      </rPr>
      <t>-</t>
    </r>
    <r>
      <rPr>
        <b/>
        <i/>
        <vertAlign val="subscript"/>
        <sz val="12"/>
        <color theme="1"/>
        <rFont val="Calibri"/>
        <family val="2"/>
      </rPr>
      <t xml:space="preserve"> </t>
    </r>
    <r>
      <rPr>
        <b/>
        <i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</rPr>
      <t>2</t>
    </r>
  </si>
  <si>
    <t>NO</t>
  </si>
  <si>
    <t>Sample  from 2015 Data</t>
  </si>
  <si>
    <t>Sample  from 2016 Data</t>
  </si>
  <si>
    <t>Hypothesis Testing (Population variances are known to be unequal):</t>
  </si>
  <si>
    <t>Hypothesis Testing (Population variances are known to be equal):</t>
  </si>
  <si>
    <t>Table D: Hypothesis Testing by Using the Data Analysis ToolPak:</t>
  </si>
  <si>
    <t>Pair</t>
  </si>
  <si>
    <r>
      <t xml:space="preserve">Differences </t>
    </r>
    <r>
      <rPr>
        <b/>
        <i/>
        <sz val="11"/>
        <color theme="1"/>
        <rFont val="Calibri"/>
        <family val="2"/>
        <scheme val="minor"/>
      </rPr>
      <t xml:space="preserve">d </t>
    </r>
    <r>
      <rPr>
        <b/>
        <sz val="11"/>
        <color theme="1"/>
        <rFont val="Calibri"/>
        <family val="2"/>
        <scheme val="minor"/>
      </rPr>
      <t>:</t>
    </r>
  </si>
  <si>
    <r>
      <t xml:space="preserve">Differences </t>
    </r>
    <r>
      <rPr>
        <b/>
        <i/>
        <sz val="11"/>
        <color theme="1"/>
        <rFont val="Calibri"/>
        <family val="2"/>
        <scheme val="minor"/>
      </rPr>
      <t xml:space="preserve"> d</t>
    </r>
  </si>
  <si>
    <r>
      <rPr>
        <b/>
        <i/>
        <sz val="12"/>
        <color theme="1"/>
        <rFont val="Calibri"/>
        <family val="2"/>
      </rPr>
      <t>µ</t>
    </r>
    <r>
      <rPr>
        <b/>
        <i/>
        <vertAlign val="subscript"/>
        <sz val="12"/>
        <color theme="1"/>
        <rFont val="Calibri"/>
        <family val="2"/>
      </rPr>
      <t>d</t>
    </r>
    <r>
      <rPr>
        <b/>
        <sz val="12"/>
        <color theme="1"/>
        <rFont val="Calibri"/>
        <family val="2"/>
      </rPr>
      <t xml:space="preserve"> </t>
    </r>
  </si>
  <si>
    <t>Dependent Samples of 24 Pairs</t>
  </si>
  <si>
    <t>Sample Number of Success *</t>
  </si>
  <si>
    <r>
      <rPr>
        <b/>
        <i/>
        <sz val="11"/>
        <color theme="1"/>
        <rFont val="Calibri"/>
        <family val="2"/>
        <scheme val="minor"/>
      </rPr>
      <t>p-bar</t>
    </r>
    <r>
      <rPr>
        <b/>
        <sz val="11"/>
        <color theme="1"/>
        <rFont val="Calibri"/>
        <family val="2"/>
        <scheme val="minor"/>
      </rPr>
      <t>: Pooled estimate for proportions</t>
    </r>
  </si>
  <si>
    <r>
      <rPr>
        <b/>
        <i/>
        <sz val="11"/>
        <color theme="1"/>
        <rFont val="Calibri"/>
        <family val="2"/>
        <scheme val="minor"/>
      </rPr>
      <t>q-bar</t>
    </r>
    <r>
      <rPr>
        <b/>
        <sz val="11"/>
        <color theme="1"/>
        <rFont val="Calibri"/>
        <family val="2"/>
        <scheme val="minor"/>
      </rPr>
      <t xml:space="preserve"> = 1 -</t>
    </r>
    <r>
      <rPr>
        <b/>
        <i/>
        <sz val="11"/>
        <color theme="1"/>
        <rFont val="Calibri"/>
        <family val="2"/>
        <scheme val="minor"/>
      </rPr>
      <t xml:space="preserve"> p-bar</t>
    </r>
  </si>
  <si>
    <t>Hypothesized Proportions Difference</t>
  </si>
  <si>
    <r>
      <rPr>
        <b/>
        <i/>
        <sz val="12"/>
        <color theme="1"/>
        <rFont val="Calibri"/>
        <family val="2"/>
      </rPr>
      <t>p</t>
    </r>
    <r>
      <rPr>
        <b/>
        <vertAlign val="subscript"/>
        <sz val="12"/>
        <color theme="1"/>
        <rFont val="Calibri"/>
        <family val="2"/>
      </rPr>
      <t>1</t>
    </r>
    <r>
      <rPr>
        <b/>
        <sz val="12"/>
        <color theme="1"/>
        <rFont val="Calibri"/>
        <family val="2"/>
      </rPr>
      <t xml:space="preserve"> -</t>
    </r>
    <r>
      <rPr>
        <b/>
        <i/>
        <vertAlign val="subscript"/>
        <sz val="12"/>
        <color theme="1"/>
        <rFont val="Calibri"/>
        <family val="2"/>
      </rPr>
      <t xml:space="preserve"> </t>
    </r>
    <r>
      <rPr>
        <b/>
        <i/>
        <sz val="12"/>
        <color theme="1"/>
        <rFont val="Calibri"/>
        <family val="2"/>
      </rPr>
      <t>p</t>
    </r>
    <r>
      <rPr>
        <b/>
        <vertAlign val="subscript"/>
        <sz val="12"/>
        <color theme="1"/>
        <rFont val="Calibri"/>
        <family val="2"/>
      </rPr>
      <t>2</t>
    </r>
  </si>
  <si>
    <t>" != "</t>
  </si>
  <si>
    <t>" = "</t>
  </si>
  <si>
    <t>No</t>
  </si>
  <si>
    <t>Explain why: Because p-value is bigger than alpha</t>
  </si>
  <si>
    <t xml:space="preserve">There is not enough evidence to conclude that the two standard deviation are different. 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</si>
  <si>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</si>
  <si>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</si>
  <si>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</si>
  <si>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</si>
  <si>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</si>
  <si>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</si>
  <si>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</si>
  <si>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</si>
  <si>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</si>
  <si>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</si>
  <si>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</si>
  <si>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t-Test: Two-Sample Assuming Unequal Variances</t>
  </si>
  <si>
    <t>df</t>
  </si>
  <si>
    <t>t Stat</t>
  </si>
  <si>
    <t>P(T&lt;=t) one-tail</t>
  </si>
  <si>
    <t>t Critical one-tail</t>
  </si>
  <si>
    <t>P(T&lt;=t) two-tail</t>
  </si>
  <si>
    <t>t Critical two-tail</t>
  </si>
  <si>
    <t>&lt;</t>
  </si>
  <si>
    <t>&gt;=</t>
  </si>
  <si>
    <t>yes</t>
  </si>
  <si>
    <t>Explain why: t&gt; t* so the null hypothesis is rejected</t>
  </si>
  <si>
    <t>Explain why: because t &gt; t*</t>
  </si>
  <si>
    <t>Explain why: T*&lt;T</t>
  </si>
  <si>
    <t>Explain why: z&gt;z*</t>
  </si>
  <si>
    <t>Explain why: T &lt; T*</t>
  </si>
  <si>
    <t xml:space="preserve"> There is not enough evidence to conclude that the two standard deviation are different. </t>
  </si>
  <si>
    <t>"! = "</t>
  </si>
  <si>
    <t>F-Test Two-Sample for Variances</t>
  </si>
  <si>
    <t>F</t>
  </si>
  <si>
    <t>P(F&lt;=f) one-tail</t>
  </si>
  <si>
    <t>F Critical one-tail</t>
  </si>
  <si>
    <t>F Critical two-tail</t>
  </si>
  <si>
    <t>t-Test: Paired Two Sample for Means</t>
  </si>
  <si>
    <t>Pearson Correlation</t>
  </si>
  <si>
    <t xml:space="preserve">There is not enough evidence to conclude that the two proportion of succes are different.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</si>
</sst>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i/>
      <vertAlign val="sub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ill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0" fontId="3" fillId="0" borderId="3" xfId="2" applyNumberFormat="1" applyFont="1" applyBorder="1" applyAlignment="1">
      <alignment horizontal="center"/>
    </xf>
    <xf numFmtId="0" fontId="3" fillId="3" borderId="0" xfId="0" applyFont="1" applyFill="1" applyBorder="1"/>
    <xf numFmtId="0" fontId="3" fillId="0" borderId="2" xfId="0" applyFont="1" applyFill="1" applyBorder="1"/>
    <xf numFmtId="0" fontId="3" fillId="0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NumberFormat="1" applyFont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0" borderId="9" xfId="0" applyBorder="1"/>
    <xf numFmtId="0" fontId="0" fillId="0" borderId="7" xfId="0" applyFont="1" applyFill="1" applyBorder="1"/>
    <xf numFmtId="0" fontId="0" fillId="0" borderId="5" xfId="0" applyBorder="1"/>
    <xf numFmtId="0" fontId="6" fillId="4" borderId="2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164" fontId="0" fillId="0" borderId="0" xfId="0" applyNumberFormat="1"/>
    <xf numFmtId="0" fontId="0" fillId="6" borderId="0" xfId="0" applyFill="1"/>
    <xf numFmtId="0" fontId="0" fillId="3" borderId="0" xfId="0" applyFill="1"/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0" fillId="0" borderId="21" xfId="0" applyBorder="1"/>
    <xf numFmtId="0" fontId="3" fillId="0" borderId="2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165" fontId="3" fillId="0" borderId="12" xfId="0" applyNumberFormat="1" applyFont="1" applyBorder="1" applyAlignment="1">
      <alignment horizontal="center"/>
    </xf>
    <xf numFmtId="165" fontId="3" fillId="0" borderId="3" xfId="2" applyNumberFormat="1" applyFont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165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16" fillId="0" borderId="2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6" fontId="3" fillId="4" borderId="2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 wrapText="1"/>
    </xf>
    <xf numFmtId="0" fontId="3" fillId="4" borderId="14" xfId="0" applyFont="1" applyFill="1" applyBorder="1" applyAlignment="1">
      <alignment horizontal="left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/>
    </xf>
    <xf numFmtId="0" fontId="14" fillId="4" borderId="15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164" fontId="3" fillId="0" borderId="3" xfId="2" applyNumberFormat="1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84667</xdr:colOff>
      <xdr:row>9</xdr:row>
      <xdr:rowOff>52917</xdr:rowOff>
    </xdr:from>
    <xdr:to>
      <xdr:col>6</xdr:col>
      <xdr:colOff>1280584</xdr:colOff>
      <xdr:row>11</xdr:row>
      <xdr:rowOff>70909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7541CD-9A37-48DC-B201-EAD196296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4517" y="1805517"/>
          <a:ext cx="1196975" cy="3989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38101</xdr:colOff>
      <xdr:row>8</xdr:row>
      <xdr:rowOff>95251</xdr:rowOff>
    </xdr:from>
    <xdr:to>
      <xdr:col>16</xdr:col>
      <xdr:colOff>952502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B6FFA7-53D4-4A2D-B4F4-835E8050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6451" y="1638301"/>
          <a:ext cx="2143126" cy="666749"/>
        </a:xfrm>
        <a:prstGeom prst="rect">
          <a:avLst/>
        </a:prstGeom>
      </xdr:spPr>
    </xdr:pic>
    <xdr:clientData/>
  </xdr:twoCellAnchor>
  <xdr:twoCellAnchor editAs="oneCell">
    <xdr:from>
      <xdr:col>15</xdr:col>
      <xdr:colOff>137583</xdr:colOff>
      <xdr:row>6</xdr:row>
      <xdr:rowOff>42333</xdr:rowOff>
    </xdr:from>
    <xdr:to>
      <xdr:col>16</xdr:col>
      <xdr:colOff>172507</xdr:colOff>
      <xdr:row>8</xdr:row>
      <xdr:rowOff>147027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F3030E-ED75-4FD9-BD47-80042929F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15933" y="1204383"/>
          <a:ext cx="1263649" cy="4856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127000</xdr:colOff>
      <xdr:row>8</xdr:row>
      <xdr:rowOff>52918</xdr:rowOff>
    </xdr:from>
    <xdr:to>
      <xdr:col>15</xdr:col>
      <xdr:colOff>1862667</xdr:colOff>
      <xdr:row>10</xdr:row>
      <xdr:rowOff>163966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1AE22-26BD-43EF-95FE-F54926E24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15050" y="1615018"/>
          <a:ext cx="1735667" cy="5015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275520</xdr:colOff>
      <xdr:row>9</xdr:row>
      <xdr:rowOff>4939</xdr:rowOff>
    </xdr:from>
    <xdr:to>
      <xdr:col>5</xdr:col>
      <xdr:colOff>1814144</xdr:colOff>
      <xdr:row>12</xdr:row>
      <xdr:rowOff>42958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CC685B-892B-45EE-960A-3641E799B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0298" y="1811161"/>
          <a:ext cx="1538624" cy="6306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8</xdr:row>
      <xdr:rowOff>19050</xdr:rowOff>
    </xdr:from>
    <xdr:to>
      <xdr:col>6</xdr:col>
      <xdr:colOff>321733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44B63B-7834-4D99-9570-F110C70E9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1571625"/>
          <a:ext cx="2000250" cy="685800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5</xdr:row>
      <xdr:rowOff>144992</xdr:rowOff>
    </xdr:from>
    <xdr:to>
      <xdr:col>5</xdr:col>
      <xdr:colOff>1351491</xdr:colOff>
      <xdr:row>8</xdr:row>
      <xdr:rowOff>59186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AE0EC8-E64F-4410-AE59-9BA0E7E3D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4775" y="1126067"/>
          <a:ext cx="1266825" cy="485694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6</xdr:row>
      <xdr:rowOff>38100</xdr:rowOff>
    </xdr:from>
    <xdr:to>
      <xdr:col>11</xdr:col>
      <xdr:colOff>615950</xdr:colOff>
      <xdr:row>8</xdr:row>
      <xdr:rowOff>95170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BA84AE-3FF1-412C-B98A-EF0398745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59150" y="1209675"/>
          <a:ext cx="2486025" cy="43807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8</xdr:row>
      <xdr:rowOff>114301</xdr:rowOff>
    </xdr:from>
    <xdr:to>
      <xdr:col>10</xdr:col>
      <xdr:colOff>1143000</xdr:colOff>
      <xdr:row>9</xdr:row>
      <xdr:rowOff>171451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B1B278-DBBD-4E3B-8F1E-D16DF0C9E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59150" y="1666876"/>
          <a:ext cx="1114425" cy="247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9</xdr:row>
      <xdr:rowOff>133350</xdr:rowOff>
    </xdr:from>
    <xdr:to>
      <xdr:col>7</xdr:col>
      <xdr:colOff>180712</xdr:colOff>
      <xdr:row>13</xdr:row>
      <xdr:rowOff>85636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4741A8-65BB-417E-94AE-4BC3B08A4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9825" y="1924050"/>
          <a:ext cx="2104762" cy="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verning.com/gov-dat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9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41" customWidth="1"/>
    <col min="4" max="4" width="37.5" style="10" customWidth="1"/>
    <col min="5" max="5" width="31.5" style="6" customWidth="1"/>
    <col min="6" max="6" width="32.33203125" style="6" customWidth="1"/>
    <col min="7" max="7" width="26.6640625" style="6" customWidth="1"/>
    <col min="8" max="8" width="28.33203125" style="6" customWidth="1"/>
  </cols>
  <sheetData>
    <row r="1" spans="1:13" ht="18" customHeight="1" thickBot="1" x14ac:dyDescent="0.25">
      <c r="A1" s="1"/>
      <c r="B1" s="1"/>
      <c r="C1" s="1"/>
      <c r="D1" s="7" t="s">
        <v>317</v>
      </c>
      <c r="E1" s="2" t="s">
        <v>318</v>
      </c>
      <c r="F1" s="2" t="s">
        <v>320</v>
      </c>
      <c r="G1" s="2" t="s">
        <v>319</v>
      </c>
      <c r="H1" s="2" t="s">
        <v>321</v>
      </c>
      <c r="I1" s="1"/>
      <c r="J1" s="1"/>
      <c r="K1" s="1"/>
      <c r="L1" s="1"/>
      <c r="M1" s="1"/>
    </row>
    <row r="2" spans="1:13" ht="18" customHeight="1" thickTop="1" x14ac:dyDescent="0.2">
      <c r="A2" s="1" t="s">
        <v>323</v>
      </c>
      <c r="B2" s="1"/>
      <c r="C2" s="1"/>
      <c r="D2" s="8" t="s">
        <v>0</v>
      </c>
      <c r="E2" s="4">
        <v>5.3999999999999999E-2</v>
      </c>
      <c r="F2" s="4">
        <v>0.08</v>
      </c>
      <c r="G2" s="3">
        <v>1.71</v>
      </c>
      <c r="H2" s="3">
        <v>1.69</v>
      </c>
      <c r="I2" s="1"/>
      <c r="J2" s="1"/>
      <c r="K2" s="1"/>
      <c r="L2" s="1"/>
      <c r="M2" s="1"/>
    </row>
    <row r="3" spans="1:13" ht="18" customHeight="1" x14ac:dyDescent="0.2">
      <c r="A3" s="11" t="s">
        <v>322</v>
      </c>
      <c r="B3" s="1"/>
      <c r="C3" s="1"/>
      <c r="D3" s="8" t="s">
        <v>1</v>
      </c>
      <c r="E3" s="4">
        <v>0.14499999999999999</v>
      </c>
      <c r="F3" s="4">
        <v>0.129</v>
      </c>
      <c r="G3" s="3">
        <v>1.42</v>
      </c>
      <c r="H3" s="3">
        <v>1.46</v>
      </c>
      <c r="I3" s="1"/>
      <c r="J3" s="1"/>
      <c r="K3" s="1"/>
      <c r="L3" s="1"/>
      <c r="M3" s="1"/>
    </row>
    <row r="4" spans="1:13" ht="18" customHeight="1" x14ac:dyDescent="0.2">
      <c r="A4" s="1"/>
      <c r="B4" s="1"/>
      <c r="C4" s="1"/>
      <c r="D4" s="8" t="s">
        <v>2</v>
      </c>
      <c r="E4" s="4">
        <v>8.5000000000000006E-2</v>
      </c>
      <c r="F4" s="4">
        <v>6.9000000000000006E-2</v>
      </c>
      <c r="G4" s="3">
        <v>1.69</v>
      </c>
      <c r="H4" s="3">
        <v>1.75</v>
      </c>
      <c r="I4" s="1"/>
      <c r="J4" s="1"/>
      <c r="K4" s="1"/>
      <c r="L4" s="1"/>
      <c r="M4" s="1"/>
    </row>
    <row r="5" spans="1:13" ht="18" customHeight="1" x14ac:dyDescent="0.2">
      <c r="A5" s="1"/>
      <c r="B5" s="1"/>
      <c r="C5" s="1"/>
      <c r="D5" s="8" t="s">
        <v>3</v>
      </c>
      <c r="E5" s="4">
        <v>0.10100000000000001</v>
      </c>
      <c r="F5" s="4">
        <v>0.1</v>
      </c>
      <c r="G5" s="3">
        <v>1.38</v>
      </c>
      <c r="H5" s="3">
        <v>1.34</v>
      </c>
      <c r="I5" s="1"/>
      <c r="J5" s="1"/>
      <c r="K5" s="1"/>
      <c r="L5" s="1"/>
      <c r="M5" s="1"/>
    </row>
    <row r="6" spans="1:13" ht="18" customHeight="1" x14ac:dyDescent="0.2">
      <c r="A6" s="1"/>
      <c r="B6" s="1"/>
      <c r="C6" s="1"/>
      <c r="D6" s="8" t="s">
        <v>4</v>
      </c>
      <c r="E6" s="4">
        <v>0.192</v>
      </c>
      <c r="F6" s="4">
        <v>0.16900000000000001</v>
      </c>
      <c r="G6" s="3">
        <v>1.31</v>
      </c>
      <c r="H6" s="3">
        <v>1.33</v>
      </c>
      <c r="I6" s="1"/>
      <c r="J6" s="1"/>
      <c r="K6" s="1"/>
      <c r="L6" s="1"/>
      <c r="M6" s="1"/>
    </row>
    <row r="7" spans="1:13" ht="18" customHeight="1" x14ac:dyDescent="0.2">
      <c r="A7" s="1"/>
      <c r="B7" s="1"/>
      <c r="C7" s="1"/>
      <c r="D7" s="8" t="s">
        <v>5</v>
      </c>
      <c r="E7" s="4">
        <v>6.0999999999999999E-2</v>
      </c>
      <c r="F7" s="4">
        <v>4.2000000000000003E-2</v>
      </c>
      <c r="G7" s="3">
        <v>1.73</v>
      </c>
      <c r="H7" s="3">
        <v>1.81</v>
      </c>
      <c r="I7" s="1"/>
      <c r="J7" s="1"/>
      <c r="K7" s="1"/>
      <c r="L7" s="1"/>
      <c r="M7" s="1"/>
    </row>
    <row r="8" spans="1:13" ht="18" customHeight="1" x14ac:dyDescent="0.2">
      <c r="A8" s="1"/>
      <c r="B8" s="1"/>
      <c r="C8" s="1"/>
      <c r="D8" s="8" t="s">
        <v>6</v>
      </c>
      <c r="E8" s="4">
        <v>5.7000000000000002E-2</v>
      </c>
      <c r="F8" s="4">
        <v>5.1999999999999998E-2</v>
      </c>
      <c r="G8" s="3">
        <v>2.0099999999999998</v>
      </c>
      <c r="H8" s="3">
        <v>2.0499999999999998</v>
      </c>
      <c r="I8" s="1"/>
      <c r="J8" s="1"/>
      <c r="K8" s="1"/>
      <c r="L8" s="1"/>
      <c r="M8" s="1"/>
    </row>
    <row r="9" spans="1:13" ht="18" customHeight="1" x14ac:dyDescent="0.2">
      <c r="A9" s="1"/>
      <c r="B9" s="1"/>
      <c r="C9" s="1"/>
      <c r="D9" s="8" t="s">
        <v>7</v>
      </c>
      <c r="E9" s="4">
        <v>6.8000000000000005E-2</v>
      </c>
      <c r="F9" s="4">
        <v>6.0999999999999999E-2</v>
      </c>
      <c r="G9" s="3">
        <v>1.84</v>
      </c>
      <c r="H9" s="3">
        <v>1.95</v>
      </c>
      <c r="I9" s="1"/>
      <c r="J9" s="1"/>
      <c r="K9" s="1"/>
      <c r="L9" s="1"/>
      <c r="M9" s="1"/>
    </row>
    <row r="10" spans="1:13" ht="18" customHeight="1" x14ac:dyDescent="0.2">
      <c r="A10" s="1"/>
      <c r="B10" s="1"/>
      <c r="C10" s="1"/>
      <c r="D10" s="8" t="s">
        <v>8</v>
      </c>
      <c r="E10" s="4">
        <v>0.124</v>
      </c>
      <c r="F10" s="4">
        <v>0.115</v>
      </c>
      <c r="G10" s="3">
        <v>1.45</v>
      </c>
      <c r="H10" s="3">
        <v>1.44</v>
      </c>
      <c r="I10" s="1"/>
      <c r="J10" s="1"/>
      <c r="K10" s="1"/>
      <c r="L10" s="1"/>
      <c r="M10" s="1"/>
    </row>
    <row r="11" spans="1:13" ht="18" customHeight="1" x14ac:dyDescent="0.2">
      <c r="A11" s="1"/>
      <c r="B11" s="1"/>
      <c r="C11" s="1"/>
      <c r="D11" s="8" t="s">
        <v>9</v>
      </c>
      <c r="E11" s="4">
        <v>5.7000000000000002E-2</v>
      </c>
      <c r="F11" s="4">
        <v>3.3000000000000002E-2</v>
      </c>
      <c r="G11" s="3">
        <v>2.14</v>
      </c>
      <c r="H11" s="3">
        <v>2.2400000000000002</v>
      </c>
      <c r="I11" s="1"/>
      <c r="J11" s="1"/>
      <c r="K11" s="1"/>
      <c r="L11" s="1"/>
      <c r="M11" s="1"/>
    </row>
    <row r="12" spans="1:13" ht="18" customHeight="1" x14ac:dyDescent="0.2">
      <c r="A12" s="1"/>
      <c r="B12" s="1"/>
      <c r="C12" s="1"/>
      <c r="D12" s="8" t="s">
        <v>10</v>
      </c>
      <c r="E12" s="4">
        <v>8.7999999999999995E-2</v>
      </c>
      <c r="F12" s="4">
        <v>9.6000000000000002E-2</v>
      </c>
      <c r="G12" s="3">
        <v>1.53</v>
      </c>
      <c r="H12" s="3">
        <v>1.58</v>
      </c>
      <c r="I12" s="1"/>
      <c r="J12" s="1"/>
      <c r="K12" s="1"/>
      <c r="L12" s="1"/>
      <c r="M12" s="1"/>
    </row>
    <row r="13" spans="1:13" ht="18" customHeight="1" x14ac:dyDescent="0.2">
      <c r="A13" s="1"/>
      <c r="B13" s="1"/>
      <c r="C13" s="1"/>
      <c r="D13" s="8" t="s">
        <v>11</v>
      </c>
      <c r="E13" s="4">
        <v>4.7E-2</v>
      </c>
      <c r="F13" s="4">
        <v>3.6999999999999998E-2</v>
      </c>
      <c r="G13" s="3">
        <v>1.85</v>
      </c>
      <c r="H13" s="3">
        <v>1.89</v>
      </c>
      <c r="I13" s="1"/>
      <c r="J13" s="1"/>
      <c r="K13" s="1"/>
      <c r="L13" s="1"/>
      <c r="M13" s="1"/>
    </row>
    <row r="14" spans="1:13" ht="18" customHeight="1" x14ac:dyDescent="0.2">
      <c r="A14" s="1"/>
      <c r="B14" s="1"/>
      <c r="C14" s="1"/>
      <c r="D14" s="8" t="s">
        <v>12</v>
      </c>
      <c r="E14" s="4">
        <v>0.13400000000000001</v>
      </c>
      <c r="F14" s="4">
        <v>0.127</v>
      </c>
      <c r="G14" s="3">
        <v>1.38</v>
      </c>
      <c r="H14" s="3">
        <v>1.4</v>
      </c>
      <c r="I14" s="1"/>
      <c r="J14" s="1"/>
      <c r="K14" s="1"/>
      <c r="L14" s="1"/>
      <c r="M14" s="1"/>
    </row>
    <row r="15" spans="1:13" ht="18" customHeight="1" x14ac:dyDescent="0.2">
      <c r="A15" s="1"/>
      <c r="B15" s="1"/>
      <c r="C15" s="1"/>
      <c r="D15" s="8" t="s">
        <v>13</v>
      </c>
      <c r="E15" s="4">
        <v>3.6999999999999998E-2</v>
      </c>
      <c r="F15" s="4">
        <v>3.5999999999999997E-2</v>
      </c>
      <c r="G15" s="3">
        <v>2.04</v>
      </c>
      <c r="H15" s="3">
        <v>2.0699999999999998</v>
      </c>
      <c r="I15" s="1"/>
      <c r="J15" s="1"/>
      <c r="K15" s="1"/>
      <c r="L15" s="1"/>
      <c r="M15" s="1"/>
    </row>
    <row r="16" spans="1:13" ht="18" customHeight="1" x14ac:dyDescent="0.2">
      <c r="A16" s="1"/>
      <c r="B16" s="1"/>
      <c r="C16" s="1"/>
      <c r="D16" s="8" t="s">
        <v>14</v>
      </c>
      <c r="E16" s="4">
        <v>0.112</v>
      </c>
      <c r="F16" s="4">
        <v>0.09</v>
      </c>
      <c r="G16" s="3">
        <v>1.52</v>
      </c>
      <c r="H16" s="3">
        <v>1.67</v>
      </c>
      <c r="I16" s="1"/>
      <c r="J16" s="1"/>
      <c r="K16" s="1"/>
      <c r="L16" s="1"/>
      <c r="M16" s="1"/>
    </row>
    <row r="17" spans="1:13" ht="18" customHeight="1" x14ac:dyDescent="0.2">
      <c r="A17" s="1"/>
      <c r="B17" s="1"/>
      <c r="C17" s="1"/>
      <c r="D17" s="8" t="s">
        <v>15</v>
      </c>
      <c r="E17" s="4">
        <v>0.152</v>
      </c>
      <c r="F17" s="4">
        <v>0.16400000000000001</v>
      </c>
      <c r="G17" s="3">
        <v>1.31</v>
      </c>
      <c r="H17" s="3">
        <v>1.28</v>
      </c>
      <c r="I17" s="1"/>
      <c r="J17" s="1"/>
      <c r="K17" s="1"/>
      <c r="L17" s="1"/>
      <c r="M17" s="1"/>
    </row>
    <row r="18" spans="1:13" ht="19.5" customHeight="1" x14ac:dyDescent="0.2">
      <c r="A18" s="1"/>
      <c r="B18" s="1"/>
      <c r="C18" s="1"/>
      <c r="D18" s="8" t="s">
        <v>16</v>
      </c>
      <c r="E18" s="4">
        <v>9.2999999999999999E-2</v>
      </c>
      <c r="F18" s="4">
        <v>9.0999999999999998E-2</v>
      </c>
      <c r="G18" s="3">
        <v>1.68</v>
      </c>
      <c r="H18" s="3">
        <v>1.69</v>
      </c>
      <c r="I18" s="1"/>
      <c r="J18" s="1"/>
      <c r="K18" s="1"/>
      <c r="L18" s="1"/>
      <c r="M18" s="1"/>
    </row>
    <row r="19" spans="1:13" ht="18" customHeight="1" x14ac:dyDescent="0.2">
      <c r="A19" s="1"/>
      <c r="B19" s="1"/>
      <c r="C19" s="1"/>
      <c r="D19" s="8" t="s">
        <v>17</v>
      </c>
      <c r="E19" s="4">
        <v>7.3999999999999996E-2</v>
      </c>
      <c r="F19" s="4">
        <v>6.3E-2</v>
      </c>
      <c r="G19" s="3">
        <v>1.82</v>
      </c>
      <c r="H19" s="3">
        <v>1.85</v>
      </c>
      <c r="I19" s="1"/>
      <c r="J19" s="1"/>
      <c r="K19" s="1"/>
      <c r="L19" s="1"/>
      <c r="M19" s="1"/>
    </row>
    <row r="20" spans="1:13" ht="18" customHeight="1" x14ac:dyDescent="0.2">
      <c r="A20" s="1"/>
      <c r="B20" s="1"/>
      <c r="C20" s="1"/>
      <c r="D20" s="8" t="s">
        <v>18</v>
      </c>
      <c r="E20" s="4">
        <v>0.04</v>
      </c>
      <c r="F20" s="4">
        <v>3.7999999999999999E-2</v>
      </c>
      <c r="G20" s="3">
        <v>1.98</v>
      </c>
      <c r="H20" s="3">
        <v>1.94</v>
      </c>
      <c r="I20" s="1"/>
      <c r="J20" s="1"/>
      <c r="K20" s="1"/>
      <c r="L20" s="1"/>
      <c r="M20" s="1"/>
    </row>
    <row r="21" spans="1:13" ht="18" customHeight="1" x14ac:dyDescent="0.2">
      <c r="A21" s="1"/>
      <c r="B21" s="1"/>
      <c r="C21" s="1"/>
      <c r="D21" s="8" t="s">
        <v>19</v>
      </c>
      <c r="E21" s="4">
        <v>6.9000000000000006E-2</v>
      </c>
      <c r="F21" s="4">
        <v>0.06</v>
      </c>
      <c r="G21" s="3">
        <v>1.65</v>
      </c>
      <c r="H21" s="3">
        <v>1.65</v>
      </c>
      <c r="I21" s="1"/>
      <c r="J21" s="1"/>
      <c r="K21" s="1"/>
      <c r="L21" s="1"/>
      <c r="M21" s="1"/>
    </row>
    <row r="22" spans="1:13" ht="18" customHeight="1" x14ac:dyDescent="0.2">
      <c r="A22" s="1"/>
      <c r="B22" s="1"/>
      <c r="C22" s="1"/>
      <c r="D22" s="8" t="s">
        <v>20</v>
      </c>
      <c r="E22" s="4">
        <v>5.5E-2</v>
      </c>
      <c r="F22" s="4">
        <v>6.0999999999999999E-2</v>
      </c>
      <c r="G22" s="3">
        <v>1.93</v>
      </c>
      <c r="H22" s="3">
        <v>1.92</v>
      </c>
      <c r="I22" s="1"/>
      <c r="J22" s="1"/>
      <c r="K22" s="1"/>
      <c r="L22" s="1"/>
      <c r="M22" s="1"/>
    </row>
    <row r="23" spans="1:13" ht="18" customHeight="1" x14ac:dyDescent="0.2">
      <c r="A23" s="1"/>
      <c r="B23" s="1"/>
      <c r="C23" s="1"/>
      <c r="D23" s="8" t="s">
        <v>21</v>
      </c>
      <c r="E23" s="4">
        <v>0.307</v>
      </c>
      <c r="F23" s="4">
        <v>0.28899999999999998</v>
      </c>
      <c r="G23" s="3">
        <v>1.08</v>
      </c>
      <c r="H23" s="3">
        <v>1.08</v>
      </c>
      <c r="I23" s="1"/>
      <c r="J23" s="1"/>
      <c r="K23" s="1"/>
      <c r="L23" s="1"/>
      <c r="M23" s="1"/>
    </row>
    <row r="24" spans="1:13" ht="18" customHeight="1" x14ac:dyDescent="0.2">
      <c r="A24" s="1"/>
      <c r="B24" s="1"/>
      <c r="C24" s="1"/>
      <c r="D24" s="8" t="s">
        <v>22</v>
      </c>
      <c r="E24" s="4">
        <v>0.104</v>
      </c>
      <c r="F24" s="4">
        <v>0.114</v>
      </c>
      <c r="G24" s="3">
        <v>1.54</v>
      </c>
      <c r="H24" s="3">
        <v>1.55</v>
      </c>
      <c r="I24" s="1"/>
      <c r="J24" s="1"/>
      <c r="K24" s="1"/>
      <c r="L24" s="1"/>
      <c r="M24" s="1"/>
    </row>
    <row r="25" spans="1:13" ht="18" customHeight="1" x14ac:dyDescent="0.2">
      <c r="A25" s="1"/>
      <c r="B25" s="1"/>
      <c r="C25" s="1"/>
      <c r="D25" s="8" t="s">
        <v>23</v>
      </c>
      <c r="E25" s="4">
        <v>8.7999999999999995E-2</v>
      </c>
      <c r="F25" s="4">
        <v>7.6999999999999999E-2</v>
      </c>
      <c r="G25" s="3">
        <v>1.57</v>
      </c>
      <c r="H25" s="3">
        <v>1.62</v>
      </c>
      <c r="I25" s="1"/>
      <c r="J25" s="1"/>
      <c r="K25" s="1"/>
      <c r="L25" s="1"/>
      <c r="M25" s="1"/>
    </row>
    <row r="26" spans="1:13" ht="18" customHeight="1" x14ac:dyDescent="0.2">
      <c r="A26" s="1"/>
      <c r="B26" s="1"/>
      <c r="C26" s="1"/>
      <c r="D26" s="8" t="s">
        <v>24</v>
      </c>
      <c r="E26" s="4">
        <v>5.5E-2</v>
      </c>
      <c r="F26" s="4">
        <v>6.9000000000000006E-2</v>
      </c>
      <c r="G26" s="3">
        <v>1.74</v>
      </c>
      <c r="H26" s="3">
        <v>1.81</v>
      </c>
      <c r="I26" s="1"/>
      <c r="J26" s="1"/>
      <c r="K26" s="1"/>
      <c r="L26" s="1"/>
      <c r="M26" s="1"/>
    </row>
    <row r="27" spans="1:13" ht="18" customHeight="1" x14ac:dyDescent="0.2">
      <c r="A27" s="1"/>
      <c r="B27" s="1"/>
      <c r="C27" s="1"/>
      <c r="D27" s="8" t="s">
        <v>25</v>
      </c>
      <c r="E27" s="4">
        <v>0.19800000000000001</v>
      </c>
      <c r="F27" s="4">
        <v>0.23100000000000001</v>
      </c>
      <c r="G27" s="3">
        <v>1.29</v>
      </c>
      <c r="H27" s="3">
        <v>1.23</v>
      </c>
      <c r="I27" s="1"/>
      <c r="J27" s="1"/>
      <c r="K27" s="1"/>
      <c r="L27" s="1"/>
      <c r="M27" s="1"/>
    </row>
    <row r="28" spans="1:13" ht="18" customHeight="1" x14ac:dyDescent="0.2">
      <c r="A28" s="1"/>
      <c r="B28" s="1"/>
      <c r="C28" s="1"/>
      <c r="D28" s="8" t="s">
        <v>26</v>
      </c>
      <c r="E28" s="4">
        <v>4.9000000000000002E-2</v>
      </c>
      <c r="F28" s="4">
        <v>6.7000000000000004E-2</v>
      </c>
      <c r="G28" s="3">
        <v>2.0499999999999998</v>
      </c>
      <c r="H28" s="3">
        <v>1.91</v>
      </c>
      <c r="I28" s="1"/>
      <c r="J28" s="1"/>
      <c r="K28" s="1"/>
      <c r="L28" s="1"/>
      <c r="M28" s="1"/>
    </row>
    <row r="29" spans="1:13" ht="18" customHeight="1" x14ac:dyDescent="0.2">
      <c r="A29" s="1"/>
      <c r="B29" s="1"/>
      <c r="C29" s="1"/>
      <c r="D29" s="8" t="s">
        <v>27</v>
      </c>
      <c r="E29" s="4">
        <v>0.158</v>
      </c>
      <c r="F29" s="4">
        <v>0.123</v>
      </c>
      <c r="G29" s="3">
        <v>1.41</v>
      </c>
      <c r="H29" s="3">
        <v>1.48</v>
      </c>
      <c r="I29" s="1"/>
      <c r="J29" s="1"/>
      <c r="K29" s="1"/>
      <c r="L29" s="1"/>
      <c r="M29" s="1"/>
    </row>
    <row r="30" spans="1:13" ht="18" customHeight="1" x14ac:dyDescent="0.2">
      <c r="A30" s="1"/>
      <c r="B30" s="1"/>
      <c r="C30" s="1"/>
      <c r="D30" s="8" t="s">
        <v>28</v>
      </c>
      <c r="E30" s="4">
        <v>4.7E-2</v>
      </c>
      <c r="F30" s="4">
        <v>4.5999999999999999E-2</v>
      </c>
      <c r="G30" s="3">
        <v>1.81</v>
      </c>
      <c r="H30" s="3">
        <v>1.7</v>
      </c>
      <c r="I30" s="1"/>
      <c r="J30" s="1"/>
      <c r="K30" s="1"/>
      <c r="L30" s="1"/>
      <c r="M30" s="1"/>
    </row>
    <row r="31" spans="1:13" ht="18" customHeight="1" x14ac:dyDescent="0.2">
      <c r="A31" s="1"/>
      <c r="B31" s="1"/>
      <c r="C31" s="1"/>
      <c r="D31" s="8" t="s">
        <v>29</v>
      </c>
      <c r="E31" s="4">
        <v>0.35399999999999998</v>
      </c>
      <c r="F31" s="4">
        <v>0.33800000000000002</v>
      </c>
      <c r="G31" s="3">
        <v>0.94</v>
      </c>
      <c r="H31" s="3">
        <v>0.94</v>
      </c>
      <c r="I31" s="1"/>
      <c r="J31" s="1"/>
      <c r="K31" s="1"/>
      <c r="L31" s="1"/>
      <c r="M31" s="1"/>
    </row>
    <row r="32" spans="1:13" ht="18" customHeight="1" x14ac:dyDescent="0.2">
      <c r="A32" s="1"/>
      <c r="B32" s="1"/>
      <c r="C32" s="1"/>
      <c r="D32" s="8" t="s">
        <v>30</v>
      </c>
      <c r="E32" s="4">
        <v>8.1000000000000003E-2</v>
      </c>
      <c r="F32" s="4">
        <v>7.2999999999999995E-2</v>
      </c>
      <c r="G32" s="3">
        <v>1.63</v>
      </c>
      <c r="H32" s="3">
        <v>1.72</v>
      </c>
      <c r="I32" s="1"/>
      <c r="J32" s="1"/>
      <c r="K32" s="1"/>
      <c r="L32" s="1"/>
      <c r="M32" s="1"/>
    </row>
    <row r="33" spans="1:13" ht="18" customHeight="1" x14ac:dyDescent="0.2">
      <c r="A33" s="1"/>
      <c r="B33" s="1"/>
      <c r="C33" s="1"/>
      <c r="D33" s="8" t="s">
        <v>31</v>
      </c>
      <c r="E33" s="4">
        <v>3.6999999999999998E-2</v>
      </c>
      <c r="F33" s="4">
        <v>6.6000000000000003E-2</v>
      </c>
      <c r="G33" s="3">
        <v>1.75</v>
      </c>
      <c r="H33" s="3">
        <v>1.69</v>
      </c>
      <c r="I33" s="1"/>
      <c r="J33" s="1"/>
      <c r="K33" s="1"/>
      <c r="L33" s="1"/>
      <c r="M33" s="1"/>
    </row>
    <row r="34" spans="1:13" ht="18" customHeight="1" x14ac:dyDescent="0.2">
      <c r="A34" s="1"/>
      <c r="B34" s="1"/>
      <c r="C34" s="1"/>
      <c r="D34" s="8" t="s">
        <v>32</v>
      </c>
      <c r="E34" s="4">
        <v>0.221</v>
      </c>
      <c r="F34" s="4">
        <v>0.20100000000000001</v>
      </c>
      <c r="G34" s="3">
        <v>1.37</v>
      </c>
      <c r="H34" s="3">
        <v>1.42</v>
      </c>
      <c r="I34" s="1"/>
      <c r="J34" s="1"/>
      <c r="K34" s="1"/>
      <c r="L34" s="1"/>
      <c r="M34" s="1"/>
    </row>
    <row r="35" spans="1:13" ht="18" customHeight="1" x14ac:dyDescent="0.2">
      <c r="A35" s="1"/>
      <c r="B35" s="1"/>
      <c r="C35" s="1"/>
      <c r="D35" s="8" t="s">
        <v>33</v>
      </c>
      <c r="E35" s="4">
        <v>3.2000000000000001E-2</v>
      </c>
      <c r="F35" s="4">
        <v>0.03</v>
      </c>
      <c r="G35" s="3">
        <v>2.0299999999999998</v>
      </c>
      <c r="H35" s="3">
        <v>2</v>
      </c>
      <c r="I35" s="1"/>
      <c r="J35" s="1"/>
      <c r="K35" s="1"/>
      <c r="L35" s="1"/>
      <c r="M35" s="1"/>
    </row>
    <row r="36" spans="1:13" ht="18" customHeight="1" x14ac:dyDescent="0.2">
      <c r="A36" s="1"/>
      <c r="B36" s="1"/>
      <c r="C36" s="1"/>
      <c r="D36" s="8" t="s">
        <v>34</v>
      </c>
      <c r="E36" s="4">
        <v>7.5999999999999998E-2</v>
      </c>
      <c r="F36" s="4">
        <v>9.6000000000000002E-2</v>
      </c>
      <c r="G36" s="3">
        <v>1.73</v>
      </c>
      <c r="H36" s="3">
        <v>1.73</v>
      </c>
      <c r="I36" s="1"/>
      <c r="J36" s="1"/>
      <c r="K36" s="1"/>
      <c r="L36" s="1"/>
      <c r="M36" s="1"/>
    </row>
    <row r="37" spans="1:13" ht="18" customHeight="1" x14ac:dyDescent="0.2">
      <c r="A37" s="1"/>
      <c r="B37" s="1"/>
      <c r="C37" s="1"/>
      <c r="D37" s="8" t="s">
        <v>35</v>
      </c>
      <c r="E37" s="4">
        <v>0.3</v>
      </c>
      <c r="F37" s="4">
        <v>0.28199999999999997</v>
      </c>
      <c r="G37" s="3">
        <v>1.03</v>
      </c>
      <c r="H37" s="3">
        <v>1.08</v>
      </c>
      <c r="I37" s="1"/>
      <c r="J37" s="1"/>
      <c r="K37" s="1"/>
      <c r="L37" s="1"/>
      <c r="M37" s="1"/>
    </row>
    <row r="38" spans="1:13" ht="18" customHeight="1" x14ac:dyDescent="0.2">
      <c r="A38" s="1"/>
      <c r="B38" s="1"/>
      <c r="C38" s="1"/>
      <c r="D38" s="8" t="s">
        <v>36</v>
      </c>
      <c r="E38" s="4">
        <v>7.5999999999999998E-2</v>
      </c>
      <c r="F38" s="4">
        <v>8.6999999999999994E-2</v>
      </c>
      <c r="G38" s="3">
        <v>1.65</v>
      </c>
      <c r="H38" s="3">
        <v>1.71</v>
      </c>
      <c r="I38" s="1"/>
      <c r="J38" s="1"/>
      <c r="K38" s="1"/>
      <c r="L38" s="1"/>
      <c r="M38" s="1"/>
    </row>
    <row r="39" spans="1:13" ht="18" customHeight="1" x14ac:dyDescent="0.2">
      <c r="A39" s="1"/>
      <c r="B39" s="1"/>
      <c r="C39" s="1"/>
      <c r="D39" s="8" t="s">
        <v>37</v>
      </c>
      <c r="E39" s="4">
        <v>0.309</v>
      </c>
      <c r="F39" s="4">
        <v>0.36799999999999999</v>
      </c>
      <c r="G39" s="3">
        <v>0.9</v>
      </c>
      <c r="H39" s="3">
        <v>0.86</v>
      </c>
      <c r="I39" s="1"/>
      <c r="J39" s="1"/>
      <c r="K39" s="1"/>
      <c r="L39" s="1"/>
      <c r="M39" s="1"/>
    </row>
    <row r="40" spans="1:13" ht="18" customHeight="1" x14ac:dyDescent="0.2">
      <c r="A40" s="1"/>
      <c r="B40" s="1"/>
      <c r="C40" s="1"/>
      <c r="D40" s="8" t="s">
        <v>38</v>
      </c>
      <c r="E40" s="4">
        <v>0.03</v>
      </c>
      <c r="F40" s="4">
        <v>0.03</v>
      </c>
      <c r="G40" s="3">
        <v>1.72</v>
      </c>
      <c r="H40" s="3">
        <v>1.78</v>
      </c>
      <c r="I40" s="1"/>
      <c r="J40" s="1"/>
      <c r="K40" s="1"/>
      <c r="L40" s="1"/>
      <c r="M40" s="1"/>
    </row>
    <row r="41" spans="1:13" ht="18" customHeight="1" x14ac:dyDescent="0.2">
      <c r="A41" s="1"/>
      <c r="B41" s="1"/>
      <c r="C41" s="1"/>
      <c r="D41" s="8" t="s">
        <v>39</v>
      </c>
      <c r="E41" s="4">
        <v>2.1999999999999999E-2</v>
      </c>
      <c r="F41" s="4">
        <v>0.03</v>
      </c>
      <c r="G41" s="3">
        <v>1.99</v>
      </c>
      <c r="H41" s="3">
        <v>2.0099999999999998</v>
      </c>
      <c r="I41" s="1"/>
      <c r="J41" s="1"/>
      <c r="K41" s="1"/>
      <c r="L41" s="1"/>
      <c r="M41" s="1"/>
    </row>
    <row r="42" spans="1:13" ht="18" customHeight="1" x14ac:dyDescent="0.2">
      <c r="A42" s="1"/>
      <c r="B42" s="1"/>
      <c r="C42" s="1"/>
      <c r="D42" s="8" t="s">
        <v>40</v>
      </c>
      <c r="E42" s="4">
        <v>2.1999999999999999E-2</v>
      </c>
      <c r="F42" s="4">
        <v>2.5000000000000001E-2</v>
      </c>
      <c r="G42" s="3">
        <v>1.91</v>
      </c>
      <c r="H42" s="3">
        <v>1.91</v>
      </c>
      <c r="I42" s="1"/>
      <c r="J42" s="1"/>
      <c r="K42" s="1"/>
      <c r="L42" s="1"/>
      <c r="M42" s="1"/>
    </row>
    <row r="43" spans="1:13" ht="18" customHeight="1" x14ac:dyDescent="0.2">
      <c r="A43" s="1"/>
      <c r="B43" s="1"/>
      <c r="C43" s="1"/>
      <c r="D43" s="8" t="s">
        <v>41</v>
      </c>
      <c r="E43" s="4">
        <v>2.4E-2</v>
      </c>
      <c r="F43" s="4">
        <v>1.4E-2</v>
      </c>
      <c r="G43" s="3">
        <v>1.94</v>
      </c>
      <c r="H43" s="3">
        <v>1.89</v>
      </c>
      <c r="I43" s="1"/>
      <c r="J43" s="1"/>
      <c r="K43" s="1"/>
      <c r="L43" s="1"/>
      <c r="M43" s="1"/>
    </row>
    <row r="44" spans="1:13" ht="18" customHeight="1" x14ac:dyDescent="0.2">
      <c r="A44" s="1"/>
      <c r="B44" s="1"/>
      <c r="C44" s="1"/>
      <c r="D44" s="8" t="s">
        <v>42</v>
      </c>
      <c r="E44" s="4">
        <v>7.8E-2</v>
      </c>
      <c r="F44" s="4">
        <v>5.8999999999999997E-2</v>
      </c>
      <c r="G44" s="3">
        <v>1.72</v>
      </c>
      <c r="H44" s="3">
        <v>1.75</v>
      </c>
      <c r="I44" s="1"/>
      <c r="J44" s="1"/>
      <c r="K44" s="1"/>
      <c r="L44" s="1"/>
      <c r="M44" s="1"/>
    </row>
    <row r="45" spans="1:13" ht="18" customHeight="1" x14ac:dyDescent="0.2">
      <c r="A45" s="1"/>
      <c r="B45" s="1"/>
      <c r="C45" s="1"/>
      <c r="D45" s="8" t="s">
        <v>43</v>
      </c>
      <c r="E45" s="4">
        <v>2.5999999999999999E-2</v>
      </c>
      <c r="F45" s="4">
        <v>1.7000000000000001E-2</v>
      </c>
      <c r="G45" s="3">
        <v>2.1</v>
      </c>
      <c r="H45" s="3">
        <v>2.15</v>
      </c>
      <c r="I45" s="1"/>
      <c r="J45" s="1"/>
      <c r="K45" s="1"/>
      <c r="L45" s="1"/>
      <c r="M45" s="1"/>
    </row>
    <row r="46" spans="1:13" ht="18" customHeight="1" x14ac:dyDescent="0.2">
      <c r="A46" s="1"/>
      <c r="B46" s="1"/>
      <c r="C46" s="1"/>
      <c r="D46" s="8" t="s">
        <v>44</v>
      </c>
      <c r="E46" s="4">
        <v>4.2000000000000003E-2</v>
      </c>
      <c r="F46" s="4">
        <v>4.2000000000000003E-2</v>
      </c>
      <c r="G46" s="3">
        <v>1.82</v>
      </c>
      <c r="H46" s="3">
        <v>1.85</v>
      </c>
      <c r="I46" s="1"/>
      <c r="J46" s="1"/>
      <c r="K46" s="1"/>
      <c r="L46" s="1"/>
      <c r="M46" s="1"/>
    </row>
    <row r="47" spans="1:13" ht="18" customHeight="1" x14ac:dyDescent="0.2">
      <c r="A47" s="1"/>
      <c r="B47" s="1"/>
      <c r="C47" s="1"/>
      <c r="D47" s="8" t="s">
        <v>45</v>
      </c>
      <c r="E47" s="4">
        <v>8.2000000000000003E-2</v>
      </c>
      <c r="F47" s="4">
        <v>7.1999999999999995E-2</v>
      </c>
      <c r="G47" s="3">
        <v>1.64</v>
      </c>
      <c r="H47" s="3">
        <v>1.55</v>
      </c>
      <c r="I47" s="1"/>
      <c r="J47" s="1"/>
      <c r="K47" s="1"/>
      <c r="L47" s="1"/>
      <c r="M47" s="1"/>
    </row>
    <row r="48" spans="1:13" ht="18" customHeight="1" x14ac:dyDescent="0.2">
      <c r="A48" s="1"/>
      <c r="B48" s="1"/>
      <c r="C48" s="1"/>
      <c r="D48" s="8" t="s">
        <v>46</v>
      </c>
      <c r="E48" s="4">
        <v>7.3999999999999996E-2</v>
      </c>
      <c r="F48" s="4">
        <v>0.06</v>
      </c>
      <c r="G48" s="3">
        <v>1.65</v>
      </c>
      <c r="H48" s="3">
        <v>1.71</v>
      </c>
      <c r="I48" s="1"/>
      <c r="J48" s="1"/>
      <c r="K48" s="1"/>
      <c r="L48" s="1"/>
      <c r="M48" s="1"/>
    </row>
    <row r="49" spans="1:13" ht="18" customHeight="1" x14ac:dyDescent="0.2">
      <c r="A49" s="1"/>
      <c r="B49" s="1"/>
      <c r="C49" s="1"/>
      <c r="D49" s="8" t="s">
        <v>47</v>
      </c>
      <c r="E49" s="4">
        <v>0.11799999999999999</v>
      </c>
      <c r="F49" s="4">
        <v>0.106</v>
      </c>
      <c r="G49" s="3">
        <v>1.53</v>
      </c>
      <c r="H49" s="3">
        <v>1.54</v>
      </c>
      <c r="I49" s="1"/>
      <c r="J49" s="1"/>
      <c r="K49" s="1"/>
      <c r="L49" s="1"/>
      <c r="M49" s="1"/>
    </row>
    <row r="50" spans="1:13" ht="18" customHeight="1" x14ac:dyDescent="0.2">
      <c r="A50" s="1"/>
      <c r="B50" s="1"/>
      <c r="C50" s="1"/>
      <c r="D50" s="8" t="s">
        <v>48</v>
      </c>
      <c r="E50" s="4">
        <v>4.4999999999999998E-2</v>
      </c>
      <c r="F50" s="4">
        <v>4.3999999999999997E-2</v>
      </c>
      <c r="G50" s="3">
        <v>2.02</v>
      </c>
      <c r="H50" s="3">
        <v>1.99</v>
      </c>
      <c r="I50" s="1"/>
      <c r="J50" s="1"/>
      <c r="K50" s="1"/>
      <c r="L50" s="1"/>
      <c r="M50" s="1"/>
    </row>
    <row r="51" spans="1:13" ht="18" customHeight="1" x14ac:dyDescent="0.2">
      <c r="A51" s="1"/>
      <c r="B51" s="1"/>
      <c r="C51" s="1"/>
      <c r="D51" s="8" t="s">
        <v>49</v>
      </c>
      <c r="E51" s="4">
        <v>0.26500000000000001</v>
      </c>
      <c r="F51" s="4">
        <v>0.27500000000000002</v>
      </c>
      <c r="G51" s="3">
        <v>1.1100000000000001</v>
      </c>
      <c r="H51" s="3">
        <v>1.1200000000000001</v>
      </c>
      <c r="I51" s="1"/>
      <c r="J51" s="1"/>
      <c r="K51" s="1"/>
      <c r="L51" s="1"/>
      <c r="M51" s="1"/>
    </row>
    <row r="52" spans="1:13" ht="18" customHeight="1" x14ac:dyDescent="0.2">
      <c r="A52" s="1"/>
      <c r="B52" s="1"/>
      <c r="C52" s="1"/>
      <c r="D52" s="8" t="s">
        <v>50</v>
      </c>
      <c r="E52" s="4">
        <v>4.9000000000000002E-2</v>
      </c>
      <c r="F52" s="4">
        <v>4.9000000000000002E-2</v>
      </c>
      <c r="G52" s="3">
        <v>1.99</v>
      </c>
      <c r="H52" s="3">
        <v>2.0099999999999998</v>
      </c>
      <c r="I52" s="1"/>
      <c r="J52" s="1"/>
      <c r="K52" s="1"/>
      <c r="L52" s="1"/>
      <c r="M52" s="1"/>
    </row>
    <row r="53" spans="1:13" ht="18" customHeight="1" x14ac:dyDescent="0.2">
      <c r="A53" s="1"/>
      <c r="B53" s="1"/>
      <c r="C53" s="1"/>
      <c r="D53" s="8" t="s">
        <v>51</v>
      </c>
      <c r="E53" s="4">
        <v>0.193</v>
      </c>
      <c r="F53" s="4">
        <v>0.21199999999999999</v>
      </c>
      <c r="G53" s="3">
        <v>1.27</v>
      </c>
      <c r="H53" s="3">
        <v>1.3</v>
      </c>
      <c r="I53" s="1"/>
      <c r="J53" s="1"/>
      <c r="K53" s="1"/>
      <c r="L53" s="1"/>
      <c r="M53" s="1"/>
    </row>
    <row r="54" spans="1:13" ht="18" customHeight="1" x14ac:dyDescent="0.2">
      <c r="A54" s="1"/>
      <c r="B54" s="1"/>
      <c r="C54" s="1"/>
      <c r="D54" s="8" t="s">
        <v>52</v>
      </c>
      <c r="E54" s="4">
        <v>4.7E-2</v>
      </c>
      <c r="F54" s="4">
        <v>2.4E-2</v>
      </c>
      <c r="G54" s="3">
        <v>1.78</v>
      </c>
      <c r="H54" s="3">
        <v>1.84</v>
      </c>
      <c r="I54" s="1"/>
      <c r="J54" s="1"/>
      <c r="K54" s="1"/>
      <c r="L54" s="1"/>
      <c r="M54" s="1"/>
    </row>
    <row r="55" spans="1:13" ht="18" customHeight="1" x14ac:dyDescent="0.2">
      <c r="A55" s="1"/>
      <c r="B55" s="1"/>
      <c r="C55" s="1"/>
      <c r="D55" s="8" t="s">
        <v>53</v>
      </c>
      <c r="E55" s="4">
        <v>0.106</v>
      </c>
      <c r="F55" s="4">
        <v>0.109</v>
      </c>
      <c r="G55" s="3">
        <v>1.49</v>
      </c>
      <c r="H55" s="3">
        <v>1.45</v>
      </c>
      <c r="I55" s="1"/>
      <c r="J55" s="1"/>
      <c r="K55" s="1"/>
      <c r="L55" s="1"/>
      <c r="M55" s="1"/>
    </row>
    <row r="56" spans="1:13" ht="18" customHeight="1" x14ac:dyDescent="0.2">
      <c r="A56" s="1"/>
      <c r="B56" s="1"/>
      <c r="C56" s="1"/>
      <c r="D56" s="8" t="s">
        <v>54</v>
      </c>
      <c r="E56" s="4">
        <v>0.23499999999999999</v>
      </c>
      <c r="F56" s="4">
        <v>0.23699999999999999</v>
      </c>
      <c r="G56" s="3">
        <v>1.1499999999999999</v>
      </c>
      <c r="H56" s="3">
        <v>1.19</v>
      </c>
      <c r="I56" s="1"/>
      <c r="J56" s="1"/>
      <c r="K56" s="1"/>
      <c r="L56" s="1"/>
      <c r="M56" s="1"/>
    </row>
    <row r="57" spans="1:13" ht="18" customHeight="1" x14ac:dyDescent="0.2">
      <c r="A57" s="1"/>
      <c r="B57" s="1"/>
      <c r="C57" s="1"/>
      <c r="D57" s="8" t="s">
        <v>55</v>
      </c>
      <c r="E57" s="4">
        <v>5.5E-2</v>
      </c>
      <c r="F57" s="4">
        <v>0.04</v>
      </c>
      <c r="G57" s="3">
        <v>1.92</v>
      </c>
      <c r="H57" s="3">
        <v>1.98</v>
      </c>
      <c r="I57" s="1"/>
      <c r="J57" s="1"/>
      <c r="K57" s="1"/>
      <c r="L57" s="1"/>
      <c r="M57" s="1"/>
    </row>
    <row r="58" spans="1:13" ht="18" customHeight="1" x14ac:dyDescent="0.2">
      <c r="A58" s="1"/>
      <c r="B58" s="1"/>
      <c r="C58" s="1"/>
      <c r="D58" s="8" t="s">
        <v>56</v>
      </c>
      <c r="E58" s="4">
        <v>4.7E-2</v>
      </c>
      <c r="F58" s="4">
        <v>6.3E-2</v>
      </c>
      <c r="G58" s="3">
        <v>1.78</v>
      </c>
      <c r="H58" s="3">
        <v>1.86</v>
      </c>
      <c r="I58" s="1"/>
      <c r="J58" s="1"/>
      <c r="K58" s="1"/>
      <c r="L58" s="1"/>
      <c r="M58" s="1"/>
    </row>
    <row r="59" spans="1:13" ht="18" customHeight="1" x14ac:dyDescent="0.2">
      <c r="A59" s="1"/>
      <c r="B59" s="1"/>
      <c r="C59" s="1"/>
      <c r="D59" s="8" t="s">
        <v>57</v>
      </c>
      <c r="E59" s="4">
        <v>5.8000000000000003E-2</v>
      </c>
      <c r="F59" s="4">
        <v>4.4999999999999998E-2</v>
      </c>
      <c r="G59" s="3">
        <v>1.8</v>
      </c>
      <c r="H59" s="3">
        <v>1.85</v>
      </c>
      <c r="I59" s="1"/>
      <c r="J59" s="1"/>
      <c r="K59" s="1"/>
      <c r="L59" s="1"/>
      <c r="M59" s="1"/>
    </row>
    <row r="60" spans="1:13" ht="18" customHeight="1" x14ac:dyDescent="0.2">
      <c r="A60" s="1"/>
      <c r="B60" s="1"/>
      <c r="C60" s="1"/>
      <c r="D60" s="8" t="s">
        <v>58</v>
      </c>
      <c r="E60" s="4">
        <v>8.5999999999999993E-2</v>
      </c>
      <c r="F60" s="4">
        <v>0.05</v>
      </c>
      <c r="G60" s="3">
        <v>1.72</v>
      </c>
      <c r="H60" s="3">
        <v>1.81</v>
      </c>
      <c r="I60" s="1"/>
      <c r="J60" s="1"/>
      <c r="K60" s="1"/>
      <c r="L60" s="1"/>
      <c r="M60" s="1"/>
    </row>
    <row r="61" spans="1:13" ht="18" customHeight="1" x14ac:dyDescent="0.2">
      <c r="A61" s="1"/>
      <c r="B61" s="1"/>
      <c r="C61" s="1"/>
      <c r="D61" s="8" t="s">
        <v>59</v>
      </c>
      <c r="E61" s="4">
        <v>0.09</v>
      </c>
      <c r="F61" s="4">
        <v>5.5E-2</v>
      </c>
      <c r="G61" s="3">
        <v>1.66</v>
      </c>
      <c r="H61" s="3">
        <v>1.68</v>
      </c>
      <c r="I61" s="1"/>
      <c r="J61" s="1"/>
      <c r="K61" s="1"/>
      <c r="L61" s="1"/>
      <c r="M61" s="1"/>
    </row>
    <row r="62" spans="1:13" ht="18" customHeight="1" x14ac:dyDescent="0.2">
      <c r="A62" s="1"/>
      <c r="B62" s="1"/>
      <c r="C62" s="1"/>
      <c r="D62" s="8" t="s">
        <v>60</v>
      </c>
      <c r="E62" s="4">
        <v>0.129</v>
      </c>
      <c r="F62" s="4">
        <v>0.104</v>
      </c>
      <c r="G62" s="3">
        <v>1.47</v>
      </c>
      <c r="H62" s="3">
        <v>1.55</v>
      </c>
      <c r="I62" s="1"/>
      <c r="J62" s="1"/>
      <c r="K62" s="1"/>
      <c r="L62" s="1"/>
      <c r="M62" s="1"/>
    </row>
    <row r="63" spans="1:13" ht="18" customHeight="1" x14ac:dyDescent="0.2">
      <c r="A63" s="1"/>
      <c r="B63" s="1"/>
      <c r="C63" s="1"/>
      <c r="D63" s="8" t="s">
        <v>61</v>
      </c>
      <c r="E63" s="4">
        <v>0.124</v>
      </c>
      <c r="F63" s="4">
        <v>8.5999999999999993E-2</v>
      </c>
      <c r="G63" s="3">
        <v>1.52</v>
      </c>
      <c r="H63" s="3">
        <v>1.68</v>
      </c>
      <c r="I63" s="1"/>
      <c r="J63" s="1"/>
      <c r="K63" s="1"/>
      <c r="L63" s="1"/>
      <c r="M63" s="1"/>
    </row>
    <row r="64" spans="1:13" ht="18" customHeight="1" x14ac:dyDescent="0.2">
      <c r="A64" s="1"/>
      <c r="B64" s="1"/>
      <c r="C64" s="1"/>
      <c r="D64" s="8" t="s">
        <v>62</v>
      </c>
      <c r="E64" s="4">
        <v>9.8000000000000004E-2</v>
      </c>
      <c r="F64" s="4">
        <v>9.4E-2</v>
      </c>
      <c r="G64" s="3">
        <v>1.54</v>
      </c>
      <c r="H64" s="3">
        <v>1.55</v>
      </c>
      <c r="I64" s="1"/>
      <c r="J64" s="1"/>
      <c r="K64" s="1"/>
      <c r="L64" s="1"/>
      <c r="M64" s="1"/>
    </row>
    <row r="65" spans="1:13" ht="18" customHeight="1" x14ac:dyDescent="0.2">
      <c r="A65" s="1"/>
      <c r="B65" s="1"/>
      <c r="C65" s="1"/>
      <c r="D65" s="8" t="s">
        <v>63</v>
      </c>
      <c r="E65" s="4">
        <v>6.9000000000000006E-2</v>
      </c>
      <c r="F65" s="4">
        <v>7.0000000000000007E-2</v>
      </c>
      <c r="G65" s="3">
        <v>1.94</v>
      </c>
      <c r="H65" s="3">
        <v>1.86</v>
      </c>
      <c r="I65" s="1"/>
      <c r="J65" s="1"/>
      <c r="K65" s="1"/>
      <c r="L65" s="1"/>
      <c r="M65" s="1"/>
    </row>
    <row r="66" spans="1:13" ht="18" customHeight="1" x14ac:dyDescent="0.2">
      <c r="A66" s="1"/>
      <c r="B66" s="1"/>
      <c r="C66" s="1"/>
      <c r="D66" s="8" t="s">
        <v>64</v>
      </c>
      <c r="E66" s="4">
        <v>4.1000000000000002E-2</v>
      </c>
      <c r="F66" s="4">
        <v>5.0999999999999997E-2</v>
      </c>
      <c r="G66" s="3">
        <v>1.88</v>
      </c>
      <c r="H66" s="3">
        <v>1.81</v>
      </c>
      <c r="I66" s="1"/>
      <c r="J66" s="1"/>
      <c r="K66" s="1"/>
      <c r="L66" s="1"/>
      <c r="M66" s="1"/>
    </row>
    <row r="67" spans="1:13" ht="18" customHeight="1" x14ac:dyDescent="0.2">
      <c r="A67" s="1"/>
      <c r="B67" s="1"/>
      <c r="C67" s="1"/>
      <c r="D67" s="8" t="s">
        <v>65</v>
      </c>
      <c r="E67" s="4">
        <v>3.5000000000000003E-2</v>
      </c>
      <c r="F67" s="4">
        <v>2.5999999999999999E-2</v>
      </c>
      <c r="G67" s="3">
        <v>2.17</v>
      </c>
      <c r="H67" s="3">
        <v>2.29</v>
      </c>
      <c r="I67" s="1"/>
      <c r="J67" s="1"/>
      <c r="K67" s="1"/>
      <c r="L67" s="1"/>
      <c r="M67" s="1"/>
    </row>
    <row r="68" spans="1:13" ht="18" customHeight="1" x14ac:dyDescent="0.2">
      <c r="A68" s="1"/>
      <c r="B68" s="1"/>
      <c r="C68" s="1"/>
      <c r="D68" s="8" t="s">
        <v>66</v>
      </c>
      <c r="E68" s="4">
        <v>8.5000000000000006E-2</v>
      </c>
      <c r="F68" s="4">
        <v>7.9000000000000001E-2</v>
      </c>
      <c r="G68" s="3">
        <v>1.75</v>
      </c>
      <c r="H68" s="3">
        <v>1.77</v>
      </c>
      <c r="I68" s="1"/>
      <c r="J68" s="1"/>
      <c r="K68" s="1"/>
      <c r="L68" s="1"/>
      <c r="M68" s="1"/>
    </row>
    <row r="69" spans="1:13" ht="18" customHeight="1" x14ac:dyDescent="0.2">
      <c r="A69" s="1"/>
      <c r="B69" s="1"/>
      <c r="C69" s="1"/>
      <c r="D69" s="8" t="s">
        <v>67</v>
      </c>
      <c r="E69" s="4">
        <v>0.06</v>
      </c>
      <c r="F69" s="4">
        <v>0.03</v>
      </c>
      <c r="G69" s="3">
        <v>1.79</v>
      </c>
      <c r="H69" s="3">
        <v>2</v>
      </c>
      <c r="I69" s="1"/>
      <c r="J69" s="1"/>
      <c r="K69" s="1"/>
      <c r="L69" s="1"/>
      <c r="M69" s="1"/>
    </row>
    <row r="70" spans="1:13" ht="18" customHeight="1" x14ac:dyDescent="0.2">
      <c r="A70" s="1"/>
      <c r="B70" s="1"/>
      <c r="C70" s="1"/>
      <c r="D70" s="8" t="s">
        <v>68</v>
      </c>
      <c r="E70" s="4">
        <v>0.10199999999999999</v>
      </c>
      <c r="F70" s="4">
        <v>9.0999999999999998E-2</v>
      </c>
      <c r="G70" s="3">
        <v>1.56</v>
      </c>
      <c r="H70" s="3">
        <v>1.59</v>
      </c>
      <c r="I70" s="1"/>
      <c r="J70" s="1"/>
      <c r="K70" s="1"/>
      <c r="L70" s="1"/>
      <c r="M70" s="1"/>
    </row>
    <row r="71" spans="1:13" ht="18" customHeight="1" x14ac:dyDescent="0.2">
      <c r="A71" s="1"/>
      <c r="B71" s="1"/>
      <c r="C71" s="1"/>
      <c r="D71" s="8" t="s">
        <v>69</v>
      </c>
      <c r="E71" s="4">
        <v>6.4000000000000001E-2</v>
      </c>
      <c r="F71" s="4">
        <v>8.5999999999999993E-2</v>
      </c>
      <c r="G71" s="3">
        <v>1.96</v>
      </c>
      <c r="H71" s="3">
        <v>1.95</v>
      </c>
      <c r="I71" s="1"/>
      <c r="J71" s="1"/>
      <c r="K71" s="1"/>
      <c r="L71" s="1"/>
      <c r="M71" s="1"/>
    </row>
    <row r="72" spans="1:13" ht="18" customHeight="1" x14ac:dyDescent="0.2">
      <c r="A72" s="1"/>
      <c r="B72" s="1"/>
      <c r="C72" s="1"/>
      <c r="D72" s="8" t="s">
        <v>70</v>
      </c>
      <c r="E72" s="4">
        <v>9.5000000000000001E-2</v>
      </c>
      <c r="F72" s="4">
        <v>7.3999999999999996E-2</v>
      </c>
      <c r="G72" s="3">
        <v>1.7</v>
      </c>
      <c r="H72" s="3">
        <v>1.66</v>
      </c>
      <c r="I72" s="1"/>
      <c r="J72" s="1"/>
      <c r="K72" s="1"/>
      <c r="L72" s="1"/>
      <c r="M72" s="1"/>
    </row>
    <row r="73" spans="1:13" ht="18" customHeight="1" x14ac:dyDescent="0.2">
      <c r="A73" s="1"/>
      <c r="B73" s="1"/>
      <c r="C73" s="1"/>
      <c r="D73" s="8" t="s">
        <v>71</v>
      </c>
      <c r="E73" s="4">
        <v>6.5000000000000002E-2</v>
      </c>
      <c r="F73" s="4">
        <v>3.2000000000000001E-2</v>
      </c>
      <c r="G73" s="3">
        <v>1.81</v>
      </c>
      <c r="H73" s="3">
        <v>1.9</v>
      </c>
      <c r="I73" s="1"/>
      <c r="J73" s="1"/>
      <c r="K73" s="1"/>
      <c r="L73" s="1"/>
      <c r="M73" s="1"/>
    </row>
    <row r="74" spans="1:13" ht="18" customHeight="1" x14ac:dyDescent="0.2">
      <c r="A74" s="1"/>
      <c r="B74" s="1"/>
      <c r="C74" s="1"/>
      <c r="D74" s="8" t="s">
        <v>72</v>
      </c>
      <c r="E74" s="4">
        <v>0.222</v>
      </c>
      <c r="F74" s="4">
        <v>0.19</v>
      </c>
      <c r="G74" s="3">
        <v>1.32</v>
      </c>
      <c r="H74" s="3">
        <v>1.39</v>
      </c>
      <c r="I74" s="1"/>
      <c r="J74" s="1"/>
      <c r="K74" s="1"/>
      <c r="L74" s="1"/>
      <c r="M74" s="1"/>
    </row>
    <row r="75" spans="1:13" ht="18" customHeight="1" x14ac:dyDescent="0.2">
      <c r="A75" s="1"/>
      <c r="B75" s="1"/>
      <c r="C75" s="1"/>
      <c r="D75" s="8" t="s">
        <v>73</v>
      </c>
      <c r="E75" s="4">
        <v>4.9000000000000002E-2</v>
      </c>
      <c r="F75" s="4">
        <v>3.1E-2</v>
      </c>
      <c r="G75" s="3">
        <v>1.78</v>
      </c>
      <c r="H75" s="3">
        <v>1.8</v>
      </c>
      <c r="I75" s="1"/>
      <c r="J75" s="1"/>
      <c r="K75" s="1"/>
      <c r="L75" s="1"/>
      <c r="M75" s="1"/>
    </row>
    <row r="76" spans="1:13" ht="18" customHeight="1" x14ac:dyDescent="0.2">
      <c r="A76" s="1"/>
      <c r="B76" s="1"/>
      <c r="C76" s="1"/>
      <c r="D76" s="8" t="s">
        <v>74</v>
      </c>
      <c r="E76" s="4">
        <v>9.6000000000000002E-2</v>
      </c>
      <c r="F76" s="4">
        <v>9.4E-2</v>
      </c>
      <c r="G76" s="3">
        <v>1.58</v>
      </c>
      <c r="H76" s="3">
        <v>1.62</v>
      </c>
      <c r="I76" s="1"/>
      <c r="J76" s="1"/>
      <c r="K76" s="1"/>
      <c r="L76" s="1"/>
      <c r="M76" s="1"/>
    </row>
    <row r="77" spans="1:13" ht="18" customHeight="1" x14ac:dyDescent="0.2">
      <c r="A77" s="1"/>
      <c r="B77" s="1"/>
      <c r="C77" s="1"/>
      <c r="D77" s="8" t="s">
        <v>75</v>
      </c>
      <c r="E77" s="4">
        <v>8.5000000000000006E-2</v>
      </c>
      <c r="F77" s="4">
        <v>9.6000000000000002E-2</v>
      </c>
      <c r="G77" s="3">
        <v>1.7</v>
      </c>
      <c r="H77" s="3">
        <v>1.71</v>
      </c>
      <c r="I77" s="1"/>
      <c r="J77" s="1"/>
      <c r="K77" s="1"/>
      <c r="L77" s="1"/>
      <c r="M77" s="1"/>
    </row>
    <row r="78" spans="1:13" ht="18" customHeight="1" x14ac:dyDescent="0.2">
      <c r="A78" s="1"/>
      <c r="B78" s="1"/>
      <c r="C78" s="1"/>
      <c r="D78" s="8" t="s">
        <v>76</v>
      </c>
      <c r="E78" s="4">
        <v>0.253</v>
      </c>
      <c r="F78" s="4">
        <v>0.247</v>
      </c>
      <c r="G78" s="3">
        <v>1.1299999999999999</v>
      </c>
      <c r="H78" s="3">
        <v>1.1499999999999999</v>
      </c>
      <c r="I78" s="1"/>
      <c r="J78" s="1"/>
      <c r="K78" s="1"/>
      <c r="L78" s="1"/>
      <c r="M78" s="1"/>
    </row>
    <row r="79" spans="1:13" ht="18" customHeight="1" x14ac:dyDescent="0.2">
      <c r="A79" s="1"/>
      <c r="B79" s="1"/>
      <c r="C79" s="1"/>
      <c r="D79" s="8" t="s">
        <v>77</v>
      </c>
      <c r="E79" s="4">
        <v>3.6999999999999998E-2</v>
      </c>
      <c r="F79" s="4">
        <v>2.1000000000000001E-2</v>
      </c>
      <c r="G79" s="3">
        <v>2.11</v>
      </c>
      <c r="H79" s="3">
        <v>2.19</v>
      </c>
      <c r="I79" s="1"/>
      <c r="J79" s="1"/>
      <c r="K79" s="1"/>
      <c r="L79" s="1"/>
      <c r="M79" s="1"/>
    </row>
    <row r="80" spans="1:13" ht="18" customHeight="1" x14ac:dyDescent="0.2">
      <c r="A80" s="1"/>
      <c r="B80" s="1"/>
      <c r="C80" s="1"/>
      <c r="D80" s="8" t="s">
        <v>78</v>
      </c>
      <c r="E80" s="4">
        <v>9.8000000000000004E-2</v>
      </c>
      <c r="F80" s="4">
        <v>8.6999999999999994E-2</v>
      </c>
      <c r="G80" s="3">
        <v>1.56</v>
      </c>
      <c r="H80" s="3">
        <v>1.63</v>
      </c>
      <c r="I80" s="1"/>
      <c r="J80" s="1"/>
      <c r="K80" s="1"/>
      <c r="L80" s="1"/>
      <c r="M80" s="1"/>
    </row>
    <row r="81" spans="1:13" ht="18" customHeight="1" x14ac:dyDescent="0.2">
      <c r="A81" s="1"/>
      <c r="B81" s="1"/>
      <c r="C81" s="1"/>
      <c r="D81" s="8" t="s">
        <v>79</v>
      </c>
      <c r="E81" s="4">
        <v>0.13</v>
      </c>
      <c r="F81" s="4">
        <v>0.12</v>
      </c>
      <c r="G81" s="3">
        <v>1.6</v>
      </c>
      <c r="H81" s="3">
        <v>1.75</v>
      </c>
      <c r="I81" s="1"/>
      <c r="J81" s="1"/>
      <c r="K81" s="1"/>
      <c r="L81" s="1"/>
      <c r="M81" s="1"/>
    </row>
    <row r="82" spans="1:13" ht="18" customHeight="1" x14ac:dyDescent="0.2">
      <c r="A82" s="1"/>
      <c r="B82" s="1"/>
      <c r="C82" s="1"/>
      <c r="D82" s="8" t="s">
        <v>80</v>
      </c>
      <c r="E82" s="4">
        <v>0.104</v>
      </c>
      <c r="F82" s="4">
        <v>8.5999999999999993E-2</v>
      </c>
      <c r="G82" s="3">
        <v>1.67</v>
      </c>
      <c r="H82" s="3">
        <v>1.73</v>
      </c>
      <c r="I82" s="1"/>
      <c r="J82" s="1"/>
      <c r="K82" s="1"/>
      <c r="L82" s="1"/>
      <c r="M82" s="1"/>
    </row>
    <row r="83" spans="1:13" ht="18" customHeight="1" x14ac:dyDescent="0.2">
      <c r="A83" s="1"/>
      <c r="B83" s="1"/>
      <c r="C83" s="1"/>
      <c r="D83" s="8" t="s">
        <v>81</v>
      </c>
      <c r="E83" s="4">
        <v>0.10199999999999999</v>
      </c>
      <c r="F83" s="4">
        <v>8.8999999999999996E-2</v>
      </c>
      <c r="G83" s="3">
        <v>1.83</v>
      </c>
      <c r="H83" s="3">
        <v>2.0499999999999998</v>
      </c>
      <c r="I83" s="1"/>
      <c r="J83" s="1"/>
      <c r="K83" s="1"/>
      <c r="L83" s="1"/>
      <c r="M83" s="1"/>
    </row>
    <row r="84" spans="1:13" ht="18" customHeight="1" x14ac:dyDescent="0.2">
      <c r="A84" s="1"/>
      <c r="B84" s="1"/>
      <c r="C84" s="1"/>
      <c r="D84" s="8" t="s">
        <v>82</v>
      </c>
      <c r="E84" s="4">
        <v>7.3999999999999996E-2</v>
      </c>
      <c r="F84" s="4">
        <v>8.4000000000000005E-2</v>
      </c>
      <c r="G84" s="3">
        <v>1.79</v>
      </c>
      <c r="H84" s="3">
        <v>1.82</v>
      </c>
      <c r="I84" s="1"/>
      <c r="J84" s="1"/>
      <c r="K84" s="1"/>
      <c r="L84" s="1"/>
      <c r="M84" s="1"/>
    </row>
    <row r="85" spans="1:13" ht="18" customHeight="1" x14ac:dyDescent="0.2">
      <c r="A85" s="1"/>
      <c r="B85" s="1"/>
      <c r="C85" s="1"/>
      <c r="D85" s="8" t="s">
        <v>83</v>
      </c>
      <c r="E85" s="4">
        <v>4.8000000000000001E-2</v>
      </c>
      <c r="F85" s="4">
        <v>5.0999999999999997E-2</v>
      </c>
      <c r="G85" s="3">
        <v>1.85</v>
      </c>
      <c r="H85" s="3">
        <v>1.95</v>
      </c>
      <c r="I85" s="1"/>
      <c r="J85" s="1"/>
      <c r="K85" s="1"/>
      <c r="L85" s="1"/>
      <c r="M85" s="1"/>
    </row>
    <row r="86" spans="1:13" ht="18" customHeight="1" x14ac:dyDescent="0.2">
      <c r="A86" s="1"/>
      <c r="B86" s="1"/>
      <c r="C86" s="1"/>
      <c r="D86" s="8" t="s">
        <v>84</v>
      </c>
      <c r="E86" s="4">
        <v>0.28299999999999997</v>
      </c>
      <c r="F86" s="4">
        <v>0.25800000000000001</v>
      </c>
      <c r="G86" s="3">
        <v>1.08</v>
      </c>
      <c r="H86" s="3">
        <v>1.17</v>
      </c>
      <c r="I86" s="1"/>
      <c r="J86" s="1"/>
      <c r="K86" s="1"/>
      <c r="L86" s="1"/>
      <c r="M86" s="1"/>
    </row>
    <row r="87" spans="1:13" ht="18" customHeight="1" x14ac:dyDescent="0.2">
      <c r="A87" s="1"/>
      <c r="B87" s="1"/>
      <c r="C87" s="1"/>
      <c r="D87" s="8" t="s">
        <v>85</v>
      </c>
      <c r="E87" s="4">
        <v>3.4000000000000002E-2</v>
      </c>
      <c r="F87" s="4">
        <v>1.7999999999999999E-2</v>
      </c>
      <c r="G87" s="3">
        <v>2.16</v>
      </c>
      <c r="H87" s="3">
        <v>2.21</v>
      </c>
      <c r="I87" s="1"/>
      <c r="J87" s="1"/>
      <c r="K87" s="1"/>
      <c r="L87" s="1"/>
      <c r="M87" s="1"/>
    </row>
    <row r="88" spans="1:13" ht="18" customHeight="1" x14ac:dyDescent="0.2">
      <c r="A88" s="1"/>
      <c r="B88" s="1"/>
      <c r="C88" s="1"/>
      <c r="D88" s="8" t="s">
        <v>86</v>
      </c>
      <c r="E88" s="4">
        <v>2.1999999999999999E-2</v>
      </c>
      <c r="F88" s="4">
        <v>4.2999999999999997E-2</v>
      </c>
      <c r="G88" s="3">
        <v>1.87</v>
      </c>
      <c r="H88" s="3">
        <v>1.85</v>
      </c>
      <c r="I88" s="1"/>
      <c r="J88" s="1"/>
      <c r="K88" s="1"/>
      <c r="L88" s="1"/>
      <c r="M88" s="1"/>
    </row>
    <row r="89" spans="1:13" ht="18" customHeight="1" x14ac:dyDescent="0.2">
      <c r="A89" s="1"/>
      <c r="B89" s="1"/>
      <c r="C89" s="1"/>
      <c r="D89" s="8" t="s">
        <v>87</v>
      </c>
      <c r="E89" s="4">
        <v>0.08</v>
      </c>
      <c r="F89" s="4">
        <v>5.7000000000000002E-2</v>
      </c>
      <c r="G89" s="3">
        <v>1.88</v>
      </c>
      <c r="H89" s="3">
        <v>1.95</v>
      </c>
      <c r="I89" s="1"/>
      <c r="J89" s="1"/>
      <c r="K89" s="1"/>
      <c r="L89" s="1"/>
      <c r="M89" s="1"/>
    </row>
    <row r="90" spans="1:13" ht="18" customHeight="1" x14ac:dyDescent="0.2">
      <c r="A90" s="1"/>
      <c r="B90" s="1"/>
      <c r="C90" s="1"/>
      <c r="D90" s="8" t="s">
        <v>88</v>
      </c>
      <c r="E90" s="4">
        <v>0.123</v>
      </c>
      <c r="F90" s="4">
        <v>0.11600000000000001</v>
      </c>
      <c r="G90" s="3">
        <v>1.54</v>
      </c>
      <c r="H90" s="3">
        <v>1.64</v>
      </c>
      <c r="I90" s="1"/>
      <c r="J90" s="1"/>
      <c r="K90" s="1"/>
      <c r="L90" s="1"/>
      <c r="M90" s="1"/>
    </row>
    <row r="91" spans="1:13" ht="18" customHeight="1" x14ac:dyDescent="0.2">
      <c r="A91" s="1"/>
      <c r="B91" s="1"/>
      <c r="C91" s="1"/>
      <c r="D91" s="8" t="s">
        <v>89</v>
      </c>
      <c r="E91" s="4">
        <v>0.11700000000000001</v>
      </c>
      <c r="F91" s="4">
        <v>0.115</v>
      </c>
      <c r="G91" s="3">
        <v>1.54</v>
      </c>
      <c r="H91" s="3">
        <v>1.48</v>
      </c>
      <c r="I91" s="1"/>
      <c r="J91" s="1"/>
      <c r="K91" s="1"/>
      <c r="L91" s="1"/>
      <c r="M91" s="1"/>
    </row>
    <row r="92" spans="1:13" ht="18" customHeight="1" x14ac:dyDescent="0.2">
      <c r="A92" s="1"/>
      <c r="B92" s="1"/>
      <c r="C92" s="1"/>
      <c r="D92" s="8" t="s">
        <v>90</v>
      </c>
      <c r="E92" s="4">
        <v>0.13200000000000001</v>
      </c>
      <c r="F92" s="4">
        <v>0.11600000000000001</v>
      </c>
      <c r="G92" s="3">
        <v>1.64</v>
      </c>
      <c r="H92" s="3">
        <v>1.65</v>
      </c>
      <c r="I92" s="1"/>
      <c r="J92" s="1"/>
      <c r="K92" s="1"/>
      <c r="L92" s="1"/>
      <c r="M92" s="1"/>
    </row>
    <row r="93" spans="1:13" ht="18" customHeight="1" x14ac:dyDescent="0.2">
      <c r="A93" s="1"/>
      <c r="B93" s="1"/>
      <c r="C93" s="1"/>
      <c r="D93" s="8" t="s">
        <v>91</v>
      </c>
      <c r="E93" s="4">
        <v>4.8000000000000001E-2</v>
      </c>
      <c r="F93" s="4">
        <v>7.3999999999999996E-2</v>
      </c>
      <c r="G93" s="3">
        <v>2.0299999999999998</v>
      </c>
      <c r="H93" s="3">
        <v>2.0099999999999998</v>
      </c>
      <c r="I93" s="1"/>
      <c r="J93" s="1"/>
      <c r="K93" s="1"/>
      <c r="L93" s="1"/>
      <c r="M93" s="1"/>
    </row>
    <row r="94" spans="1:13" ht="18" customHeight="1" x14ac:dyDescent="0.2">
      <c r="A94" s="1"/>
      <c r="B94" s="1"/>
      <c r="C94" s="1"/>
      <c r="D94" s="8" t="s">
        <v>92</v>
      </c>
      <c r="E94" s="4">
        <v>7.0000000000000007E-2</v>
      </c>
      <c r="F94" s="4">
        <v>8.7999999999999995E-2</v>
      </c>
      <c r="G94" s="3">
        <v>1.66</v>
      </c>
      <c r="H94" s="3">
        <v>1.67</v>
      </c>
      <c r="I94" s="1"/>
      <c r="J94" s="1"/>
      <c r="K94" s="1"/>
      <c r="L94" s="1"/>
      <c r="M94" s="1"/>
    </row>
    <row r="95" spans="1:13" ht="18" customHeight="1" x14ac:dyDescent="0.2">
      <c r="A95" s="1"/>
      <c r="B95" s="1"/>
      <c r="C95" s="1"/>
      <c r="D95" s="8" t="s">
        <v>93</v>
      </c>
      <c r="E95" s="4">
        <v>8.8999999999999996E-2</v>
      </c>
      <c r="F95" s="4">
        <v>7.0000000000000007E-2</v>
      </c>
      <c r="G95" s="3">
        <v>1.65</v>
      </c>
      <c r="H95" s="3">
        <v>1.64</v>
      </c>
      <c r="I95" s="1"/>
      <c r="J95" s="1"/>
      <c r="K95" s="1"/>
      <c r="L95" s="1"/>
      <c r="M95" s="1"/>
    </row>
    <row r="96" spans="1:13" ht="18" customHeight="1" x14ac:dyDescent="0.2">
      <c r="A96" s="1"/>
      <c r="B96" s="1"/>
      <c r="C96" s="1"/>
      <c r="D96" s="8" t="s">
        <v>94</v>
      </c>
      <c r="E96" s="4">
        <v>3.1E-2</v>
      </c>
      <c r="F96" s="4">
        <v>2.7E-2</v>
      </c>
      <c r="G96" s="3">
        <v>2.37</v>
      </c>
      <c r="H96" s="3">
        <v>2.27</v>
      </c>
      <c r="I96" s="1"/>
      <c r="J96" s="1"/>
      <c r="K96" s="1"/>
      <c r="L96" s="1"/>
      <c r="M96" s="1"/>
    </row>
    <row r="97" spans="1:13" ht="18" customHeight="1" x14ac:dyDescent="0.2">
      <c r="A97" s="1"/>
      <c r="B97" s="1"/>
      <c r="C97" s="1"/>
      <c r="D97" s="8" t="s">
        <v>95</v>
      </c>
      <c r="E97" s="4">
        <v>4.3999999999999997E-2</v>
      </c>
      <c r="F97" s="4">
        <v>4.8000000000000001E-2</v>
      </c>
      <c r="G97" s="3">
        <v>1.89</v>
      </c>
      <c r="H97" s="3">
        <v>1.86</v>
      </c>
      <c r="I97" s="1"/>
      <c r="J97" s="1"/>
      <c r="K97" s="1"/>
      <c r="L97" s="1"/>
      <c r="M97" s="1"/>
    </row>
    <row r="98" spans="1:13" ht="18" customHeight="1" x14ac:dyDescent="0.2">
      <c r="A98" s="1"/>
      <c r="B98" s="1"/>
      <c r="C98" s="1"/>
      <c r="D98" s="8" t="s">
        <v>96</v>
      </c>
      <c r="E98" s="4">
        <v>8.7999999999999995E-2</v>
      </c>
      <c r="F98" s="4">
        <v>8.2000000000000003E-2</v>
      </c>
      <c r="G98" s="3">
        <v>1.45</v>
      </c>
      <c r="H98" s="3">
        <v>1.49</v>
      </c>
      <c r="I98" s="1"/>
      <c r="J98" s="1"/>
      <c r="K98" s="1"/>
      <c r="L98" s="1"/>
      <c r="M98" s="1"/>
    </row>
    <row r="99" spans="1:13" ht="18" customHeight="1" x14ac:dyDescent="0.2">
      <c r="A99" s="1"/>
      <c r="B99" s="1"/>
      <c r="C99" s="1"/>
      <c r="D99" s="8" t="s">
        <v>97</v>
      </c>
      <c r="E99" s="4">
        <v>0.08</v>
      </c>
      <c r="F99" s="4">
        <v>0.06</v>
      </c>
      <c r="G99" s="3">
        <v>1.65</v>
      </c>
      <c r="H99" s="3">
        <v>1.69</v>
      </c>
      <c r="I99" s="1"/>
      <c r="J99" s="1"/>
      <c r="K99" s="1"/>
      <c r="L99" s="1"/>
      <c r="M99" s="1"/>
    </row>
    <row r="100" spans="1:13" ht="18" customHeight="1" x14ac:dyDescent="0.2">
      <c r="A100" s="1"/>
      <c r="B100" s="1"/>
      <c r="C100" s="1"/>
      <c r="D100" s="8" t="s">
        <v>98</v>
      </c>
      <c r="E100" s="4">
        <v>6.0999999999999999E-2</v>
      </c>
      <c r="F100" s="4">
        <v>4.8000000000000001E-2</v>
      </c>
      <c r="G100" s="3">
        <v>1.8</v>
      </c>
      <c r="H100" s="3">
        <v>1.83</v>
      </c>
      <c r="I100" s="1"/>
      <c r="J100" s="1"/>
      <c r="K100" s="1"/>
      <c r="L100" s="1"/>
      <c r="M100" s="1"/>
    </row>
    <row r="101" spans="1:13" ht="18" customHeight="1" x14ac:dyDescent="0.2">
      <c r="A101" s="1"/>
      <c r="B101" s="1"/>
      <c r="C101" s="1"/>
      <c r="D101" s="8" t="s">
        <v>99</v>
      </c>
      <c r="E101" s="4">
        <v>4.4999999999999998E-2</v>
      </c>
      <c r="F101" s="4">
        <v>5.1999999999999998E-2</v>
      </c>
      <c r="G101" s="3">
        <v>2.1</v>
      </c>
      <c r="H101" s="3">
        <v>2.12</v>
      </c>
      <c r="I101" s="1"/>
      <c r="J101" s="1"/>
      <c r="K101" s="1"/>
      <c r="L101" s="1"/>
      <c r="M101" s="1"/>
    </row>
    <row r="102" spans="1:13" ht="18" customHeight="1" x14ac:dyDescent="0.2">
      <c r="A102" s="1"/>
      <c r="B102" s="1"/>
      <c r="C102" s="1"/>
      <c r="D102" s="8" t="s">
        <v>100</v>
      </c>
      <c r="E102" s="4">
        <v>0.114</v>
      </c>
      <c r="F102" s="4">
        <v>0.124</v>
      </c>
      <c r="G102" s="3">
        <v>1.64</v>
      </c>
      <c r="H102" s="3">
        <v>1.63</v>
      </c>
      <c r="I102" s="1"/>
      <c r="J102" s="1"/>
      <c r="K102" s="1"/>
      <c r="L102" s="1"/>
      <c r="M102" s="1"/>
    </row>
    <row r="103" spans="1:13" ht="18" customHeight="1" x14ac:dyDescent="0.2">
      <c r="A103" s="1"/>
      <c r="B103" s="1"/>
      <c r="C103" s="1"/>
      <c r="D103" s="8" t="s">
        <v>101</v>
      </c>
      <c r="E103" s="4">
        <v>1.0999999999999999E-2</v>
      </c>
      <c r="F103" s="4">
        <v>0.02</v>
      </c>
      <c r="G103" s="3">
        <v>2.0499999999999998</v>
      </c>
      <c r="H103" s="3">
        <v>2</v>
      </c>
      <c r="I103" s="1"/>
      <c r="J103" s="1"/>
      <c r="K103" s="1"/>
      <c r="L103" s="1"/>
      <c r="M103" s="1"/>
    </row>
    <row r="104" spans="1:13" ht="18" customHeight="1" x14ac:dyDescent="0.2">
      <c r="A104" s="1"/>
      <c r="B104" s="1"/>
      <c r="C104" s="1"/>
      <c r="D104" s="8" t="s">
        <v>102</v>
      </c>
      <c r="E104" s="4">
        <v>5.6000000000000001E-2</v>
      </c>
      <c r="F104" s="4">
        <v>5.5E-2</v>
      </c>
      <c r="G104" s="3">
        <v>1.96</v>
      </c>
      <c r="H104" s="3">
        <v>2.02</v>
      </c>
      <c r="I104" s="1"/>
      <c r="J104" s="1"/>
      <c r="K104" s="1"/>
      <c r="L104" s="1"/>
      <c r="M104" s="1"/>
    </row>
    <row r="105" spans="1:13" ht="18" customHeight="1" x14ac:dyDescent="0.2">
      <c r="A105" s="1"/>
      <c r="B105" s="1"/>
      <c r="C105" s="1"/>
      <c r="D105" s="8" t="s">
        <v>103</v>
      </c>
      <c r="E105" s="4">
        <v>0.104</v>
      </c>
      <c r="F105" s="4">
        <v>0.114</v>
      </c>
      <c r="G105" s="3">
        <v>1.48</v>
      </c>
      <c r="H105" s="3">
        <v>1.44</v>
      </c>
      <c r="I105" s="1"/>
      <c r="J105" s="1"/>
      <c r="K105" s="1"/>
      <c r="L105" s="1"/>
      <c r="M105" s="1"/>
    </row>
    <row r="106" spans="1:13" ht="18" customHeight="1" x14ac:dyDescent="0.2">
      <c r="A106" s="1"/>
      <c r="B106" s="1"/>
      <c r="C106" s="1"/>
      <c r="D106" s="8" t="s">
        <v>104</v>
      </c>
      <c r="E106" s="4">
        <v>5.2999999999999999E-2</v>
      </c>
      <c r="F106" s="4">
        <v>4.5999999999999999E-2</v>
      </c>
      <c r="G106" s="3">
        <v>2.23</v>
      </c>
      <c r="H106" s="3">
        <v>2.19</v>
      </c>
      <c r="I106" s="1"/>
      <c r="J106" s="1"/>
      <c r="K106" s="1"/>
      <c r="L106" s="1"/>
      <c r="M106" s="1"/>
    </row>
    <row r="107" spans="1:13" ht="18" customHeight="1" x14ac:dyDescent="0.2">
      <c r="A107" s="1"/>
      <c r="B107" s="1"/>
      <c r="C107" s="1"/>
      <c r="D107" s="8" t="s">
        <v>105</v>
      </c>
      <c r="E107" s="4">
        <v>4.5999999999999999E-2</v>
      </c>
      <c r="F107" s="4">
        <v>4.3999999999999997E-2</v>
      </c>
      <c r="G107" s="3">
        <v>1.99</v>
      </c>
      <c r="H107" s="3">
        <v>2.04</v>
      </c>
      <c r="I107" s="1"/>
      <c r="J107" s="1"/>
      <c r="K107" s="1"/>
      <c r="L107" s="1"/>
      <c r="M107" s="1"/>
    </row>
    <row r="108" spans="1:13" ht="18" customHeight="1" x14ac:dyDescent="0.2">
      <c r="A108" s="1"/>
      <c r="B108" s="1"/>
      <c r="C108" s="1"/>
      <c r="D108" s="8" t="s">
        <v>106</v>
      </c>
      <c r="E108" s="4">
        <v>1.9E-2</v>
      </c>
      <c r="F108" s="4">
        <v>1.7000000000000001E-2</v>
      </c>
      <c r="G108" s="3">
        <v>2.04</v>
      </c>
      <c r="H108" s="3">
        <v>2.08</v>
      </c>
      <c r="I108" s="1"/>
      <c r="J108" s="1"/>
      <c r="K108" s="1"/>
      <c r="L108" s="1"/>
      <c r="M108" s="1"/>
    </row>
    <row r="109" spans="1:13" ht="18" customHeight="1" x14ac:dyDescent="0.2">
      <c r="A109" s="1"/>
      <c r="B109" s="1"/>
      <c r="C109" s="1"/>
      <c r="D109" s="8" t="s">
        <v>107</v>
      </c>
      <c r="E109" s="4">
        <v>8.4000000000000005E-2</v>
      </c>
      <c r="F109" s="4">
        <v>0.09</v>
      </c>
      <c r="G109" s="3">
        <v>1.66</v>
      </c>
      <c r="H109" s="3">
        <v>1.72</v>
      </c>
      <c r="I109" s="1"/>
      <c r="J109" s="1"/>
      <c r="K109" s="1"/>
      <c r="L109" s="1"/>
      <c r="M109" s="1"/>
    </row>
    <row r="110" spans="1:13" ht="18" customHeight="1" x14ac:dyDescent="0.2">
      <c r="A110" s="1"/>
      <c r="B110" s="1"/>
      <c r="C110" s="1"/>
      <c r="D110" s="8" t="s">
        <v>108</v>
      </c>
      <c r="E110" s="4">
        <v>0.11700000000000001</v>
      </c>
      <c r="F110" s="4">
        <v>0.114</v>
      </c>
      <c r="G110" s="3">
        <v>1.65</v>
      </c>
      <c r="H110" s="3">
        <v>1.67</v>
      </c>
      <c r="I110" s="1"/>
      <c r="J110" s="1"/>
      <c r="K110" s="1"/>
      <c r="L110" s="1"/>
      <c r="M110" s="1"/>
    </row>
    <row r="111" spans="1:13" ht="18" customHeight="1" x14ac:dyDescent="0.2">
      <c r="A111" s="1"/>
      <c r="B111" s="1"/>
      <c r="C111" s="1"/>
      <c r="D111" s="8" t="s">
        <v>109</v>
      </c>
      <c r="E111" s="4">
        <v>3.7999999999999999E-2</v>
      </c>
      <c r="F111" s="4">
        <v>3.3000000000000002E-2</v>
      </c>
      <c r="G111" s="3">
        <v>2.0299999999999998</v>
      </c>
      <c r="H111" s="3">
        <v>2.0299999999999998</v>
      </c>
      <c r="I111" s="1"/>
      <c r="J111" s="1"/>
      <c r="K111" s="1"/>
      <c r="L111" s="1"/>
      <c r="M111" s="1"/>
    </row>
    <row r="112" spans="1:13" ht="18" customHeight="1" x14ac:dyDescent="0.2">
      <c r="A112" s="1"/>
      <c r="B112" s="1"/>
      <c r="C112" s="1"/>
      <c r="D112" s="8" t="s">
        <v>110</v>
      </c>
      <c r="E112" s="4">
        <v>0.125</v>
      </c>
      <c r="F112" s="4">
        <v>0.12</v>
      </c>
      <c r="G112" s="3">
        <v>1.51</v>
      </c>
      <c r="H112" s="3">
        <v>1.56</v>
      </c>
      <c r="I112" s="1"/>
      <c r="J112" s="1"/>
      <c r="K112" s="1"/>
      <c r="L112" s="1"/>
      <c r="M112" s="1"/>
    </row>
    <row r="113" spans="1:13" ht="18" customHeight="1" x14ac:dyDescent="0.2">
      <c r="A113" s="1"/>
      <c r="B113" s="1"/>
      <c r="C113" s="1"/>
      <c r="D113" s="8" t="s">
        <v>111</v>
      </c>
      <c r="E113" s="4">
        <v>5.7000000000000002E-2</v>
      </c>
      <c r="F113" s="4">
        <v>5.8000000000000003E-2</v>
      </c>
      <c r="G113" s="3">
        <v>1.92</v>
      </c>
      <c r="H113" s="3">
        <v>1.92</v>
      </c>
      <c r="I113" s="1"/>
      <c r="J113" s="1"/>
      <c r="K113" s="1"/>
      <c r="L113" s="1"/>
      <c r="M113" s="1"/>
    </row>
    <row r="114" spans="1:13" ht="18" customHeight="1" x14ac:dyDescent="0.2">
      <c r="A114" s="1"/>
      <c r="B114" s="1"/>
      <c r="C114" s="1"/>
      <c r="D114" s="8" t="s">
        <v>112</v>
      </c>
      <c r="E114" s="4">
        <v>8.5999999999999993E-2</v>
      </c>
      <c r="F114" s="4">
        <v>8.5000000000000006E-2</v>
      </c>
      <c r="G114" s="3">
        <v>1.61</v>
      </c>
      <c r="H114" s="3">
        <v>1.66</v>
      </c>
      <c r="I114" s="1"/>
      <c r="J114" s="1"/>
      <c r="K114" s="1"/>
      <c r="L114" s="1"/>
      <c r="M114" s="1"/>
    </row>
    <row r="115" spans="1:13" ht="18" customHeight="1" x14ac:dyDescent="0.2">
      <c r="A115" s="1"/>
      <c r="B115" s="1"/>
      <c r="C115" s="1"/>
      <c r="D115" s="8" t="s">
        <v>113</v>
      </c>
      <c r="E115" s="4">
        <v>6.0999999999999999E-2</v>
      </c>
      <c r="F115" s="4">
        <v>7.2999999999999995E-2</v>
      </c>
      <c r="G115" s="3">
        <v>1.64</v>
      </c>
      <c r="H115" s="3">
        <v>1.61</v>
      </c>
      <c r="I115" s="1"/>
      <c r="J115" s="1"/>
      <c r="K115" s="1"/>
      <c r="L115" s="1"/>
      <c r="M115" s="1"/>
    </row>
    <row r="116" spans="1:13" ht="18" customHeight="1" x14ac:dyDescent="0.2">
      <c r="A116" s="1"/>
      <c r="B116" s="1"/>
      <c r="C116" s="1"/>
      <c r="D116" s="8" t="s">
        <v>114</v>
      </c>
      <c r="E116" s="4">
        <v>9.8000000000000004E-2</v>
      </c>
      <c r="F116" s="4">
        <v>8.5000000000000006E-2</v>
      </c>
      <c r="G116" s="3">
        <v>1.68</v>
      </c>
      <c r="H116" s="3">
        <v>1.87</v>
      </c>
      <c r="I116" s="1"/>
      <c r="J116" s="1"/>
      <c r="K116" s="1"/>
      <c r="L116" s="1"/>
      <c r="M116" s="1"/>
    </row>
    <row r="117" spans="1:13" ht="18" customHeight="1" x14ac:dyDescent="0.2">
      <c r="A117" s="1"/>
      <c r="B117" s="1"/>
      <c r="C117" s="1"/>
      <c r="D117" s="8" t="s">
        <v>115</v>
      </c>
      <c r="E117" s="4">
        <v>6.7000000000000004E-2</v>
      </c>
      <c r="F117" s="4">
        <v>7.8E-2</v>
      </c>
      <c r="G117" s="3">
        <v>1.75</v>
      </c>
      <c r="H117" s="3">
        <v>1.69</v>
      </c>
      <c r="I117" s="1"/>
      <c r="J117" s="1"/>
      <c r="K117" s="1"/>
      <c r="L117" s="1"/>
      <c r="M117" s="1"/>
    </row>
    <row r="118" spans="1:13" ht="18" customHeight="1" x14ac:dyDescent="0.2">
      <c r="A118" s="1"/>
      <c r="B118" s="1"/>
      <c r="C118" s="1"/>
      <c r="D118" s="8" t="s">
        <v>116</v>
      </c>
      <c r="E118" s="4">
        <v>0.30299999999999999</v>
      </c>
      <c r="F118" s="4">
        <v>0.32600000000000001</v>
      </c>
      <c r="G118" s="3">
        <v>1</v>
      </c>
      <c r="H118" s="3">
        <v>0.99</v>
      </c>
      <c r="I118" s="1"/>
      <c r="J118" s="1"/>
      <c r="K118" s="1"/>
      <c r="L118" s="1"/>
      <c r="M118" s="1"/>
    </row>
    <row r="119" spans="1:13" ht="18" customHeight="1" x14ac:dyDescent="0.2">
      <c r="A119" s="1"/>
      <c r="B119" s="1"/>
      <c r="C119" s="1"/>
      <c r="D119" s="8" t="s">
        <v>117</v>
      </c>
      <c r="E119" s="4">
        <v>0.06</v>
      </c>
      <c r="F119" s="4">
        <v>5.7000000000000002E-2</v>
      </c>
      <c r="G119" s="3">
        <v>2.08</v>
      </c>
      <c r="H119" s="3">
        <v>2.12</v>
      </c>
      <c r="I119" s="1"/>
      <c r="J119" s="1"/>
      <c r="K119" s="1"/>
      <c r="L119" s="1"/>
      <c r="M119" s="1"/>
    </row>
    <row r="120" spans="1:13" ht="18" customHeight="1" x14ac:dyDescent="0.2">
      <c r="A120" s="1"/>
      <c r="B120" s="1"/>
      <c r="C120" s="1"/>
      <c r="D120" s="8" t="s">
        <v>118</v>
      </c>
      <c r="E120" s="4">
        <v>2.8000000000000001E-2</v>
      </c>
      <c r="F120" s="4">
        <v>0.05</v>
      </c>
      <c r="G120" s="3">
        <v>1.79</v>
      </c>
      <c r="H120" s="3">
        <v>1.74</v>
      </c>
      <c r="I120" s="1"/>
      <c r="J120" s="1"/>
      <c r="K120" s="1"/>
      <c r="L120" s="1"/>
      <c r="M120" s="1"/>
    </row>
    <row r="121" spans="1:13" ht="18" customHeight="1" x14ac:dyDescent="0.2">
      <c r="A121" s="1"/>
      <c r="B121" s="1"/>
      <c r="C121" s="1"/>
      <c r="D121" s="8" t="s">
        <v>119</v>
      </c>
      <c r="E121" s="4">
        <v>0.126</v>
      </c>
      <c r="F121" s="4">
        <v>0.122</v>
      </c>
      <c r="G121" s="3">
        <v>1.53</v>
      </c>
      <c r="H121" s="3">
        <v>1.58</v>
      </c>
      <c r="I121" s="1"/>
      <c r="J121" s="1"/>
      <c r="K121" s="1"/>
      <c r="L121" s="1"/>
      <c r="M121" s="1"/>
    </row>
    <row r="122" spans="1:13" ht="18" customHeight="1" x14ac:dyDescent="0.2">
      <c r="A122" s="1"/>
      <c r="B122" s="1"/>
      <c r="C122" s="1"/>
      <c r="D122" s="8" t="s">
        <v>120</v>
      </c>
      <c r="E122" s="4">
        <v>8.6999999999999994E-2</v>
      </c>
      <c r="F122" s="4">
        <v>9.0999999999999998E-2</v>
      </c>
      <c r="G122" s="3">
        <v>1.65</v>
      </c>
      <c r="H122" s="3">
        <v>1.66</v>
      </c>
      <c r="I122" s="1"/>
      <c r="J122" s="1"/>
      <c r="K122" s="1"/>
      <c r="L122" s="1"/>
      <c r="M122" s="1"/>
    </row>
    <row r="123" spans="1:13" ht="18" customHeight="1" x14ac:dyDescent="0.2">
      <c r="A123" s="1"/>
      <c r="B123" s="1"/>
      <c r="C123" s="1"/>
      <c r="D123" s="8" t="s">
        <v>121</v>
      </c>
      <c r="E123" s="4">
        <v>2.7E-2</v>
      </c>
      <c r="F123" s="4">
        <v>1.4999999999999999E-2</v>
      </c>
      <c r="G123" s="3">
        <v>2.0699999999999998</v>
      </c>
      <c r="H123" s="3">
        <v>2.04</v>
      </c>
      <c r="I123" s="1"/>
      <c r="J123" s="1"/>
      <c r="K123" s="1"/>
      <c r="L123" s="1"/>
      <c r="M123" s="1"/>
    </row>
    <row r="124" spans="1:13" ht="18" customHeight="1" x14ac:dyDescent="0.2">
      <c r="A124" s="1"/>
      <c r="B124" s="1"/>
      <c r="C124" s="1"/>
      <c r="D124" s="8" t="s">
        <v>122</v>
      </c>
      <c r="E124" s="4">
        <v>7.5999999999999998E-2</v>
      </c>
      <c r="F124" s="4">
        <v>5.8999999999999997E-2</v>
      </c>
      <c r="G124" s="3">
        <v>1.7</v>
      </c>
      <c r="H124" s="3">
        <v>1.86</v>
      </c>
      <c r="I124" s="1"/>
      <c r="J124" s="1"/>
      <c r="K124" s="1"/>
      <c r="L124" s="1"/>
      <c r="M124" s="1"/>
    </row>
    <row r="125" spans="1:13" ht="18" customHeight="1" x14ac:dyDescent="0.2">
      <c r="A125" s="1"/>
      <c r="B125" s="1"/>
      <c r="C125" s="1"/>
      <c r="D125" s="8" t="s">
        <v>123</v>
      </c>
      <c r="E125" s="4">
        <v>0.114</v>
      </c>
      <c r="F125" s="4">
        <v>9.7000000000000003E-2</v>
      </c>
      <c r="G125" s="3">
        <v>1.52</v>
      </c>
      <c r="H125" s="3">
        <v>1.53</v>
      </c>
      <c r="I125" s="1"/>
      <c r="J125" s="1"/>
      <c r="K125" s="1"/>
      <c r="L125" s="1"/>
      <c r="M125" s="1"/>
    </row>
    <row r="126" spans="1:13" ht="18" customHeight="1" x14ac:dyDescent="0.2">
      <c r="A126" s="1"/>
      <c r="B126" s="1"/>
      <c r="C126" s="1"/>
      <c r="D126" s="8" t="s">
        <v>124</v>
      </c>
      <c r="E126" s="4">
        <v>0.16600000000000001</v>
      </c>
      <c r="F126" s="4">
        <v>0.17199999999999999</v>
      </c>
      <c r="G126" s="3">
        <v>1.4</v>
      </c>
      <c r="H126" s="3">
        <v>1.4</v>
      </c>
      <c r="I126" s="1"/>
      <c r="J126" s="1"/>
      <c r="K126" s="1"/>
      <c r="L126" s="1"/>
      <c r="M126" s="1"/>
    </row>
    <row r="127" spans="1:13" ht="18" customHeight="1" x14ac:dyDescent="0.2">
      <c r="A127" s="1"/>
      <c r="B127" s="1"/>
      <c r="C127" s="1"/>
      <c r="D127" s="8" t="s">
        <v>125</v>
      </c>
      <c r="E127" s="4">
        <v>8.3000000000000004E-2</v>
      </c>
      <c r="F127" s="4">
        <v>8.1000000000000003E-2</v>
      </c>
      <c r="G127" s="3">
        <v>1.58</v>
      </c>
      <c r="H127" s="3">
        <v>1.59</v>
      </c>
      <c r="I127" s="1"/>
      <c r="J127" s="1"/>
      <c r="K127" s="1"/>
      <c r="L127" s="1"/>
      <c r="M127" s="1"/>
    </row>
    <row r="128" spans="1:13" ht="18" customHeight="1" x14ac:dyDescent="0.2">
      <c r="A128" s="1"/>
      <c r="B128" s="1"/>
      <c r="C128" s="1"/>
      <c r="D128" s="8" t="s">
        <v>126</v>
      </c>
      <c r="E128" s="4">
        <v>2.5999999999999999E-2</v>
      </c>
      <c r="F128" s="4">
        <v>2.1999999999999999E-2</v>
      </c>
      <c r="G128" s="3">
        <v>1.98</v>
      </c>
      <c r="H128" s="3">
        <v>1.99</v>
      </c>
      <c r="I128" s="1"/>
      <c r="J128" s="1"/>
      <c r="K128" s="1"/>
      <c r="L128" s="1"/>
      <c r="M128" s="1"/>
    </row>
    <row r="129" spans="1:13" ht="18" customHeight="1" x14ac:dyDescent="0.2">
      <c r="A129" s="1"/>
      <c r="B129" s="1"/>
      <c r="C129" s="1"/>
      <c r="D129" s="8" t="s">
        <v>127</v>
      </c>
      <c r="E129" s="4">
        <v>6.6000000000000003E-2</v>
      </c>
      <c r="F129" s="4">
        <v>6.3E-2</v>
      </c>
      <c r="G129" s="3">
        <v>1.68</v>
      </c>
      <c r="H129" s="3">
        <v>1.7</v>
      </c>
      <c r="I129" s="1"/>
      <c r="J129" s="1"/>
      <c r="K129" s="1"/>
      <c r="L129" s="1"/>
      <c r="M129" s="1"/>
    </row>
    <row r="130" spans="1:13" ht="18" customHeight="1" x14ac:dyDescent="0.2">
      <c r="A130" s="1"/>
      <c r="B130" s="1"/>
      <c r="C130" s="1"/>
      <c r="D130" s="8" t="s">
        <v>128</v>
      </c>
      <c r="E130" s="4">
        <v>7.4999999999999997E-2</v>
      </c>
      <c r="F130" s="4">
        <v>5.8000000000000003E-2</v>
      </c>
      <c r="G130" s="3">
        <v>1.7</v>
      </c>
      <c r="H130" s="3">
        <v>1.7</v>
      </c>
      <c r="I130" s="1"/>
      <c r="J130" s="1"/>
      <c r="K130" s="1"/>
      <c r="L130" s="1"/>
      <c r="M130" s="1"/>
    </row>
    <row r="131" spans="1:13" ht="18" customHeight="1" x14ac:dyDescent="0.2">
      <c r="A131" s="1"/>
      <c r="B131" s="1"/>
      <c r="C131" s="1"/>
      <c r="D131" s="8" t="s">
        <v>129</v>
      </c>
      <c r="E131" s="4">
        <v>0.105</v>
      </c>
      <c r="F131" s="4">
        <v>8.6999999999999994E-2</v>
      </c>
      <c r="G131" s="3">
        <v>1.54</v>
      </c>
      <c r="H131" s="3">
        <v>1.63</v>
      </c>
      <c r="I131" s="1"/>
      <c r="J131" s="1"/>
      <c r="K131" s="1"/>
      <c r="L131" s="1"/>
      <c r="M131" s="1"/>
    </row>
    <row r="132" spans="1:13" ht="18" customHeight="1" x14ac:dyDescent="0.2">
      <c r="A132" s="1"/>
      <c r="B132" s="1"/>
      <c r="C132" s="1"/>
      <c r="D132" s="8" t="s">
        <v>130</v>
      </c>
      <c r="E132" s="4">
        <v>9.8000000000000004E-2</v>
      </c>
      <c r="F132" s="4">
        <v>9.8000000000000004E-2</v>
      </c>
      <c r="G132" s="3">
        <v>1.63</v>
      </c>
      <c r="H132" s="3">
        <v>1.69</v>
      </c>
      <c r="I132" s="1"/>
      <c r="J132" s="1"/>
      <c r="K132" s="1"/>
      <c r="L132" s="1"/>
      <c r="M132" s="1"/>
    </row>
    <row r="133" spans="1:13" ht="18" customHeight="1" x14ac:dyDescent="0.2">
      <c r="A133" s="1"/>
      <c r="B133" s="1"/>
      <c r="C133" s="1"/>
      <c r="D133" s="8" t="s">
        <v>131</v>
      </c>
      <c r="E133" s="4">
        <v>0.05</v>
      </c>
      <c r="F133" s="4">
        <v>0.04</v>
      </c>
      <c r="G133" s="3">
        <v>1.77</v>
      </c>
      <c r="H133" s="3">
        <v>1.83</v>
      </c>
      <c r="I133" s="1"/>
      <c r="J133" s="1"/>
      <c r="K133" s="1"/>
      <c r="L133" s="1"/>
      <c r="M133" s="1"/>
    </row>
    <row r="134" spans="1:13" ht="18" customHeight="1" x14ac:dyDescent="0.2">
      <c r="A134" s="1"/>
      <c r="B134" s="1"/>
      <c r="C134" s="1"/>
      <c r="D134" s="8" t="s">
        <v>132</v>
      </c>
      <c r="E134" s="4">
        <v>4.4999999999999998E-2</v>
      </c>
      <c r="F134" s="4">
        <v>4.9000000000000002E-2</v>
      </c>
      <c r="G134" s="3">
        <v>1.72</v>
      </c>
      <c r="H134" s="3">
        <v>1.75</v>
      </c>
      <c r="I134" s="1"/>
      <c r="J134" s="1"/>
      <c r="K134" s="1"/>
      <c r="L134" s="1"/>
      <c r="M134" s="1"/>
    </row>
    <row r="135" spans="1:13" ht="18" customHeight="1" x14ac:dyDescent="0.2">
      <c r="A135" s="1"/>
      <c r="B135" s="1"/>
      <c r="C135" s="1"/>
      <c r="D135" s="8" t="s">
        <v>133</v>
      </c>
      <c r="E135" s="4">
        <v>0.11</v>
      </c>
      <c r="F135" s="4">
        <v>7.5999999999999998E-2</v>
      </c>
      <c r="G135" s="3">
        <v>1.6</v>
      </c>
      <c r="H135" s="3">
        <v>1.68</v>
      </c>
      <c r="I135" s="1"/>
      <c r="J135" s="1"/>
      <c r="K135" s="1"/>
      <c r="L135" s="1"/>
      <c r="M135" s="1"/>
    </row>
    <row r="136" spans="1:13" ht="18" customHeight="1" x14ac:dyDescent="0.2">
      <c r="A136" s="1"/>
      <c r="B136" s="1"/>
      <c r="C136" s="1"/>
      <c r="D136" s="8" t="s">
        <v>134</v>
      </c>
      <c r="E136" s="4">
        <v>8.3000000000000004E-2</v>
      </c>
      <c r="F136" s="4">
        <v>8.6999999999999994E-2</v>
      </c>
      <c r="G136" s="3">
        <v>1.62</v>
      </c>
      <c r="H136" s="3">
        <v>1.62</v>
      </c>
      <c r="I136" s="1"/>
      <c r="J136" s="1"/>
      <c r="K136" s="1"/>
      <c r="L136" s="1"/>
      <c r="M136" s="1"/>
    </row>
    <row r="137" spans="1:13" ht="18" customHeight="1" x14ac:dyDescent="0.2">
      <c r="A137" s="1"/>
      <c r="B137" s="1"/>
      <c r="C137" s="1"/>
      <c r="D137" s="8" t="s">
        <v>135</v>
      </c>
      <c r="E137" s="4">
        <v>0.40100000000000002</v>
      </c>
      <c r="F137" s="4">
        <v>0.371</v>
      </c>
      <c r="G137" s="3">
        <v>0.81</v>
      </c>
      <c r="H137" s="3">
        <v>0.85</v>
      </c>
      <c r="I137" s="1"/>
      <c r="J137" s="1"/>
      <c r="K137" s="1"/>
      <c r="L137" s="1"/>
      <c r="M137" s="1"/>
    </row>
    <row r="138" spans="1:13" ht="18" customHeight="1" x14ac:dyDescent="0.2">
      <c r="A138" s="1"/>
      <c r="B138" s="1"/>
      <c r="C138" s="1"/>
      <c r="D138" s="8" t="s">
        <v>136</v>
      </c>
      <c r="E138" s="4">
        <v>7.1999999999999995E-2</v>
      </c>
      <c r="F138" s="4">
        <v>6.6000000000000003E-2</v>
      </c>
      <c r="G138" s="3">
        <v>1.83</v>
      </c>
      <c r="H138" s="3">
        <v>1.91</v>
      </c>
      <c r="I138" s="1"/>
      <c r="J138" s="1"/>
      <c r="K138" s="1"/>
      <c r="L138" s="1"/>
      <c r="M138" s="1"/>
    </row>
    <row r="139" spans="1:13" ht="18" customHeight="1" x14ac:dyDescent="0.2">
      <c r="A139" s="1"/>
      <c r="B139" s="1"/>
      <c r="C139" s="1"/>
      <c r="D139" s="8" t="s">
        <v>137</v>
      </c>
      <c r="E139" s="4">
        <v>4.8000000000000001E-2</v>
      </c>
      <c r="F139" s="4">
        <v>4.9000000000000002E-2</v>
      </c>
      <c r="G139" s="3">
        <v>2.39</v>
      </c>
      <c r="H139" s="3">
        <v>2.3199999999999998</v>
      </c>
      <c r="I139" s="1"/>
      <c r="J139" s="1"/>
      <c r="K139" s="1"/>
      <c r="L139" s="1"/>
      <c r="M139" s="1"/>
    </row>
    <row r="140" spans="1:13" ht="18" customHeight="1" x14ac:dyDescent="0.2">
      <c r="A140" s="1"/>
      <c r="B140" s="1"/>
      <c r="C140" s="1"/>
      <c r="D140" s="8" t="s">
        <v>138</v>
      </c>
      <c r="E140" s="4">
        <v>0.10100000000000001</v>
      </c>
      <c r="F140" s="4">
        <v>8.5999999999999993E-2</v>
      </c>
      <c r="G140" s="3">
        <v>1.78</v>
      </c>
      <c r="H140" s="3">
        <v>1.72</v>
      </c>
      <c r="I140" s="1"/>
      <c r="J140" s="1"/>
      <c r="K140" s="1"/>
      <c r="L140" s="1"/>
      <c r="M140" s="1"/>
    </row>
    <row r="141" spans="1:13" ht="18" customHeight="1" x14ac:dyDescent="0.2">
      <c r="A141" s="1"/>
      <c r="B141" s="1"/>
      <c r="C141" s="1"/>
      <c r="D141" s="8" t="s">
        <v>139</v>
      </c>
      <c r="E141" s="4">
        <v>0.114</v>
      </c>
      <c r="F141" s="4">
        <v>0.113</v>
      </c>
      <c r="G141" s="3">
        <v>1.55</v>
      </c>
      <c r="H141" s="3">
        <v>1.58</v>
      </c>
      <c r="I141" s="1"/>
      <c r="J141" s="1"/>
      <c r="K141" s="1"/>
      <c r="L141" s="1"/>
      <c r="M141" s="1"/>
    </row>
    <row r="142" spans="1:13" ht="18" customHeight="1" x14ac:dyDescent="0.2">
      <c r="A142" s="1"/>
      <c r="B142" s="1"/>
      <c r="C142" s="1"/>
      <c r="D142" s="8" t="s">
        <v>140</v>
      </c>
      <c r="E142" s="4">
        <v>7.0000000000000007E-2</v>
      </c>
      <c r="F142" s="4">
        <v>8.6999999999999994E-2</v>
      </c>
      <c r="G142" s="3">
        <v>1.98</v>
      </c>
      <c r="H142" s="3">
        <v>1.85</v>
      </c>
      <c r="I142" s="1"/>
      <c r="J142" s="1"/>
      <c r="K142" s="1"/>
      <c r="L142" s="1"/>
      <c r="M142" s="1"/>
    </row>
    <row r="143" spans="1:13" ht="18" customHeight="1" x14ac:dyDescent="0.2">
      <c r="A143" s="1"/>
      <c r="B143" s="1"/>
      <c r="C143" s="1"/>
      <c r="D143" s="8" t="s">
        <v>141</v>
      </c>
      <c r="E143" s="4">
        <v>6.3E-2</v>
      </c>
      <c r="F143" s="4">
        <v>6.2E-2</v>
      </c>
      <c r="G143" s="3">
        <v>1.72</v>
      </c>
      <c r="H143" s="3">
        <v>1.79</v>
      </c>
      <c r="I143" s="1"/>
      <c r="J143" s="1"/>
      <c r="K143" s="1"/>
      <c r="L143" s="1"/>
      <c r="M143" s="1"/>
    </row>
    <row r="144" spans="1:13" ht="18" customHeight="1" x14ac:dyDescent="0.2">
      <c r="A144" s="1"/>
      <c r="B144" s="1"/>
      <c r="C144" s="1"/>
      <c r="D144" s="8" t="s">
        <v>142</v>
      </c>
      <c r="E144" s="4">
        <v>9.7000000000000003E-2</v>
      </c>
      <c r="F144" s="4">
        <v>0.113</v>
      </c>
      <c r="G144" s="3">
        <v>1.57</v>
      </c>
      <c r="H144" s="3">
        <v>1.59</v>
      </c>
      <c r="I144" s="1"/>
      <c r="J144" s="1"/>
      <c r="K144" s="1"/>
      <c r="L144" s="1"/>
      <c r="M144" s="1"/>
    </row>
    <row r="145" spans="1:13" ht="18" customHeight="1" x14ac:dyDescent="0.2">
      <c r="A145" s="1"/>
      <c r="B145" s="1"/>
      <c r="C145" s="1"/>
      <c r="D145" s="8" t="s">
        <v>143</v>
      </c>
      <c r="E145" s="4">
        <v>0.106</v>
      </c>
      <c r="F145" s="4">
        <v>0.08</v>
      </c>
      <c r="G145" s="3">
        <v>1.6</v>
      </c>
      <c r="H145" s="3">
        <v>1.6</v>
      </c>
      <c r="I145" s="1"/>
      <c r="J145" s="1"/>
      <c r="K145" s="1"/>
      <c r="L145" s="1"/>
      <c r="M145" s="1"/>
    </row>
    <row r="146" spans="1:13" ht="18" customHeight="1" x14ac:dyDescent="0.2">
      <c r="A146" s="1"/>
      <c r="B146" s="1"/>
      <c r="C146" s="1"/>
      <c r="D146" s="8" t="s">
        <v>144</v>
      </c>
      <c r="E146" s="4">
        <v>7.0000000000000007E-2</v>
      </c>
      <c r="F146" s="4">
        <v>5.6000000000000001E-2</v>
      </c>
      <c r="G146" s="3">
        <v>1.53</v>
      </c>
      <c r="H146" s="3">
        <v>1.54</v>
      </c>
      <c r="I146" s="1"/>
      <c r="J146" s="1"/>
      <c r="K146" s="1"/>
      <c r="L146" s="1"/>
      <c r="M146" s="1"/>
    </row>
    <row r="147" spans="1:13" ht="18" customHeight="1" x14ac:dyDescent="0.2">
      <c r="A147" s="1"/>
      <c r="B147" s="1"/>
      <c r="C147" s="1"/>
      <c r="D147" s="8" t="s">
        <v>145</v>
      </c>
      <c r="E147" s="4">
        <v>5.5E-2</v>
      </c>
      <c r="F147" s="4">
        <v>6.5000000000000002E-2</v>
      </c>
      <c r="G147" s="3">
        <v>1.85</v>
      </c>
      <c r="H147" s="3">
        <v>1.84</v>
      </c>
      <c r="I147" s="1"/>
      <c r="J147" s="1"/>
      <c r="K147" s="1"/>
      <c r="L147" s="1"/>
      <c r="M147" s="1"/>
    </row>
    <row r="148" spans="1:13" ht="18" customHeight="1" x14ac:dyDescent="0.2">
      <c r="A148" s="1"/>
      <c r="B148" s="1"/>
      <c r="C148" s="1"/>
      <c r="D148" s="8" t="s">
        <v>146</v>
      </c>
      <c r="E148" s="4">
        <v>9.6000000000000002E-2</v>
      </c>
      <c r="F148" s="4">
        <v>7.6999999999999999E-2</v>
      </c>
      <c r="G148" s="3">
        <v>1.78</v>
      </c>
      <c r="H148" s="3">
        <v>1.77</v>
      </c>
      <c r="I148" s="1"/>
      <c r="J148" s="1"/>
      <c r="K148" s="1"/>
      <c r="L148" s="1"/>
      <c r="M148" s="1"/>
    </row>
    <row r="149" spans="1:13" ht="18" customHeight="1" x14ac:dyDescent="0.2">
      <c r="A149" s="1"/>
      <c r="B149" s="1"/>
      <c r="C149" s="1"/>
      <c r="D149" s="8" t="s">
        <v>147</v>
      </c>
      <c r="E149" s="4">
        <v>0.126</v>
      </c>
      <c r="F149" s="4">
        <v>0.13400000000000001</v>
      </c>
      <c r="G149" s="3">
        <v>1.41</v>
      </c>
      <c r="H149" s="3">
        <v>1.45</v>
      </c>
      <c r="I149" s="1"/>
      <c r="J149" s="1"/>
      <c r="K149" s="1"/>
      <c r="L149" s="1"/>
      <c r="M149" s="1"/>
    </row>
    <row r="150" spans="1:13" ht="18" customHeight="1" x14ac:dyDescent="0.2">
      <c r="A150" s="1"/>
      <c r="B150" s="1"/>
      <c r="C150" s="1"/>
      <c r="D150" s="8" t="s">
        <v>148</v>
      </c>
      <c r="E150" s="4">
        <v>6.5000000000000002E-2</v>
      </c>
      <c r="F150" s="4">
        <v>5.8999999999999997E-2</v>
      </c>
      <c r="G150" s="3">
        <v>1.87</v>
      </c>
      <c r="H150" s="3">
        <v>1.85</v>
      </c>
      <c r="I150" s="1"/>
      <c r="J150" s="1"/>
      <c r="K150" s="1"/>
      <c r="L150" s="1"/>
      <c r="M150" s="1"/>
    </row>
    <row r="151" spans="1:13" ht="18" customHeight="1" x14ac:dyDescent="0.2">
      <c r="A151" s="1"/>
      <c r="B151" s="1"/>
      <c r="C151" s="1"/>
      <c r="D151" s="8" t="s">
        <v>149</v>
      </c>
      <c r="E151" s="4">
        <v>6.0999999999999999E-2</v>
      </c>
      <c r="F151" s="4">
        <v>8.2000000000000003E-2</v>
      </c>
      <c r="G151" s="3">
        <v>1.75</v>
      </c>
      <c r="H151" s="3">
        <v>1.73</v>
      </c>
      <c r="I151" s="1"/>
      <c r="J151" s="1"/>
      <c r="K151" s="1"/>
      <c r="L151" s="1"/>
      <c r="M151" s="1"/>
    </row>
    <row r="152" spans="1:13" ht="18" customHeight="1" x14ac:dyDescent="0.2">
      <c r="A152" s="1"/>
      <c r="B152" s="1"/>
      <c r="C152" s="1"/>
      <c r="D152" s="8" t="s">
        <v>150</v>
      </c>
      <c r="E152" s="4">
        <v>0.10199999999999999</v>
      </c>
      <c r="F152" s="4">
        <v>0.105</v>
      </c>
      <c r="G152" s="3">
        <v>1.62</v>
      </c>
      <c r="H152" s="3">
        <v>1.63</v>
      </c>
      <c r="I152" s="1"/>
      <c r="J152" s="1"/>
      <c r="K152" s="1"/>
      <c r="L152" s="1"/>
      <c r="M152" s="1"/>
    </row>
    <row r="153" spans="1:13" ht="18" customHeight="1" x14ac:dyDescent="0.2">
      <c r="A153" s="1"/>
      <c r="B153" s="1"/>
      <c r="C153" s="1"/>
      <c r="D153" s="8" t="s">
        <v>151</v>
      </c>
      <c r="E153" s="4">
        <v>2.5999999999999999E-2</v>
      </c>
      <c r="F153" s="4">
        <v>0.01</v>
      </c>
      <c r="G153" s="3">
        <v>2.04</v>
      </c>
      <c r="H153" s="3">
        <v>2.15</v>
      </c>
      <c r="I153" s="1"/>
      <c r="J153" s="1"/>
      <c r="K153" s="1"/>
      <c r="L153" s="1"/>
      <c r="M153" s="1"/>
    </row>
    <row r="154" spans="1:13" ht="18" customHeight="1" x14ac:dyDescent="0.2">
      <c r="A154" s="1"/>
      <c r="B154" s="1"/>
      <c r="C154" s="1"/>
      <c r="D154" s="8" t="s">
        <v>152</v>
      </c>
      <c r="E154" s="4">
        <v>3.5000000000000003E-2</v>
      </c>
      <c r="F154" s="4">
        <v>4.2000000000000003E-2</v>
      </c>
      <c r="G154" s="3">
        <v>1.85</v>
      </c>
      <c r="H154" s="3">
        <v>1.81</v>
      </c>
      <c r="I154" s="1"/>
      <c r="J154" s="1"/>
      <c r="K154" s="1"/>
      <c r="L154" s="1"/>
      <c r="M154" s="1"/>
    </row>
    <row r="155" spans="1:13" ht="18" customHeight="1" x14ac:dyDescent="0.2">
      <c r="A155" s="1"/>
      <c r="B155" s="1"/>
      <c r="C155" s="1"/>
      <c r="D155" s="8" t="s">
        <v>153</v>
      </c>
      <c r="E155" s="4">
        <v>4.1000000000000002E-2</v>
      </c>
      <c r="F155" s="4">
        <v>4.2999999999999997E-2</v>
      </c>
      <c r="G155" s="3">
        <v>1.76</v>
      </c>
      <c r="H155" s="3">
        <v>1.78</v>
      </c>
      <c r="I155" s="1"/>
      <c r="J155" s="1"/>
      <c r="K155" s="1"/>
      <c r="L155" s="1"/>
      <c r="M155" s="1"/>
    </row>
    <row r="156" spans="1:13" ht="18" customHeight="1" x14ac:dyDescent="0.2">
      <c r="A156" s="1"/>
      <c r="B156" s="1"/>
      <c r="C156" s="1"/>
      <c r="D156" s="8" t="s">
        <v>154</v>
      </c>
      <c r="E156" s="4">
        <v>7.1999999999999995E-2</v>
      </c>
      <c r="F156" s="4">
        <v>7.3999999999999996E-2</v>
      </c>
      <c r="G156" s="3">
        <v>1.64</v>
      </c>
      <c r="H156" s="3">
        <v>1.7</v>
      </c>
      <c r="I156" s="1"/>
      <c r="J156" s="1"/>
      <c r="K156" s="1"/>
      <c r="L156" s="1"/>
      <c r="M156" s="1"/>
    </row>
    <row r="157" spans="1:13" ht="18" customHeight="1" x14ac:dyDescent="0.2">
      <c r="A157" s="1"/>
      <c r="B157" s="1"/>
      <c r="C157" s="1"/>
      <c r="D157" s="8" t="s">
        <v>155</v>
      </c>
      <c r="E157" s="4">
        <v>6.3E-2</v>
      </c>
      <c r="F157" s="4">
        <v>5.8000000000000003E-2</v>
      </c>
      <c r="G157" s="3">
        <v>1.74</v>
      </c>
      <c r="H157" s="3">
        <v>1.78</v>
      </c>
      <c r="I157" s="1"/>
      <c r="J157" s="1"/>
      <c r="K157" s="1"/>
      <c r="L157" s="1"/>
      <c r="M157" s="1"/>
    </row>
    <row r="158" spans="1:13" ht="18" customHeight="1" x14ac:dyDescent="0.2">
      <c r="A158" s="1"/>
      <c r="B158" s="1"/>
      <c r="C158" s="1"/>
      <c r="D158" s="8" t="s">
        <v>156</v>
      </c>
      <c r="E158" s="4">
        <v>8.2000000000000003E-2</v>
      </c>
      <c r="F158" s="4">
        <v>8.8999999999999996E-2</v>
      </c>
      <c r="G158" s="3">
        <v>1.59</v>
      </c>
      <c r="H158" s="3">
        <v>1.58</v>
      </c>
      <c r="I158" s="1"/>
      <c r="J158" s="1"/>
      <c r="K158" s="1"/>
      <c r="L158" s="1"/>
      <c r="M158" s="1"/>
    </row>
    <row r="159" spans="1:13" ht="18" customHeight="1" x14ac:dyDescent="0.2">
      <c r="A159" s="1"/>
      <c r="B159" s="1"/>
      <c r="C159" s="1"/>
      <c r="D159" s="8" t="s">
        <v>157</v>
      </c>
      <c r="E159" s="4">
        <v>0.104</v>
      </c>
      <c r="F159" s="4">
        <v>0.10100000000000001</v>
      </c>
      <c r="G159" s="3">
        <v>1.64</v>
      </c>
      <c r="H159" s="3">
        <v>1.69</v>
      </c>
      <c r="I159" s="1"/>
      <c r="J159" s="1"/>
      <c r="K159" s="1"/>
      <c r="L159" s="1"/>
      <c r="M159" s="1"/>
    </row>
    <row r="160" spans="1:13" ht="18" customHeight="1" x14ac:dyDescent="0.2">
      <c r="A160" s="1"/>
      <c r="B160" s="1"/>
      <c r="C160" s="1"/>
      <c r="D160" s="8" t="s">
        <v>158</v>
      </c>
      <c r="E160" s="4">
        <v>0.121</v>
      </c>
      <c r="F160" s="4">
        <v>0.122</v>
      </c>
      <c r="G160" s="3">
        <v>1.59</v>
      </c>
      <c r="H160" s="3">
        <v>1.62</v>
      </c>
      <c r="I160" s="1"/>
      <c r="J160" s="1"/>
      <c r="K160" s="1"/>
      <c r="L160" s="1"/>
      <c r="M160" s="1"/>
    </row>
    <row r="161" spans="1:13" ht="18" customHeight="1" x14ac:dyDescent="0.2">
      <c r="A161" s="1"/>
      <c r="B161" s="1"/>
      <c r="C161" s="1"/>
      <c r="D161" s="8" t="s">
        <v>159</v>
      </c>
      <c r="E161" s="4">
        <v>0.11700000000000001</v>
      </c>
      <c r="F161" s="4">
        <v>0.109</v>
      </c>
      <c r="G161" s="3">
        <v>1.6</v>
      </c>
      <c r="H161" s="3">
        <v>1.61</v>
      </c>
      <c r="I161" s="1"/>
      <c r="J161" s="1"/>
      <c r="K161" s="1"/>
      <c r="L161" s="1"/>
      <c r="M161" s="1"/>
    </row>
    <row r="162" spans="1:13" ht="18" customHeight="1" x14ac:dyDescent="0.2">
      <c r="A162" s="1"/>
      <c r="B162" s="1"/>
      <c r="C162" s="1"/>
      <c r="D162" s="8" t="s">
        <v>160</v>
      </c>
      <c r="E162" s="4">
        <v>0.17599999999999999</v>
      </c>
      <c r="F162" s="4">
        <v>0.16900000000000001</v>
      </c>
      <c r="G162" s="3">
        <v>1.35</v>
      </c>
      <c r="H162" s="3">
        <v>1.52</v>
      </c>
      <c r="I162" s="1"/>
      <c r="J162" s="1"/>
      <c r="K162" s="1"/>
      <c r="L162" s="1"/>
      <c r="M162" s="1"/>
    </row>
    <row r="163" spans="1:13" ht="18" customHeight="1" x14ac:dyDescent="0.2">
      <c r="A163" s="1"/>
      <c r="B163" s="1"/>
      <c r="C163" s="1"/>
      <c r="D163" s="8" t="s">
        <v>161</v>
      </c>
      <c r="E163" s="4">
        <v>7.2999999999999995E-2</v>
      </c>
      <c r="F163" s="4">
        <v>5.6000000000000001E-2</v>
      </c>
      <c r="G163" s="3">
        <v>1.67</v>
      </c>
      <c r="H163" s="3">
        <v>1.74</v>
      </c>
      <c r="I163" s="1"/>
      <c r="J163" s="1"/>
      <c r="K163" s="1"/>
      <c r="L163" s="1"/>
      <c r="M163" s="1"/>
    </row>
    <row r="164" spans="1:13" ht="18" customHeight="1" x14ac:dyDescent="0.2">
      <c r="A164" s="1"/>
      <c r="B164" s="1"/>
      <c r="C164" s="1"/>
      <c r="D164" s="8" t="s">
        <v>162</v>
      </c>
      <c r="E164" s="4">
        <v>0.13200000000000001</v>
      </c>
      <c r="F164" s="4">
        <v>0.13300000000000001</v>
      </c>
      <c r="G164" s="3">
        <v>1.55</v>
      </c>
      <c r="H164" s="3">
        <v>1.6</v>
      </c>
      <c r="I164" s="1"/>
      <c r="J164" s="1"/>
      <c r="K164" s="1"/>
      <c r="L164" s="1"/>
      <c r="M164" s="1"/>
    </row>
    <row r="165" spans="1:13" ht="18" customHeight="1" x14ac:dyDescent="0.2">
      <c r="A165" s="1"/>
      <c r="B165" s="1"/>
      <c r="C165" s="1"/>
      <c r="D165" s="8" t="s">
        <v>163</v>
      </c>
      <c r="E165" s="4">
        <v>0.112</v>
      </c>
      <c r="F165" s="4">
        <v>0.112</v>
      </c>
      <c r="G165" s="3">
        <v>1.51</v>
      </c>
      <c r="H165" s="3">
        <v>1.5</v>
      </c>
      <c r="I165" s="1"/>
      <c r="J165" s="1"/>
      <c r="K165" s="1"/>
      <c r="L165" s="1"/>
      <c r="M165" s="1"/>
    </row>
    <row r="166" spans="1:13" ht="18" customHeight="1" x14ac:dyDescent="0.2">
      <c r="A166" s="1"/>
      <c r="B166" s="1"/>
      <c r="C166" s="1"/>
      <c r="D166" s="8" t="s">
        <v>164</v>
      </c>
      <c r="E166" s="4">
        <v>8.1000000000000003E-2</v>
      </c>
      <c r="F166" s="4">
        <v>0.13500000000000001</v>
      </c>
      <c r="G166" s="3">
        <v>1.6</v>
      </c>
      <c r="H166" s="3">
        <v>1.56</v>
      </c>
      <c r="I166" s="1"/>
      <c r="J166" s="1"/>
      <c r="K166" s="1"/>
      <c r="L166" s="1"/>
      <c r="M166" s="1"/>
    </row>
    <row r="167" spans="1:13" ht="18" customHeight="1" x14ac:dyDescent="0.2">
      <c r="A167" s="1"/>
      <c r="B167" s="1"/>
      <c r="C167" s="1"/>
      <c r="D167" s="8" t="s">
        <v>165</v>
      </c>
      <c r="E167" s="4">
        <v>6.9000000000000006E-2</v>
      </c>
      <c r="F167" s="4">
        <v>7.5999999999999998E-2</v>
      </c>
      <c r="G167" s="3">
        <v>1.72</v>
      </c>
      <c r="H167" s="3">
        <v>1.72</v>
      </c>
      <c r="I167" s="1"/>
      <c r="J167" s="1"/>
      <c r="K167" s="1"/>
      <c r="L167" s="1"/>
      <c r="M167" s="1"/>
    </row>
    <row r="168" spans="1:13" ht="18" customHeight="1" x14ac:dyDescent="0.2">
      <c r="A168" s="1"/>
      <c r="B168" s="1"/>
      <c r="C168" s="1"/>
      <c r="D168" s="8" t="s">
        <v>166</v>
      </c>
      <c r="E168" s="4">
        <v>3.7999999999999999E-2</v>
      </c>
      <c r="F168" s="4">
        <v>2.4E-2</v>
      </c>
      <c r="G168" s="3">
        <v>1.89</v>
      </c>
      <c r="H168" s="3">
        <v>1.95</v>
      </c>
      <c r="I168" s="1"/>
      <c r="J168" s="1"/>
      <c r="K168" s="1"/>
      <c r="L168" s="1"/>
      <c r="M168" s="1"/>
    </row>
    <row r="169" spans="1:13" ht="18" customHeight="1" x14ac:dyDescent="0.2">
      <c r="A169" s="1"/>
      <c r="B169" s="1"/>
      <c r="C169" s="1"/>
      <c r="D169" s="8" t="s">
        <v>167</v>
      </c>
      <c r="E169" s="4">
        <v>0.11799999999999999</v>
      </c>
      <c r="F169" s="4">
        <v>0.125</v>
      </c>
      <c r="G169" s="3">
        <v>1.49</v>
      </c>
      <c r="H169" s="3">
        <v>1.47</v>
      </c>
      <c r="I169" s="1"/>
      <c r="J169" s="1"/>
      <c r="K169" s="1"/>
      <c r="L169" s="1"/>
      <c r="M169" s="1"/>
    </row>
    <row r="170" spans="1:13" ht="18" customHeight="1" x14ac:dyDescent="0.2">
      <c r="A170" s="1"/>
      <c r="B170" s="1"/>
      <c r="C170" s="1"/>
      <c r="D170" s="8" t="s">
        <v>168</v>
      </c>
      <c r="E170" s="4">
        <v>7.3999999999999996E-2</v>
      </c>
      <c r="F170" s="4">
        <v>6.8000000000000005E-2</v>
      </c>
      <c r="G170" s="3">
        <v>1.67</v>
      </c>
      <c r="H170" s="3">
        <v>1.78</v>
      </c>
      <c r="I170" s="1"/>
      <c r="J170" s="1"/>
      <c r="K170" s="1"/>
      <c r="L170" s="1"/>
      <c r="M170" s="1"/>
    </row>
    <row r="171" spans="1:13" ht="18" customHeight="1" x14ac:dyDescent="0.2">
      <c r="A171" s="1"/>
      <c r="B171" s="1"/>
      <c r="C171" s="1"/>
      <c r="D171" s="8" t="s">
        <v>169</v>
      </c>
      <c r="E171" s="4">
        <v>4.7E-2</v>
      </c>
      <c r="F171" s="4">
        <v>3.6999999999999998E-2</v>
      </c>
      <c r="G171" s="3">
        <v>1.92</v>
      </c>
      <c r="H171" s="3">
        <v>1.96</v>
      </c>
      <c r="I171" s="1"/>
      <c r="J171" s="1"/>
      <c r="K171" s="1"/>
      <c r="L171" s="1"/>
      <c r="M171" s="1"/>
    </row>
    <row r="172" spans="1:13" ht="18" customHeight="1" x14ac:dyDescent="0.2">
      <c r="A172" s="1"/>
      <c r="B172" s="1"/>
      <c r="C172" s="1"/>
      <c r="D172" s="8" t="s">
        <v>170</v>
      </c>
      <c r="E172" s="4">
        <v>6.3E-2</v>
      </c>
      <c r="F172" s="4">
        <v>7.1999999999999995E-2</v>
      </c>
      <c r="G172" s="3">
        <v>1.6</v>
      </c>
      <c r="H172" s="3">
        <v>1.6</v>
      </c>
      <c r="I172" s="1"/>
      <c r="J172" s="1"/>
      <c r="K172" s="1"/>
      <c r="L172" s="1"/>
      <c r="M172" s="1"/>
    </row>
    <row r="173" spans="1:13" ht="18" customHeight="1" x14ac:dyDescent="0.2">
      <c r="A173" s="1"/>
      <c r="B173" s="1"/>
      <c r="C173" s="1"/>
      <c r="D173" s="8" t="s">
        <v>171</v>
      </c>
      <c r="E173" s="4">
        <v>6.5000000000000002E-2</v>
      </c>
      <c r="F173" s="4">
        <v>5.2999999999999999E-2</v>
      </c>
      <c r="G173" s="3">
        <v>1.75</v>
      </c>
      <c r="H173" s="3">
        <v>1.71</v>
      </c>
      <c r="I173" s="1"/>
      <c r="J173" s="1"/>
      <c r="K173" s="1"/>
      <c r="L173" s="1"/>
      <c r="M173" s="1"/>
    </row>
    <row r="174" spans="1:13" ht="18" customHeight="1" x14ac:dyDescent="0.2">
      <c r="A174" s="1"/>
      <c r="B174" s="1"/>
      <c r="C174" s="1"/>
      <c r="D174" s="8" t="s">
        <v>172</v>
      </c>
      <c r="E174" s="4">
        <v>0.19900000000000001</v>
      </c>
      <c r="F174" s="4">
        <v>0.186</v>
      </c>
      <c r="G174" s="3">
        <v>1.19</v>
      </c>
      <c r="H174" s="3">
        <v>1.24</v>
      </c>
      <c r="I174" s="1"/>
      <c r="J174" s="1"/>
      <c r="K174" s="1"/>
      <c r="L174" s="1"/>
      <c r="M174" s="1"/>
    </row>
    <row r="175" spans="1:13" ht="18" customHeight="1" x14ac:dyDescent="0.2">
      <c r="A175" s="1"/>
      <c r="B175" s="1"/>
      <c r="C175" s="1"/>
      <c r="D175" s="8" t="s">
        <v>173</v>
      </c>
      <c r="E175" s="4">
        <v>5.7000000000000002E-2</v>
      </c>
      <c r="F175" s="4">
        <v>3.6999999999999998E-2</v>
      </c>
      <c r="G175" s="3">
        <v>2.0499999999999998</v>
      </c>
      <c r="H175" s="3">
        <v>1.93</v>
      </c>
      <c r="I175" s="1"/>
      <c r="J175" s="1"/>
      <c r="K175" s="1"/>
      <c r="L175" s="1"/>
      <c r="M175" s="1"/>
    </row>
    <row r="176" spans="1:13" ht="18" customHeight="1" x14ac:dyDescent="0.2">
      <c r="A176" s="1"/>
      <c r="B176" s="1"/>
      <c r="C176" s="1"/>
      <c r="D176" s="8" t="s">
        <v>174</v>
      </c>
      <c r="E176" s="4">
        <v>0.17899999999999999</v>
      </c>
      <c r="F176" s="4">
        <v>0.187</v>
      </c>
      <c r="G176" s="3">
        <v>1.3</v>
      </c>
      <c r="H176" s="3">
        <v>1.34</v>
      </c>
      <c r="I176" s="1"/>
      <c r="J176" s="1"/>
      <c r="K176" s="1"/>
      <c r="L176" s="1"/>
      <c r="M176" s="1"/>
    </row>
    <row r="177" spans="1:13" ht="18" customHeight="1" x14ac:dyDescent="0.2">
      <c r="A177" s="1"/>
      <c r="B177" s="1"/>
      <c r="C177" s="1"/>
      <c r="D177" s="8" t="s">
        <v>175</v>
      </c>
      <c r="E177" s="4">
        <v>0.182</v>
      </c>
      <c r="F177" s="4">
        <v>0.17100000000000001</v>
      </c>
      <c r="G177" s="3">
        <v>1.33</v>
      </c>
      <c r="H177" s="3">
        <v>1.35</v>
      </c>
      <c r="I177" s="1"/>
      <c r="J177" s="1"/>
      <c r="K177" s="1"/>
      <c r="L177" s="1"/>
      <c r="M177" s="1"/>
    </row>
    <row r="178" spans="1:13" ht="18" customHeight="1" x14ac:dyDescent="0.2">
      <c r="A178" s="1"/>
      <c r="B178" s="1"/>
      <c r="C178" s="1"/>
      <c r="D178" s="8" t="s">
        <v>176</v>
      </c>
      <c r="E178" s="4">
        <v>2.5000000000000001E-2</v>
      </c>
      <c r="F178" s="4">
        <v>2.3E-2</v>
      </c>
      <c r="G178" s="3">
        <v>1.97</v>
      </c>
      <c r="H178" s="3">
        <v>2</v>
      </c>
      <c r="I178" s="1"/>
      <c r="J178" s="1"/>
      <c r="K178" s="1"/>
      <c r="L178" s="1"/>
      <c r="M178" s="1"/>
    </row>
    <row r="179" spans="1:13" ht="18" customHeight="1" x14ac:dyDescent="0.2">
      <c r="A179" s="1"/>
      <c r="B179" s="1"/>
      <c r="C179" s="1"/>
      <c r="D179" s="8" t="s">
        <v>177</v>
      </c>
      <c r="E179" s="4">
        <v>9.7000000000000003E-2</v>
      </c>
      <c r="F179" s="4">
        <v>8.3000000000000004E-2</v>
      </c>
      <c r="G179" s="3">
        <v>1.6</v>
      </c>
      <c r="H179" s="3">
        <v>1.65</v>
      </c>
      <c r="I179" s="1"/>
      <c r="J179" s="1"/>
      <c r="K179" s="1"/>
      <c r="L179" s="1"/>
      <c r="M179" s="1"/>
    </row>
    <row r="180" spans="1:13" ht="18" customHeight="1" x14ac:dyDescent="0.2">
      <c r="A180" s="1"/>
      <c r="B180" s="1"/>
      <c r="C180" s="1"/>
      <c r="D180" s="8" t="s">
        <v>178</v>
      </c>
      <c r="E180" s="4">
        <v>8.1000000000000003E-2</v>
      </c>
      <c r="F180" s="4">
        <v>7.1999999999999995E-2</v>
      </c>
      <c r="G180" s="3">
        <v>1.82</v>
      </c>
      <c r="H180" s="3">
        <v>1.86</v>
      </c>
      <c r="I180" s="1"/>
      <c r="J180" s="1"/>
      <c r="K180" s="1"/>
      <c r="L180" s="1"/>
      <c r="M180" s="1"/>
    </row>
    <row r="181" spans="1:13" ht="18" customHeight="1" x14ac:dyDescent="0.2">
      <c r="A181" s="1"/>
      <c r="B181" s="1"/>
      <c r="C181" s="1"/>
      <c r="D181" s="8" t="s">
        <v>179</v>
      </c>
      <c r="E181" s="4">
        <v>8.5000000000000006E-2</v>
      </c>
      <c r="F181" s="4">
        <v>0.11</v>
      </c>
      <c r="G181" s="3">
        <v>1.68</v>
      </c>
      <c r="H181" s="3">
        <v>1.62</v>
      </c>
      <c r="I181" s="1"/>
      <c r="J181" s="1"/>
      <c r="K181" s="1"/>
      <c r="L181" s="1"/>
      <c r="M181" s="1"/>
    </row>
    <row r="182" spans="1:13" ht="18" customHeight="1" x14ac:dyDescent="0.2">
      <c r="A182" s="1"/>
      <c r="B182" s="1"/>
      <c r="C182" s="1"/>
      <c r="D182" s="8" t="s">
        <v>180</v>
      </c>
      <c r="E182" s="4">
        <v>0.05</v>
      </c>
      <c r="F182" s="4">
        <v>2.9000000000000001E-2</v>
      </c>
      <c r="G182" s="3">
        <v>2.2200000000000002</v>
      </c>
      <c r="H182" s="3">
        <v>2.3199999999999998</v>
      </c>
      <c r="I182" s="1"/>
      <c r="J182" s="1"/>
      <c r="K182" s="1"/>
      <c r="L182" s="1"/>
      <c r="M182" s="1"/>
    </row>
    <row r="183" spans="1:13" ht="18" customHeight="1" x14ac:dyDescent="0.2">
      <c r="A183" s="1"/>
      <c r="B183" s="1"/>
      <c r="C183" s="1"/>
      <c r="D183" s="8" t="s">
        <v>181</v>
      </c>
      <c r="E183" s="4">
        <v>3.7999999999999999E-2</v>
      </c>
      <c r="F183" s="4">
        <v>3.7999999999999999E-2</v>
      </c>
      <c r="G183" s="3">
        <v>1.82</v>
      </c>
      <c r="H183" s="3">
        <v>1.96</v>
      </c>
      <c r="I183" s="1"/>
      <c r="J183" s="1"/>
      <c r="K183" s="1"/>
      <c r="L183" s="1"/>
      <c r="M183" s="1"/>
    </row>
    <row r="184" spans="1:13" ht="18" customHeight="1" x14ac:dyDescent="0.2">
      <c r="A184" s="1"/>
      <c r="B184" s="1"/>
      <c r="C184" s="1"/>
      <c r="D184" s="8" t="s">
        <v>182</v>
      </c>
      <c r="E184" s="4">
        <v>3.5000000000000003E-2</v>
      </c>
      <c r="F184" s="4">
        <v>7.0000000000000001E-3</v>
      </c>
      <c r="G184" s="3">
        <v>2.12</v>
      </c>
      <c r="H184" s="3">
        <v>2.36</v>
      </c>
      <c r="I184" s="1"/>
      <c r="J184" s="1"/>
      <c r="K184" s="1"/>
      <c r="L184" s="1"/>
      <c r="M184" s="1"/>
    </row>
    <row r="185" spans="1:13" ht="18" customHeight="1" x14ac:dyDescent="0.2">
      <c r="A185" s="1"/>
      <c r="B185" s="1"/>
      <c r="C185" s="1"/>
      <c r="D185" s="8" t="s">
        <v>183</v>
      </c>
      <c r="E185" s="4">
        <v>3.3000000000000002E-2</v>
      </c>
      <c r="F185" s="4">
        <v>4.3999999999999997E-2</v>
      </c>
      <c r="G185" s="3">
        <v>1.89</v>
      </c>
      <c r="H185" s="3">
        <v>1.91</v>
      </c>
      <c r="I185" s="1"/>
      <c r="J185" s="1"/>
      <c r="K185" s="1"/>
      <c r="L185" s="1"/>
      <c r="M185" s="1"/>
    </row>
    <row r="186" spans="1:13" ht="18" customHeight="1" x14ac:dyDescent="0.2">
      <c r="A186" s="1"/>
      <c r="B186" s="1"/>
      <c r="C186" s="1"/>
      <c r="D186" s="8" t="s">
        <v>184</v>
      </c>
      <c r="E186" s="4">
        <v>7.9000000000000001E-2</v>
      </c>
      <c r="F186" s="4">
        <v>5.8999999999999997E-2</v>
      </c>
      <c r="G186" s="3">
        <v>1.66</v>
      </c>
      <c r="H186" s="3">
        <v>1.72</v>
      </c>
      <c r="I186" s="1"/>
      <c r="J186" s="1"/>
      <c r="K186" s="1"/>
      <c r="L186" s="1"/>
      <c r="M186" s="1"/>
    </row>
    <row r="187" spans="1:13" ht="18" customHeight="1" x14ac:dyDescent="0.2">
      <c r="A187" s="1"/>
      <c r="B187" s="1"/>
      <c r="C187" s="1"/>
      <c r="D187" s="8" t="s">
        <v>185</v>
      </c>
      <c r="E187" s="4">
        <v>0.30399999999999999</v>
      </c>
      <c r="F187" s="4">
        <v>0.29199999999999998</v>
      </c>
      <c r="G187" s="3">
        <v>1.01</v>
      </c>
      <c r="H187" s="3">
        <v>1.1000000000000001</v>
      </c>
      <c r="I187" s="1"/>
      <c r="J187" s="1"/>
      <c r="K187" s="1"/>
      <c r="L187" s="1"/>
      <c r="M187" s="1"/>
    </row>
    <row r="188" spans="1:13" ht="18" customHeight="1" x14ac:dyDescent="0.2">
      <c r="A188" s="1"/>
      <c r="B188" s="1"/>
      <c r="C188" s="1"/>
      <c r="D188" s="8" t="s">
        <v>186</v>
      </c>
      <c r="E188" s="4">
        <v>0.188</v>
      </c>
      <c r="F188" s="4">
        <v>0.20200000000000001</v>
      </c>
      <c r="G188" s="3">
        <v>1.28</v>
      </c>
      <c r="H188" s="3">
        <v>1.26</v>
      </c>
      <c r="I188" s="1"/>
      <c r="J188" s="1"/>
      <c r="K188" s="1"/>
      <c r="L188" s="1"/>
      <c r="M188" s="1"/>
    </row>
    <row r="189" spans="1:13" ht="18" customHeight="1" x14ac:dyDescent="0.2">
      <c r="A189" s="1"/>
      <c r="B189" s="1"/>
      <c r="C189" s="1"/>
      <c r="D189" s="8" t="s">
        <v>187</v>
      </c>
      <c r="E189" s="4">
        <v>0.54500000000000004</v>
      </c>
      <c r="F189" s="4">
        <v>0.54400000000000004</v>
      </c>
      <c r="G189" s="3">
        <v>0.63</v>
      </c>
      <c r="H189" s="3">
        <v>0.63</v>
      </c>
      <c r="I189" s="1"/>
      <c r="J189" s="1"/>
      <c r="K189" s="1"/>
      <c r="L189" s="1"/>
      <c r="M189" s="1"/>
    </row>
    <row r="190" spans="1:13" ht="18" customHeight="1" x14ac:dyDescent="0.2">
      <c r="A190" s="1"/>
      <c r="B190" s="1"/>
      <c r="C190" s="1"/>
      <c r="D190" s="8" t="s">
        <v>188</v>
      </c>
      <c r="E190" s="4">
        <v>0.39200000000000002</v>
      </c>
      <c r="F190" s="4">
        <v>0.40300000000000002</v>
      </c>
      <c r="G190" s="3">
        <v>0.86</v>
      </c>
      <c r="H190" s="3">
        <v>0.89</v>
      </c>
      <c r="I190" s="1"/>
      <c r="J190" s="1"/>
      <c r="K190" s="1"/>
      <c r="L190" s="1"/>
      <c r="M190" s="1"/>
    </row>
    <row r="191" spans="1:13" ht="18" customHeight="1" x14ac:dyDescent="0.2">
      <c r="A191" s="1"/>
      <c r="B191" s="1"/>
      <c r="C191" s="1"/>
      <c r="D191" s="8" t="s">
        <v>189</v>
      </c>
      <c r="E191" s="4">
        <v>9.5000000000000001E-2</v>
      </c>
      <c r="F191" s="4">
        <v>8.4000000000000005E-2</v>
      </c>
      <c r="G191" s="3">
        <v>1.63</v>
      </c>
      <c r="H191" s="3">
        <v>1.69</v>
      </c>
      <c r="I191" s="1"/>
      <c r="J191" s="1"/>
      <c r="K191" s="1"/>
      <c r="L191" s="1"/>
      <c r="M191" s="1"/>
    </row>
    <row r="192" spans="1:13" ht="18" customHeight="1" x14ac:dyDescent="0.2">
      <c r="A192" s="1"/>
      <c r="B192" s="1"/>
      <c r="C192" s="1"/>
      <c r="D192" s="8" t="s">
        <v>190</v>
      </c>
      <c r="E192" s="4">
        <v>0.106</v>
      </c>
      <c r="F192" s="4">
        <v>0.15</v>
      </c>
      <c r="G192" s="3">
        <v>1.58</v>
      </c>
      <c r="H192" s="3">
        <v>1.54</v>
      </c>
      <c r="I192" s="1"/>
      <c r="J192" s="1"/>
      <c r="K192" s="1"/>
      <c r="L192" s="1"/>
      <c r="M192" s="1"/>
    </row>
    <row r="193" spans="1:13" ht="18" customHeight="1" x14ac:dyDescent="0.2">
      <c r="A193" s="1"/>
      <c r="B193" s="1"/>
      <c r="C193" s="1"/>
      <c r="D193" s="8" t="s">
        <v>191</v>
      </c>
      <c r="E193" s="4">
        <v>7.0000000000000007E-2</v>
      </c>
      <c r="F193" s="4">
        <v>4.2999999999999997E-2</v>
      </c>
      <c r="G193" s="3">
        <v>1.83</v>
      </c>
      <c r="H193" s="3">
        <v>1.87</v>
      </c>
      <c r="I193" s="1"/>
      <c r="J193" s="1"/>
      <c r="K193" s="1"/>
      <c r="L193" s="1"/>
      <c r="M193" s="1"/>
    </row>
    <row r="194" spans="1:13" ht="18" customHeight="1" x14ac:dyDescent="0.2">
      <c r="A194" s="1"/>
      <c r="B194" s="1"/>
      <c r="C194" s="1"/>
      <c r="D194" s="8" t="s">
        <v>192</v>
      </c>
      <c r="E194" s="4">
        <v>0.127</v>
      </c>
      <c r="F194" s="4">
        <v>0.107</v>
      </c>
      <c r="G194" s="3">
        <v>1.52</v>
      </c>
      <c r="H194" s="3">
        <v>1.46</v>
      </c>
      <c r="I194" s="1"/>
      <c r="J194" s="1"/>
      <c r="K194" s="1"/>
      <c r="L194" s="1"/>
      <c r="M194" s="1"/>
    </row>
    <row r="195" spans="1:13" ht="18" customHeight="1" x14ac:dyDescent="0.2">
      <c r="A195" s="1"/>
      <c r="B195" s="1"/>
      <c r="C195" s="1"/>
      <c r="D195" s="8" t="s">
        <v>193</v>
      </c>
      <c r="E195" s="4">
        <v>7.0000000000000007E-2</v>
      </c>
      <c r="F195" s="4">
        <v>5.6000000000000001E-2</v>
      </c>
      <c r="G195" s="3">
        <v>1.84</v>
      </c>
      <c r="H195" s="3">
        <v>1.89</v>
      </c>
      <c r="I195" s="1"/>
      <c r="J195" s="1"/>
      <c r="K195" s="1"/>
      <c r="L195" s="1"/>
      <c r="M195" s="1"/>
    </row>
    <row r="196" spans="1:13" ht="18" customHeight="1" x14ac:dyDescent="0.2">
      <c r="A196" s="1"/>
      <c r="B196" s="1"/>
      <c r="C196" s="1"/>
      <c r="D196" s="8" t="s">
        <v>194</v>
      </c>
      <c r="E196" s="4">
        <v>4.5999999999999999E-2</v>
      </c>
      <c r="F196" s="4">
        <v>5.5E-2</v>
      </c>
      <c r="G196" s="3">
        <v>2.21</v>
      </c>
      <c r="H196" s="3">
        <v>2.27</v>
      </c>
      <c r="I196" s="1"/>
      <c r="J196" s="1"/>
      <c r="K196" s="1"/>
      <c r="L196" s="1"/>
      <c r="M196" s="1"/>
    </row>
    <row r="197" spans="1:13" ht="18" customHeight="1" x14ac:dyDescent="0.2">
      <c r="A197" s="1"/>
      <c r="B197" s="1"/>
      <c r="C197" s="1"/>
      <c r="D197" s="8" t="s">
        <v>195</v>
      </c>
      <c r="E197" s="4">
        <v>0.17299999999999999</v>
      </c>
      <c r="F197" s="4">
        <v>0.16700000000000001</v>
      </c>
      <c r="G197" s="3">
        <v>1.44</v>
      </c>
      <c r="H197" s="3">
        <v>1.45</v>
      </c>
      <c r="I197" s="1"/>
      <c r="J197" s="1"/>
      <c r="K197" s="1"/>
      <c r="L197" s="1"/>
      <c r="M197" s="1"/>
    </row>
    <row r="198" spans="1:13" ht="18" customHeight="1" x14ac:dyDescent="0.2">
      <c r="A198" s="1"/>
      <c r="B198" s="1"/>
      <c r="C198" s="1"/>
      <c r="D198" s="8" t="s">
        <v>196</v>
      </c>
      <c r="E198" s="4">
        <v>5.6000000000000001E-2</v>
      </c>
      <c r="F198" s="4">
        <v>3.5999999999999997E-2</v>
      </c>
      <c r="G198" s="3">
        <v>1.89</v>
      </c>
      <c r="H198" s="3">
        <v>1.92</v>
      </c>
      <c r="I198" s="1"/>
      <c r="J198" s="1"/>
      <c r="K198" s="1"/>
      <c r="L198" s="1"/>
      <c r="M198" s="1"/>
    </row>
    <row r="199" spans="1:13" ht="18" customHeight="1" x14ac:dyDescent="0.2">
      <c r="A199" s="1"/>
      <c r="B199" s="1"/>
      <c r="C199" s="1"/>
      <c r="D199" s="8" t="s">
        <v>197</v>
      </c>
      <c r="E199" s="4">
        <v>4.3999999999999997E-2</v>
      </c>
      <c r="F199" s="4">
        <v>5.1999999999999998E-2</v>
      </c>
      <c r="G199" s="3">
        <v>1.83</v>
      </c>
      <c r="H199" s="3">
        <v>1.78</v>
      </c>
      <c r="I199" s="1"/>
      <c r="J199" s="1"/>
      <c r="K199" s="1"/>
      <c r="L199" s="1"/>
      <c r="M199" s="1"/>
    </row>
    <row r="200" spans="1:13" ht="18" customHeight="1" x14ac:dyDescent="0.2">
      <c r="A200" s="1"/>
      <c r="B200" s="1"/>
      <c r="C200" s="1"/>
      <c r="D200" s="8" t="s">
        <v>198</v>
      </c>
      <c r="E200" s="4">
        <v>0.06</v>
      </c>
      <c r="F200" s="4">
        <v>5.7000000000000002E-2</v>
      </c>
      <c r="G200" s="3">
        <v>1.78</v>
      </c>
      <c r="H200" s="3">
        <v>1.82</v>
      </c>
      <c r="I200" s="1"/>
      <c r="J200" s="1"/>
      <c r="K200" s="1"/>
      <c r="L200" s="1"/>
      <c r="M200" s="1"/>
    </row>
    <row r="201" spans="1:13" ht="18" customHeight="1" x14ac:dyDescent="0.2">
      <c r="A201" s="1"/>
      <c r="B201" s="1"/>
      <c r="C201" s="1"/>
      <c r="D201" s="8" t="s">
        <v>199</v>
      </c>
      <c r="E201" s="4">
        <v>4.5999999999999999E-2</v>
      </c>
      <c r="F201" s="4">
        <v>2.7E-2</v>
      </c>
      <c r="G201" s="3">
        <v>2.0099999999999998</v>
      </c>
      <c r="H201" s="3">
        <v>2.0099999999999998</v>
      </c>
      <c r="I201" s="1"/>
      <c r="J201" s="1"/>
      <c r="K201" s="1"/>
      <c r="L201" s="1"/>
      <c r="M201" s="1"/>
    </row>
    <row r="202" spans="1:13" ht="18" customHeight="1" x14ac:dyDescent="0.2">
      <c r="A202" s="1"/>
      <c r="B202" s="1"/>
      <c r="C202" s="1"/>
      <c r="D202" s="8" t="s">
        <v>200</v>
      </c>
      <c r="E202" s="4">
        <v>8.2000000000000003E-2</v>
      </c>
      <c r="F202" s="4">
        <v>9.1999999999999998E-2</v>
      </c>
      <c r="G202" s="3">
        <v>1.68</v>
      </c>
      <c r="H202" s="3">
        <v>1.66</v>
      </c>
      <c r="I202" s="1"/>
      <c r="J202" s="1"/>
      <c r="K202" s="1"/>
      <c r="L202" s="1"/>
      <c r="M202" s="1"/>
    </row>
    <row r="203" spans="1:13" ht="18" customHeight="1" x14ac:dyDescent="0.2">
      <c r="A203" s="1"/>
      <c r="B203" s="1"/>
      <c r="C203" s="1"/>
      <c r="D203" s="8" t="s">
        <v>201</v>
      </c>
      <c r="E203" s="4">
        <v>4.5999999999999999E-2</v>
      </c>
      <c r="F203" s="4">
        <v>3.9E-2</v>
      </c>
      <c r="G203" s="3">
        <v>2.04</v>
      </c>
      <c r="H203" s="3">
        <v>2.15</v>
      </c>
      <c r="I203" s="1"/>
      <c r="J203" s="1"/>
      <c r="K203" s="1"/>
      <c r="L203" s="1"/>
      <c r="M203" s="1"/>
    </row>
    <row r="204" spans="1:13" ht="18" customHeight="1" x14ac:dyDescent="0.2">
      <c r="A204" s="1"/>
      <c r="B204" s="1"/>
      <c r="C204" s="1"/>
      <c r="D204" s="8" t="s">
        <v>202</v>
      </c>
      <c r="E204" s="4">
        <v>3.6999999999999998E-2</v>
      </c>
      <c r="F204" s="4">
        <v>0.05</v>
      </c>
      <c r="G204" s="3">
        <v>2.12</v>
      </c>
      <c r="H204" s="3">
        <v>2.16</v>
      </c>
      <c r="I204" s="1"/>
      <c r="J204" s="1"/>
      <c r="K204" s="1"/>
      <c r="L204" s="1"/>
      <c r="M204" s="1"/>
    </row>
    <row r="205" spans="1:13" ht="18" customHeight="1" x14ac:dyDescent="0.2">
      <c r="A205" s="1"/>
      <c r="B205" s="1"/>
      <c r="C205" s="1"/>
      <c r="D205" s="8" t="s">
        <v>203</v>
      </c>
      <c r="E205" s="4">
        <v>9.4E-2</v>
      </c>
      <c r="F205" s="4">
        <v>8.2000000000000003E-2</v>
      </c>
      <c r="G205" s="3">
        <v>1.45</v>
      </c>
      <c r="H205" s="3">
        <v>1.5</v>
      </c>
      <c r="I205" s="1"/>
      <c r="J205" s="1"/>
      <c r="K205" s="1"/>
      <c r="L205" s="1"/>
      <c r="M205" s="1"/>
    </row>
    <row r="206" spans="1:13" ht="18" customHeight="1" x14ac:dyDescent="0.2">
      <c r="A206" s="1"/>
      <c r="B206" s="1"/>
      <c r="C206" s="1"/>
      <c r="D206" s="8" t="s">
        <v>204</v>
      </c>
      <c r="E206" s="4">
        <v>3.9E-2</v>
      </c>
      <c r="F206" s="4">
        <v>3.2000000000000001E-2</v>
      </c>
      <c r="G206" s="3">
        <v>1.85</v>
      </c>
      <c r="H206" s="3">
        <v>1.85</v>
      </c>
      <c r="I206" s="1"/>
      <c r="J206" s="1"/>
      <c r="K206" s="1"/>
      <c r="L206" s="1"/>
      <c r="M206" s="1"/>
    </row>
    <row r="207" spans="1:13" ht="18" customHeight="1" x14ac:dyDescent="0.2">
      <c r="A207" s="1"/>
      <c r="B207" s="1"/>
      <c r="C207" s="1"/>
      <c r="D207" s="8" t="s">
        <v>205</v>
      </c>
      <c r="E207" s="4">
        <v>4.2999999999999997E-2</v>
      </c>
      <c r="F207" s="4">
        <v>4.5999999999999999E-2</v>
      </c>
      <c r="G207" s="3">
        <v>2.2000000000000002</v>
      </c>
      <c r="H207" s="3">
        <v>2.1</v>
      </c>
      <c r="I207" s="1"/>
      <c r="J207" s="1"/>
      <c r="K207" s="1"/>
      <c r="L207" s="1"/>
      <c r="M207" s="1"/>
    </row>
    <row r="208" spans="1:13" ht="18" customHeight="1" x14ac:dyDescent="0.2">
      <c r="A208" s="1"/>
      <c r="B208" s="1"/>
      <c r="C208" s="1"/>
      <c r="D208" s="8" t="s">
        <v>206</v>
      </c>
      <c r="E208" s="4">
        <v>6.2E-2</v>
      </c>
      <c r="F208" s="4">
        <v>0.03</v>
      </c>
      <c r="G208" s="3">
        <v>1.6</v>
      </c>
      <c r="H208" s="3">
        <v>1.75</v>
      </c>
      <c r="I208" s="1"/>
      <c r="J208" s="1"/>
      <c r="K208" s="1"/>
      <c r="L208" s="1"/>
      <c r="M208" s="1"/>
    </row>
    <row r="209" spans="1:13" ht="18" customHeight="1" x14ac:dyDescent="0.2">
      <c r="A209" s="1"/>
      <c r="B209" s="1"/>
      <c r="C209" s="1"/>
      <c r="D209" s="8" t="s">
        <v>207</v>
      </c>
      <c r="E209" s="4">
        <v>8.1000000000000003E-2</v>
      </c>
      <c r="F209" s="4">
        <v>5.6000000000000001E-2</v>
      </c>
      <c r="G209" s="3">
        <v>1.95</v>
      </c>
      <c r="H209" s="3">
        <v>2.02</v>
      </c>
      <c r="I209" s="1"/>
      <c r="J209" s="1"/>
      <c r="K209" s="1"/>
      <c r="L209" s="1"/>
      <c r="M209" s="1"/>
    </row>
    <row r="210" spans="1:13" ht="18" customHeight="1" x14ac:dyDescent="0.2">
      <c r="A210" s="1"/>
      <c r="B210" s="1"/>
      <c r="C210" s="1"/>
      <c r="D210" s="8" t="s">
        <v>208</v>
      </c>
      <c r="E210" s="4">
        <v>0.152</v>
      </c>
      <c r="F210" s="4">
        <v>0.154</v>
      </c>
      <c r="G210" s="3">
        <v>1.41</v>
      </c>
      <c r="H210" s="3">
        <v>1.5</v>
      </c>
      <c r="I210" s="1"/>
      <c r="J210" s="1"/>
      <c r="K210" s="1"/>
      <c r="L210" s="1"/>
      <c r="M210" s="1"/>
    </row>
    <row r="211" spans="1:13" ht="18" customHeight="1" x14ac:dyDescent="0.2">
      <c r="A211" s="1"/>
      <c r="B211" s="1"/>
      <c r="C211" s="1"/>
      <c r="D211" s="8" t="s">
        <v>209</v>
      </c>
      <c r="E211" s="4">
        <v>9.7000000000000003E-2</v>
      </c>
      <c r="F211" s="4">
        <v>0.114</v>
      </c>
      <c r="G211" s="3">
        <v>1.62</v>
      </c>
      <c r="H211" s="3">
        <v>1.54</v>
      </c>
      <c r="I211" s="1"/>
      <c r="J211" s="1"/>
      <c r="K211" s="1"/>
      <c r="L211" s="1"/>
      <c r="M211" s="1"/>
    </row>
    <row r="212" spans="1:13" ht="18" customHeight="1" x14ac:dyDescent="0.2">
      <c r="A212" s="1"/>
      <c r="B212" s="1"/>
      <c r="C212" s="1"/>
      <c r="D212" s="8" t="s">
        <v>210</v>
      </c>
      <c r="E212" s="4">
        <v>5.8000000000000003E-2</v>
      </c>
      <c r="F212" s="4">
        <v>5.7000000000000002E-2</v>
      </c>
      <c r="G212" s="3">
        <v>1.78</v>
      </c>
      <c r="H212" s="3">
        <v>1.88</v>
      </c>
      <c r="I212" s="1"/>
      <c r="J212" s="1"/>
      <c r="K212" s="1"/>
      <c r="L212" s="1"/>
      <c r="M212" s="1"/>
    </row>
    <row r="213" spans="1:13" ht="18" customHeight="1" x14ac:dyDescent="0.2">
      <c r="A213" s="1"/>
      <c r="B213" s="1"/>
      <c r="C213" s="1"/>
      <c r="D213" s="8" t="s">
        <v>211</v>
      </c>
      <c r="E213" s="4">
        <v>0.33600000000000002</v>
      </c>
      <c r="F213" s="4">
        <v>0.33</v>
      </c>
      <c r="G213" s="3">
        <v>1.05</v>
      </c>
      <c r="H213" s="3">
        <v>1</v>
      </c>
      <c r="I213" s="1"/>
      <c r="J213" s="1"/>
      <c r="K213" s="1"/>
      <c r="L213" s="1"/>
      <c r="M213" s="1"/>
    </row>
    <row r="214" spans="1:13" ht="18" customHeight="1" x14ac:dyDescent="0.2">
      <c r="A214" s="1"/>
      <c r="B214" s="1"/>
      <c r="C214" s="1"/>
      <c r="D214" s="8" t="s">
        <v>212</v>
      </c>
      <c r="E214" s="4">
        <v>2.4E-2</v>
      </c>
      <c r="F214" s="4">
        <v>1.4E-2</v>
      </c>
      <c r="G214" s="3">
        <v>1.99</v>
      </c>
      <c r="H214" s="3">
        <v>2.1800000000000002</v>
      </c>
      <c r="I214" s="1"/>
      <c r="J214" s="1"/>
      <c r="K214" s="1"/>
      <c r="L214" s="1"/>
      <c r="M214" s="1"/>
    </row>
    <row r="215" spans="1:13" ht="18" customHeight="1" x14ac:dyDescent="0.2">
      <c r="A215" s="1"/>
      <c r="B215" s="1"/>
      <c r="C215" s="1"/>
      <c r="D215" s="8" t="s">
        <v>213</v>
      </c>
      <c r="E215" s="4">
        <v>0.06</v>
      </c>
      <c r="F215" s="4">
        <v>4.2999999999999997E-2</v>
      </c>
      <c r="G215" s="3">
        <v>1.83</v>
      </c>
      <c r="H215" s="3">
        <v>1.83</v>
      </c>
      <c r="I215" s="1"/>
      <c r="J215" s="1"/>
      <c r="K215" s="1"/>
      <c r="L215" s="1"/>
      <c r="M215" s="1"/>
    </row>
    <row r="216" spans="1:13" ht="18" customHeight="1" x14ac:dyDescent="0.2">
      <c r="A216" s="1"/>
      <c r="B216" s="1"/>
      <c r="C216" s="1"/>
      <c r="D216" s="8" t="s">
        <v>214</v>
      </c>
      <c r="E216" s="4">
        <v>5.6000000000000001E-2</v>
      </c>
      <c r="F216" s="4">
        <v>4.4999999999999998E-2</v>
      </c>
      <c r="G216" s="3">
        <v>1.85</v>
      </c>
      <c r="H216" s="3">
        <v>1.91</v>
      </c>
      <c r="I216" s="1"/>
      <c r="J216" s="1"/>
      <c r="K216" s="1"/>
      <c r="L216" s="1"/>
      <c r="M216" s="1"/>
    </row>
    <row r="217" spans="1:13" ht="18" customHeight="1" x14ac:dyDescent="0.2">
      <c r="A217" s="1"/>
      <c r="B217" s="1"/>
      <c r="C217" s="1"/>
      <c r="D217" s="8" t="s">
        <v>215</v>
      </c>
      <c r="E217" s="4">
        <v>0.16500000000000001</v>
      </c>
      <c r="F217" s="4">
        <v>0.154</v>
      </c>
      <c r="G217" s="3">
        <v>1.44</v>
      </c>
      <c r="H217" s="3">
        <v>1.45</v>
      </c>
      <c r="I217" s="1"/>
      <c r="J217" s="1"/>
      <c r="K217" s="1"/>
      <c r="L217" s="1"/>
      <c r="M217" s="1"/>
    </row>
    <row r="218" spans="1:13" ht="18" customHeight="1" x14ac:dyDescent="0.2">
      <c r="A218" s="1"/>
      <c r="B218" s="1"/>
      <c r="C218" s="1"/>
      <c r="D218" s="8" t="s">
        <v>216</v>
      </c>
      <c r="E218" s="4">
        <v>0.311</v>
      </c>
      <c r="F218" s="4">
        <v>0.29499999999999998</v>
      </c>
      <c r="G218" s="3">
        <v>1.03</v>
      </c>
      <c r="H218" s="3">
        <v>1.05</v>
      </c>
      <c r="I218" s="1"/>
      <c r="J218" s="1"/>
      <c r="K218" s="1"/>
      <c r="L218" s="1"/>
      <c r="M218" s="1"/>
    </row>
    <row r="219" spans="1:13" ht="18" customHeight="1" x14ac:dyDescent="0.2">
      <c r="A219" s="1"/>
      <c r="B219" s="1"/>
      <c r="C219" s="1"/>
      <c r="D219" s="8" t="s">
        <v>217</v>
      </c>
      <c r="E219" s="4">
        <v>9.0999999999999998E-2</v>
      </c>
      <c r="F219" s="4">
        <v>8.4000000000000005E-2</v>
      </c>
      <c r="G219" s="3">
        <v>1.66</v>
      </c>
      <c r="H219" s="3">
        <v>1.71</v>
      </c>
      <c r="I219" s="1"/>
      <c r="J219" s="1"/>
      <c r="K219" s="1"/>
      <c r="L219" s="1"/>
      <c r="M219" s="1"/>
    </row>
    <row r="220" spans="1:13" ht="18" customHeight="1" x14ac:dyDescent="0.2">
      <c r="A220" s="1"/>
      <c r="B220" s="1"/>
      <c r="C220" s="1"/>
      <c r="D220" s="8" t="s">
        <v>218</v>
      </c>
      <c r="E220" s="4">
        <v>0.23899999999999999</v>
      </c>
      <c r="F220" s="4">
        <v>0.23400000000000001</v>
      </c>
      <c r="G220" s="3">
        <v>1.18</v>
      </c>
      <c r="H220" s="3">
        <v>1.1599999999999999</v>
      </c>
      <c r="I220" s="1"/>
      <c r="J220" s="1"/>
      <c r="K220" s="1"/>
      <c r="L220" s="1"/>
      <c r="M220" s="1"/>
    </row>
    <row r="221" spans="1:13" ht="18" customHeight="1" x14ac:dyDescent="0.2">
      <c r="A221" s="1"/>
      <c r="B221" s="1"/>
      <c r="C221" s="1"/>
      <c r="D221" s="8" t="s">
        <v>219</v>
      </c>
      <c r="E221" s="4">
        <v>2.8000000000000001E-2</v>
      </c>
      <c r="F221" s="4">
        <v>2.4E-2</v>
      </c>
      <c r="G221" s="3">
        <v>1.9</v>
      </c>
      <c r="H221" s="3">
        <v>1.93</v>
      </c>
      <c r="I221" s="1"/>
      <c r="J221" s="1"/>
      <c r="K221" s="1"/>
      <c r="L221" s="1"/>
      <c r="M221" s="1"/>
    </row>
    <row r="222" spans="1:13" ht="18" customHeight="1" x14ac:dyDescent="0.2">
      <c r="A222" s="1"/>
      <c r="B222" s="1"/>
      <c r="C222" s="1"/>
      <c r="D222" s="8" t="s">
        <v>220</v>
      </c>
      <c r="E222" s="4">
        <v>6.5000000000000002E-2</v>
      </c>
      <c r="F222" s="4">
        <v>5.2999999999999999E-2</v>
      </c>
      <c r="G222" s="3">
        <v>2.0699999999999998</v>
      </c>
      <c r="H222" s="3">
        <v>2.27</v>
      </c>
      <c r="I222" s="1"/>
      <c r="J222" s="1"/>
      <c r="K222" s="1"/>
      <c r="L222" s="1"/>
      <c r="M222" s="1"/>
    </row>
    <row r="223" spans="1:13" ht="18" customHeight="1" x14ac:dyDescent="0.2">
      <c r="A223" s="1"/>
      <c r="B223" s="1"/>
      <c r="C223" s="1"/>
      <c r="D223" s="8" t="s">
        <v>221</v>
      </c>
      <c r="E223" s="4">
        <v>7.8E-2</v>
      </c>
      <c r="F223" s="4">
        <v>7.4999999999999997E-2</v>
      </c>
      <c r="G223" s="3">
        <v>1.49</v>
      </c>
      <c r="H223" s="3">
        <v>1.44</v>
      </c>
      <c r="I223" s="1"/>
      <c r="J223" s="1"/>
      <c r="K223" s="1"/>
      <c r="L223" s="1"/>
      <c r="M223" s="1"/>
    </row>
    <row r="224" spans="1:13" ht="18" customHeight="1" x14ac:dyDescent="0.2">
      <c r="A224" s="1"/>
      <c r="B224" s="1"/>
      <c r="C224" s="1"/>
      <c r="D224" s="8" t="s">
        <v>222</v>
      </c>
      <c r="E224" s="4">
        <v>3.5999999999999997E-2</v>
      </c>
      <c r="F224" s="4">
        <v>2.5999999999999999E-2</v>
      </c>
      <c r="G224" s="3">
        <v>1.76</v>
      </c>
      <c r="H224" s="3">
        <v>1.79</v>
      </c>
      <c r="I224" s="1"/>
      <c r="J224" s="1"/>
      <c r="K224" s="1"/>
      <c r="L224" s="1"/>
      <c r="M224" s="1"/>
    </row>
    <row r="225" spans="1:13" ht="18" customHeight="1" x14ac:dyDescent="0.2">
      <c r="A225" s="1"/>
      <c r="B225" s="1"/>
      <c r="C225" s="1"/>
      <c r="D225" s="8" t="s">
        <v>223</v>
      </c>
      <c r="E225" s="4">
        <v>0.14699999999999999</v>
      </c>
      <c r="F225" s="4">
        <v>0.13700000000000001</v>
      </c>
      <c r="G225" s="3">
        <v>1.49</v>
      </c>
      <c r="H225" s="3">
        <v>1.49</v>
      </c>
      <c r="I225" s="1"/>
      <c r="J225" s="1"/>
      <c r="K225" s="1"/>
      <c r="L225" s="1"/>
      <c r="M225" s="1"/>
    </row>
    <row r="226" spans="1:13" ht="18" customHeight="1" x14ac:dyDescent="0.2">
      <c r="A226" s="1"/>
      <c r="B226" s="1"/>
      <c r="C226" s="1"/>
      <c r="D226" s="8" t="s">
        <v>224</v>
      </c>
      <c r="E226" s="4">
        <v>0.217</v>
      </c>
      <c r="F226" s="4">
        <v>0.18</v>
      </c>
      <c r="G226" s="3">
        <v>1.21</v>
      </c>
      <c r="H226" s="3">
        <v>1.27</v>
      </c>
      <c r="I226" s="1"/>
      <c r="J226" s="1"/>
      <c r="K226" s="1"/>
      <c r="L226" s="1"/>
      <c r="M226" s="1"/>
    </row>
    <row r="227" spans="1:13" ht="18" customHeight="1" x14ac:dyDescent="0.2">
      <c r="A227" s="1"/>
      <c r="B227" s="1"/>
      <c r="C227" s="1"/>
      <c r="D227" s="8" t="s">
        <v>225</v>
      </c>
      <c r="E227" s="4">
        <v>3.9E-2</v>
      </c>
      <c r="F227" s="4">
        <v>4.4999999999999998E-2</v>
      </c>
      <c r="G227" s="3">
        <v>2.11</v>
      </c>
      <c r="H227" s="3">
        <v>2.17</v>
      </c>
      <c r="I227" s="1"/>
      <c r="J227" s="1"/>
      <c r="K227" s="1"/>
      <c r="L227" s="1"/>
      <c r="M227" s="1"/>
    </row>
    <row r="228" spans="1:13" ht="18" customHeight="1" x14ac:dyDescent="0.2">
      <c r="A228" s="1"/>
      <c r="B228" s="1"/>
      <c r="C228" s="1"/>
      <c r="D228" s="8" t="s">
        <v>226</v>
      </c>
      <c r="E228" s="4">
        <v>0.12</v>
      </c>
      <c r="F228" s="4">
        <v>8.1000000000000003E-2</v>
      </c>
      <c r="G228" s="3">
        <v>1.63</v>
      </c>
      <c r="H228" s="3">
        <v>1.67</v>
      </c>
      <c r="I228" s="1"/>
      <c r="J228" s="1"/>
      <c r="K228" s="1"/>
      <c r="L228" s="1"/>
      <c r="M228" s="1"/>
    </row>
    <row r="229" spans="1:13" ht="18" customHeight="1" x14ac:dyDescent="0.2">
      <c r="A229" s="1"/>
      <c r="B229" s="1"/>
      <c r="C229" s="1"/>
      <c r="D229" s="8" t="s">
        <v>227</v>
      </c>
      <c r="E229" s="4">
        <v>5.2999999999999999E-2</v>
      </c>
      <c r="F229" s="4">
        <v>0.06</v>
      </c>
      <c r="G229" s="3">
        <v>1.69</v>
      </c>
      <c r="H229" s="3">
        <v>1.74</v>
      </c>
      <c r="I229" s="1"/>
      <c r="J229" s="1"/>
      <c r="K229" s="1"/>
      <c r="L229" s="1"/>
      <c r="M229" s="1"/>
    </row>
    <row r="230" spans="1:13" ht="18" customHeight="1" x14ac:dyDescent="0.2">
      <c r="A230" s="1"/>
      <c r="B230" s="1"/>
      <c r="C230" s="1"/>
      <c r="D230" s="8" t="s">
        <v>228</v>
      </c>
      <c r="E230" s="4">
        <v>2.7E-2</v>
      </c>
      <c r="F230" s="4">
        <v>0.03</v>
      </c>
      <c r="G230" s="3">
        <v>2.15</v>
      </c>
      <c r="H230" s="3">
        <v>2.12</v>
      </c>
      <c r="I230" s="1"/>
      <c r="J230" s="1"/>
      <c r="K230" s="1"/>
      <c r="L230" s="1"/>
      <c r="M230" s="1"/>
    </row>
    <row r="231" spans="1:13" ht="18" customHeight="1" x14ac:dyDescent="0.2">
      <c r="A231" s="1"/>
      <c r="B231" s="1"/>
      <c r="C231" s="1"/>
      <c r="D231" s="8" t="s">
        <v>229</v>
      </c>
      <c r="E231" s="4">
        <v>0.1</v>
      </c>
      <c r="F231" s="4">
        <v>0.108</v>
      </c>
      <c r="G231" s="3">
        <v>1.64</v>
      </c>
      <c r="H231" s="3">
        <v>1.73</v>
      </c>
      <c r="I231" s="1"/>
      <c r="J231" s="1"/>
      <c r="K231" s="1"/>
      <c r="L231" s="1"/>
      <c r="M231" s="1"/>
    </row>
    <row r="232" spans="1:13" ht="18" customHeight="1" x14ac:dyDescent="0.2">
      <c r="A232" s="1"/>
      <c r="B232" s="1"/>
      <c r="C232" s="1"/>
      <c r="D232" s="8" t="s">
        <v>230</v>
      </c>
      <c r="E232" s="4">
        <v>5.5E-2</v>
      </c>
      <c r="F232" s="4">
        <v>0.06</v>
      </c>
      <c r="G232" s="3">
        <v>1.78</v>
      </c>
      <c r="H232" s="3">
        <v>1.87</v>
      </c>
      <c r="I232" s="1"/>
      <c r="J232" s="1"/>
      <c r="K232" s="1"/>
      <c r="L232" s="1"/>
      <c r="M232" s="1"/>
    </row>
    <row r="233" spans="1:13" ht="18" customHeight="1" x14ac:dyDescent="0.2">
      <c r="A233" s="1"/>
      <c r="B233" s="1"/>
      <c r="C233" s="1"/>
      <c r="D233" s="8" t="s">
        <v>231</v>
      </c>
      <c r="E233" s="4">
        <v>6.5000000000000002E-2</v>
      </c>
      <c r="F233" s="4">
        <v>4.4999999999999998E-2</v>
      </c>
      <c r="G233" s="3">
        <v>2.2200000000000002</v>
      </c>
      <c r="H233" s="3">
        <v>2.2200000000000002</v>
      </c>
      <c r="I233" s="1"/>
      <c r="J233" s="1"/>
      <c r="K233" s="1"/>
      <c r="L233" s="1"/>
      <c r="M233" s="1"/>
    </row>
    <row r="234" spans="1:13" ht="18" customHeight="1" x14ac:dyDescent="0.2">
      <c r="A234" s="1"/>
      <c r="B234" s="1"/>
      <c r="C234" s="1"/>
      <c r="D234" s="8" t="s">
        <v>232</v>
      </c>
      <c r="E234" s="4">
        <v>3.6999999999999998E-2</v>
      </c>
      <c r="F234" s="4">
        <v>3.6999999999999998E-2</v>
      </c>
      <c r="G234" s="3">
        <v>1.91</v>
      </c>
      <c r="H234" s="3">
        <v>1.84</v>
      </c>
      <c r="I234" s="1"/>
      <c r="J234" s="1"/>
      <c r="K234" s="1"/>
      <c r="L234" s="1"/>
      <c r="M234" s="1"/>
    </row>
    <row r="235" spans="1:13" ht="18" customHeight="1" x14ac:dyDescent="0.2">
      <c r="A235" s="1"/>
      <c r="B235" s="1"/>
      <c r="C235" s="1"/>
      <c r="D235" s="8" t="s">
        <v>233</v>
      </c>
      <c r="E235" s="4">
        <v>0.11700000000000001</v>
      </c>
      <c r="F235" s="4">
        <v>8.1000000000000003E-2</v>
      </c>
      <c r="G235" s="3">
        <v>1.68</v>
      </c>
      <c r="H235" s="3">
        <v>1.89</v>
      </c>
      <c r="I235" s="1"/>
      <c r="J235" s="1"/>
      <c r="K235" s="1"/>
      <c r="L235" s="1"/>
      <c r="M235" s="1"/>
    </row>
    <row r="236" spans="1:13" ht="18" customHeight="1" x14ac:dyDescent="0.2">
      <c r="A236" s="1"/>
      <c r="B236" s="1"/>
      <c r="C236" s="1"/>
      <c r="D236" s="8" t="s">
        <v>234</v>
      </c>
      <c r="E236" s="4">
        <v>0.16400000000000001</v>
      </c>
      <c r="F236" s="4">
        <v>0.18</v>
      </c>
      <c r="G236" s="3">
        <v>1.39</v>
      </c>
      <c r="H236" s="3">
        <v>1.42</v>
      </c>
      <c r="I236" s="1"/>
      <c r="J236" s="1"/>
      <c r="K236" s="1"/>
      <c r="L236" s="1"/>
      <c r="M236" s="1"/>
    </row>
    <row r="237" spans="1:13" ht="18" customHeight="1" x14ac:dyDescent="0.2">
      <c r="A237" s="1"/>
      <c r="B237" s="1"/>
      <c r="C237" s="1"/>
      <c r="D237" s="8" t="s">
        <v>235</v>
      </c>
      <c r="E237" s="4">
        <v>5.3999999999999999E-2</v>
      </c>
      <c r="F237" s="4">
        <v>5.2999999999999999E-2</v>
      </c>
      <c r="G237" s="3">
        <v>2.0499999999999998</v>
      </c>
      <c r="H237" s="3">
        <v>2.04</v>
      </c>
      <c r="I237" s="1"/>
      <c r="J237" s="1"/>
      <c r="K237" s="1"/>
      <c r="L237" s="1"/>
      <c r="M237" s="1"/>
    </row>
    <row r="238" spans="1:13" ht="18" customHeight="1" x14ac:dyDescent="0.2">
      <c r="A238" s="1"/>
      <c r="B238" s="1"/>
      <c r="C238" s="1"/>
      <c r="D238" s="8" t="s">
        <v>236</v>
      </c>
      <c r="E238" s="4">
        <v>7.8E-2</v>
      </c>
      <c r="F238" s="4">
        <v>8.8999999999999996E-2</v>
      </c>
      <c r="G238" s="3">
        <v>1.68</v>
      </c>
      <c r="H238" s="3">
        <v>1.68</v>
      </c>
      <c r="I238" s="1"/>
      <c r="J238" s="1"/>
      <c r="K238" s="1"/>
      <c r="L238" s="1"/>
      <c r="M238" s="1"/>
    </row>
    <row r="239" spans="1:13" ht="18" customHeight="1" x14ac:dyDescent="0.2">
      <c r="A239" s="1"/>
      <c r="B239" s="1"/>
      <c r="C239" s="1"/>
      <c r="D239" s="8" t="s">
        <v>237</v>
      </c>
      <c r="E239" s="4">
        <v>0.26800000000000002</v>
      </c>
      <c r="F239" s="4">
        <v>0.26500000000000001</v>
      </c>
      <c r="G239" s="3">
        <v>1.1000000000000001</v>
      </c>
      <c r="H239" s="3">
        <v>1.1399999999999999</v>
      </c>
      <c r="I239" s="1"/>
      <c r="J239" s="1"/>
      <c r="K239" s="1"/>
      <c r="L239" s="1"/>
      <c r="M239" s="1"/>
    </row>
    <row r="240" spans="1:13" ht="18" customHeight="1" x14ac:dyDescent="0.2">
      <c r="A240" s="1"/>
      <c r="B240" s="1"/>
      <c r="C240" s="1"/>
      <c r="D240" s="8" t="s">
        <v>238</v>
      </c>
      <c r="E240" s="4">
        <v>0.11899999999999999</v>
      </c>
      <c r="F240" s="4">
        <v>0.13400000000000001</v>
      </c>
      <c r="G240" s="3">
        <v>1.54</v>
      </c>
      <c r="H240" s="3">
        <v>1.46</v>
      </c>
      <c r="I240" s="1"/>
      <c r="J240" s="1"/>
      <c r="K240" s="1"/>
      <c r="L240" s="1"/>
      <c r="M240" s="1"/>
    </row>
    <row r="241" spans="1:13" ht="18" customHeight="1" x14ac:dyDescent="0.2">
      <c r="A241" s="1"/>
      <c r="B241" s="1"/>
      <c r="C241" s="1"/>
      <c r="D241" s="8" t="s">
        <v>239</v>
      </c>
      <c r="E241" s="4">
        <v>6.0999999999999999E-2</v>
      </c>
      <c r="F241" s="4">
        <v>4.2000000000000003E-2</v>
      </c>
      <c r="G241" s="3">
        <v>1.87</v>
      </c>
      <c r="H241" s="3">
        <v>1.95</v>
      </c>
      <c r="I241" s="1"/>
      <c r="J241" s="1"/>
      <c r="K241" s="1"/>
      <c r="L241" s="1"/>
      <c r="M241" s="1"/>
    </row>
    <row r="242" spans="1:13" ht="18" customHeight="1" x14ac:dyDescent="0.2">
      <c r="A242" s="1"/>
      <c r="B242" s="1"/>
      <c r="C242" s="1"/>
      <c r="D242" s="8" t="s">
        <v>240</v>
      </c>
      <c r="E242" s="4">
        <v>2.8000000000000001E-2</v>
      </c>
      <c r="F242" s="4">
        <v>2.7E-2</v>
      </c>
      <c r="G242" s="3">
        <v>1.93</v>
      </c>
      <c r="H242" s="3">
        <v>1.99</v>
      </c>
      <c r="I242" s="1"/>
      <c r="J242" s="1"/>
      <c r="K242" s="1"/>
      <c r="L242" s="1"/>
      <c r="M242" s="1"/>
    </row>
    <row r="243" spans="1:13" ht="18" customHeight="1" x14ac:dyDescent="0.2">
      <c r="A243" s="1"/>
      <c r="B243" s="1"/>
      <c r="C243" s="1"/>
      <c r="D243" s="8" t="s">
        <v>241</v>
      </c>
      <c r="E243" s="4">
        <v>0.1</v>
      </c>
      <c r="F243" s="4">
        <v>8.5999999999999993E-2</v>
      </c>
      <c r="G243" s="3">
        <v>1.61</v>
      </c>
      <c r="H243" s="3">
        <v>1.65</v>
      </c>
      <c r="I243" s="1"/>
      <c r="J243" s="1"/>
      <c r="K243" s="1"/>
      <c r="L243" s="1"/>
      <c r="M243" s="1"/>
    </row>
    <row r="244" spans="1:13" ht="18" customHeight="1" x14ac:dyDescent="0.2">
      <c r="A244" s="1"/>
      <c r="B244" s="1"/>
      <c r="C244" s="1"/>
      <c r="D244" s="8" t="s">
        <v>242</v>
      </c>
      <c r="E244" s="4">
        <v>8.3000000000000004E-2</v>
      </c>
      <c r="F244" s="4">
        <v>7.0000000000000007E-2</v>
      </c>
      <c r="G244" s="3">
        <v>1.7</v>
      </c>
      <c r="H244" s="3">
        <v>1.71</v>
      </c>
      <c r="I244" s="1"/>
      <c r="J244" s="1"/>
      <c r="K244" s="1"/>
      <c r="L244" s="1"/>
      <c r="M244" s="1"/>
    </row>
    <row r="245" spans="1:13" ht="18" customHeight="1" x14ac:dyDescent="0.2">
      <c r="A245" s="1"/>
      <c r="B245" s="1"/>
      <c r="C245" s="1"/>
      <c r="D245" s="8" t="s">
        <v>243</v>
      </c>
      <c r="E245" s="4">
        <v>0.06</v>
      </c>
      <c r="F245" s="4">
        <v>5.8000000000000003E-2</v>
      </c>
      <c r="G245" s="3">
        <v>1.96</v>
      </c>
      <c r="H245" s="3">
        <v>2.09</v>
      </c>
      <c r="I245" s="1"/>
      <c r="J245" s="1"/>
      <c r="K245" s="1"/>
      <c r="L245" s="1"/>
      <c r="M245" s="1"/>
    </row>
    <row r="246" spans="1:13" ht="18" customHeight="1" x14ac:dyDescent="0.2">
      <c r="A246" s="1"/>
      <c r="B246" s="1"/>
      <c r="C246" s="1"/>
      <c r="D246" s="8" t="s">
        <v>244</v>
      </c>
      <c r="E246" s="4">
        <v>0.106</v>
      </c>
      <c r="F246" s="4">
        <v>0.106</v>
      </c>
      <c r="G246" s="3">
        <v>1.6</v>
      </c>
      <c r="H246" s="3">
        <v>1.62</v>
      </c>
      <c r="I246" s="1"/>
      <c r="J246" s="1"/>
      <c r="K246" s="1"/>
      <c r="L246" s="1"/>
      <c r="M246" s="1"/>
    </row>
    <row r="247" spans="1:13" ht="18" customHeight="1" x14ac:dyDescent="0.2">
      <c r="A247" s="1"/>
      <c r="B247" s="1"/>
      <c r="C247" s="1"/>
      <c r="D247" s="8" t="s">
        <v>245</v>
      </c>
      <c r="E247" s="4">
        <v>8.2000000000000003E-2</v>
      </c>
      <c r="F247" s="4">
        <v>6.0999999999999999E-2</v>
      </c>
      <c r="G247" s="3">
        <v>1.64</v>
      </c>
      <c r="H247" s="3">
        <v>1.66</v>
      </c>
      <c r="I247" s="1"/>
      <c r="J247" s="1"/>
      <c r="K247" s="1"/>
      <c r="L247" s="1"/>
      <c r="M247" s="1"/>
    </row>
    <row r="248" spans="1:13" ht="18" customHeight="1" x14ac:dyDescent="0.2">
      <c r="A248" s="1"/>
      <c r="B248" s="1"/>
      <c r="C248" s="1"/>
      <c r="D248" s="8" t="s">
        <v>246</v>
      </c>
      <c r="E248" s="4">
        <v>8.4000000000000005E-2</v>
      </c>
      <c r="F248" s="4">
        <v>8.3000000000000004E-2</v>
      </c>
      <c r="G248" s="3">
        <v>1.68</v>
      </c>
      <c r="H248" s="3">
        <v>1.71</v>
      </c>
      <c r="I248" s="1"/>
      <c r="J248" s="1"/>
      <c r="K248" s="1"/>
      <c r="L248" s="1"/>
      <c r="M248" s="1"/>
    </row>
    <row r="249" spans="1:13" ht="18" customHeight="1" x14ac:dyDescent="0.2">
      <c r="A249" s="1"/>
      <c r="B249" s="1"/>
      <c r="C249" s="1"/>
      <c r="D249" s="8" t="s">
        <v>247</v>
      </c>
      <c r="E249" s="4">
        <v>0.11700000000000001</v>
      </c>
      <c r="F249" s="4">
        <v>0.111</v>
      </c>
      <c r="G249" s="3">
        <v>1.71</v>
      </c>
      <c r="H249" s="3">
        <v>1.8</v>
      </c>
      <c r="I249" s="1"/>
      <c r="J249" s="1"/>
      <c r="K249" s="1"/>
      <c r="L249" s="1"/>
      <c r="M249" s="1"/>
    </row>
    <row r="250" spans="1:13" ht="18" customHeight="1" x14ac:dyDescent="0.2">
      <c r="A250" s="1"/>
      <c r="B250" s="1"/>
      <c r="C250" s="1"/>
      <c r="D250" s="8" t="s">
        <v>248</v>
      </c>
      <c r="E250" s="4">
        <v>7.1999999999999995E-2</v>
      </c>
      <c r="F250" s="4">
        <v>6.0999999999999999E-2</v>
      </c>
      <c r="G250" s="3">
        <v>1.85</v>
      </c>
      <c r="H250" s="3">
        <v>1.91</v>
      </c>
      <c r="I250" s="1"/>
      <c r="J250" s="1"/>
      <c r="K250" s="1"/>
      <c r="L250" s="1"/>
      <c r="M250" s="1"/>
    </row>
    <row r="251" spans="1:13" ht="18" customHeight="1" x14ac:dyDescent="0.2">
      <c r="A251" s="1"/>
      <c r="B251" s="1"/>
      <c r="C251" s="1"/>
      <c r="D251" s="8" t="s">
        <v>249</v>
      </c>
      <c r="E251" s="4">
        <v>6.6000000000000003E-2</v>
      </c>
      <c r="F251" s="4">
        <v>6.3E-2</v>
      </c>
      <c r="G251" s="3">
        <v>1.76</v>
      </c>
      <c r="H251" s="3">
        <v>1.8</v>
      </c>
      <c r="I251" s="1"/>
      <c r="J251" s="1"/>
      <c r="K251" s="1"/>
      <c r="L251" s="1"/>
      <c r="M251" s="1"/>
    </row>
    <row r="252" spans="1:13" ht="18" customHeight="1" x14ac:dyDescent="0.2">
      <c r="A252" s="1"/>
      <c r="B252" s="1"/>
      <c r="C252" s="1"/>
      <c r="D252" s="8" t="s">
        <v>250</v>
      </c>
      <c r="E252" s="4">
        <v>0.312</v>
      </c>
      <c r="F252" s="4">
        <v>0.29899999999999999</v>
      </c>
      <c r="G252" s="3">
        <v>1.07</v>
      </c>
      <c r="H252" s="3">
        <v>1.1000000000000001</v>
      </c>
      <c r="I252" s="1"/>
      <c r="J252" s="1"/>
      <c r="K252" s="1"/>
      <c r="L252" s="1"/>
      <c r="M252" s="1"/>
    </row>
    <row r="253" spans="1:13" ht="18" customHeight="1" x14ac:dyDescent="0.2">
      <c r="A253" s="1"/>
      <c r="B253" s="1"/>
      <c r="C253" s="1"/>
      <c r="D253" s="8" t="s">
        <v>251</v>
      </c>
      <c r="E253" s="4">
        <v>5.5E-2</v>
      </c>
      <c r="F253" s="4">
        <v>5.0999999999999997E-2</v>
      </c>
      <c r="G253" s="3">
        <v>2.0699999999999998</v>
      </c>
      <c r="H253" s="3">
        <v>2.12</v>
      </c>
      <c r="I253" s="1"/>
      <c r="J253" s="1"/>
      <c r="K253" s="1"/>
      <c r="L253" s="1"/>
      <c r="M253" s="1"/>
    </row>
    <row r="254" spans="1:13" ht="18" customHeight="1" x14ac:dyDescent="0.2">
      <c r="A254" s="1"/>
      <c r="B254" s="1"/>
      <c r="C254" s="1"/>
      <c r="D254" s="8" t="s">
        <v>252</v>
      </c>
      <c r="E254" s="4">
        <v>5.1999999999999998E-2</v>
      </c>
      <c r="F254" s="4">
        <v>5.0999999999999997E-2</v>
      </c>
      <c r="G254" s="3">
        <v>1.84</v>
      </c>
      <c r="H254" s="3">
        <v>1.87</v>
      </c>
      <c r="I254" s="1"/>
      <c r="J254" s="1"/>
      <c r="K254" s="1"/>
      <c r="L254" s="1"/>
      <c r="M254" s="1"/>
    </row>
    <row r="255" spans="1:13" ht="18" customHeight="1" x14ac:dyDescent="0.2">
      <c r="A255" s="1"/>
      <c r="B255" s="1"/>
      <c r="C255" s="1"/>
      <c r="D255" s="8" t="s">
        <v>253</v>
      </c>
      <c r="E255" s="4">
        <v>6.9000000000000006E-2</v>
      </c>
      <c r="F255" s="4">
        <v>7.5999999999999998E-2</v>
      </c>
      <c r="G255" s="3">
        <v>1.57</v>
      </c>
      <c r="H255" s="3">
        <v>1.57</v>
      </c>
      <c r="I255" s="1"/>
      <c r="J255" s="1"/>
      <c r="K255" s="1"/>
      <c r="L255" s="1"/>
      <c r="M255" s="1"/>
    </row>
    <row r="256" spans="1:13" ht="18" customHeight="1" x14ac:dyDescent="0.2">
      <c r="A256" s="1"/>
      <c r="B256" s="1"/>
      <c r="C256" s="1"/>
      <c r="D256" s="8" t="s">
        <v>254</v>
      </c>
      <c r="E256" s="4">
        <v>7.2999999999999995E-2</v>
      </c>
      <c r="F256" s="4">
        <v>5.7000000000000002E-2</v>
      </c>
      <c r="G256" s="3">
        <v>2.21</v>
      </c>
      <c r="H256" s="3">
        <v>2.25</v>
      </c>
      <c r="I256" s="1"/>
      <c r="J256" s="1"/>
      <c r="K256" s="1"/>
      <c r="L256" s="1"/>
      <c r="M256" s="1"/>
    </row>
    <row r="257" spans="1:13" ht="18" customHeight="1" x14ac:dyDescent="0.2">
      <c r="A257" s="1"/>
      <c r="B257" s="1"/>
      <c r="C257" s="1"/>
      <c r="D257" s="8" t="s">
        <v>255</v>
      </c>
      <c r="E257" s="4">
        <v>0.06</v>
      </c>
      <c r="F257" s="4">
        <v>5.8000000000000003E-2</v>
      </c>
      <c r="G257" s="3">
        <v>1.87</v>
      </c>
      <c r="H257" s="3">
        <v>1.81</v>
      </c>
      <c r="I257" s="1"/>
      <c r="J257" s="1"/>
      <c r="K257" s="1"/>
      <c r="L257" s="1"/>
      <c r="M257" s="1"/>
    </row>
    <row r="258" spans="1:13" ht="18" customHeight="1" x14ac:dyDescent="0.2">
      <c r="A258" s="1"/>
      <c r="B258" s="1"/>
      <c r="C258" s="1"/>
      <c r="D258" s="8" t="s">
        <v>256</v>
      </c>
      <c r="E258" s="4">
        <v>0.04</v>
      </c>
      <c r="F258" s="4">
        <v>3.6999999999999998E-2</v>
      </c>
      <c r="G258" s="3">
        <v>2.06</v>
      </c>
      <c r="H258" s="3">
        <v>2.15</v>
      </c>
      <c r="I258" s="1"/>
      <c r="J258" s="1"/>
      <c r="K258" s="1"/>
      <c r="L258" s="1"/>
      <c r="M258" s="1"/>
    </row>
    <row r="259" spans="1:13" ht="18" customHeight="1" x14ac:dyDescent="0.2">
      <c r="A259" s="1"/>
      <c r="B259" s="1"/>
      <c r="C259" s="1"/>
      <c r="D259" s="8" t="s">
        <v>257</v>
      </c>
      <c r="E259" s="4">
        <v>6.2E-2</v>
      </c>
      <c r="F259" s="4">
        <v>5.5E-2</v>
      </c>
      <c r="G259" s="3">
        <v>2</v>
      </c>
      <c r="H259" s="3">
        <v>1.98</v>
      </c>
      <c r="I259" s="1"/>
      <c r="J259" s="1"/>
      <c r="K259" s="1"/>
      <c r="L259" s="1"/>
      <c r="M259" s="1"/>
    </row>
    <row r="260" spans="1:13" ht="18" customHeight="1" x14ac:dyDescent="0.2">
      <c r="A260" s="1"/>
      <c r="B260" s="1"/>
      <c r="C260" s="1"/>
      <c r="D260" s="8" t="s">
        <v>258</v>
      </c>
      <c r="E260" s="4">
        <v>5.2999999999999999E-2</v>
      </c>
      <c r="F260" s="4">
        <v>6.2E-2</v>
      </c>
      <c r="G260" s="3">
        <v>1.86</v>
      </c>
      <c r="H260" s="3">
        <v>1.88</v>
      </c>
      <c r="I260" s="1"/>
      <c r="J260" s="1"/>
      <c r="K260" s="1"/>
      <c r="L260" s="1"/>
      <c r="M260" s="1"/>
    </row>
    <row r="261" spans="1:13" ht="18" customHeight="1" x14ac:dyDescent="0.2">
      <c r="A261" s="1"/>
      <c r="B261" s="1"/>
      <c r="C261" s="1"/>
      <c r="D261" s="8" t="s">
        <v>259</v>
      </c>
      <c r="E261" s="4">
        <v>0.13900000000000001</v>
      </c>
      <c r="F261" s="4">
        <v>0.13700000000000001</v>
      </c>
      <c r="G261" s="3">
        <v>1.45</v>
      </c>
      <c r="H261" s="3">
        <v>1.43</v>
      </c>
      <c r="I261" s="1"/>
      <c r="J261" s="1"/>
      <c r="K261" s="1"/>
      <c r="L261" s="1"/>
      <c r="M261" s="1"/>
    </row>
    <row r="262" spans="1:13" ht="18" customHeight="1" x14ac:dyDescent="0.2">
      <c r="A262" s="1"/>
      <c r="B262" s="1"/>
      <c r="C262" s="1"/>
      <c r="D262" s="8" t="s">
        <v>260</v>
      </c>
      <c r="E262" s="4">
        <v>4.3999999999999997E-2</v>
      </c>
      <c r="F262" s="4">
        <v>4.4999999999999998E-2</v>
      </c>
      <c r="G262" s="3">
        <v>1.67</v>
      </c>
      <c r="H262" s="3">
        <v>1.7</v>
      </c>
      <c r="I262" s="1"/>
      <c r="J262" s="1"/>
      <c r="K262" s="1"/>
      <c r="L262" s="1"/>
      <c r="M262" s="1"/>
    </row>
    <row r="263" spans="1:13" ht="18" customHeight="1" x14ac:dyDescent="0.2">
      <c r="A263" s="1"/>
      <c r="B263" s="1"/>
      <c r="C263" s="1"/>
      <c r="D263" s="8" t="s">
        <v>261</v>
      </c>
      <c r="E263" s="4">
        <v>0.16600000000000001</v>
      </c>
      <c r="F263" s="4">
        <v>0.17100000000000001</v>
      </c>
      <c r="G263" s="3">
        <v>1.4</v>
      </c>
      <c r="H263" s="3">
        <v>1.39</v>
      </c>
      <c r="I263" s="1"/>
      <c r="J263" s="1"/>
      <c r="K263" s="1"/>
      <c r="L263" s="1"/>
      <c r="M263" s="1"/>
    </row>
    <row r="264" spans="1:13" ht="18" customHeight="1" x14ac:dyDescent="0.2">
      <c r="A264" s="1"/>
      <c r="B264" s="1"/>
      <c r="C264" s="1"/>
      <c r="D264" s="8" t="s">
        <v>262</v>
      </c>
      <c r="E264" s="4">
        <v>0.11</v>
      </c>
      <c r="F264" s="4">
        <v>0.13600000000000001</v>
      </c>
      <c r="G264" s="3">
        <v>1.53</v>
      </c>
      <c r="H264" s="3">
        <v>1.5</v>
      </c>
      <c r="I264" s="1"/>
      <c r="J264" s="1"/>
      <c r="K264" s="1"/>
      <c r="L264" s="1"/>
      <c r="M264" s="1"/>
    </row>
    <row r="265" spans="1:13" ht="18" customHeight="1" x14ac:dyDescent="0.2">
      <c r="A265" s="1"/>
      <c r="B265" s="1"/>
      <c r="C265" s="1"/>
      <c r="D265" s="8" t="s">
        <v>263</v>
      </c>
      <c r="E265" s="4">
        <v>2.3E-2</v>
      </c>
      <c r="F265" s="4">
        <v>4.1000000000000002E-2</v>
      </c>
      <c r="G265" s="3">
        <v>2.2599999999999998</v>
      </c>
      <c r="H265" s="3">
        <v>2.29</v>
      </c>
      <c r="I265" s="1"/>
      <c r="J265" s="1"/>
      <c r="K265" s="1"/>
      <c r="L265" s="1"/>
      <c r="M265" s="1"/>
    </row>
    <row r="266" spans="1:13" ht="18" customHeight="1" x14ac:dyDescent="0.2">
      <c r="A266" s="1"/>
      <c r="B266" s="1"/>
      <c r="C266" s="1"/>
      <c r="D266" s="8" t="s">
        <v>264</v>
      </c>
      <c r="E266" s="4">
        <v>6.6000000000000003E-2</v>
      </c>
      <c r="F266" s="4">
        <v>5.6000000000000001E-2</v>
      </c>
      <c r="G266" s="3">
        <v>1.79</v>
      </c>
      <c r="H266" s="3">
        <v>1.82</v>
      </c>
      <c r="I266" s="1"/>
      <c r="J266" s="1"/>
      <c r="K266" s="1"/>
      <c r="L266" s="1"/>
      <c r="M266" s="1"/>
    </row>
    <row r="267" spans="1:13" ht="18" customHeight="1" x14ac:dyDescent="0.2">
      <c r="A267" s="1"/>
      <c r="B267" s="1"/>
      <c r="C267" s="1"/>
      <c r="D267" s="8" t="s">
        <v>265</v>
      </c>
      <c r="E267" s="4">
        <v>0.125</v>
      </c>
      <c r="F267" s="4">
        <v>0.13600000000000001</v>
      </c>
      <c r="G267" s="3">
        <v>1.44</v>
      </c>
      <c r="H267" s="3">
        <v>1.43</v>
      </c>
      <c r="I267" s="1"/>
      <c r="J267" s="1"/>
      <c r="K267" s="1"/>
      <c r="L267" s="1"/>
      <c r="M267" s="1"/>
    </row>
    <row r="268" spans="1:13" ht="18" customHeight="1" x14ac:dyDescent="0.2">
      <c r="A268" s="1"/>
      <c r="B268" s="1"/>
      <c r="C268" s="1"/>
      <c r="D268" s="8" t="s">
        <v>266</v>
      </c>
      <c r="E268" s="4">
        <v>0.109</v>
      </c>
      <c r="F268" s="4">
        <v>9.4E-2</v>
      </c>
      <c r="G268" s="3">
        <v>1.68</v>
      </c>
      <c r="H268" s="3">
        <v>1.66</v>
      </c>
      <c r="I268" s="1"/>
      <c r="J268" s="1"/>
      <c r="K268" s="1"/>
      <c r="L268" s="1"/>
      <c r="M268" s="1"/>
    </row>
    <row r="269" spans="1:13" ht="18" customHeight="1" x14ac:dyDescent="0.2">
      <c r="A269" s="1"/>
      <c r="B269" s="1"/>
      <c r="C269" s="1"/>
      <c r="D269" s="8" t="s">
        <v>267</v>
      </c>
      <c r="E269" s="4">
        <v>3.9E-2</v>
      </c>
      <c r="F269" s="4">
        <v>4.7E-2</v>
      </c>
      <c r="G269" s="3">
        <v>1.65</v>
      </c>
      <c r="H269" s="3">
        <v>1.75</v>
      </c>
      <c r="I269" s="1"/>
      <c r="J269" s="1"/>
      <c r="K269" s="1"/>
      <c r="L269" s="1"/>
      <c r="M269" s="1"/>
    </row>
    <row r="270" spans="1:13" ht="18" customHeight="1" x14ac:dyDescent="0.2">
      <c r="A270" s="1"/>
      <c r="B270" s="1"/>
      <c r="C270" s="1"/>
      <c r="D270" s="8" t="s">
        <v>268</v>
      </c>
      <c r="E270" s="4">
        <v>6.0999999999999999E-2</v>
      </c>
      <c r="F270" s="4">
        <v>5.1999999999999998E-2</v>
      </c>
      <c r="G270" s="3">
        <v>1.64</v>
      </c>
      <c r="H270" s="3">
        <v>1.62</v>
      </c>
      <c r="I270" s="1"/>
      <c r="J270" s="1"/>
      <c r="K270" s="1"/>
      <c r="L270" s="1"/>
      <c r="M270" s="1"/>
    </row>
    <row r="271" spans="1:13" ht="18" customHeight="1" x14ac:dyDescent="0.2">
      <c r="A271" s="1"/>
      <c r="B271" s="1"/>
      <c r="C271" s="1"/>
      <c r="D271" s="8" t="s">
        <v>269</v>
      </c>
      <c r="E271" s="4">
        <v>0.11899999999999999</v>
      </c>
      <c r="F271" s="4">
        <v>0.106</v>
      </c>
      <c r="G271" s="3">
        <v>1.52</v>
      </c>
      <c r="H271" s="3">
        <v>1.52</v>
      </c>
      <c r="I271" s="1"/>
      <c r="J271" s="1"/>
      <c r="K271" s="1"/>
      <c r="L271" s="1"/>
      <c r="M271" s="1"/>
    </row>
    <row r="272" spans="1:13" ht="18" customHeight="1" x14ac:dyDescent="0.2">
      <c r="A272" s="1"/>
      <c r="B272" s="1"/>
      <c r="C272" s="1"/>
      <c r="D272" s="8" t="s">
        <v>270</v>
      </c>
      <c r="E272" s="4">
        <v>0.20799999999999999</v>
      </c>
      <c r="F272" s="4">
        <v>0.222</v>
      </c>
      <c r="G272" s="3">
        <v>1.31</v>
      </c>
      <c r="H272" s="3">
        <v>1.26</v>
      </c>
      <c r="I272" s="1"/>
      <c r="J272" s="1"/>
      <c r="K272" s="1"/>
      <c r="L272" s="1"/>
      <c r="M272" s="1"/>
    </row>
    <row r="273" spans="1:13" ht="18" customHeight="1" x14ac:dyDescent="0.2">
      <c r="A273" s="1"/>
      <c r="B273" s="1"/>
      <c r="C273" s="1"/>
      <c r="D273" s="8" t="s">
        <v>271</v>
      </c>
      <c r="E273" s="4">
        <v>9.7000000000000003E-2</v>
      </c>
      <c r="F273" s="4">
        <v>9.2999999999999999E-2</v>
      </c>
      <c r="G273" s="3">
        <v>1.56</v>
      </c>
      <c r="H273" s="3">
        <v>1.56</v>
      </c>
      <c r="I273" s="1"/>
      <c r="J273" s="1"/>
      <c r="K273" s="1"/>
      <c r="L273" s="1"/>
      <c r="M273" s="1"/>
    </row>
    <row r="274" spans="1:13" ht="18" customHeight="1" x14ac:dyDescent="0.2">
      <c r="A274" s="1"/>
      <c r="B274" s="1"/>
      <c r="C274" s="1"/>
      <c r="D274" s="8" t="s">
        <v>272</v>
      </c>
      <c r="E274" s="4">
        <v>0.19700000000000001</v>
      </c>
      <c r="F274" s="4">
        <v>0.185</v>
      </c>
      <c r="G274" s="3">
        <v>1.25</v>
      </c>
      <c r="H274" s="3">
        <v>1.27</v>
      </c>
      <c r="I274" s="1"/>
      <c r="J274" s="1"/>
      <c r="K274" s="1"/>
      <c r="L274" s="1"/>
      <c r="M274" s="1"/>
    </row>
    <row r="275" spans="1:13" ht="18" customHeight="1" x14ac:dyDescent="0.2">
      <c r="A275" s="1"/>
      <c r="B275" s="1"/>
      <c r="C275" s="1"/>
      <c r="D275" s="8" t="s">
        <v>273</v>
      </c>
      <c r="E275" s="4">
        <v>0.13300000000000001</v>
      </c>
      <c r="F275" s="4">
        <v>0.13500000000000001</v>
      </c>
      <c r="G275" s="3">
        <v>1.52</v>
      </c>
      <c r="H275" s="3">
        <v>1.52</v>
      </c>
      <c r="I275" s="1"/>
      <c r="J275" s="1"/>
      <c r="K275" s="1"/>
      <c r="L275" s="1"/>
      <c r="M275" s="1"/>
    </row>
    <row r="276" spans="1:13" ht="18" customHeight="1" x14ac:dyDescent="0.2">
      <c r="A276" s="1"/>
      <c r="B276" s="1"/>
      <c r="C276" s="1"/>
      <c r="D276" s="8" t="s">
        <v>274</v>
      </c>
      <c r="E276" s="4">
        <v>9.6000000000000002E-2</v>
      </c>
      <c r="F276" s="4">
        <v>9.2999999999999999E-2</v>
      </c>
      <c r="G276" s="3">
        <v>1.49</v>
      </c>
      <c r="H276" s="3">
        <v>1.52</v>
      </c>
      <c r="I276" s="1"/>
      <c r="J276" s="1"/>
      <c r="K276" s="1"/>
      <c r="L276" s="1"/>
      <c r="M276" s="1"/>
    </row>
    <row r="277" spans="1:13" ht="18" customHeight="1" x14ac:dyDescent="0.2">
      <c r="A277" s="1"/>
      <c r="B277" s="1"/>
      <c r="C277" s="1"/>
      <c r="D277" s="8" t="s">
        <v>275</v>
      </c>
      <c r="E277" s="4">
        <v>0.11</v>
      </c>
      <c r="F277" s="4">
        <v>8.8999999999999996E-2</v>
      </c>
      <c r="G277" s="3">
        <v>1.67</v>
      </c>
      <c r="H277" s="3">
        <v>1.63</v>
      </c>
      <c r="I277" s="1"/>
      <c r="J277" s="1"/>
      <c r="K277" s="1"/>
      <c r="L277" s="1"/>
      <c r="M277" s="1"/>
    </row>
    <row r="278" spans="1:13" ht="18" customHeight="1" x14ac:dyDescent="0.2">
      <c r="A278" s="1"/>
      <c r="B278" s="1"/>
      <c r="C278" s="1"/>
      <c r="D278" s="8" t="s">
        <v>276</v>
      </c>
      <c r="E278" s="4">
        <v>5.0999999999999997E-2</v>
      </c>
      <c r="F278" s="4">
        <v>4.2000000000000003E-2</v>
      </c>
      <c r="G278" s="3">
        <v>1.85</v>
      </c>
      <c r="H278" s="3">
        <v>1.89</v>
      </c>
      <c r="I278" s="1"/>
      <c r="J278" s="1"/>
      <c r="K278" s="1"/>
      <c r="L278" s="1"/>
      <c r="M278" s="1"/>
    </row>
    <row r="279" spans="1:13" ht="18" customHeight="1" x14ac:dyDescent="0.2">
      <c r="A279" s="1"/>
      <c r="B279" s="1"/>
      <c r="C279" s="1"/>
      <c r="D279" s="8" t="s">
        <v>277</v>
      </c>
      <c r="E279" s="4">
        <v>0.105</v>
      </c>
      <c r="F279" s="4">
        <v>0.108</v>
      </c>
      <c r="G279" s="3">
        <v>1.8</v>
      </c>
      <c r="H279" s="3">
        <v>1.83</v>
      </c>
      <c r="I279" s="1"/>
      <c r="J279" s="1"/>
      <c r="K279" s="1"/>
      <c r="L279" s="1"/>
      <c r="M279" s="1"/>
    </row>
    <row r="280" spans="1:13" ht="18" customHeight="1" x14ac:dyDescent="0.2">
      <c r="A280" s="1"/>
      <c r="B280" s="1"/>
      <c r="C280" s="1"/>
      <c r="D280" s="8" t="s">
        <v>278</v>
      </c>
      <c r="E280" s="4">
        <v>5.6000000000000001E-2</v>
      </c>
      <c r="F280" s="4">
        <v>4.9000000000000002E-2</v>
      </c>
      <c r="G280" s="3">
        <v>1.83</v>
      </c>
      <c r="H280" s="3">
        <v>1.78</v>
      </c>
      <c r="I280" s="1"/>
      <c r="J280" s="1"/>
      <c r="K280" s="1"/>
      <c r="L280" s="1"/>
      <c r="M280" s="1"/>
    </row>
    <row r="281" spans="1:13" ht="18" customHeight="1" x14ac:dyDescent="0.2">
      <c r="A281" s="1"/>
      <c r="B281" s="1"/>
      <c r="C281" s="1"/>
      <c r="D281" s="8" t="s">
        <v>279</v>
      </c>
      <c r="E281" s="4">
        <v>0.11</v>
      </c>
      <c r="F281" s="4">
        <v>0.11799999999999999</v>
      </c>
      <c r="G281" s="3">
        <v>1.6</v>
      </c>
      <c r="H281" s="3">
        <v>1.66</v>
      </c>
      <c r="I281" s="1"/>
      <c r="J281" s="1"/>
      <c r="K281" s="1"/>
      <c r="L281" s="1"/>
      <c r="M281" s="1"/>
    </row>
    <row r="282" spans="1:13" ht="18" customHeight="1" x14ac:dyDescent="0.2">
      <c r="A282" s="1"/>
      <c r="B282" s="1"/>
      <c r="C282" s="1"/>
      <c r="D282" s="8" t="s">
        <v>280</v>
      </c>
      <c r="E282" s="4">
        <v>2.4E-2</v>
      </c>
      <c r="F282" s="4">
        <v>1.2999999999999999E-2</v>
      </c>
      <c r="G282" s="3">
        <v>1.87</v>
      </c>
      <c r="H282" s="3">
        <v>1.87</v>
      </c>
      <c r="I282" s="1"/>
      <c r="J282" s="1"/>
      <c r="K282" s="1"/>
      <c r="L282" s="1"/>
      <c r="M282" s="1"/>
    </row>
    <row r="283" spans="1:13" ht="18" customHeight="1" x14ac:dyDescent="0.2">
      <c r="A283" s="1"/>
      <c r="B283" s="1"/>
      <c r="C283" s="1"/>
      <c r="D283" s="8" t="s">
        <v>281</v>
      </c>
      <c r="E283" s="4">
        <v>0.26400000000000001</v>
      </c>
      <c r="F283" s="4">
        <v>0.29199999999999998</v>
      </c>
      <c r="G283" s="3">
        <v>1.0900000000000001</v>
      </c>
      <c r="H283" s="3">
        <v>1.08</v>
      </c>
      <c r="I283" s="1"/>
      <c r="J283" s="1"/>
      <c r="K283" s="1"/>
      <c r="L283" s="1"/>
      <c r="M283" s="1"/>
    </row>
    <row r="284" spans="1:13" ht="18" customHeight="1" x14ac:dyDescent="0.2">
      <c r="A284" s="1"/>
      <c r="B284" s="1"/>
      <c r="C284" s="1"/>
      <c r="D284" s="8" t="s">
        <v>282</v>
      </c>
      <c r="E284" s="4">
        <v>9.7000000000000003E-2</v>
      </c>
      <c r="F284" s="4">
        <v>9.2999999999999999E-2</v>
      </c>
      <c r="G284" s="3">
        <v>1.71</v>
      </c>
      <c r="H284" s="3">
        <v>1.7</v>
      </c>
      <c r="I284" s="1"/>
      <c r="J284" s="1"/>
      <c r="K284" s="1"/>
      <c r="L284" s="1"/>
      <c r="M284" s="1"/>
    </row>
    <row r="285" spans="1:13" ht="18" customHeight="1" x14ac:dyDescent="0.2">
      <c r="A285" s="1"/>
      <c r="B285" s="1"/>
      <c r="C285" s="1"/>
      <c r="D285" s="8" t="s">
        <v>283</v>
      </c>
      <c r="E285" s="4">
        <v>8.4000000000000005E-2</v>
      </c>
      <c r="F285" s="4">
        <v>6.9000000000000006E-2</v>
      </c>
      <c r="G285" s="3">
        <v>1.54</v>
      </c>
      <c r="H285" s="3">
        <v>1.65</v>
      </c>
      <c r="I285" s="1"/>
      <c r="J285" s="1"/>
      <c r="K285" s="1"/>
      <c r="L285" s="1"/>
      <c r="M285" s="1"/>
    </row>
    <row r="286" spans="1:13" ht="18" customHeight="1" x14ac:dyDescent="0.2">
      <c r="A286" s="1"/>
      <c r="B286" s="1"/>
      <c r="C286" s="1"/>
      <c r="D286" s="8" t="s">
        <v>284</v>
      </c>
      <c r="E286" s="4">
        <v>0.114</v>
      </c>
      <c r="F286" s="4">
        <v>0.10100000000000001</v>
      </c>
      <c r="G286" s="3">
        <v>1.48</v>
      </c>
      <c r="H286" s="3">
        <v>1.49</v>
      </c>
      <c r="I286" s="1"/>
      <c r="J286" s="1"/>
      <c r="K286" s="1"/>
      <c r="L286" s="1"/>
      <c r="M286" s="1"/>
    </row>
    <row r="287" spans="1:13" ht="18" customHeight="1" x14ac:dyDescent="0.2">
      <c r="A287" s="1"/>
      <c r="B287" s="1"/>
      <c r="C287" s="1"/>
      <c r="D287" s="8" t="s">
        <v>285</v>
      </c>
      <c r="E287" s="4">
        <v>0.01</v>
      </c>
      <c r="F287" s="4">
        <v>0.02</v>
      </c>
      <c r="G287" s="3">
        <v>2.2400000000000002</v>
      </c>
      <c r="H287" s="3">
        <v>2.25</v>
      </c>
      <c r="I287" s="1"/>
      <c r="J287" s="1"/>
      <c r="K287" s="1"/>
      <c r="L287" s="1"/>
      <c r="M287" s="1"/>
    </row>
    <row r="288" spans="1:13" ht="18" customHeight="1" x14ac:dyDescent="0.2">
      <c r="A288" s="1"/>
      <c r="B288" s="1"/>
      <c r="C288" s="1"/>
      <c r="D288" s="8" t="s">
        <v>286</v>
      </c>
      <c r="E288" s="4">
        <v>0.111</v>
      </c>
      <c r="F288" s="4">
        <v>9.4E-2</v>
      </c>
      <c r="G288" s="3">
        <v>1.57</v>
      </c>
      <c r="H288" s="3">
        <v>1.65</v>
      </c>
      <c r="I288" s="1"/>
      <c r="J288" s="1"/>
      <c r="K288" s="1"/>
      <c r="L288" s="1"/>
      <c r="M288" s="1"/>
    </row>
    <row r="289" spans="1:13" ht="18" customHeight="1" x14ac:dyDescent="0.2">
      <c r="A289" s="1"/>
      <c r="B289" s="1"/>
      <c r="C289" s="1"/>
      <c r="D289" s="8" t="s">
        <v>287</v>
      </c>
      <c r="E289" s="4">
        <v>3.3000000000000002E-2</v>
      </c>
      <c r="F289" s="4">
        <v>4.1000000000000002E-2</v>
      </c>
      <c r="G289" s="3">
        <v>1.97</v>
      </c>
      <c r="H289" s="3">
        <v>1.9</v>
      </c>
      <c r="I289" s="1"/>
      <c r="J289" s="1"/>
      <c r="K289" s="1"/>
      <c r="L289" s="1"/>
      <c r="M289" s="1"/>
    </row>
    <row r="290" spans="1:13" ht="18" customHeight="1" x14ac:dyDescent="0.2">
      <c r="A290" s="1"/>
      <c r="B290" s="1"/>
      <c r="C290" s="1"/>
      <c r="D290" s="8" t="s">
        <v>288</v>
      </c>
      <c r="E290" s="4">
        <v>3.5000000000000003E-2</v>
      </c>
      <c r="F290" s="4">
        <v>0.03</v>
      </c>
      <c r="G290" s="3">
        <v>2.1</v>
      </c>
      <c r="H290" s="3">
        <v>2.14</v>
      </c>
      <c r="I290" s="1"/>
      <c r="J290" s="1"/>
      <c r="K290" s="1"/>
      <c r="L290" s="1"/>
      <c r="M290" s="1"/>
    </row>
    <row r="291" spans="1:13" ht="18" customHeight="1" x14ac:dyDescent="0.2">
      <c r="A291" s="1"/>
      <c r="B291" s="1"/>
      <c r="C291" s="1"/>
      <c r="D291" s="8" t="s">
        <v>289</v>
      </c>
      <c r="E291" s="4">
        <v>3.3000000000000002E-2</v>
      </c>
      <c r="F291" s="4">
        <v>3.2000000000000001E-2</v>
      </c>
      <c r="G291" s="3">
        <v>2.0699999999999998</v>
      </c>
      <c r="H291" s="3">
        <v>2.09</v>
      </c>
      <c r="I291" s="1"/>
      <c r="J291" s="1"/>
      <c r="K291" s="1"/>
      <c r="L291" s="1"/>
      <c r="M291" s="1"/>
    </row>
    <row r="292" spans="1:13" ht="18" customHeight="1" x14ac:dyDescent="0.2">
      <c r="A292" s="1"/>
      <c r="B292" s="1"/>
      <c r="C292" s="1"/>
      <c r="D292" s="8" t="s">
        <v>290</v>
      </c>
      <c r="E292" s="4">
        <v>0.14699999999999999</v>
      </c>
      <c r="F292" s="4">
        <v>0.13300000000000001</v>
      </c>
      <c r="G292" s="3">
        <v>1.45</v>
      </c>
      <c r="H292" s="3">
        <v>1.43</v>
      </c>
      <c r="I292" s="1"/>
      <c r="J292" s="1"/>
      <c r="K292" s="1"/>
      <c r="L292" s="1"/>
      <c r="M292" s="1"/>
    </row>
    <row r="293" spans="1:13" ht="18" customHeight="1" x14ac:dyDescent="0.2">
      <c r="A293" s="1"/>
      <c r="B293" s="1"/>
      <c r="C293" s="1"/>
      <c r="D293" s="8" t="s">
        <v>291</v>
      </c>
      <c r="E293" s="4">
        <v>9.7000000000000003E-2</v>
      </c>
      <c r="F293" s="4">
        <v>0.124</v>
      </c>
      <c r="G293" s="3">
        <v>1.57</v>
      </c>
      <c r="H293" s="3">
        <v>1.52</v>
      </c>
      <c r="I293" s="1"/>
      <c r="J293" s="1"/>
      <c r="K293" s="1"/>
      <c r="L293" s="1"/>
      <c r="M293" s="1"/>
    </row>
    <row r="294" spans="1:13" ht="18" customHeight="1" x14ac:dyDescent="0.2">
      <c r="A294" s="1"/>
      <c r="B294" s="1"/>
      <c r="C294" s="1"/>
      <c r="D294" s="8" t="s">
        <v>292</v>
      </c>
      <c r="E294" s="4">
        <v>5.3999999999999999E-2</v>
      </c>
      <c r="F294" s="4">
        <v>5.1999999999999998E-2</v>
      </c>
      <c r="G294" s="3">
        <v>1.91</v>
      </c>
      <c r="H294" s="3">
        <v>1.95</v>
      </c>
      <c r="I294" s="1"/>
      <c r="J294" s="1"/>
      <c r="K294" s="1"/>
      <c r="L294" s="1"/>
      <c r="M294" s="1"/>
    </row>
    <row r="295" spans="1:13" ht="18" customHeight="1" x14ac:dyDescent="0.2">
      <c r="A295" s="1"/>
      <c r="B295" s="1"/>
      <c r="C295" s="1"/>
      <c r="D295" s="8" t="s">
        <v>293</v>
      </c>
      <c r="E295" s="4">
        <v>0.14399999999999999</v>
      </c>
      <c r="F295" s="4">
        <v>0.11700000000000001</v>
      </c>
      <c r="G295" s="3">
        <v>1.49</v>
      </c>
      <c r="H295" s="3">
        <v>1.54</v>
      </c>
      <c r="I295" s="1"/>
      <c r="J295" s="1"/>
      <c r="K295" s="1"/>
      <c r="L295" s="1"/>
      <c r="M295" s="1"/>
    </row>
    <row r="296" spans="1:13" ht="18" customHeight="1" x14ac:dyDescent="0.2">
      <c r="A296" s="1"/>
      <c r="B296" s="1"/>
      <c r="C296" s="1"/>
      <c r="D296" s="8" t="s">
        <v>294</v>
      </c>
      <c r="E296" s="4">
        <v>9.2999999999999999E-2</v>
      </c>
      <c r="F296" s="4">
        <v>8.7999999999999995E-2</v>
      </c>
      <c r="G296" s="3">
        <v>1.63</v>
      </c>
      <c r="H296" s="3">
        <v>1.62</v>
      </c>
      <c r="I296" s="1"/>
      <c r="J296" s="1"/>
      <c r="K296" s="1"/>
      <c r="L296" s="1"/>
      <c r="M296" s="1"/>
    </row>
    <row r="297" spans="1:13" ht="18" customHeight="1" x14ac:dyDescent="0.2">
      <c r="A297" s="1"/>
      <c r="B297" s="1"/>
      <c r="C297" s="1"/>
      <c r="D297" s="8" t="s">
        <v>295</v>
      </c>
      <c r="E297" s="4">
        <v>6.7000000000000004E-2</v>
      </c>
      <c r="F297" s="4">
        <v>6.4000000000000001E-2</v>
      </c>
      <c r="G297" s="3">
        <v>1.61</v>
      </c>
      <c r="H297" s="3">
        <v>1.63</v>
      </c>
      <c r="I297" s="1"/>
      <c r="J297" s="1"/>
      <c r="K297" s="1"/>
      <c r="L297" s="1"/>
      <c r="M297" s="1"/>
    </row>
    <row r="298" spans="1:13" ht="18" customHeight="1" x14ac:dyDescent="0.2">
      <c r="A298" s="1"/>
      <c r="B298" s="1"/>
      <c r="C298" s="1"/>
      <c r="D298" s="8" t="s">
        <v>296</v>
      </c>
      <c r="E298" s="4">
        <v>0.09</v>
      </c>
      <c r="F298" s="4">
        <v>7.5999999999999998E-2</v>
      </c>
      <c r="G298" s="3">
        <v>1.94</v>
      </c>
      <c r="H298" s="3">
        <v>2.0099999999999998</v>
      </c>
      <c r="I298" s="1"/>
      <c r="J298" s="1"/>
      <c r="K298" s="1"/>
      <c r="L298" s="1"/>
      <c r="M298" s="1"/>
    </row>
    <row r="299" spans="1:13" ht="18" customHeight="1" x14ac:dyDescent="0.2">
      <c r="A299" s="1"/>
      <c r="B299" s="1"/>
      <c r="C299" s="1"/>
      <c r="D299" s="8" t="s">
        <v>297</v>
      </c>
      <c r="E299" s="4">
        <v>5.5E-2</v>
      </c>
      <c r="F299" s="4">
        <v>7.5999999999999998E-2</v>
      </c>
      <c r="G299" s="3">
        <v>1.72</v>
      </c>
      <c r="H299" s="3">
        <v>1.75</v>
      </c>
      <c r="I299" s="1"/>
      <c r="J299" s="1"/>
      <c r="K299" s="1"/>
      <c r="L299" s="1"/>
      <c r="M299" s="1"/>
    </row>
    <row r="300" spans="1:13" ht="18" customHeight="1" x14ac:dyDescent="0.2">
      <c r="A300" s="1"/>
      <c r="B300" s="1"/>
      <c r="C300" s="1"/>
      <c r="D300" s="8" t="s">
        <v>298</v>
      </c>
      <c r="E300" s="4">
        <v>6.5000000000000002E-2</v>
      </c>
      <c r="F300" s="4">
        <v>6.6000000000000003E-2</v>
      </c>
      <c r="G300" s="3">
        <v>1.92</v>
      </c>
      <c r="H300" s="3">
        <v>1.95</v>
      </c>
      <c r="I300" s="1"/>
      <c r="J300" s="1"/>
      <c r="K300" s="1"/>
      <c r="L300" s="1"/>
      <c r="M300" s="1"/>
    </row>
    <row r="301" spans="1:13" ht="18" customHeight="1" x14ac:dyDescent="0.2">
      <c r="A301" s="1"/>
      <c r="B301" s="1"/>
      <c r="C301" s="1"/>
      <c r="D301" s="8" t="s">
        <v>299</v>
      </c>
      <c r="E301" s="4">
        <v>4.9000000000000002E-2</v>
      </c>
      <c r="F301" s="4">
        <v>3.4000000000000002E-2</v>
      </c>
      <c r="G301" s="3">
        <v>1.93</v>
      </c>
      <c r="H301" s="3">
        <v>1.98</v>
      </c>
      <c r="I301" s="1"/>
      <c r="J301" s="1"/>
      <c r="K301" s="1"/>
      <c r="L301" s="1"/>
      <c r="M301" s="1"/>
    </row>
    <row r="302" spans="1:13" ht="18" customHeight="1" x14ac:dyDescent="0.2">
      <c r="A302" s="1"/>
      <c r="B302" s="1"/>
      <c r="C302" s="1"/>
      <c r="D302" s="8" t="s">
        <v>300</v>
      </c>
      <c r="E302" s="4">
        <v>6.9000000000000006E-2</v>
      </c>
      <c r="F302" s="4">
        <v>5.8999999999999997E-2</v>
      </c>
      <c r="G302" s="3">
        <v>1.75</v>
      </c>
      <c r="H302" s="3">
        <v>1.84</v>
      </c>
      <c r="I302" s="1"/>
      <c r="J302" s="1"/>
      <c r="K302" s="1"/>
      <c r="L302" s="1"/>
      <c r="M302" s="1"/>
    </row>
    <row r="303" spans="1:13" ht="18" customHeight="1" x14ac:dyDescent="0.2">
      <c r="A303" s="1"/>
      <c r="B303" s="1"/>
      <c r="C303" s="1"/>
      <c r="D303" s="8" t="s">
        <v>301</v>
      </c>
      <c r="E303" s="4">
        <v>3.1E-2</v>
      </c>
      <c r="F303" s="4">
        <v>3.3000000000000002E-2</v>
      </c>
      <c r="G303" s="3">
        <v>2.15</v>
      </c>
      <c r="H303" s="3">
        <v>2.14</v>
      </c>
      <c r="I303" s="1"/>
      <c r="J303" s="1"/>
      <c r="K303" s="1"/>
      <c r="L303" s="1"/>
      <c r="M303" s="1"/>
    </row>
    <row r="304" spans="1:13" ht="18" customHeight="1" x14ac:dyDescent="0.2">
      <c r="A304" s="1"/>
      <c r="B304" s="1"/>
      <c r="C304" s="1"/>
      <c r="D304" s="8" t="s">
        <v>302</v>
      </c>
      <c r="E304" s="4">
        <v>8.6999999999999994E-2</v>
      </c>
      <c r="F304" s="4">
        <v>8.7999999999999995E-2</v>
      </c>
      <c r="G304" s="3">
        <v>1.62</v>
      </c>
      <c r="H304" s="3">
        <v>1.67</v>
      </c>
      <c r="I304" s="1"/>
      <c r="J304" s="1"/>
      <c r="K304" s="1"/>
      <c r="L304" s="1"/>
      <c r="M304" s="1"/>
    </row>
    <row r="305" spans="1:13" ht="18" customHeight="1" x14ac:dyDescent="0.2">
      <c r="A305" s="1"/>
      <c r="B305" s="1"/>
      <c r="C305" s="1"/>
      <c r="D305" s="8" t="s">
        <v>303</v>
      </c>
      <c r="E305" s="4">
        <v>7.8E-2</v>
      </c>
      <c r="F305" s="4">
        <v>7.1999999999999995E-2</v>
      </c>
      <c r="G305" s="3">
        <v>1.65</v>
      </c>
      <c r="H305" s="3">
        <v>1.73</v>
      </c>
      <c r="I305" s="1"/>
      <c r="J305" s="1"/>
      <c r="K305" s="1"/>
      <c r="L305" s="1"/>
      <c r="M305" s="1"/>
    </row>
    <row r="306" spans="1:13" ht="18" customHeight="1" x14ac:dyDescent="0.2">
      <c r="A306" s="1"/>
      <c r="B306" s="1"/>
      <c r="C306" s="1"/>
      <c r="D306" s="8" t="s">
        <v>304</v>
      </c>
      <c r="E306" s="4">
        <v>0.36199999999999999</v>
      </c>
      <c r="F306" s="4">
        <v>0.373</v>
      </c>
      <c r="G306" s="3">
        <v>0.89</v>
      </c>
      <c r="H306" s="3">
        <v>0.86</v>
      </c>
      <c r="I306" s="1"/>
      <c r="J306" s="1"/>
      <c r="K306" s="1"/>
      <c r="L306" s="1"/>
      <c r="M306" s="1"/>
    </row>
    <row r="307" spans="1:13" ht="18" customHeight="1" x14ac:dyDescent="0.2">
      <c r="A307" s="1"/>
      <c r="B307" s="1"/>
      <c r="C307" s="1"/>
      <c r="D307" s="8" t="s">
        <v>305</v>
      </c>
      <c r="E307" s="4">
        <v>0.20399999999999999</v>
      </c>
      <c r="F307" s="4">
        <v>0.20599999999999999</v>
      </c>
      <c r="G307" s="3">
        <v>1.36</v>
      </c>
      <c r="H307" s="3">
        <v>1.32</v>
      </c>
      <c r="I307" s="1"/>
      <c r="J307" s="1"/>
      <c r="K307" s="1"/>
      <c r="L307" s="1"/>
      <c r="M307" s="1"/>
    </row>
    <row r="308" spans="1:13" ht="18" customHeight="1" x14ac:dyDescent="0.2">
      <c r="A308" s="1"/>
      <c r="B308" s="1"/>
      <c r="C308" s="1"/>
      <c r="D308" s="8" t="s">
        <v>306</v>
      </c>
      <c r="E308" s="4">
        <v>4.1000000000000002E-2</v>
      </c>
      <c r="F308" s="4">
        <v>5.1999999999999998E-2</v>
      </c>
      <c r="G308" s="3">
        <v>2.2999999999999998</v>
      </c>
      <c r="H308" s="3">
        <v>2.2200000000000002</v>
      </c>
      <c r="I308" s="1"/>
      <c r="J308" s="1"/>
      <c r="K308" s="1"/>
      <c r="L308" s="1"/>
      <c r="M308" s="1"/>
    </row>
    <row r="309" spans="1:13" ht="18" customHeight="1" x14ac:dyDescent="0.2">
      <c r="A309" s="1"/>
      <c r="B309" s="1"/>
      <c r="C309" s="1"/>
      <c r="D309" s="8" t="s">
        <v>307</v>
      </c>
      <c r="E309" s="4">
        <v>1.9E-2</v>
      </c>
      <c r="F309" s="4">
        <v>1.2999999999999999E-2</v>
      </c>
      <c r="G309" s="3">
        <v>2.14</v>
      </c>
      <c r="H309" s="3">
        <v>2.2999999999999998</v>
      </c>
      <c r="I309" s="1"/>
      <c r="J309" s="1"/>
      <c r="K309" s="1"/>
      <c r="L309" s="1"/>
      <c r="M309" s="1"/>
    </row>
    <row r="310" spans="1:13" ht="18" customHeight="1" x14ac:dyDescent="0.2">
      <c r="A310" s="1"/>
      <c r="B310" s="1"/>
      <c r="C310" s="1"/>
      <c r="D310" s="8" t="s">
        <v>308</v>
      </c>
      <c r="E310" s="4">
        <v>8.5999999999999993E-2</v>
      </c>
      <c r="F310" s="4">
        <v>0.104</v>
      </c>
      <c r="G310" s="3">
        <v>1.46</v>
      </c>
      <c r="H310" s="3">
        <v>1.43</v>
      </c>
      <c r="I310" s="1"/>
      <c r="J310" s="1"/>
      <c r="K310" s="1"/>
      <c r="L310" s="1"/>
      <c r="M310" s="1"/>
    </row>
    <row r="311" spans="1:13" ht="18" customHeight="1" x14ac:dyDescent="0.2">
      <c r="A311" s="1"/>
      <c r="B311" s="1"/>
      <c r="C311" s="1"/>
      <c r="D311" s="8" t="s">
        <v>309</v>
      </c>
      <c r="E311" s="4">
        <v>0.05</v>
      </c>
      <c r="F311" s="4">
        <v>4.2999999999999997E-2</v>
      </c>
      <c r="G311" s="3">
        <v>2.16</v>
      </c>
      <c r="H311" s="3">
        <v>2.1</v>
      </c>
      <c r="I311" s="1"/>
      <c r="J311" s="1"/>
      <c r="K311" s="1"/>
      <c r="L311" s="1"/>
      <c r="M311" s="1"/>
    </row>
    <row r="312" spans="1:13" ht="18" customHeight="1" x14ac:dyDescent="0.2">
      <c r="A312" s="1"/>
      <c r="B312" s="1"/>
      <c r="C312" s="1"/>
      <c r="D312" s="8" t="s">
        <v>310</v>
      </c>
      <c r="E312" s="4">
        <v>5.8999999999999997E-2</v>
      </c>
      <c r="F312" s="4">
        <v>4.5999999999999999E-2</v>
      </c>
      <c r="G312" s="3">
        <v>1.96</v>
      </c>
      <c r="H312" s="3">
        <v>1.91</v>
      </c>
      <c r="I312" s="1"/>
      <c r="J312" s="1"/>
      <c r="K312" s="1"/>
      <c r="L312" s="1"/>
      <c r="M312" s="1"/>
    </row>
    <row r="313" spans="1:13" ht="18" customHeight="1" x14ac:dyDescent="0.2">
      <c r="A313" s="1"/>
      <c r="B313" s="1"/>
      <c r="C313" s="1"/>
      <c r="D313" s="8" t="s">
        <v>311</v>
      </c>
      <c r="E313" s="4">
        <v>8.6999999999999994E-2</v>
      </c>
      <c r="F313" s="4">
        <v>6.8000000000000005E-2</v>
      </c>
      <c r="G313" s="3">
        <v>1.75</v>
      </c>
      <c r="H313" s="3">
        <v>1.63</v>
      </c>
      <c r="I313" s="1"/>
      <c r="J313" s="1"/>
      <c r="K313" s="1"/>
      <c r="L313" s="1"/>
      <c r="M313" s="1"/>
    </row>
    <row r="314" spans="1:13" ht="18" customHeight="1" x14ac:dyDescent="0.2">
      <c r="A314" s="1"/>
      <c r="B314" s="1"/>
      <c r="C314" s="1"/>
      <c r="D314" s="8" t="s">
        <v>312</v>
      </c>
      <c r="E314" s="4">
        <v>7.6999999999999999E-2</v>
      </c>
      <c r="F314" s="4">
        <v>6.7000000000000004E-2</v>
      </c>
      <c r="G314" s="3">
        <v>1.73</v>
      </c>
      <c r="H314" s="3">
        <v>1.8</v>
      </c>
      <c r="I314" s="1"/>
      <c r="J314" s="1"/>
      <c r="K314" s="1"/>
      <c r="L314" s="1"/>
      <c r="M314" s="1"/>
    </row>
    <row r="315" spans="1:13" ht="18" customHeight="1" x14ac:dyDescent="0.2">
      <c r="A315" s="1"/>
      <c r="B315" s="1"/>
      <c r="C315" s="1"/>
      <c r="D315" s="8" t="s">
        <v>313</v>
      </c>
      <c r="E315" s="4">
        <v>0.10100000000000001</v>
      </c>
      <c r="F315" s="4">
        <v>8.5000000000000006E-2</v>
      </c>
      <c r="G315" s="3">
        <v>1.63</v>
      </c>
      <c r="H315" s="3">
        <v>1.56</v>
      </c>
      <c r="I315" s="1"/>
      <c r="J315" s="1"/>
      <c r="K315" s="1"/>
      <c r="L315" s="1"/>
      <c r="M315" s="1"/>
    </row>
    <row r="316" spans="1:13" ht="18" customHeight="1" x14ac:dyDescent="0.2">
      <c r="A316" s="1"/>
      <c r="B316" s="1"/>
      <c r="C316" s="1"/>
      <c r="D316" s="8" t="s">
        <v>314</v>
      </c>
      <c r="E316" s="4">
        <v>0.113</v>
      </c>
      <c r="F316" s="4">
        <v>9.9000000000000005E-2</v>
      </c>
      <c r="G316" s="3">
        <v>1.63</v>
      </c>
      <c r="H316" s="3">
        <v>1.68</v>
      </c>
      <c r="I316" s="1"/>
      <c r="J316" s="1"/>
      <c r="K316" s="1"/>
      <c r="L316" s="1"/>
      <c r="M316" s="1"/>
    </row>
    <row r="317" spans="1:13" ht="18" customHeight="1" x14ac:dyDescent="0.2">
      <c r="A317" s="1"/>
      <c r="B317" s="1"/>
      <c r="C317" s="1"/>
      <c r="D317" s="8" t="s">
        <v>315</v>
      </c>
      <c r="E317" s="4">
        <v>0.19600000000000001</v>
      </c>
      <c r="F317" s="4">
        <v>0.193</v>
      </c>
      <c r="G317" s="3">
        <v>1.3</v>
      </c>
      <c r="H317" s="3">
        <v>1.3</v>
      </c>
      <c r="I317" s="1"/>
      <c r="J317" s="1"/>
      <c r="K317" s="1"/>
      <c r="L317" s="1"/>
      <c r="M317" s="1"/>
    </row>
    <row r="318" spans="1:13" ht="18" customHeight="1" x14ac:dyDescent="0.2">
      <c r="A318" s="1"/>
      <c r="B318" s="1"/>
      <c r="C318" s="1"/>
      <c r="D318" s="8" t="s">
        <v>316</v>
      </c>
      <c r="E318" s="4">
        <v>0.246</v>
      </c>
      <c r="F318" s="4">
        <v>0.23499999999999999</v>
      </c>
      <c r="G318" s="3">
        <v>1.26</v>
      </c>
      <c r="H318" s="3">
        <v>1.25</v>
      </c>
      <c r="I318" s="1"/>
      <c r="J318" s="1"/>
      <c r="K318" s="1"/>
      <c r="L318" s="1"/>
      <c r="M318" s="1"/>
    </row>
    <row r="319" spans="1:13" ht="18" customHeight="1" x14ac:dyDescent="0.2">
      <c r="A319" s="1"/>
      <c r="B319" s="1"/>
      <c r="C319" s="1"/>
      <c r="D319" s="9"/>
      <c r="E319" s="5"/>
      <c r="F319" s="5"/>
      <c r="G319" s="5"/>
      <c r="H319" s="5"/>
      <c r="I319" s="1"/>
      <c r="J319" s="1"/>
      <c r="K319" s="1"/>
      <c r="L319" s="1"/>
      <c r="M319" s="1"/>
    </row>
    <row r="320" spans="1:13" ht="18" customHeight="1" x14ac:dyDescent="0.2">
      <c r="A320" s="1"/>
      <c r="B320" s="1"/>
      <c r="C320" s="1"/>
      <c r="D320" s="9"/>
      <c r="E320" s="5"/>
      <c r="F320" s="5"/>
      <c r="G320" s="5"/>
      <c r="H320" s="5"/>
      <c r="I320" s="1"/>
      <c r="J320" s="1"/>
      <c r="K320" s="1"/>
      <c r="L320" s="1"/>
      <c r="M320" s="1"/>
    </row>
    <row r="321" spans="1:13" ht="18" customHeight="1" x14ac:dyDescent="0.2">
      <c r="A321" s="1"/>
      <c r="B321" s="1"/>
      <c r="C321" s="1"/>
      <c r="D321" s="9"/>
      <c r="E321" s="5"/>
      <c r="F321" s="5"/>
      <c r="G321" s="5"/>
      <c r="H321" s="5"/>
      <c r="I321" s="1"/>
      <c r="J321" s="1"/>
      <c r="K321" s="1"/>
      <c r="L321" s="1"/>
      <c r="M321" s="1"/>
    </row>
    <row r="322" spans="1:13" ht="18" customHeight="1" x14ac:dyDescent="0.2">
      <c r="A322" s="1"/>
      <c r="B322" s="1"/>
      <c r="C322" s="1"/>
      <c r="D322" s="9"/>
      <c r="E322" s="5"/>
      <c r="F322" s="5"/>
      <c r="G322" s="5"/>
      <c r="H322" s="5"/>
      <c r="I322" s="1"/>
      <c r="J322" s="1"/>
      <c r="K322" s="1"/>
      <c r="L322" s="1"/>
      <c r="M322" s="1"/>
    </row>
    <row r="323" spans="1:13" ht="18" customHeight="1" x14ac:dyDescent="0.2">
      <c r="A323" s="1"/>
      <c r="B323" s="1"/>
      <c r="C323" s="1"/>
      <c r="D323" s="9"/>
      <c r="E323" s="5"/>
      <c r="F323" s="5"/>
      <c r="G323" s="5"/>
      <c r="H323" s="5"/>
      <c r="I323" s="1"/>
      <c r="J323" s="1"/>
      <c r="K323" s="1"/>
      <c r="L323" s="1"/>
      <c r="M323" s="1"/>
    </row>
    <row r="324" spans="1:13" ht="18" customHeight="1" x14ac:dyDescent="0.2">
      <c r="A324" s="1"/>
      <c r="B324" s="1"/>
      <c r="C324" s="1"/>
      <c r="D324" s="9"/>
      <c r="E324" s="5"/>
      <c r="F324" s="5"/>
      <c r="G324" s="5"/>
      <c r="H324" s="5"/>
      <c r="I324" s="1"/>
      <c r="J324" s="1"/>
      <c r="K324" s="1"/>
      <c r="L324" s="1"/>
      <c r="M324" s="1"/>
    </row>
    <row r="325" spans="1:13" ht="18" customHeight="1" x14ac:dyDescent="0.2">
      <c r="A325" s="1"/>
      <c r="B325" s="1"/>
      <c r="C325" s="1"/>
      <c r="D325" s="9"/>
      <c r="E325" s="5"/>
      <c r="F325" s="5"/>
      <c r="G325" s="5"/>
      <c r="H325" s="5"/>
      <c r="I325" s="1"/>
      <c r="J325" s="1"/>
      <c r="K325" s="1"/>
      <c r="L325" s="1"/>
      <c r="M325" s="1"/>
    </row>
    <row r="326" spans="1:13" ht="18" customHeight="1" x14ac:dyDescent="0.2">
      <c r="A326" s="1"/>
      <c r="B326" s="1"/>
      <c r="C326" s="1"/>
      <c r="D326" s="9"/>
      <c r="E326" s="5"/>
      <c r="F326" s="5"/>
      <c r="G326" s="5"/>
      <c r="H326" s="5"/>
      <c r="I326" s="1"/>
      <c r="J326" s="1"/>
      <c r="K326" s="1"/>
      <c r="L326" s="1"/>
      <c r="M326" s="1"/>
    </row>
    <row r="327" spans="1:13" ht="18" customHeight="1" x14ac:dyDescent="0.2">
      <c r="A327" s="1"/>
      <c r="B327" s="1"/>
      <c r="C327" s="1"/>
      <c r="D327" s="9"/>
      <c r="E327" s="5"/>
      <c r="F327" s="5"/>
      <c r="G327" s="5"/>
      <c r="H327" s="5"/>
      <c r="I327" s="1"/>
      <c r="J327" s="1"/>
      <c r="K327" s="1"/>
      <c r="L327" s="1"/>
      <c r="M327" s="1"/>
    </row>
    <row r="328" spans="1:13" ht="18" customHeight="1" x14ac:dyDescent="0.2">
      <c r="A328" s="1"/>
      <c r="B328" s="1"/>
      <c r="C328" s="1"/>
      <c r="D328" s="9"/>
      <c r="E328" s="5"/>
      <c r="F328" s="5"/>
      <c r="G328" s="5"/>
      <c r="H328" s="5"/>
      <c r="I328" s="1"/>
      <c r="J328" s="1"/>
      <c r="K328" s="1"/>
      <c r="L328" s="1"/>
      <c r="M328" s="1"/>
    </row>
    <row r="329" spans="1:13" ht="18" customHeight="1" x14ac:dyDescent="0.2">
      <c r="A329" s="1"/>
      <c r="B329" s="1"/>
      <c r="C329" s="1"/>
      <c r="D329" s="9"/>
      <c r="E329" s="5"/>
      <c r="F329" s="5"/>
      <c r="G329" s="5"/>
      <c r="H329" s="5"/>
      <c r="I329" s="1"/>
      <c r="J329" s="1"/>
      <c r="K329" s="1"/>
      <c r="L329" s="1"/>
      <c r="M329" s="1"/>
    </row>
    <row r="330" spans="1:13" ht="18" customHeight="1" x14ac:dyDescent="0.2">
      <c r="A330" s="1"/>
      <c r="B330" s="1"/>
      <c r="C330" s="1"/>
      <c r="D330" s="9"/>
      <c r="E330" s="5"/>
      <c r="F330" s="5"/>
      <c r="G330" s="5"/>
      <c r="H330" s="5"/>
      <c r="I330" s="1"/>
      <c r="J330" s="1"/>
      <c r="K330" s="1"/>
      <c r="L330" s="1"/>
      <c r="M330" s="1"/>
    </row>
    <row r="331" spans="1:13" ht="18" customHeight="1" x14ac:dyDescent="0.2">
      <c r="A331" s="1"/>
      <c r="B331" s="1"/>
      <c r="C331" s="1"/>
      <c r="D331" s="9"/>
      <c r="E331" s="5"/>
      <c r="F331" s="5"/>
      <c r="G331" s="5"/>
      <c r="H331" s="5"/>
      <c r="I331" s="1"/>
      <c r="J331" s="1"/>
      <c r="K331" s="1"/>
      <c r="L331" s="1"/>
      <c r="M331" s="1"/>
    </row>
    <row r="332" spans="1:13" ht="18" customHeight="1" x14ac:dyDescent="0.2">
      <c r="A332" s="1"/>
      <c r="B332" s="1"/>
      <c r="C332" s="1"/>
      <c r="D332" s="9"/>
      <c r="E332" s="5"/>
      <c r="F332" s="5"/>
      <c r="G332" s="5"/>
      <c r="H332" s="5"/>
      <c r="I332" s="1"/>
      <c r="J332" s="1"/>
      <c r="K332" s="1"/>
      <c r="L332" s="1"/>
      <c r="M332" s="1"/>
    </row>
    <row r="333" spans="1:13" ht="18" customHeight="1" x14ac:dyDescent="0.2">
      <c r="A333" s="1"/>
      <c r="B333" s="1"/>
      <c r="C333" s="1"/>
      <c r="D333" s="9"/>
      <c r="E333" s="5"/>
      <c r="F333" s="5"/>
      <c r="G333" s="5"/>
      <c r="H333" s="5"/>
      <c r="I333" s="1"/>
      <c r="J333" s="1"/>
      <c r="K333" s="1"/>
      <c r="L333" s="1"/>
      <c r="M333" s="1"/>
    </row>
    <row r="334" spans="1:13" x14ac:dyDescent="0.2">
      <c r="A334" s="1"/>
      <c r="B334" s="1"/>
      <c r="C334" s="1"/>
      <c r="D334" s="9"/>
      <c r="E334" s="5"/>
      <c r="F334" s="5"/>
      <c r="G334" s="5"/>
      <c r="H334" s="5"/>
      <c r="I334" s="1"/>
      <c r="J334" s="1"/>
      <c r="K334" s="1"/>
      <c r="L334" s="1"/>
      <c r="M334" s="1"/>
    </row>
    <row r="335" spans="1:13" x14ac:dyDescent="0.2">
      <c r="A335" s="1"/>
      <c r="B335" s="1"/>
      <c r="C335" s="1"/>
      <c r="D335" s="9"/>
      <c r="E335" s="5"/>
      <c r="F335" s="5"/>
      <c r="G335" s="5"/>
      <c r="H335" s="5"/>
      <c r="I335" s="1"/>
      <c r="J335" s="1"/>
      <c r="K335" s="1"/>
      <c r="L335" s="1"/>
      <c r="M335" s="1"/>
    </row>
    <row r="336" spans="1:13" x14ac:dyDescent="0.2">
      <c r="A336" s="1"/>
      <c r="B336" s="1"/>
      <c r="C336" s="1"/>
      <c r="D336" s="9"/>
      <c r="E336" s="5"/>
      <c r="F336" s="5"/>
      <c r="G336" s="5"/>
      <c r="H336" s="5"/>
      <c r="I336" s="1"/>
      <c r="J336" s="1"/>
      <c r="K336" s="1"/>
      <c r="L336" s="1"/>
      <c r="M336" s="1"/>
    </row>
    <row r="337" spans="1:13" x14ac:dyDescent="0.2">
      <c r="A337" s="1"/>
      <c r="B337" s="1"/>
      <c r="C337" s="1"/>
      <c r="D337" s="9"/>
      <c r="E337" s="5"/>
      <c r="F337" s="5"/>
      <c r="G337" s="5"/>
      <c r="H337" s="5"/>
      <c r="I337" s="1"/>
      <c r="J337" s="1"/>
      <c r="K337" s="1"/>
      <c r="L337" s="1"/>
      <c r="M337" s="1"/>
    </row>
    <row r="338" spans="1:13" x14ac:dyDescent="0.2">
      <c r="A338" s="1"/>
      <c r="B338" s="1"/>
      <c r="C338" s="1"/>
      <c r="D338" s="9"/>
      <c r="E338" s="5"/>
      <c r="F338" s="5"/>
      <c r="G338" s="5"/>
      <c r="H338" s="5"/>
      <c r="I338" s="1"/>
      <c r="J338" s="1"/>
      <c r="K338" s="1"/>
      <c r="L338" s="1"/>
      <c r="M338" s="1"/>
    </row>
    <row r="339" spans="1:13" x14ac:dyDescent="0.2">
      <c r="A339" s="1"/>
      <c r="B339" s="1"/>
      <c r="C339" s="1"/>
      <c r="D339" s="9"/>
      <c r="E339" s="5"/>
      <c r="F339" s="5"/>
      <c r="G339" s="5"/>
      <c r="H339" s="5"/>
      <c r="I339" s="1"/>
      <c r="J339" s="1"/>
      <c r="K339" s="1"/>
      <c r="L339" s="1"/>
      <c r="M339" s="1"/>
    </row>
  </sheetData>
  <hyperlinks>
    <hyperlink ref="A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7"/>
  <sheetViews>
    <sheetView tabSelected="1" topLeftCell="C1" zoomScale="80" zoomScaleNormal="80" workbookViewId="0">
      <selection activeCell="E29" sqref="E29:H32"/>
    </sheetView>
  </sheetViews>
  <sheetFormatPr baseColWidth="10" defaultColWidth="8.83203125" defaultRowHeight="15" x14ac:dyDescent="0.2"/>
  <cols>
    <col min="1" max="1" width="40.6640625" style="6" customWidth="1"/>
    <col min="2" max="2" width="35.83203125" customWidth="1"/>
    <col min="5" max="5" width="36" customWidth="1"/>
    <col min="6" max="6" width="29.5" customWidth="1"/>
    <col min="7" max="7" width="29" customWidth="1"/>
    <col min="8" max="8" width="33.6640625" customWidth="1"/>
    <col min="9" max="9" width="34" customWidth="1"/>
    <col min="10" max="10" width="20.83203125" customWidth="1"/>
    <col min="11" max="11" width="24.6640625" customWidth="1"/>
  </cols>
  <sheetData>
    <row r="1" spans="1:11" ht="16" thickBot="1" x14ac:dyDescent="0.25">
      <c r="A1" s="12" t="s">
        <v>391</v>
      </c>
      <c r="B1" s="12" t="s">
        <v>392</v>
      </c>
      <c r="E1" s="75" t="s">
        <v>327</v>
      </c>
      <c r="F1" s="75"/>
      <c r="G1" s="75"/>
    </row>
    <row r="2" spans="1:11" ht="17" thickTop="1" thickBot="1" x14ac:dyDescent="0.25">
      <c r="A2" s="13">
        <f>'Q4'!K2</f>
        <v>1.92</v>
      </c>
      <c r="B2" s="13">
        <f>'Q4'!L2</f>
        <v>1.83</v>
      </c>
      <c r="E2" s="48"/>
      <c r="F2" s="44" t="s">
        <v>406</v>
      </c>
      <c r="G2" s="44" t="s">
        <v>407</v>
      </c>
    </row>
    <row r="3" spans="1:11" ht="16" thickBot="1" x14ac:dyDescent="0.25">
      <c r="A3" s="13">
        <f>'Q4'!K3</f>
        <v>1.97</v>
      </c>
      <c r="B3" s="13">
        <f>'Q4'!L3</f>
        <v>1.1000000000000001</v>
      </c>
      <c r="E3" s="14" t="s">
        <v>325</v>
      </c>
      <c r="F3" s="21">
        <f>'Q4'!O6</f>
        <v>120</v>
      </c>
      <c r="G3" s="21">
        <f>'Q4'!P6</f>
        <v>125</v>
      </c>
      <c r="I3" s="75" t="s">
        <v>342</v>
      </c>
      <c r="J3" s="75"/>
      <c r="K3" s="75"/>
    </row>
    <row r="4" spans="1:11" ht="17" thickTop="1" thickBot="1" x14ac:dyDescent="0.25">
      <c r="A4" s="13">
        <f>'Q4'!K4</f>
        <v>1.66</v>
      </c>
      <c r="B4" s="13">
        <f>'Q4'!L4</f>
        <v>1.85</v>
      </c>
      <c r="E4" s="14" t="s">
        <v>416</v>
      </c>
      <c r="F4" s="33">
        <f>'Q4'!O3</f>
        <v>19</v>
      </c>
      <c r="G4" s="33">
        <f>'Q4'!P3</f>
        <v>18</v>
      </c>
      <c r="I4" s="48"/>
      <c r="J4" s="39" t="s">
        <v>383</v>
      </c>
      <c r="K4" s="39" t="s">
        <v>384</v>
      </c>
    </row>
    <row r="5" spans="1:11" x14ac:dyDescent="0.2">
      <c r="A5" s="13">
        <f>'Q4'!K5</f>
        <v>1.38</v>
      </c>
      <c r="B5" s="13">
        <f>'Q4'!L5</f>
        <v>1.49</v>
      </c>
      <c r="E5" s="14" t="s">
        <v>386</v>
      </c>
      <c r="F5" s="21">
        <f>'Q4'!O4</f>
        <v>0.15833333333333333</v>
      </c>
      <c r="G5" s="21">
        <f>'Q4'!P8</f>
        <v>0</v>
      </c>
      <c r="I5" s="15" t="s">
        <v>337</v>
      </c>
      <c r="J5" s="26">
        <f>'Q1'!O6</f>
        <v>0.14195583596214512</v>
      </c>
      <c r="K5" s="26">
        <f>'Q1'!P6</f>
        <v>0.15457413249211358</v>
      </c>
    </row>
    <row r="6" spans="1:11" x14ac:dyDescent="0.2">
      <c r="A6" s="13">
        <f>'Q4'!K6</f>
        <v>1.99</v>
      </c>
      <c r="B6" s="13">
        <f>'Q4'!L6</f>
        <v>1.45</v>
      </c>
      <c r="E6" s="14" t="s">
        <v>336</v>
      </c>
      <c r="F6" s="21">
        <f>'Q4'!O5</f>
        <v>0.84166666666666667</v>
      </c>
      <c r="G6" s="21">
        <f>'Q4'!P9</f>
        <v>0</v>
      </c>
    </row>
    <row r="7" spans="1:11" ht="16" thickBot="1" x14ac:dyDescent="0.25">
      <c r="A7" s="13">
        <f>'Q4'!K7</f>
        <v>1.83</v>
      </c>
      <c r="B7" s="13">
        <f>'Q4'!L7</f>
        <v>1.69</v>
      </c>
      <c r="E7" s="49" t="s">
        <v>393</v>
      </c>
      <c r="I7" s="76" t="s">
        <v>389</v>
      </c>
      <c r="J7" s="76"/>
    </row>
    <row r="8" spans="1:11" ht="16" thickTop="1" x14ac:dyDescent="0.2">
      <c r="A8" s="13">
        <f>'Q4'!K8</f>
        <v>1.58</v>
      </c>
      <c r="B8" s="13">
        <f>'Q4'!L8</f>
        <v>2.2200000000000002</v>
      </c>
      <c r="I8" s="15" t="s">
        <v>390</v>
      </c>
      <c r="J8" s="21">
        <f>J5-K5</f>
        <v>-1.2618296529968459E-2</v>
      </c>
    </row>
    <row r="9" spans="1:11" x14ac:dyDescent="0.2">
      <c r="A9" s="13">
        <f>'Q4'!K9</f>
        <v>2.12</v>
      </c>
      <c r="B9" s="13">
        <f>'Q4'!L9</f>
        <v>1.23</v>
      </c>
      <c r="E9" s="14" t="s">
        <v>387</v>
      </c>
      <c r="F9" s="22">
        <f>'Q4'!O9</f>
        <v>1.4333333333333337E-2</v>
      </c>
    </row>
    <row r="10" spans="1:11" x14ac:dyDescent="0.2">
      <c r="A10" s="13">
        <f>'Q4'!K10</f>
        <v>1.87</v>
      </c>
      <c r="B10" s="13">
        <f>'Q4'!L10</f>
        <v>2.17</v>
      </c>
      <c r="E10" s="28" t="s">
        <v>417</v>
      </c>
      <c r="F10" s="72">
        <f>(F4*F5+G4*G5)/(F4+G4)</f>
        <v>8.1306306306306309E-2</v>
      </c>
    </row>
    <row r="11" spans="1:11" x14ac:dyDescent="0.2">
      <c r="A11" s="13">
        <f>'Q4'!K11</f>
        <v>2.16</v>
      </c>
      <c r="B11" s="13">
        <f>'Q4'!L11</f>
        <v>2.02</v>
      </c>
      <c r="E11" s="28" t="s">
        <v>418</v>
      </c>
      <c r="F11" s="72">
        <f>1-F10</f>
        <v>0.91869369369369369</v>
      </c>
    </row>
    <row r="12" spans="1:11" x14ac:dyDescent="0.2">
      <c r="A12" s="13">
        <f>'Q4'!K12</f>
        <v>2.14</v>
      </c>
      <c r="B12" s="13">
        <f>'Q4'!L12</f>
        <v>1.66</v>
      </c>
      <c r="E12" s="14" t="s">
        <v>338</v>
      </c>
      <c r="F12" s="22">
        <f>SQRT(F10*F11*(1/F4+1/G4))</f>
        <v>8.9894949442494279E-2</v>
      </c>
    </row>
    <row r="13" spans="1:11" x14ac:dyDescent="0.2">
      <c r="A13" s="13">
        <f>'Q4'!K13</f>
        <v>1.92</v>
      </c>
      <c r="B13" s="13">
        <f>'Q4'!L13</f>
        <v>1.49</v>
      </c>
    </row>
    <row r="14" spans="1:11" x14ac:dyDescent="0.2">
      <c r="A14" s="13">
        <f>'Q4'!K14</f>
        <v>1.82</v>
      </c>
      <c r="B14" s="13">
        <f>'Q4'!L14</f>
        <v>1.52</v>
      </c>
      <c r="E14" s="27" t="s">
        <v>346</v>
      </c>
    </row>
    <row r="15" spans="1:11" x14ac:dyDescent="0.2">
      <c r="A15" s="13">
        <f>'Q4'!K15</f>
        <v>1.8</v>
      </c>
      <c r="B15" s="13">
        <f>'Q4'!L15</f>
        <v>1.59</v>
      </c>
    </row>
    <row r="16" spans="1:11" x14ac:dyDescent="0.2">
      <c r="A16" s="13">
        <f>'Q4'!K16</f>
        <v>1.89</v>
      </c>
      <c r="B16" s="13">
        <f>'Q4'!L16</f>
        <v>2.17</v>
      </c>
      <c r="F16" s="12" t="s">
        <v>348</v>
      </c>
      <c r="G16" s="12" t="s">
        <v>349</v>
      </c>
      <c r="H16" s="12" t="s">
        <v>419</v>
      </c>
    </row>
    <row r="17" spans="1:8" ht="18" x14ac:dyDescent="0.25">
      <c r="A17" s="13">
        <f>'Q4'!K17</f>
        <v>1.94</v>
      </c>
      <c r="B17" s="13">
        <f>'Q4'!L17</f>
        <v>1.44</v>
      </c>
      <c r="E17" s="28" t="s">
        <v>347</v>
      </c>
      <c r="F17" s="34" t="s">
        <v>420</v>
      </c>
      <c r="G17" s="31" t="s">
        <v>422</v>
      </c>
      <c r="H17" s="31">
        <v>0</v>
      </c>
    </row>
    <row r="18" spans="1:8" ht="18" x14ac:dyDescent="0.25">
      <c r="A18" s="13">
        <f>'Q4'!K18</f>
        <v>1.65</v>
      </c>
      <c r="B18" s="13">
        <f>'Q4'!L18</f>
        <v>1.5</v>
      </c>
      <c r="E18" s="28" t="s">
        <v>351</v>
      </c>
      <c r="F18" s="34" t="s">
        <v>420</v>
      </c>
      <c r="G18" s="31" t="s">
        <v>421</v>
      </c>
      <c r="H18" s="31">
        <v>0</v>
      </c>
    </row>
    <row r="19" spans="1:8" x14ac:dyDescent="0.2">
      <c r="A19" s="13">
        <f>'Q4'!K19</f>
        <v>1.71</v>
      </c>
      <c r="B19" s="13">
        <f>'Q4'!L19</f>
        <v>1.96</v>
      </c>
    </row>
    <row r="20" spans="1:8" x14ac:dyDescent="0.2">
      <c r="A20" s="13">
        <f>'Q4'!K20</f>
        <v>1.53</v>
      </c>
      <c r="B20" s="13">
        <f>'Q4'!L20</f>
        <v>1.62</v>
      </c>
      <c r="E20" s="28" t="s">
        <v>352</v>
      </c>
      <c r="F20" s="32">
        <f>(F5-G5)/F12</f>
        <v>1.7613151163138372</v>
      </c>
    </row>
    <row r="21" spans="1:8" x14ac:dyDescent="0.2">
      <c r="A21" s="13">
        <f>'Q4'!K21</f>
        <v>1.7</v>
      </c>
      <c r="B21" s="13">
        <f>'Q4'!L21</f>
        <v>1.62</v>
      </c>
      <c r="E21" s="28" t="s">
        <v>353</v>
      </c>
      <c r="F21" s="32">
        <f>_xlfn.NORM.S.DIST(F24,1)</f>
        <v>5.000000000000001E-2</v>
      </c>
    </row>
    <row r="22" spans="1:8" x14ac:dyDescent="0.2">
      <c r="A22" s="13">
        <f>'Q4'!K22</f>
        <v>1.1000000000000001</v>
      </c>
      <c r="B22" s="13">
        <f>'Q4'!L22</f>
        <v>1.73</v>
      </c>
    </row>
    <row r="23" spans="1:8" x14ac:dyDescent="0.2">
      <c r="A23" s="13">
        <f>'Q4'!K23</f>
        <v>2</v>
      </c>
      <c r="B23" s="13">
        <f>'Q4'!L23</f>
        <v>1.84</v>
      </c>
      <c r="E23" s="28" t="s">
        <v>354</v>
      </c>
      <c r="F23" s="32">
        <v>0.05</v>
      </c>
      <c r="G23" s="12"/>
      <c r="H23" s="12"/>
    </row>
    <row r="24" spans="1:8" x14ac:dyDescent="0.2">
      <c r="A24" s="13">
        <f>'Q4'!K24</f>
        <v>1.92</v>
      </c>
      <c r="B24" s="13">
        <f>'Q4'!L24</f>
        <v>1.73</v>
      </c>
      <c r="E24" s="28" t="s">
        <v>359</v>
      </c>
      <c r="F24" s="32">
        <f>_xlfn.NORM.S.INV(F23)</f>
        <v>-1.6448536269514726</v>
      </c>
      <c r="G24" s="32" t="s">
        <v>334</v>
      </c>
      <c r="H24" s="12"/>
    </row>
    <row r="25" spans="1:8" x14ac:dyDescent="0.2">
      <c r="A25" s="13">
        <f>'Q4'!K25</f>
        <v>2.14</v>
      </c>
      <c r="B25" s="13">
        <f>'Q4'!L25</f>
        <v>1.56</v>
      </c>
      <c r="F25" s="12"/>
      <c r="G25" s="12"/>
      <c r="H25" s="12"/>
    </row>
    <row r="26" spans="1:8" ht="17" x14ac:dyDescent="0.25">
      <c r="A26" s="13">
        <f>'Q4'!K26</f>
        <v>1.64</v>
      </c>
      <c r="B26" s="13">
        <f>'Q4'!L26</f>
        <v>1.66</v>
      </c>
      <c r="E26" s="28" t="s">
        <v>355</v>
      </c>
      <c r="F26" s="31" t="s">
        <v>423</v>
      </c>
      <c r="G26" s="77" t="s">
        <v>450</v>
      </c>
      <c r="H26" s="78"/>
    </row>
    <row r="27" spans="1:8" x14ac:dyDescent="0.2">
      <c r="A27" s="13">
        <f>'Q4'!K27</f>
        <v>1.54</v>
      </c>
      <c r="B27" s="13">
        <f>'Q4'!L27</f>
        <v>1.46</v>
      </c>
      <c r="F27" s="12" t="s">
        <v>356</v>
      </c>
      <c r="G27" s="12"/>
      <c r="H27" s="12"/>
    </row>
    <row r="28" spans="1:8" x14ac:dyDescent="0.2">
      <c r="A28" s="13">
        <f>'Q4'!K28</f>
        <v>1.87</v>
      </c>
      <c r="B28" s="13">
        <f>'Q4'!L28</f>
        <v>1.49</v>
      </c>
      <c r="E28" s="29" t="s">
        <v>358</v>
      </c>
      <c r="G28" s="12"/>
      <c r="H28" s="12"/>
    </row>
    <row r="29" spans="1:8" x14ac:dyDescent="0.2">
      <c r="A29" s="13">
        <f>'Q4'!K29</f>
        <v>2.2999999999999998</v>
      </c>
      <c r="B29" s="13">
        <f>'Q4'!L29</f>
        <v>1.66</v>
      </c>
      <c r="E29" s="79" t="s">
        <v>461</v>
      </c>
      <c r="F29" s="80"/>
      <c r="G29" s="80"/>
      <c r="H29" s="81"/>
    </row>
    <row r="30" spans="1:8" x14ac:dyDescent="0.2">
      <c r="A30" s="13">
        <f>'Q4'!K30</f>
        <v>1.65</v>
      </c>
      <c r="B30" s="13">
        <f>'Q4'!L30</f>
        <v>1.53</v>
      </c>
      <c r="E30" s="82"/>
      <c r="F30" s="83"/>
      <c r="G30" s="83"/>
      <c r="H30" s="84"/>
    </row>
    <row r="31" spans="1:8" x14ac:dyDescent="0.2">
      <c r="A31" s="13">
        <f>'Q4'!K31</f>
        <v>1.64</v>
      </c>
      <c r="B31" s="13">
        <f>'Q4'!L31</f>
        <v>2.04</v>
      </c>
      <c r="E31" s="82"/>
      <c r="F31" s="83"/>
      <c r="G31" s="83"/>
      <c r="H31" s="84"/>
    </row>
    <row r="32" spans="1:8" x14ac:dyDescent="0.2">
      <c r="A32" s="13">
        <f>'Q4'!K32</f>
        <v>1.64</v>
      </c>
      <c r="B32" s="13">
        <f>'Q4'!L32</f>
        <v>1.72</v>
      </c>
      <c r="E32" s="85"/>
      <c r="F32" s="86"/>
      <c r="G32" s="86"/>
      <c r="H32" s="87"/>
    </row>
    <row r="33" spans="1:2" x14ac:dyDescent="0.2">
      <c r="A33" s="13">
        <f>'Q4'!K33</f>
        <v>1.89</v>
      </c>
      <c r="B33" s="13">
        <f>'Q4'!L33</f>
        <v>1.59</v>
      </c>
    </row>
    <row r="34" spans="1:2" x14ac:dyDescent="0.2">
      <c r="A34" s="13">
        <f>'Q4'!K34</f>
        <v>1.76</v>
      </c>
      <c r="B34" s="13">
        <f>'Q4'!L34</f>
        <v>1.73</v>
      </c>
    </row>
    <row r="35" spans="1:2" x14ac:dyDescent="0.2">
      <c r="A35" s="13">
        <f>'Q4'!K35</f>
        <v>2.2599999999999998</v>
      </c>
      <c r="B35" s="13">
        <f>'Q4'!L35</f>
        <v>1.08</v>
      </c>
    </row>
    <row r="36" spans="1:2" x14ac:dyDescent="0.2">
      <c r="A36" s="13">
        <f>'Q4'!K36</f>
        <v>1.6</v>
      </c>
      <c r="B36" s="13">
        <f>'Q4'!L36</f>
        <v>1.33</v>
      </c>
    </row>
    <row r="37" spans="1:2" x14ac:dyDescent="0.2">
      <c r="A37" s="13">
        <f>'Q4'!K37</f>
        <v>1.52</v>
      </c>
      <c r="B37" s="13">
        <f>'Q4'!L37</f>
        <v>1.49</v>
      </c>
    </row>
    <row r="38" spans="1:2" x14ac:dyDescent="0.2">
      <c r="A38" s="13">
        <f>'Q4'!K38</f>
        <v>2.16</v>
      </c>
      <c r="B38" s="13">
        <f>'Q4'!L38</f>
        <v>1.73</v>
      </c>
    </row>
    <row r="39" spans="1:2" x14ac:dyDescent="0.2">
      <c r="A39" s="13">
        <f>'Q4'!K39</f>
        <v>1.6</v>
      </c>
      <c r="B39" s="13">
        <f>'Q4'!L39</f>
        <v>1.45</v>
      </c>
    </row>
    <row r="40" spans="1:2" x14ac:dyDescent="0.2">
      <c r="A40" s="13">
        <f>'Q4'!K40</f>
        <v>1.54</v>
      </c>
      <c r="B40" s="13">
        <f>'Q4'!L40</f>
        <v>1.08</v>
      </c>
    </row>
    <row r="41" spans="1:2" x14ac:dyDescent="0.2">
      <c r="A41" s="13">
        <f>'Q4'!K41</f>
        <v>1.71</v>
      </c>
      <c r="B41" s="13">
        <f>'Q4'!L41</f>
        <v>2.3199999999999998</v>
      </c>
    </row>
    <row r="42" spans="1:2" x14ac:dyDescent="0.2">
      <c r="A42" s="13">
        <f>'Q4'!K42</f>
        <v>1.49</v>
      </c>
      <c r="B42" s="13">
        <f>'Q4'!L42</f>
        <v>2.25</v>
      </c>
    </row>
    <row r="43" spans="1:2" x14ac:dyDescent="0.2">
      <c r="A43" s="13">
        <f>'Q4'!K43</f>
        <v>2.17</v>
      </c>
      <c r="B43" s="13">
        <f>'Q4'!L43</f>
        <v>1.56</v>
      </c>
    </row>
    <row r="44" spans="1:2" x14ac:dyDescent="0.2">
      <c r="A44" s="13">
        <f>'Q4'!K44</f>
        <v>1.67</v>
      </c>
      <c r="B44" s="13">
        <f>'Q4'!L44</f>
        <v>1.82</v>
      </c>
    </row>
    <row r="45" spans="1:2" x14ac:dyDescent="0.2">
      <c r="A45" s="13">
        <f>'Q4'!K45</f>
        <v>1.78</v>
      </c>
      <c r="B45" s="13">
        <f>'Q4'!L45</f>
        <v>1.9</v>
      </c>
    </row>
    <row r="46" spans="1:2" x14ac:dyDescent="0.2">
      <c r="A46" s="13">
        <f>'Q4'!K46</f>
        <v>1.1000000000000001</v>
      </c>
      <c r="B46" s="13">
        <f>'Q4'!L46</f>
        <v>1.63</v>
      </c>
    </row>
    <row r="47" spans="1:2" x14ac:dyDescent="0.2">
      <c r="A47" s="13">
        <f>'Q4'!K47</f>
        <v>1.56</v>
      </c>
      <c r="B47" s="13">
        <f>'Q4'!L47</f>
        <v>2.27</v>
      </c>
    </row>
    <row r="48" spans="1:2" x14ac:dyDescent="0.2">
      <c r="A48" s="13">
        <f>'Q4'!K48</f>
        <v>1.65</v>
      </c>
      <c r="B48" s="13">
        <f>'Q4'!L48</f>
        <v>1.66</v>
      </c>
    </row>
    <row r="49" spans="1:2" x14ac:dyDescent="0.2">
      <c r="A49" s="13">
        <f>'Q4'!K49</f>
        <v>2.0299999999999998</v>
      </c>
      <c r="B49" s="13">
        <f>'Q4'!L49</f>
        <v>1.62</v>
      </c>
    </row>
    <row r="50" spans="1:2" x14ac:dyDescent="0.2">
      <c r="A50" s="13">
        <f>'Q4'!K50</f>
        <v>1.6</v>
      </c>
      <c r="B50" s="13">
        <f>'Q4'!L50</f>
        <v>1.91</v>
      </c>
    </row>
    <row r="51" spans="1:2" x14ac:dyDescent="0.2">
      <c r="A51" s="13">
        <f>'Q4'!K51</f>
        <v>1.19</v>
      </c>
      <c r="B51" s="13">
        <f>'Q4'!L51</f>
        <v>1.78</v>
      </c>
    </row>
    <row r="52" spans="1:2" x14ac:dyDescent="0.2">
      <c r="A52" s="13">
        <f>'Q4'!K52</f>
        <v>1.58</v>
      </c>
      <c r="B52" s="13">
        <f>'Q4'!L52</f>
        <v>1.99</v>
      </c>
    </row>
    <row r="53" spans="1:2" x14ac:dyDescent="0.2">
      <c r="A53" s="13">
        <f>'Q4'!K53</f>
        <v>1.75</v>
      </c>
      <c r="B53" s="13">
        <f>'Q4'!L53</f>
        <v>1.91</v>
      </c>
    </row>
    <row r="54" spans="1:2" x14ac:dyDescent="0.2">
      <c r="A54" s="13">
        <f>'Q4'!K54</f>
        <v>1.87</v>
      </c>
      <c r="B54" s="13">
        <f>'Q4'!L54</f>
        <v>1.75</v>
      </c>
    </row>
    <row r="55" spans="1:2" x14ac:dyDescent="0.2">
      <c r="A55" s="13">
        <f>'Q4'!K55</f>
        <v>1.89</v>
      </c>
      <c r="B55" s="13">
        <f>'Q4'!L55</f>
        <v>1.87</v>
      </c>
    </row>
    <row r="56" spans="1:2" x14ac:dyDescent="0.2">
      <c r="A56" s="13">
        <f>'Q4'!K56</f>
        <v>1.65</v>
      </c>
      <c r="B56" s="13">
        <f>'Q4'!L56</f>
        <v>2.0099999999999998</v>
      </c>
    </row>
    <row r="57" spans="1:2" x14ac:dyDescent="0.2">
      <c r="A57" s="13">
        <f>'Q4'!K57</f>
        <v>1.77</v>
      </c>
      <c r="B57" s="13">
        <f>'Q4'!L57</f>
        <v>1.74</v>
      </c>
    </row>
    <row r="58" spans="1:2" x14ac:dyDescent="0.2">
      <c r="A58" s="13">
        <f>'Q4'!K58</f>
        <v>1.49</v>
      </c>
      <c r="B58" s="13">
        <f>'Q4'!L58</f>
        <v>1.95</v>
      </c>
    </row>
    <row r="59" spans="1:2" x14ac:dyDescent="0.2">
      <c r="A59" s="13">
        <f>'Q4'!K59</f>
        <v>1.41</v>
      </c>
      <c r="B59" s="13">
        <f>'Q4'!L59</f>
        <v>1.35</v>
      </c>
    </row>
    <row r="60" spans="1:2" x14ac:dyDescent="0.2">
      <c r="A60" s="13">
        <f>'Q4'!K60</f>
        <v>1.76</v>
      </c>
      <c r="B60" s="13">
        <f>'Q4'!L60</f>
        <v>1.1200000000000001</v>
      </c>
    </row>
    <row r="61" spans="1:2" x14ac:dyDescent="0.2">
      <c r="A61" s="13">
        <f>'Q4'!K61</f>
        <v>1.38</v>
      </c>
      <c r="B61" s="13">
        <f>'Q4'!L61</f>
        <v>1.6</v>
      </c>
    </row>
    <row r="62" spans="1:2" x14ac:dyDescent="0.2">
      <c r="A62" s="13">
        <f>'Q4'!K62</f>
        <v>1.8</v>
      </c>
      <c r="B62" s="13">
        <f>'Q4'!L62</f>
        <v>2.02</v>
      </c>
    </row>
    <row r="63" spans="1:2" x14ac:dyDescent="0.2">
      <c r="A63" s="13">
        <f>'Q4'!K63</f>
        <v>1.98</v>
      </c>
      <c r="B63" s="13">
        <f>'Q4'!L63</f>
        <v>1.95</v>
      </c>
    </row>
    <row r="64" spans="1:2" x14ac:dyDescent="0.2">
      <c r="A64" s="13">
        <f>'Q4'!K64</f>
        <v>1.71</v>
      </c>
      <c r="B64" s="13">
        <f>'Q4'!L64</f>
        <v>1.75</v>
      </c>
    </row>
    <row r="65" spans="1:2" x14ac:dyDescent="0.2">
      <c r="A65" s="13">
        <f>'Q4'!K65</f>
        <v>1.54</v>
      </c>
      <c r="B65" s="13">
        <f>'Q4'!L65</f>
        <v>1.85</v>
      </c>
    </row>
    <row r="66" spans="1:2" x14ac:dyDescent="0.2">
      <c r="A66" s="13">
        <f>'Q4'!K66</f>
        <v>1.61</v>
      </c>
      <c r="B66" s="13">
        <f>'Q4'!L66</f>
        <v>1.69</v>
      </c>
    </row>
    <row r="67" spans="1:2" x14ac:dyDescent="0.2">
      <c r="A67" s="13">
        <f>'Q4'!K67</f>
        <v>2.0299999999999998</v>
      </c>
      <c r="B67" s="13">
        <f>'Q4'!L67</f>
        <v>1.68</v>
      </c>
    </row>
    <row r="68" spans="1:2" x14ac:dyDescent="0.2">
      <c r="A68" s="13">
        <f>'Q4'!K68</f>
        <v>2.0499999999999998</v>
      </c>
      <c r="B68" s="13">
        <f>'Q4'!L68</f>
        <v>1.95</v>
      </c>
    </row>
    <row r="69" spans="1:2" x14ac:dyDescent="0.2">
      <c r="A69" s="13">
        <f>'Q4'!K69</f>
        <v>1.83</v>
      </c>
      <c r="B69" s="13">
        <f>'Q4'!L69</f>
        <v>1.52</v>
      </c>
    </row>
    <row r="70" spans="1:2" x14ac:dyDescent="0.2">
      <c r="A70" s="13">
        <f>'Q4'!K70</f>
        <v>1.54</v>
      </c>
      <c r="B70" s="13">
        <f>'Q4'!L70</f>
        <v>1.93</v>
      </c>
    </row>
    <row r="71" spans="1:2" x14ac:dyDescent="0.2">
      <c r="A71" s="13">
        <f>'Q4'!K71</f>
        <v>1.55</v>
      </c>
      <c r="B71" s="13">
        <f>'Q4'!L71</f>
        <v>2.15</v>
      </c>
    </row>
    <row r="72" spans="1:2" x14ac:dyDescent="0.2">
      <c r="A72" s="13">
        <f>'Q4'!K72</f>
        <v>1.85</v>
      </c>
      <c r="B72" s="13">
        <f>'Q4'!L72</f>
        <v>1.75</v>
      </c>
    </row>
    <row r="73" spans="1:2" x14ac:dyDescent="0.2">
      <c r="A73" s="13">
        <f>'Q4'!K73</f>
        <v>2.11</v>
      </c>
      <c r="B73" s="13">
        <f>'Q4'!L73</f>
        <v>2.19</v>
      </c>
    </row>
    <row r="74" spans="1:2" x14ac:dyDescent="0.2">
      <c r="A74" s="13">
        <f>'Q4'!K74</f>
        <v>1.68</v>
      </c>
      <c r="B74" s="13">
        <f>'Q4'!L74</f>
        <v>1.87</v>
      </c>
    </row>
    <row r="75" spans="1:2" x14ac:dyDescent="0.2">
      <c r="A75" s="13">
        <f>'Q4'!K75</f>
        <v>1.68</v>
      </c>
      <c r="B75" s="13">
        <f>'Q4'!L75</f>
        <v>2.0499999999999998</v>
      </c>
    </row>
    <row r="76" spans="1:2" x14ac:dyDescent="0.2">
      <c r="A76" s="13">
        <f>'Q4'!K76</f>
        <v>1.33</v>
      </c>
      <c r="B76" s="13">
        <f>'Q4'!L76</f>
        <v>1.68</v>
      </c>
    </row>
    <row r="77" spans="1:2" x14ac:dyDescent="0.2">
      <c r="A77" s="13">
        <f>'Q4'!K77</f>
        <v>1.57</v>
      </c>
      <c r="B77" s="13">
        <f>'Q4'!L77</f>
        <v>1.85</v>
      </c>
    </row>
    <row r="78" spans="1:2" x14ac:dyDescent="0.2">
      <c r="A78" s="13">
        <f>'Q4'!K78</f>
        <v>1.59</v>
      </c>
      <c r="B78" s="13">
        <f>'Q4'!L78</f>
        <v>1.83</v>
      </c>
    </row>
    <row r="79" spans="1:2" x14ac:dyDescent="0.2">
      <c r="A79" s="13">
        <f>'Q4'!K79</f>
        <v>1.83</v>
      </c>
      <c r="B79" s="13">
        <f>'Q4'!L79</f>
        <v>0.99</v>
      </c>
    </row>
    <row r="80" spans="1:2" x14ac:dyDescent="0.2">
      <c r="A80" s="13">
        <f>'Q4'!K80</f>
        <v>1.83</v>
      </c>
      <c r="B80" s="13">
        <f>'Q4'!L80</f>
        <v>1.99</v>
      </c>
    </row>
    <row r="81" spans="1:2" x14ac:dyDescent="0.2">
      <c r="A81" s="13">
        <f>'Q4'!K81</f>
        <v>2.21</v>
      </c>
      <c r="B81" s="13">
        <f>'Q4'!L81</f>
        <v>1.75</v>
      </c>
    </row>
    <row r="82" spans="1:2" x14ac:dyDescent="0.2">
      <c r="A82" s="13">
        <f>'Q4'!K82</f>
        <v>1.03</v>
      </c>
      <c r="B82" s="13">
        <f>'Q4'!L82</f>
        <v>1.84</v>
      </c>
    </row>
    <row r="83" spans="1:2" x14ac:dyDescent="0.2">
      <c r="A83" s="13">
        <f>'Q4'!K83</f>
        <v>1.72</v>
      </c>
      <c r="B83" s="13">
        <f>'Q4'!L83</f>
        <v>1.87</v>
      </c>
    </row>
    <row r="84" spans="1:2" x14ac:dyDescent="0.2">
      <c r="A84" s="13">
        <f>'Q4'!K84</f>
        <v>1.78</v>
      </c>
      <c r="B84" s="13">
        <f>'Q4'!L84</f>
        <v>2.12</v>
      </c>
    </row>
    <row r="85" spans="1:2" x14ac:dyDescent="0.2">
      <c r="A85" s="13">
        <f>'Q4'!K85</f>
        <v>1.92</v>
      </c>
      <c r="B85" s="13">
        <f>'Q4'!L85</f>
        <v>1.85</v>
      </c>
    </row>
    <row r="86" spans="1:2" x14ac:dyDescent="0.2">
      <c r="A86" s="13">
        <f>'Q4'!K86</f>
        <v>1.31</v>
      </c>
      <c r="B86" s="13">
        <f>'Q4'!L86</f>
        <v>1.68</v>
      </c>
    </row>
    <row r="87" spans="1:2" x14ac:dyDescent="0.2">
      <c r="A87" s="13">
        <f>'Q4'!K87</f>
        <v>2.15</v>
      </c>
      <c r="B87" s="13">
        <f>'Q4'!L87</f>
        <v>1.26</v>
      </c>
    </row>
    <row r="88" spans="1:2" x14ac:dyDescent="0.2">
      <c r="A88" s="13">
        <f>'Q4'!K88</f>
        <v>1.73</v>
      </c>
      <c r="B88" s="13">
        <f>'Q4'!L88</f>
        <v>2.04</v>
      </c>
    </row>
    <row r="89" spans="1:2" x14ac:dyDescent="0.2">
      <c r="A89" s="13">
        <f>'Q4'!K89</f>
        <v>1.72</v>
      </c>
      <c r="B89" s="13">
        <f>'Q4'!L89</f>
        <v>1.4</v>
      </c>
    </row>
    <row r="90" spans="1:2" x14ac:dyDescent="0.2">
      <c r="A90" s="13">
        <f>'Q4'!K90</f>
        <v>1.72</v>
      </c>
      <c r="B90" s="13">
        <f>'Q4'!L90</f>
        <v>1.73</v>
      </c>
    </row>
    <row r="91" spans="1:2" x14ac:dyDescent="0.2">
      <c r="A91" s="13">
        <f>'Q4'!K91</f>
        <v>1.69</v>
      </c>
      <c r="B91" s="13">
        <f>'Q4'!L91</f>
        <v>1.99</v>
      </c>
    </row>
    <row r="92" spans="1:2" x14ac:dyDescent="0.2">
      <c r="A92" s="13">
        <f>'Q4'!K92</f>
        <v>1.57</v>
      </c>
      <c r="B92" s="13">
        <f>'Q4'!L92</f>
        <v>1.85</v>
      </c>
    </row>
    <row r="93" spans="1:2" x14ac:dyDescent="0.2">
      <c r="A93" s="13">
        <f>'Q4'!K93</f>
        <v>2.04</v>
      </c>
      <c r="B93" s="13">
        <f>'Q4'!L93</f>
        <v>1.83</v>
      </c>
    </row>
    <row r="94" spans="1:2" x14ac:dyDescent="0.2">
      <c r="A94" s="13">
        <f>'Q4'!K94</f>
        <v>0.81</v>
      </c>
      <c r="B94" s="13">
        <f>'Q4'!L94</f>
        <v>1.43</v>
      </c>
    </row>
    <row r="95" spans="1:2" x14ac:dyDescent="0.2">
      <c r="A95" s="13">
        <f>'Q4'!K95</f>
        <v>1.69</v>
      </c>
      <c r="B95" s="13">
        <f>'Q4'!L95</f>
        <v>2.36</v>
      </c>
    </row>
    <row r="96" spans="1:2" x14ac:dyDescent="0.2">
      <c r="A96" s="13">
        <f>'Q4'!K96</f>
        <v>1.78</v>
      </c>
      <c r="B96" s="13">
        <f>'Q4'!L96</f>
        <v>2.27</v>
      </c>
    </row>
    <row r="97" spans="1:2" x14ac:dyDescent="0.2">
      <c r="A97" s="13">
        <f>'Q4'!K97</f>
        <v>0.86</v>
      </c>
      <c r="B97" s="13">
        <f>'Q4'!L97</f>
        <v>1.1000000000000001</v>
      </c>
    </row>
    <row r="98" spans="1:2" x14ac:dyDescent="0.2">
      <c r="A98" s="13">
        <f>'Q4'!K98</f>
        <v>1.01</v>
      </c>
      <c r="B98" s="13">
        <f>'Q4'!L98</f>
        <v>1.44</v>
      </c>
    </row>
    <row r="99" spans="1:2" x14ac:dyDescent="0.2">
      <c r="A99" s="13">
        <f>'Q4'!K99</f>
        <v>1.32</v>
      </c>
      <c r="B99" s="13">
        <f>'Q4'!L99</f>
        <v>1.62</v>
      </c>
    </row>
    <row r="100" spans="1:2" x14ac:dyDescent="0.2">
      <c r="A100" s="13">
        <f>'Q4'!K100</f>
        <v>1.98</v>
      </c>
      <c r="B100" s="13">
        <f>'Q4'!L100</f>
        <v>1.65</v>
      </c>
    </row>
    <row r="101" spans="1:2" x14ac:dyDescent="0.2">
      <c r="A101" s="13">
        <f>'Q4'!K101</f>
        <v>2.39</v>
      </c>
      <c r="B101" s="13">
        <f>'Q4'!L101</f>
        <v>1.1000000000000001</v>
      </c>
    </row>
    <row r="102" spans="1:2" x14ac:dyDescent="0.2">
      <c r="A102" s="13">
        <f>'Q4'!K102</f>
        <v>1.41</v>
      </c>
      <c r="B102" s="13">
        <f>'Q4'!L102</f>
        <v>1.44</v>
      </c>
    </row>
    <row r="103" spans="1:2" x14ac:dyDescent="0.2">
      <c r="A103" s="13">
        <f>'Q4'!K103</f>
        <v>1.93</v>
      </c>
      <c r="B103" s="13">
        <f>'Q4'!L103</f>
        <v>1.77</v>
      </c>
    </row>
    <row r="104" spans="1:2" x14ac:dyDescent="0.2">
      <c r="A104" s="13">
        <f>'Q4'!K104</f>
        <v>2.0299999999999998</v>
      </c>
      <c r="B104" s="13">
        <f>'Q4'!L104</f>
        <v>1.95</v>
      </c>
    </row>
    <row r="105" spans="1:2" x14ac:dyDescent="0.2">
      <c r="A105" s="13">
        <f>'Q4'!K105</f>
        <v>1.44</v>
      </c>
      <c r="B105" s="13">
        <f>'Q4'!L105</f>
        <v>1.99</v>
      </c>
    </row>
    <row r="106" spans="1:2" x14ac:dyDescent="0.2">
      <c r="A106" s="13">
        <f>'Q4'!K106</f>
        <v>1.07</v>
      </c>
      <c r="B106" s="13">
        <f>'Q4'!L106</f>
        <v>2.16</v>
      </c>
    </row>
    <row r="107" spans="1:2" x14ac:dyDescent="0.2">
      <c r="A107" s="13">
        <f>'Q4'!K107</f>
        <v>1.57</v>
      </c>
      <c r="B107" s="13">
        <f>'Q4'!L107</f>
        <v>1.78</v>
      </c>
    </row>
    <row r="108" spans="1:2" x14ac:dyDescent="0.2">
      <c r="A108" s="13">
        <f>'Q4'!K108</f>
        <v>2.1</v>
      </c>
      <c r="B108" s="13">
        <f>'Q4'!L108</f>
        <v>1.75</v>
      </c>
    </row>
    <row r="109" spans="1:2" x14ac:dyDescent="0.2">
      <c r="A109" s="13">
        <f>'Q4'!K109</f>
        <v>1.58</v>
      </c>
      <c r="B109" s="13">
        <f>'Q4'!L109</f>
        <v>1.91</v>
      </c>
    </row>
    <row r="110" spans="1:2" x14ac:dyDescent="0.2">
      <c r="A110" s="13">
        <f>'Q4'!K110</f>
        <v>1.44</v>
      </c>
      <c r="B110" s="13">
        <f>'Q4'!L110</f>
        <v>1.62</v>
      </c>
    </row>
    <row r="111" spans="1:2" x14ac:dyDescent="0.2">
      <c r="A111" s="13">
        <f>'Q4'!K111</f>
        <v>1.65</v>
      </c>
      <c r="B111" s="13">
        <f>'Q4'!L111</f>
        <v>1.77</v>
      </c>
    </row>
    <row r="112" spans="1:2" x14ac:dyDescent="0.2">
      <c r="A112" s="13">
        <f>'Q4'!K112</f>
        <v>1.6</v>
      </c>
      <c r="B112" s="13">
        <f>'Q4'!L112</f>
        <v>1.63</v>
      </c>
    </row>
    <row r="113" spans="1:2" x14ac:dyDescent="0.2">
      <c r="A113" s="13">
        <f>'Q4'!K113</f>
        <v>1.96</v>
      </c>
      <c r="B113" s="13">
        <f>'Q4'!L113</f>
        <v>1.87</v>
      </c>
    </row>
    <row r="114" spans="1:2" x14ac:dyDescent="0.2">
      <c r="A114" s="13">
        <f>'Q4'!K114</f>
        <v>1.67</v>
      </c>
      <c r="B114" s="13">
        <f>'Q4'!L114</f>
        <v>1.86</v>
      </c>
    </row>
    <row r="115" spans="1:2" x14ac:dyDescent="0.2">
      <c r="A115" s="13">
        <f>'Q4'!K115</f>
        <v>2.2200000000000002</v>
      </c>
      <c r="B115" s="13">
        <f>'Q4'!L115</f>
        <v>1.87</v>
      </c>
    </row>
    <row r="116" spans="1:2" x14ac:dyDescent="0.2">
      <c r="A116" s="13">
        <f>'Q4'!K116</f>
        <v>1.8</v>
      </c>
      <c r="B116" s="13">
        <f>'Q4'!L116</f>
        <v>1.69</v>
      </c>
    </row>
    <row r="117" spans="1:2" x14ac:dyDescent="0.2">
      <c r="A117" s="13">
        <f>'Q4'!K117</f>
        <v>1.45</v>
      </c>
      <c r="B117" s="13">
        <f>'Q4'!L117</f>
        <v>1.7</v>
      </c>
    </row>
    <row r="118" spans="1:2" x14ac:dyDescent="0.2">
      <c r="A118" s="13">
        <f>'Q4'!K118</f>
        <v>1.6</v>
      </c>
      <c r="B118" s="13">
        <f>'Q4'!L118</f>
        <v>1.63</v>
      </c>
    </row>
    <row r="119" spans="1:2" x14ac:dyDescent="0.2">
      <c r="A119" s="13">
        <f>'Q4'!K119</f>
        <v>1.6</v>
      </c>
      <c r="B119" s="13">
        <f>'Q4'!L119</f>
        <v>1.69</v>
      </c>
    </row>
    <row r="120" spans="1:2" x14ac:dyDescent="0.2">
      <c r="A120" s="13">
        <f>'Q4'!K120</f>
        <v>1.49</v>
      </c>
      <c r="B120" s="13">
        <f>'Q4'!L120</f>
        <v>1.7</v>
      </c>
    </row>
    <row r="121" spans="1:2" x14ac:dyDescent="0.2">
      <c r="A121" s="13">
        <f>'Q4'!K121</f>
        <v>1.49</v>
      </c>
      <c r="B121" s="13">
        <f>'Q4'!L121</f>
        <v>1.55</v>
      </c>
    </row>
    <row r="122" spans="1:2" x14ac:dyDescent="0.2">
      <c r="A122"/>
      <c r="B122" s="13">
        <f>'Q4'!L122</f>
        <v>1.8</v>
      </c>
    </row>
    <row r="123" spans="1:2" x14ac:dyDescent="0.2">
      <c r="A123"/>
      <c r="B123" s="13">
        <f>'Q4'!L123</f>
        <v>1.92</v>
      </c>
    </row>
    <row r="124" spans="1:2" x14ac:dyDescent="0.2">
      <c r="A124"/>
      <c r="B124" s="13">
        <f>'Q4'!L124</f>
        <v>1.43</v>
      </c>
    </row>
    <row r="125" spans="1:2" x14ac:dyDescent="0.2">
      <c r="A125"/>
      <c r="B125" s="13">
        <f>'Q4'!L125</f>
        <v>1.91</v>
      </c>
    </row>
    <row r="126" spans="1:2" x14ac:dyDescent="0.2">
      <c r="A126"/>
      <c r="B126" s="13">
        <f>'Q4'!L126</f>
        <v>1.69</v>
      </c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</sheetData>
  <mergeCells count="5">
    <mergeCell ref="E1:G1"/>
    <mergeCell ref="I3:K3"/>
    <mergeCell ref="I7:J7"/>
    <mergeCell ref="G26:H26"/>
    <mergeCell ref="E29:H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1:P339"/>
  <sheetViews>
    <sheetView topLeftCell="I1" zoomScale="80" zoomScaleNormal="80" workbookViewId="0">
      <selection activeCell="P6" sqref="P6"/>
    </sheetView>
  </sheetViews>
  <sheetFormatPr baseColWidth="10" defaultColWidth="8.83203125" defaultRowHeight="15" x14ac:dyDescent="0.2"/>
  <cols>
    <col min="4" max="4" width="29.6640625" style="6" customWidth="1"/>
    <col min="6" max="6" width="9.6640625" customWidth="1"/>
    <col min="7" max="7" width="10.1640625" customWidth="1"/>
    <col min="8" max="8" width="28.33203125" style="6" customWidth="1"/>
    <col min="11" max="11" width="45" style="6" customWidth="1"/>
    <col min="12" max="12" width="41.83203125" customWidth="1"/>
    <col min="14" max="14" width="48.83203125" customWidth="1"/>
    <col min="15" max="15" width="42" customWidth="1"/>
    <col min="16" max="16" width="43.83203125" customWidth="1"/>
  </cols>
  <sheetData>
    <row r="1" spans="2:16" ht="16" thickBot="1" x14ac:dyDescent="0.25">
      <c r="B1" t="s">
        <v>334</v>
      </c>
      <c r="D1" s="46" t="s">
        <v>319</v>
      </c>
      <c r="E1" s="37"/>
      <c r="F1" s="37"/>
      <c r="G1" s="37"/>
      <c r="H1" s="46" t="s">
        <v>321</v>
      </c>
      <c r="K1" s="12" t="s">
        <v>364</v>
      </c>
      <c r="L1" s="12" t="s">
        <v>365</v>
      </c>
      <c r="N1" s="74" t="s">
        <v>327</v>
      </c>
      <c r="O1" s="74"/>
      <c r="P1" s="74"/>
    </row>
    <row r="2" spans="2:16" ht="17" thickTop="1" thickBot="1" x14ac:dyDescent="0.25">
      <c r="B2" t="s">
        <v>334</v>
      </c>
      <c r="D2" s="47">
        <v>1.71</v>
      </c>
      <c r="H2" s="47">
        <v>1.69</v>
      </c>
      <c r="K2">
        <v>2.2999999999999998</v>
      </c>
      <c r="L2">
        <v>2.1</v>
      </c>
      <c r="N2" s="35"/>
      <c r="O2" s="36" t="s">
        <v>381</v>
      </c>
      <c r="P2" s="36" t="s">
        <v>382</v>
      </c>
    </row>
    <row r="3" spans="2:16" ht="16" thickTop="1" x14ac:dyDescent="0.2">
      <c r="D3" s="47">
        <v>1.42</v>
      </c>
      <c r="H3" s="47">
        <v>1.46</v>
      </c>
      <c r="K3">
        <v>1.6</v>
      </c>
      <c r="L3">
        <v>2.12</v>
      </c>
      <c r="N3" s="15" t="s">
        <v>339</v>
      </c>
      <c r="O3" s="23">
        <f>AVERAGE(D2:D318)</f>
        <v>1.6910410094637218</v>
      </c>
      <c r="P3" s="23">
        <f>AVERAGE(H2:H318)</f>
        <v>1.7153627760252355</v>
      </c>
    </row>
    <row r="4" spans="2:16" x14ac:dyDescent="0.2">
      <c r="D4" s="47">
        <v>1.69</v>
      </c>
      <c r="H4" s="47">
        <v>1.75</v>
      </c>
      <c r="K4">
        <v>1.94</v>
      </c>
      <c r="L4">
        <v>1.81</v>
      </c>
      <c r="N4" s="14" t="s">
        <v>340</v>
      </c>
      <c r="O4" s="23">
        <f>VAR(D2:D318)</f>
        <v>8.5218216667331634E-2</v>
      </c>
      <c r="P4" s="23">
        <f>VAR(H2:H318)</f>
        <v>8.9378744559360332E-2</v>
      </c>
    </row>
    <row r="5" spans="2:16" x14ac:dyDescent="0.2">
      <c r="D5" s="47">
        <v>1.38</v>
      </c>
      <c r="H5" s="47">
        <v>1.34</v>
      </c>
      <c r="K5">
        <v>1.89</v>
      </c>
      <c r="L5">
        <v>1.72</v>
      </c>
      <c r="N5" s="14" t="s">
        <v>341</v>
      </c>
      <c r="O5" s="23">
        <f>SQRT(O4)</f>
        <v>0.29192159335570167</v>
      </c>
      <c r="P5" s="23">
        <f>SQRT(P4)</f>
        <v>0.29896278122763098</v>
      </c>
    </row>
    <row r="6" spans="2:16" x14ac:dyDescent="0.2">
      <c r="D6" s="47">
        <v>1.31</v>
      </c>
      <c r="H6" s="47">
        <v>1.33</v>
      </c>
      <c r="K6">
        <v>1.64</v>
      </c>
      <c r="L6">
        <v>1.91</v>
      </c>
      <c r="N6" s="14" t="s">
        <v>363</v>
      </c>
      <c r="O6" s="66">
        <f>COUNTIF(D2:D318, "&gt;2")/COUNT(D2:D318)</f>
        <v>0.14195583596214512</v>
      </c>
      <c r="P6" s="66">
        <f>COUNTIF(H2:H318,"&gt;2")/COUNT(H2:H318)</f>
        <v>0.15457413249211358</v>
      </c>
    </row>
    <row r="7" spans="2:16" x14ac:dyDescent="0.2">
      <c r="D7" s="47">
        <v>1.73</v>
      </c>
      <c r="H7" s="47">
        <v>1.81</v>
      </c>
      <c r="K7">
        <v>1.41</v>
      </c>
      <c r="L7">
        <v>1.59</v>
      </c>
    </row>
    <row r="8" spans="2:16" x14ac:dyDescent="0.2">
      <c r="D8" s="47">
        <v>2.0099999999999998</v>
      </c>
      <c r="H8" s="47">
        <v>2.0499999999999998</v>
      </c>
      <c r="K8">
        <v>1.6</v>
      </c>
      <c r="L8">
        <v>1.64</v>
      </c>
    </row>
    <row r="9" spans="2:16" x14ac:dyDescent="0.2">
      <c r="D9" s="47">
        <v>1.84</v>
      </c>
      <c r="H9" s="47">
        <v>1.95</v>
      </c>
      <c r="K9">
        <v>1.63</v>
      </c>
      <c r="L9">
        <v>1.85</v>
      </c>
    </row>
    <row r="10" spans="2:16" x14ac:dyDescent="0.2">
      <c r="D10" s="47">
        <v>1.45</v>
      </c>
      <c r="H10" s="47">
        <v>1.44</v>
      </c>
      <c r="K10">
        <v>2.0299999999999998</v>
      </c>
      <c r="L10">
        <v>2.08</v>
      </c>
    </row>
    <row r="11" spans="2:16" x14ac:dyDescent="0.2">
      <c r="D11" s="47">
        <v>2.14</v>
      </c>
      <c r="H11" s="47">
        <v>2.2400000000000002</v>
      </c>
      <c r="K11">
        <v>1.31</v>
      </c>
      <c r="L11">
        <v>1.65</v>
      </c>
    </row>
    <row r="12" spans="2:16" x14ac:dyDescent="0.2">
      <c r="D12" s="47">
        <v>1.53</v>
      </c>
      <c r="H12" s="47">
        <v>1.58</v>
      </c>
      <c r="K12">
        <v>1.68</v>
      </c>
      <c r="L12">
        <v>1.86</v>
      </c>
    </row>
    <row r="13" spans="2:16" x14ac:dyDescent="0.2">
      <c r="D13" s="47">
        <v>1.85</v>
      </c>
      <c r="H13" s="47">
        <v>1.89</v>
      </c>
      <c r="K13">
        <v>1.84</v>
      </c>
      <c r="L13">
        <v>1.87</v>
      </c>
    </row>
    <row r="14" spans="2:16" x14ac:dyDescent="0.2">
      <c r="D14" s="47">
        <v>1.38</v>
      </c>
      <c r="H14" s="47">
        <v>1.4</v>
      </c>
      <c r="K14">
        <v>1.1499999999999999</v>
      </c>
      <c r="L14">
        <v>2.0299999999999998</v>
      </c>
    </row>
    <row r="15" spans="2:16" x14ac:dyDescent="0.2">
      <c r="D15" s="47">
        <v>2.04</v>
      </c>
      <c r="H15" s="47">
        <v>2.0699999999999998</v>
      </c>
      <c r="K15">
        <v>1.53</v>
      </c>
      <c r="L15">
        <v>1.66</v>
      </c>
    </row>
    <row r="16" spans="2:16" x14ac:dyDescent="0.2">
      <c r="D16" s="47">
        <v>1.52</v>
      </c>
      <c r="H16" s="47">
        <v>1.67</v>
      </c>
      <c r="K16">
        <v>1.57</v>
      </c>
      <c r="L16">
        <v>1.1000000000000001</v>
      </c>
    </row>
    <row r="17" spans="4:12" x14ac:dyDescent="0.2">
      <c r="D17" s="47">
        <v>1.31</v>
      </c>
      <c r="H17" s="47">
        <v>1.28</v>
      </c>
      <c r="K17">
        <v>1.58</v>
      </c>
      <c r="L17">
        <v>1.89</v>
      </c>
    </row>
    <row r="18" spans="4:12" x14ac:dyDescent="0.2">
      <c r="D18" s="47">
        <v>1.68</v>
      </c>
      <c r="H18" s="47">
        <v>1.69</v>
      </c>
      <c r="K18">
        <v>1.9</v>
      </c>
      <c r="L18">
        <v>1.73</v>
      </c>
    </row>
    <row r="19" spans="4:12" x14ac:dyDescent="0.2">
      <c r="D19" s="47">
        <v>1.82</v>
      </c>
      <c r="H19" s="47">
        <v>1.85</v>
      </c>
      <c r="K19">
        <v>1.7</v>
      </c>
      <c r="L19">
        <v>1.91</v>
      </c>
    </row>
    <row r="20" spans="4:12" x14ac:dyDescent="0.2">
      <c r="D20" s="47">
        <v>1.98</v>
      </c>
      <c r="H20" s="47">
        <v>1.94</v>
      </c>
      <c r="K20">
        <v>1.45</v>
      </c>
      <c r="L20">
        <v>1.77</v>
      </c>
    </row>
    <row r="21" spans="4:12" x14ac:dyDescent="0.2">
      <c r="D21" s="47">
        <v>1.65</v>
      </c>
      <c r="H21" s="47">
        <v>1.65</v>
      </c>
      <c r="K21">
        <v>1.19</v>
      </c>
      <c r="L21">
        <v>1.08</v>
      </c>
    </row>
    <row r="22" spans="4:12" x14ac:dyDescent="0.2">
      <c r="D22" s="47">
        <v>1.93</v>
      </c>
      <c r="H22" s="47">
        <v>1.92</v>
      </c>
      <c r="K22">
        <v>1.8</v>
      </c>
      <c r="L22">
        <v>1.45</v>
      </c>
    </row>
    <row r="23" spans="4:12" x14ac:dyDescent="0.2">
      <c r="D23" s="47">
        <v>1.08</v>
      </c>
      <c r="H23" s="47">
        <v>1.08</v>
      </c>
      <c r="K23">
        <v>2.1</v>
      </c>
      <c r="L23">
        <v>2.04</v>
      </c>
    </row>
    <row r="24" spans="4:12" x14ac:dyDescent="0.2">
      <c r="D24" s="47">
        <v>1.54</v>
      </c>
      <c r="H24" s="47">
        <v>1.55</v>
      </c>
      <c r="K24">
        <v>1.52</v>
      </c>
      <c r="L24">
        <v>1.86</v>
      </c>
    </row>
    <row r="25" spans="4:12" x14ac:dyDescent="0.2">
      <c r="D25" s="47">
        <v>1.57</v>
      </c>
      <c r="H25" s="47">
        <v>1.62</v>
      </c>
      <c r="K25">
        <v>1.76</v>
      </c>
      <c r="L25">
        <v>1.54</v>
      </c>
    </row>
    <row r="26" spans="4:12" x14ac:dyDescent="0.2">
      <c r="D26" s="47">
        <v>1.74</v>
      </c>
      <c r="H26" s="47">
        <v>1.81</v>
      </c>
      <c r="K26">
        <v>1.56</v>
      </c>
      <c r="L26">
        <v>1.54</v>
      </c>
    </row>
    <row r="27" spans="4:12" x14ac:dyDescent="0.2">
      <c r="D27" s="47">
        <v>1.29</v>
      </c>
      <c r="H27" s="47">
        <v>1.23</v>
      </c>
      <c r="K27">
        <v>2.0499999999999998</v>
      </c>
      <c r="L27">
        <v>1.81</v>
      </c>
    </row>
    <row r="28" spans="4:12" x14ac:dyDescent="0.2">
      <c r="D28" s="47">
        <v>2.0499999999999998</v>
      </c>
      <c r="H28" s="47">
        <v>1.91</v>
      </c>
      <c r="K28">
        <v>1.92</v>
      </c>
      <c r="L28">
        <v>1.71</v>
      </c>
    </row>
    <row r="29" spans="4:12" x14ac:dyDescent="0.2">
      <c r="D29" s="47">
        <v>1.41</v>
      </c>
      <c r="H29" s="47">
        <v>1.48</v>
      </c>
      <c r="K29">
        <v>1.35</v>
      </c>
      <c r="L29">
        <v>1.44</v>
      </c>
    </row>
    <row r="30" spans="4:12" x14ac:dyDescent="0.2">
      <c r="D30" s="47">
        <v>1.81</v>
      </c>
      <c r="H30" s="47">
        <v>1.7</v>
      </c>
      <c r="K30">
        <v>1.64</v>
      </c>
      <c r="L30">
        <v>1.44</v>
      </c>
    </row>
    <row r="31" spans="4:12" x14ac:dyDescent="0.2">
      <c r="D31" s="47">
        <v>0.94</v>
      </c>
      <c r="H31" s="47">
        <v>0.94</v>
      </c>
      <c r="K31">
        <v>1.41</v>
      </c>
      <c r="L31">
        <v>1.58</v>
      </c>
    </row>
    <row r="32" spans="4:12" x14ac:dyDescent="0.2">
      <c r="D32" s="47">
        <v>1.63</v>
      </c>
      <c r="H32" s="47">
        <v>1.72</v>
      </c>
      <c r="K32">
        <v>2.04</v>
      </c>
      <c r="L32">
        <v>2.2200000000000002</v>
      </c>
    </row>
    <row r="33" spans="4:12" x14ac:dyDescent="0.2">
      <c r="D33" s="47">
        <v>1.75</v>
      </c>
      <c r="H33" s="47">
        <v>1.69</v>
      </c>
      <c r="K33">
        <v>1.92</v>
      </c>
      <c r="L33">
        <v>1.87</v>
      </c>
    </row>
    <row r="34" spans="4:12" x14ac:dyDescent="0.2">
      <c r="D34" s="47">
        <v>1.37</v>
      </c>
      <c r="H34" s="47">
        <v>1.42</v>
      </c>
      <c r="K34">
        <v>1.94</v>
      </c>
      <c r="L34">
        <v>1.23</v>
      </c>
    </row>
    <row r="35" spans="4:12" x14ac:dyDescent="0.2">
      <c r="D35" s="47">
        <v>2.0299999999999998</v>
      </c>
      <c r="H35" s="47">
        <v>2</v>
      </c>
      <c r="K35">
        <v>2.06</v>
      </c>
      <c r="L35">
        <v>1.84</v>
      </c>
    </row>
    <row r="36" spans="4:12" x14ac:dyDescent="0.2">
      <c r="D36" s="47">
        <v>1.73</v>
      </c>
      <c r="H36" s="47">
        <v>1.73</v>
      </c>
      <c r="K36">
        <v>1.73</v>
      </c>
    </row>
    <row r="37" spans="4:12" x14ac:dyDescent="0.2">
      <c r="D37" s="47">
        <v>1.03</v>
      </c>
      <c r="H37" s="47">
        <v>1.08</v>
      </c>
      <c r="K37">
        <v>1.78</v>
      </c>
    </row>
    <row r="38" spans="4:12" x14ac:dyDescent="0.2">
      <c r="D38" s="47">
        <v>1.65</v>
      </c>
      <c r="H38" s="47">
        <v>1.71</v>
      </c>
      <c r="K38"/>
    </row>
    <row r="39" spans="4:12" x14ac:dyDescent="0.2">
      <c r="D39" s="47">
        <v>0.9</v>
      </c>
      <c r="H39" s="47">
        <v>0.86</v>
      </c>
      <c r="K39"/>
    </row>
    <row r="40" spans="4:12" x14ac:dyDescent="0.2">
      <c r="D40" s="47">
        <v>1.72</v>
      </c>
      <c r="H40" s="47">
        <v>1.78</v>
      </c>
      <c r="K40"/>
    </row>
    <row r="41" spans="4:12" x14ac:dyDescent="0.2">
      <c r="D41" s="47">
        <v>1.99</v>
      </c>
      <c r="H41" s="47">
        <v>2.0099999999999998</v>
      </c>
      <c r="K41"/>
    </row>
    <row r="42" spans="4:12" x14ac:dyDescent="0.2">
      <c r="D42" s="47">
        <v>1.91</v>
      </c>
      <c r="H42" s="47">
        <v>1.91</v>
      </c>
      <c r="K42"/>
    </row>
    <row r="43" spans="4:12" x14ac:dyDescent="0.2">
      <c r="D43" s="47">
        <v>1.94</v>
      </c>
      <c r="H43" s="47">
        <v>1.89</v>
      </c>
      <c r="K43"/>
    </row>
    <row r="44" spans="4:12" x14ac:dyDescent="0.2">
      <c r="D44" s="47">
        <v>1.72</v>
      </c>
      <c r="H44" s="47">
        <v>1.75</v>
      </c>
      <c r="K44"/>
    </row>
    <row r="45" spans="4:12" x14ac:dyDescent="0.2">
      <c r="D45" s="47">
        <v>2.1</v>
      </c>
      <c r="H45" s="47">
        <v>2.15</v>
      </c>
      <c r="K45"/>
    </row>
    <row r="46" spans="4:12" x14ac:dyDescent="0.2">
      <c r="D46" s="47">
        <v>1.82</v>
      </c>
      <c r="H46" s="47">
        <v>1.85</v>
      </c>
      <c r="K46"/>
    </row>
    <row r="47" spans="4:12" x14ac:dyDescent="0.2">
      <c r="D47" s="47">
        <v>1.64</v>
      </c>
      <c r="H47" s="47">
        <v>1.55</v>
      </c>
      <c r="K47"/>
    </row>
    <row r="48" spans="4:12" x14ac:dyDescent="0.2">
      <c r="D48" s="47">
        <v>1.65</v>
      </c>
      <c r="H48" s="47">
        <v>1.71</v>
      </c>
      <c r="K48"/>
    </row>
    <row r="49" spans="4:11" x14ac:dyDescent="0.2">
      <c r="D49" s="47">
        <v>1.53</v>
      </c>
      <c r="H49" s="47">
        <v>1.54</v>
      </c>
      <c r="K49"/>
    </row>
    <row r="50" spans="4:11" x14ac:dyDescent="0.2">
      <c r="D50" s="47">
        <v>2.02</v>
      </c>
      <c r="H50" s="47">
        <v>1.99</v>
      </c>
      <c r="K50"/>
    </row>
    <row r="51" spans="4:11" x14ac:dyDescent="0.2">
      <c r="D51" s="47">
        <v>1.1100000000000001</v>
      </c>
      <c r="H51" s="47">
        <v>1.1200000000000001</v>
      </c>
      <c r="K51"/>
    </row>
    <row r="52" spans="4:11" x14ac:dyDescent="0.2">
      <c r="D52" s="47">
        <v>1.99</v>
      </c>
      <c r="H52" s="47">
        <v>2.0099999999999998</v>
      </c>
      <c r="K52"/>
    </row>
    <row r="53" spans="4:11" x14ac:dyDescent="0.2">
      <c r="D53" s="47">
        <v>1.27</v>
      </c>
      <c r="H53" s="47">
        <v>1.3</v>
      </c>
      <c r="K53"/>
    </row>
    <row r="54" spans="4:11" x14ac:dyDescent="0.2">
      <c r="D54" s="47">
        <v>1.78</v>
      </c>
      <c r="H54" s="47">
        <v>1.84</v>
      </c>
      <c r="K54"/>
    </row>
    <row r="55" spans="4:11" x14ac:dyDescent="0.2">
      <c r="D55" s="47">
        <v>1.49</v>
      </c>
      <c r="H55" s="47">
        <v>1.45</v>
      </c>
    </row>
    <row r="56" spans="4:11" x14ac:dyDescent="0.2">
      <c r="D56" s="47">
        <v>1.1499999999999999</v>
      </c>
      <c r="H56" s="47">
        <v>1.19</v>
      </c>
    </row>
    <row r="57" spans="4:11" x14ac:dyDescent="0.2">
      <c r="D57" s="47">
        <v>1.92</v>
      </c>
      <c r="H57" s="47">
        <v>1.98</v>
      </c>
    </row>
    <row r="58" spans="4:11" x14ac:dyDescent="0.2">
      <c r="D58" s="47">
        <v>1.78</v>
      </c>
      <c r="H58" s="47">
        <v>1.86</v>
      </c>
    </row>
    <row r="59" spans="4:11" x14ac:dyDescent="0.2">
      <c r="D59" s="47">
        <v>1.8</v>
      </c>
      <c r="H59" s="47">
        <v>1.85</v>
      </c>
    </row>
    <row r="60" spans="4:11" x14ac:dyDescent="0.2">
      <c r="D60" s="47">
        <v>1.72</v>
      </c>
      <c r="H60" s="47">
        <v>1.81</v>
      </c>
    </row>
    <row r="61" spans="4:11" x14ac:dyDescent="0.2">
      <c r="D61" s="47">
        <v>1.66</v>
      </c>
      <c r="H61" s="47">
        <v>1.68</v>
      </c>
    </row>
    <row r="62" spans="4:11" x14ac:dyDescent="0.2">
      <c r="D62" s="47">
        <v>1.47</v>
      </c>
      <c r="H62" s="47">
        <v>1.55</v>
      </c>
    </row>
    <row r="63" spans="4:11" x14ac:dyDescent="0.2">
      <c r="D63" s="47">
        <v>1.52</v>
      </c>
      <c r="H63" s="47">
        <v>1.68</v>
      </c>
    </row>
    <row r="64" spans="4:11" x14ac:dyDescent="0.2">
      <c r="D64" s="47">
        <v>1.54</v>
      </c>
      <c r="H64" s="47">
        <v>1.55</v>
      </c>
    </row>
    <row r="65" spans="4:8" x14ac:dyDescent="0.2">
      <c r="D65" s="47">
        <v>1.94</v>
      </c>
      <c r="H65" s="47">
        <v>1.86</v>
      </c>
    </row>
    <row r="66" spans="4:8" x14ac:dyDescent="0.2">
      <c r="D66" s="47">
        <v>1.88</v>
      </c>
      <c r="H66" s="47">
        <v>1.81</v>
      </c>
    </row>
    <row r="67" spans="4:8" x14ac:dyDescent="0.2">
      <c r="D67" s="47">
        <v>2.17</v>
      </c>
      <c r="H67" s="47">
        <v>2.29</v>
      </c>
    </row>
    <row r="68" spans="4:8" x14ac:dyDescent="0.2">
      <c r="D68" s="47">
        <v>1.75</v>
      </c>
      <c r="H68" s="47">
        <v>1.77</v>
      </c>
    </row>
    <row r="69" spans="4:8" x14ac:dyDescent="0.2">
      <c r="D69" s="47">
        <v>1.79</v>
      </c>
      <c r="H69" s="47">
        <v>2</v>
      </c>
    </row>
    <row r="70" spans="4:8" x14ac:dyDescent="0.2">
      <c r="D70" s="47">
        <v>1.56</v>
      </c>
      <c r="H70" s="47">
        <v>1.59</v>
      </c>
    </row>
    <row r="71" spans="4:8" x14ac:dyDescent="0.2">
      <c r="D71" s="47">
        <v>1.96</v>
      </c>
      <c r="H71" s="47">
        <v>1.95</v>
      </c>
    </row>
    <row r="72" spans="4:8" x14ac:dyDescent="0.2">
      <c r="D72" s="47">
        <v>1.7</v>
      </c>
      <c r="H72" s="47">
        <v>1.66</v>
      </c>
    </row>
    <row r="73" spans="4:8" x14ac:dyDescent="0.2">
      <c r="D73" s="47">
        <v>1.81</v>
      </c>
      <c r="H73" s="47">
        <v>1.9</v>
      </c>
    </row>
    <row r="74" spans="4:8" x14ac:dyDescent="0.2">
      <c r="D74" s="47">
        <v>1.32</v>
      </c>
      <c r="H74" s="47">
        <v>1.39</v>
      </c>
    </row>
    <row r="75" spans="4:8" x14ac:dyDescent="0.2">
      <c r="D75" s="47">
        <v>1.78</v>
      </c>
      <c r="H75" s="47">
        <v>1.8</v>
      </c>
    </row>
    <row r="76" spans="4:8" x14ac:dyDescent="0.2">
      <c r="D76" s="47">
        <v>1.58</v>
      </c>
      <c r="H76" s="47">
        <v>1.62</v>
      </c>
    </row>
    <row r="77" spans="4:8" x14ac:dyDescent="0.2">
      <c r="D77" s="47">
        <v>1.7</v>
      </c>
      <c r="H77" s="47">
        <v>1.71</v>
      </c>
    </row>
    <row r="78" spans="4:8" x14ac:dyDescent="0.2">
      <c r="D78" s="47">
        <v>1.1299999999999999</v>
      </c>
      <c r="H78" s="47">
        <v>1.1499999999999999</v>
      </c>
    </row>
    <row r="79" spans="4:8" x14ac:dyDescent="0.2">
      <c r="D79" s="47">
        <v>2.11</v>
      </c>
      <c r="H79" s="47">
        <v>2.19</v>
      </c>
    </row>
    <row r="80" spans="4:8" x14ac:dyDescent="0.2">
      <c r="D80" s="47">
        <v>1.56</v>
      </c>
      <c r="H80" s="47">
        <v>1.63</v>
      </c>
    </row>
    <row r="81" spans="4:8" x14ac:dyDescent="0.2">
      <c r="D81" s="47">
        <v>1.6</v>
      </c>
      <c r="H81" s="47">
        <v>1.75</v>
      </c>
    </row>
    <row r="82" spans="4:8" x14ac:dyDescent="0.2">
      <c r="D82" s="47">
        <v>1.67</v>
      </c>
      <c r="H82" s="47">
        <v>1.73</v>
      </c>
    </row>
    <row r="83" spans="4:8" x14ac:dyDescent="0.2">
      <c r="D83" s="47">
        <v>1.83</v>
      </c>
      <c r="H83" s="47">
        <v>2.0499999999999998</v>
      </c>
    </row>
    <row r="84" spans="4:8" x14ac:dyDescent="0.2">
      <c r="D84" s="47">
        <v>1.79</v>
      </c>
      <c r="H84" s="47">
        <v>1.82</v>
      </c>
    </row>
    <row r="85" spans="4:8" x14ac:dyDescent="0.2">
      <c r="D85" s="47">
        <v>1.85</v>
      </c>
      <c r="H85" s="47">
        <v>1.95</v>
      </c>
    </row>
    <row r="86" spans="4:8" x14ac:dyDescent="0.2">
      <c r="D86" s="47">
        <v>1.08</v>
      </c>
      <c r="H86" s="47">
        <v>1.17</v>
      </c>
    </row>
    <row r="87" spans="4:8" x14ac:dyDescent="0.2">
      <c r="D87" s="47">
        <v>2.16</v>
      </c>
      <c r="H87" s="47">
        <v>2.21</v>
      </c>
    </row>
    <row r="88" spans="4:8" x14ac:dyDescent="0.2">
      <c r="D88" s="47">
        <v>1.87</v>
      </c>
      <c r="H88" s="47">
        <v>1.85</v>
      </c>
    </row>
    <row r="89" spans="4:8" x14ac:dyDescent="0.2">
      <c r="D89" s="47">
        <v>1.88</v>
      </c>
      <c r="H89" s="47">
        <v>1.95</v>
      </c>
    </row>
    <row r="90" spans="4:8" x14ac:dyDescent="0.2">
      <c r="D90" s="47">
        <v>1.54</v>
      </c>
      <c r="H90" s="47">
        <v>1.64</v>
      </c>
    </row>
    <row r="91" spans="4:8" x14ac:dyDescent="0.2">
      <c r="D91" s="47">
        <v>1.54</v>
      </c>
      <c r="H91" s="47">
        <v>1.48</v>
      </c>
    </row>
    <row r="92" spans="4:8" x14ac:dyDescent="0.2">
      <c r="D92" s="47">
        <v>1.64</v>
      </c>
      <c r="H92" s="47">
        <v>1.65</v>
      </c>
    </row>
    <row r="93" spans="4:8" x14ac:dyDescent="0.2">
      <c r="D93" s="47">
        <v>2.0299999999999998</v>
      </c>
      <c r="H93" s="47">
        <v>2.0099999999999998</v>
      </c>
    </row>
    <row r="94" spans="4:8" x14ac:dyDescent="0.2">
      <c r="D94" s="47">
        <v>1.66</v>
      </c>
      <c r="H94" s="47">
        <v>1.67</v>
      </c>
    </row>
    <row r="95" spans="4:8" x14ac:dyDescent="0.2">
      <c r="D95" s="47">
        <v>1.65</v>
      </c>
      <c r="H95" s="47">
        <v>1.64</v>
      </c>
    </row>
    <row r="96" spans="4:8" x14ac:dyDescent="0.2">
      <c r="D96" s="47">
        <v>2.37</v>
      </c>
      <c r="H96" s="47">
        <v>2.27</v>
      </c>
    </row>
    <row r="97" spans="4:8" x14ac:dyDescent="0.2">
      <c r="D97" s="47">
        <v>1.89</v>
      </c>
      <c r="H97" s="47">
        <v>1.86</v>
      </c>
    </row>
    <row r="98" spans="4:8" x14ac:dyDescent="0.2">
      <c r="D98" s="47">
        <v>1.45</v>
      </c>
      <c r="H98" s="47">
        <v>1.49</v>
      </c>
    </row>
    <row r="99" spans="4:8" x14ac:dyDescent="0.2">
      <c r="D99" s="47">
        <v>1.65</v>
      </c>
      <c r="H99" s="47">
        <v>1.69</v>
      </c>
    </row>
    <row r="100" spans="4:8" x14ac:dyDescent="0.2">
      <c r="D100" s="47">
        <v>1.8</v>
      </c>
      <c r="H100" s="47">
        <v>1.83</v>
      </c>
    </row>
    <row r="101" spans="4:8" x14ac:dyDescent="0.2">
      <c r="D101" s="47">
        <v>2.1</v>
      </c>
      <c r="H101" s="47">
        <v>2.12</v>
      </c>
    </row>
    <row r="102" spans="4:8" x14ac:dyDescent="0.2">
      <c r="D102" s="47">
        <v>1.64</v>
      </c>
      <c r="H102" s="47">
        <v>1.63</v>
      </c>
    </row>
    <row r="103" spans="4:8" x14ac:dyDescent="0.2">
      <c r="D103" s="47">
        <v>2.0499999999999998</v>
      </c>
      <c r="H103" s="47">
        <v>2</v>
      </c>
    </row>
    <row r="104" spans="4:8" x14ac:dyDescent="0.2">
      <c r="D104" s="47">
        <v>1.96</v>
      </c>
      <c r="H104" s="47">
        <v>2.02</v>
      </c>
    </row>
    <row r="105" spans="4:8" x14ac:dyDescent="0.2">
      <c r="D105" s="47">
        <v>1.48</v>
      </c>
      <c r="H105" s="47">
        <v>1.44</v>
      </c>
    </row>
    <row r="106" spans="4:8" x14ac:dyDescent="0.2">
      <c r="D106" s="47">
        <v>2.23</v>
      </c>
      <c r="H106" s="47">
        <v>2.19</v>
      </c>
    </row>
    <row r="107" spans="4:8" x14ac:dyDescent="0.2">
      <c r="D107" s="47">
        <v>1.99</v>
      </c>
      <c r="H107" s="47">
        <v>2.04</v>
      </c>
    </row>
    <row r="108" spans="4:8" x14ac:dyDescent="0.2">
      <c r="D108" s="47">
        <v>2.04</v>
      </c>
      <c r="H108" s="47">
        <v>2.08</v>
      </c>
    </row>
    <row r="109" spans="4:8" x14ac:dyDescent="0.2">
      <c r="D109" s="47">
        <v>1.66</v>
      </c>
      <c r="H109" s="47">
        <v>1.72</v>
      </c>
    </row>
    <row r="110" spans="4:8" x14ac:dyDescent="0.2">
      <c r="D110" s="47">
        <v>1.65</v>
      </c>
      <c r="H110" s="47">
        <v>1.67</v>
      </c>
    </row>
    <row r="111" spans="4:8" x14ac:dyDescent="0.2">
      <c r="D111" s="47">
        <v>2.0299999999999998</v>
      </c>
      <c r="H111" s="47">
        <v>2.0299999999999998</v>
      </c>
    </row>
    <row r="112" spans="4:8" x14ac:dyDescent="0.2">
      <c r="D112" s="47">
        <v>1.51</v>
      </c>
      <c r="H112" s="47">
        <v>1.56</v>
      </c>
    </row>
    <row r="113" spans="4:8" x14ac:dyDescent="0.2">
      <c r="D113" s="47">
        <v>1.92</v>
      </c>
      <c r="H113" s="47">
        <v>1.92</v>
      </c>
    </row>
    <row r="114" spans="4:8" x14ac:dyDescent="0.2">
      <c r="D114" s="47">
        <v>1.61</v>
      </c>
      <c r="H114" s="47">
        <v>1.66</v>
      </c>
    </row>
    <row r="115" spans="4:8" x14ac:dyDescent="0.2">
      <c r="D115" s="47">
        <v>1.64</v>
      </c>
      <c r="H115" s="47">
        <v>1.61</v>
      </c>
    </row>
    <row r="116" spans="4:8" x14ac:dyDescent="0.2">
      <c r="D116" s="47">
        <v>1.68</v>
      </c>
      <c r="H116" s="47">
        <v>1.87</v>
      </c>
    </row>
    <row r="117" spans="4:8" x14ac:dyDescent="0.2">
      <c r="D117" s="47">
        <v>1.75</v>
      </c>
      <c r="H117" s="47">
        <v>1.69</v>
      </c>
    </row>
    <row r="118" spans="4:8" x14ac:dyDescent="0.2">
      <c r="D118" s="47">
        <v>1</v>
      </c>
      <c r="H118" s="47">
        <v>0.99</v>
      </c>
    </row>
    <row r="119" spans="4:8" x14ac:dyDescent="0.2">
      <c r="D119" s="47">
        <v>2.08</v>
      </c>
      <c r="H119" s="47">
        <v>2.12</v>
      </c>
    </row>
    <row r="120" spans="4:8" x14ac:dyDescent="0.2">
      <c r="D120" s="47">
        <v>1.79</v>
      </c>
      <c r="H120" s="47">
        <v>1.74</v>
      </c>
    </row>
    <row r="121" spans="4:8" x14ac:dyDescent="0.2">
      <c r="D121" s="47">
        <v>1.53</v>
      </c>
      <c r="H121" s="47">
        <v>1.58</v>
      </c>
    </row>
    <row r="122" spans="4:8" x14ac:dyDescent="0.2">
      <c r="D122" s="47">
        <v>1.65</v>
      </c>
      <c r="H122" s="47">
        <v>1.66</v>
      </c>
    </row>
    <row r="123" spans="4:8" x14ac:dyDescent="0.2">
      <c r="D123" s="47">
        <v>2.0699999999999998</v>
      </c>
      <c r="H123" s="47">
        <v>2.04</v>
      </c>
    </row>
    <row r="124" spans="4:8" x14ac:dyDescent="0.2">
      <c r="D124" s="47">
        <v>1.7</v>
      </c>
      <c r="H124" s="47">
        <v>1.86</v>
      </c>
    </row>
    <row r="125" spans="4:8" x14ac:dyDescent="0.2">
      <c r="D125" s="47">
        <v>1.52</v>
      </c>
      <c r="H125" s="47">
        <v>1.53</v>
      </c>
    </row>
    <row r="126" spans="4:8" x14ac:dyDescent="0.2">
      <c r="D126" s="47">
        <v>1.4</v>
      </c>
      <c r="H126" s="47">
        <v>1.4</v>
      </c>
    </row>
    <row r="127" spans="4:8" x14ac:dyDescent="0.2">
      <c r="D127" s="47">
        <v>1.58</v>
      </c>
      <c r="H127" s="47">
        <v>1.59</v>
      </c>
    </row>
    <row r="128" spans="4:8" x14ac:dyDescent="0.2">
      <c r="D128" s="47">
        <v>1.98</v>
      </c>
      <c r="H128" s="47">
        <v>1.99</v>
      </c>
    </row>
    <row r="129" spans="4:8" x14ac:dyDescent="0.2">
      <c r="D129" s="47">
        <v>1.68</v>
      </c>
      <c r="H129" s="47">
        <v>1.7</v>
      </c>
    </row>
    <row r="130" spans="4:8" x14ac:dyDescent="0.2">
      <c r="D130" s="47">
        <v>1.7</v>
      </c>
      <c r="H130" s="47">
        <v>1.7</v>
      </c>
    </row>
    <row r="131" spans="4:8" x14ac:dyDescent="0.2">
      <c r="D131" s="47">
        <v>1.54</v>
      </c>
      <c r="H131" s="47">
        <v>1.63</v>
      </c>
    </row>
    <row r="132" spans="4:8" x14ac:dyDescent="0.2">
      <c r="D132" s="47">
        <v>1.63</v>
      </c>
      <c r="H132" s="47">
        <v>1.69</v>
      </c>
    </row>
    <row r="133" spans="4:8" x14ac:dyDescent="0.2">
      <c r="D133" s="47">
        <v>1.77</v>
      </c>
      <c r="H133" s="47">
        <v>1.83</v>
      </c>
    </row>
    <row r="134" spans="4:8" x14ac:dyDescent="0.2">
      <c r="D134" s="47">
        <v>1.72</v>
      </c>
      <c r="H134" s="47">
        <v>1.75</v>
      </c>
    </row>
    <row r="135" spans="4:8" x14ac:dyDescent="0.2">
      <c r="D135" s="47">
        <v>1.6</v>
      </c>
      <c r="H135" s="47">
        <v>1.68</v>
      </c>
    </row>
    <row r="136" spans="4:8" x14ac:dyDescent="0.2">
      <c r="D136" s="47">
        <v>1.62</v>
      </c>
      <c r="H136" s="47">
        <v>1.62</v>
      </c>
    </row>
    <row r="137" spans="4:8" x14ac:dyDescent="0.2">
      <c r="D137" s="47">
        <v>0.81</v>
      </c>
      <c r="H137" s="47">
        <v>0.85</v>
      </c>
    </row>
    <row r="138" spans="4:8" x14ac:dyDescent="0.2">
      <c r="D138" s="47">
        <v>1.83</v>
      </c>
      <c r="H138" s="47">
        <v>1.91</v>
      </c>
    </row>
    <row r="139" spans="4:8" x14ac:dyDescent="0.2">
      <c r="D139" s="47">
        <v>2.39</v>
      </c>
      <c r="H139" s="47">
        <v>2.3199999999999998</v>
      </c>
    </row>
    <row r="140" spans="4:8" x14ac:dyDescent="0.2">
      <c r="D140" s="47">
        <v>1.78</v>
      </c>
      <c r="H140" s="47">
        <v>1.72</v>
      </c>
    </row>
    <row r="141" spans="4:8" x14ac:dyDescent="0.2">
      <c r="D141" s="47">
        <v>1.55</v>
      </c>
      <c r="H141" s="47">
        <v>1.58</v>
      </c>
    </row>
    <row r="142" spans="4:8" x14ac:dyDescent="0.2">
      <c r="D142" s="47">
        <v>1.98</v>
      </c>
      <c r="H142" s="47">
        <v>1.85</v>
      </c>
    </row>
    <row r="143" spans="4:8" x14ac:dyDescent="0.2">
      <c r="D143" s="47">
        <v>1.72</v>
      </c>
      <c r="H143" s="47">
        <v>1.79</v>
      </c>
    </row>
    <row r="144" spans="4:8" x14ac:dyDescent="0.2">
      <c r="D144" s="47">
        <v>1.57</v>
      </c>
      <c r="H144" s="47">
        <v>1.59</v>
      </c>
    </row>
    <row r="145" spans="4:8" x14ac:dyDescent="0.2">
      <c r="D145" s="47">
        <v>1.6</v>
      </c>
      <c r="H145" s="47">
        <v>1.6</v>
      </c>
    </row>
    <row r="146" spans="4:8" x14ac:dyDescent="0.2">
      <c r="D146" s="47">
        <v>1.53</v>
      </c>
      <c r="H146" s="47">
        <v>1.54</v>
      </c>
    </row>
    <row r="147" spans="4:8" x14ac:dyDescent="0.2">
      <c r="D147" s="47">
        <v>1.85</v>
      </c>
      <c r="H147" s="47">
        <v>1.84</v>
      </c>
    </row>
    <row r="148" spans="4:8" x14ac:dyDescent="0.2">
      <c r="D148" s="47">
        <v>1.78</v>
      </c>
      <c r="H148" s="47">
        <v>1.77</v>
      </c>
    </row>
    <row r="149" spans="4:8" x14ac:dyDescent="0.2">
      <c r="D149" s="47">
        <v>1.41</v>
      </c>
      <c r="H149" s="47">
        <v>1.45</v>
      </c>
    </row>
    <row r="150" spans="4:8" x14ac:dyDescent="0.2">
      <c r="D150" s="47">
        <v>1.87</v>
      </c>
      <c r="H150" s="47">
        <v>1.85</v>
      </c>
    </row>
    <row r="151" spans="4:8" x14ac:dyDescent="0.2">
      <c r="D151" s="47">
        <v>1.75</v>
      </c>
      <c r="H151" s="47">
        <v>1.73</v>
      </c>
    </row>
    <row r="152" spans="4:8" x14ac:dyDescent="0.2">
      <c r="D152" s="47">
        <v>1.62</v>
      </c>
      <c r="H152" s="47">
        <v>1.63</v>
      </c>
    </row>
    <row r="153" spans="4:8" x14ac:dyDescent="0.2">
      <c r="D153" s="47">
        <v>2.04</v>
      </c>
      <c r="H153" s="47">
        <v>2.15</v>
      </c>
    </row>
    <row r="154" spans="4:8" x14ac:dyDescent="0.2">
      <c r="D154" s="47">
        <v>1.85</v>
      </c>
      <c r="H154" s="47">
        <v>1.81</v>
      </c>
    </row>
    <row r="155" spans="4:8" x14ac:dyDescent="0.2">
      <c r="D155" s="47">
        <v>1.76</v>
      </c>
      <c r="H155" s="47">
        <v>1.78</v>
      </c>
    </row>
    <row r="156" spans="4:8" x14ac:dyDescent="0.2">
      <c r="D156" s="47">
        <v>1.64</v>
      </c>
      <c r="H156" s="47">
        <v>1.7</v>
      </c>
    </row>
    <row r="157" spans="4:8" x14ac:dyDescent="0.2">
      <c r="D157" s="47">
        <v>1.74</v>
      </c>
      <c r="H157" s="47">
        <v>1.78</v>
      </c>
    </row>
    <row r="158" spans="4:8" x14ac:dyDescent="0.2">
      <c r="D158" s="47">
        <v>1.59</v>
      </c>
      <c r="H158" s="47">
        <v>1.58</v>
      </c>
    </row>
    <row r="159" spans="4:8" x14ac:dyDescent="0.2">
      <c r="D159" s="47">
        <v>1.64</v>
      </c>
      <c r="H159" s="47">
        <v>1.69</v>
      </c>
    </row>
    <row r="160" spans="4:8" x14ac:dyDescent="0.2">
      <c r="D160" s="47">
        <v>1.59</v>
      </c>
      <c r="H160" s="47">
        <v>1.62</v>
      </c>
    </row>
    <row r="161" spans="4:8" x14ac:dyDescent="0.2">
      <c r="D161" s="47">
        <v>1.6</v>
      </c>
      <c r="H161" s="47">
        <v>1.61</v>
      </c>
    </row>
    <row r="162" spans="4:8" x14ac:dyDescent="0.2">
      <c r="D162" s="47">
        <v>1.35</v>
      </c>
      <c r="H162" s="47">
        <v>1.52</v>
      </c>
    </row>
    <row r="163" spans="4:8" x14ac:dyDescent="0.2">
      <c r="D163" s="47">
        <v>1.67</v>
      </c>
      <c r="H163" s="47">
        <v>1.74</v>
      </c>
    </row>
    <row r="164" spans="4:8" x14ac:dyDescent="0.2">
      <c r="D164" s="47">
        <v>1.55</v>
      </c>
      <c r="H164" s="47">
        <v>1.6</v>
      </c>
    </row>
    <row r="165" spans="4:8" x14ac:dyDescent="0.2">
      <c r="D165" s="47">
        <v>1.51</v>
      </c>
      <c r="H165" s="47">
        <v>1.5</v>
      </c>
    </row>
    <row r="166" spans="4:8" x14ac:dyDescent="0.2">
      <c r="D166" s="47">
        <v>1.6</v>
      </c>
      <c r="H166" s="47">
        <v>1.56</v>
      </c>
    </row>
    <row r="167" spans="4:8" x14ac:dyDescent="0.2">
      <c r="D167" s="47">
        <v>1.72</v>
      </c>
      <c r="H167" s="47">
        <v>1.72</v>
      </c>
    </row>
    <row r="168" spans="4:8" x14ac:dyDescent="0.2">
      <c r="D168" s="47">
        <v>1.89</v>
      </c>
      <c r="H168" s="47">
        <v>1.95</v>
      </c>
    </row>
    <row r="169" spans="4:8" x14ac:dyDescent="0.2">
      <c r="D169" s="47">
        <v>1.49</v>
      </c>
      <c r="H169" s="47">
        <v>1.47</v>
      </c>
    </row>
    <row r="170" spans="4:8" x14ac:dyDescent="0.2">
      <c r="D170" s="47">
        <v>1.67</v>
      </c>
      <c r="H170" s="47">
        <v>1.78</v>
      </c>
    </row>
    <row r="171" spans="4:8" x14ac:dyDescent="0.2">
      <c r="D171" s="47">
        <v>1.92</v>
      </c>
      <c r="H171" s="47">
        <v>1.96</v>
      </c>
    </row>
    <row r="172" spans="4:8" x14ac:dyDescent="0.2">
      <c r="D172" s="47">
        <v>1.6</v>
      </c>
      <c r="H172" s="47">
        <v>1.6</v>
      </c>
    </row>
    <row r="173" spans="4:8" x14ac:dyDescent="0.2">
      <c r="D173" s="47">
        <v>1.75</v>
      </c>
      <c r="H173" s="47">
        <v>1.71</v>
      </c>
    </row>
    <row r="174" spans="4:8" x14ac:dyDescent="0.2">
      <c r="D174" s="47">
        <v>1.19</v>
      </c>
      <c r="H174" s="47">
        <v>1.24</v>
      </c>
    </row>
    <row r="175" spans="4:8" x14ac:dyDescent="0.2">
      <c r="D175" s="47">
        <v>2.0499999999999998</v>
      </c>
      <c r="H175" s="47">
        <v>1.93</v>
      </c>
    </row>
    <row r="176" spans="4:8" x14ac:dyDescent="0.2">
      <c r="D176" s="47">
        <v>1.3</v>
      </c>
      <c r="H176" s="47">
        <v>1.34</v>
      </c>
    </row>
    <row r="177" spans="4:8" x14ac:dyDescent="0.2">
      <c r="D177" s="47">
        <v>1.33</v>
      </c>
      <c r="H177" s="47">
        <v>1.35</v>
      </c>
    </row>
    <row r="178" spans="4:8" x14ac:dyDescent="0.2">
      <c r="D178" s="47">
        <v>1.97</v>
      </c>
      <c r="H178" s="47">
        <v>2</v>
      </c>
    </row>
    <row r="179" spans="4:8" x14ac:dyDescent="0.2">
      <c r="D179" s="47">
        <v>1.6</v>
      </c>
      <c r="H179" s="47">
        <v>1.65</v>
      </c>
    </row>
    <row r="180" spans="4:8" x14ac:dyDescent="0.2">
      <c r="D180" s="47">
        <v>1.82</v>
      </c>
      <c r="H180" s="47">
        <v>1.86</v>
      </c>
    </row>
    <row r="181" spans="4:8" x14ac:dyDescent="0.2">
      <c r="D181" s="47">
        <v>1.68</v>
      </c>
      <c r="H181" s="47">
        <v>1.62</v>
      </c>
    </row>
    <row r="182" spans="4:8" x14ac:dyDescent="0.2">
      <c r="D182" s="47">
        <v>2.2200000000000002</v>
      </c>
      <c r="H182" s="47">
        <v>2.3199999999999998</v>
      </c>
    </row>
    <row r="183" spans="4:8" x14ac:dyDescent="0.2">
      <c r="D183" s="47">
        <v>1.82</v>
      </c>
      <c r="H183" s="47">
        <v>1.96</v>
      </c>
    </row>
    <row r="184" spans="4:8" x14ac:dyDescent="0.2">
      <c r="D184" s="47">
        <v>2.12</v>
      </c>
      <c r="H184" s="47">
        <v>2.36</v>
      </c>
    </row>
    <row r="185" spans="4:8" x14ac:dyDescent="0.2">
      <c r="D185" s="47">
        <v>1.89</v>
      </c>
      <c r="H185" s="47">
        <v>1.91</v>
      </c>
    </row>
    <row r="186" spans="4:8" x14ac:dyDescent="0.2">
      <c r="D186" s="47">
        <v>1.66</v>
      </c>
      <c r="H186" s="47">
        <v>1.72</v>
      </c>
    </row>
    <row r="187" spans="4:8" x14ac:dyDescent="0.2">
      <c r="D187" s="47">
        <v>1.01</v>
      </c>
      <c r="H187" s="47">
        <v>1.1000000000000001</v>
      </c>
    </row>
    <row r="188" spans="4:8" x14ac:dyDescent="0.2">
      <c r="D188" s="47">
        <v>1.28</v>
      </c>
      <c r="H188" s="47">
        <v>1.26</v>
      </c>
    </row>
    <row r="189" spans="4:8" x14ac:dyDescent="0.2">
      <c r="D189" s="47">
        <v>0.63</v>
      </c>
      <c r="H189" s="47">
        <v>0.63</v>
      </c>
    </row>
    <row r="190" spans="4:8" x14ac:dyDescent="0.2">
      <c r="D190" s="47">
        <v>0.86</v>
      </c>
      <c r="H190" s="47">
        <v>0.89</v>
      </c>
    </row>
    <row r="191" spans="4:8" x14ac:dyDescent="0.2">
      <c r="D191" s="47">
        <v>1.63</v>
      </c>
      <c r="H191" s="47">
        <v>1.69</v>
      </c>
    </row>
    <row r="192" spans="4:8" x14ac:dyDescent="0.2">
      <c r="D192" s="47">
        <v>1.58</v>
      </c>
      <c r="H192" s="47">
        <v>1.54</v>
      </c>
    </row>
    <row r="193" spans="4:8" x14ac:dyDescent="0.2">
      <c r="D193" s="47">
        <v>1.83</v>
      </c>
      <c r="H193" s="47">
        <v>1.87</v>
      </c>
    </row>
    <row r="194" spans="4:8" x14ac:dyDescent="0.2">
      <c r="D194" s="47">
        <v>1.52</v>
      </c>
      <c r="H194" s="47">
        <v>1.46</v>
      </c>
    </row>
    <row r="195" spans="4:8" x14ac:dyDescent="0.2">
      <c r="D195" s="47">
        <v>1.84</v>
      </c>
      <c r="H195" s="47">
        <v>1.89</v>
      </c>
    </row>
    <row r="196" spans="4:8" x14ac:dyDescent="0.2">
      <c r="D196" s="47">
        <v>2.21</v>
      </c>
      <c r="H196" s="47">
        <v>2.27</v>
      </c>
    </row>
    <row r="197" spans="4:8" x14ac:dyDescent="0.2">
      <c r="D197" s="47">
        <v>1.44</v>
      </c>
      <c r="H197" s="47">
        <v>1.45</v>
      </c>
    </row>
    <row r="198" spans="4:8" x14ac:dyDescent="0.2">
      <c r="D198" s="47">
        <v>1.89</v>
      </c>
      <c r="H198" s="47">
        <v>1.92</v>
      </c>
    </row>
    <row r="199" spans="4:8" x14ac:dyDescent="0.2">
      <c r="D199" s="47">
        <v>1.83</v>
      </c>
      <c r="H199" s="47">
        <v>1.78</v>
      </c>
    </row>
    <row r="200" spans="4:8" x14ac:dyDescent="0.2">
      <c r="D200" s="47">
        <v>1.78</v>
      </c>
      <c r="H200" s="47">
        <v>1.82</v>
      </c>
    </row>
    <row r="201" spans="4:8" x14ac:dyDescent="0.2">
      <c r="D201" s="47">
        <v>2.0099999999999998</v>
      </c>
      <c r="H201" s="47">
        <v>2.0099999999999998</v>
      </c>
    </row>
    <row r="202" spans="4:8" x14ac:dyDescent="0.2">
      <c r="D202" s="47">
        <v>1.68</v>
      </c>
      <c r="H202" s="47">
        <v>1.66</v>
      </c>
    </row>
    <row r="203" spans="4:8" x14ac:dyDescent="0.2">
      <c r="D203" s="47">
        <v>2.04</v>
      </c>
      <c r="H203" s="47">
        <v>2.15</v>
      </c>
    </row>
    <row r="204" spans="4:8" x14ac:dyDescent="0.2">
      <c r="D204" s="47">
        <v>2.12</v>
      </c>
      <c r="H204" s="47">
        <v>2.16</v>
      </c>
    </row>
    <row r="205" spans="4:8" x14ac:dyDescent="0.2">
      <c r="D205" s="47">
        <v>1.45</v>
      </c>
      <c r="H205" s="47">
        <v>1.5</v>
      </c>
    </row>
    <row r="206" spans="4:8" x14ac:dyDescent="0.2">
      <c r="D206" s="47">
        <v>1.85</v>
      </c>
      <c r="H206" s="47">
        <v>1.85</v>
      </c>
    </row>
    <row r="207" spans="4:8" x14ac:dyDescent="0.2">
      <c r="D207" s="47">
        <v>2.2000000000000002</v>
      </c>
      <c r="H207" s="47">
        <v>2.1</v>
      </c>
    </row>
    <row r="208" spans="4:8" x14ac:dyDescent="0.2">
      <c r="D208" s="47">
        <v>1.6</v>
      </c>
      <c r="H208" s="47">
        <v>1.75</v>
      </c>
    </row>
    <row r="209" spans="4:8" x14ac:dyDescent="0.2">
      <c r="D209" s="47">
        <v>1.95</v>
      </c>
      <c r="H209" s="47">
        <v>2.02</v>
      </c>
    </row>
    <row r="210" spans="4:8" x14ac:dyDescent="0.2">
      <c r="D210" s="47">
        <v>1.41</v>
      </c>
      <c r="H210" s="47">
        <v>1.5</v>
      </c>
    </row>
    <row r="211" spans="4:8" x14ac:dyDescent="0.2">
      <c r="D211" s="47">
        <v>1.62</v>
      </c>
      <c r="H211" s="47">
        <v>1.54</v>
      </c>
    </row>
    <row r="212" spans="4:8" x14ac:dyDescent="0.2">
      <c r="D212" s="47">
        <v>1.78</v>
      </c>
      <c r="H212" s="47">
        <v>1.88</v>
      </c>
    </row>
    <row r="213" spans="4:8" x14ac:dyDescent="0.2">
      <c r="D213" s="47">
        <v>1.05</v>
      </c>
      <c r="H213" s="47">
        <v>1</v>
      </c>
    </row>
    <row r="214" spans="4:8" x14ac:dyDescent="0.2">
      <c r="D214" s="47">
        <v>1.99</v>
      </c>
      <c r="H214" s="47">
        <v>2.1800000000000002</v>
      </c>
    </row>
    <row r="215" spans="4:8" x14ac:dyDescent="0.2">
      <c r="D215" s="47">
        <v>1.83</v>
      </c>
      <c r="H215" s="47">
        <v>1.83</v>
      </c>
    </row>
    <row r="216" spans="4:8" x14ac:dyDescent="0.2">
      <c r="D216" s="47">
        <v>1.85</v>
      </c>
      <c r="H216" s="47">
        <v>1.91</v>
      </c>
    </row>
    <row r="217" spans="4:8" x14ac:dyDescent="0.2">
      <c r="D217" s="47">
        <v>1.44</v>
      </c>
      <c r="H217" s="47">
        <v>1.45</v>
      </c>
    </row>
    <row r="218" spans="4:8" x14ac:dyDescent="0.2">
      <c r="D218" s="47">
        <v>1.03</v>
      </c>
      <c r="H218" s="47">
        <v>1.05</v>
      </c>
    </row>
    <row r="219" spans="4:8" x14ac:dyDescent="0.2">
      <c r="D219" s="47">
        <v>1.66</v>
      </c>
      <c r="H219" s="47">
        <v>1.71</v>
      </c>
    </row>
    <row r="220" spans="4:8" x14ac:dyDescent="0.2">
      <c r="D220" s="47">
        <v>1.18</v>
      </c>
      <c r="H220" s="47">
        <v>1.1599999999999999</v>
      </c>
    </row>
    <row r="221" spans="4:8" x14ac:dyDescent="0.2">
      <c r="D221" s="47">
        <v>1.9</v>
      </c>
      <c r="H221" s="47">
        <v>1.93</v>
      </c>
    </row>
    <row r="222" spans="4:8" x14ac:dyDescent="0.2">
      <c r="D222" s="47">
        <v>2.0699999999999998</v>
      </c>
      <c r="H222" s="47">
        <v>2.27</v>
      </c>
    </row>
    <row r="223" spans="4:8" x14ac:dyDescent="0.2">
      <c r="D223" s="47">
        <v>1.49</v>
      </c>
      <c r="H223" s="47">
        <v>1.44</v>
      </c>
    </row>
    <row r="224" spans="4:8" x14ac:dyDescent="0.2">
      <c r="D224" s="47">
        <v>1.76</v>
      </c>
      <c r="H224" s="47">
        <v>1.79</v>
      </c>
    </row>
    <row r="225" spans="4:8" x14ac:dyDescent="0.2">
      <c r="D225" s="47">
        <v>1.49</v>
      </c>
      <c r="H225" s="47">
        <v>1.49</v>
      </c>
    </row>
    <row r="226" spans="4:8" x14ac:dyDescent="0.2">
      <c r="D226" s="47">
        <v>1.21</v>
      </c>
      <c r="H226" s="47">
        <v>1.27</v>
      </c>
    </row>
    <row r="227" spans="4:8" x14ac:dyDescent="0.2">
      <c r="D227" s="47">
        <v>2.11</v>
      </c>
      <c r="H227" s="47">
        <v>2.17</v>
      </c>
    </row>
    <row r="228" spans="4:8" x14ac:dyDescent="0.2">
      <c r="D228" s="47">
        <v>1.63</v>
      </c>
      <c r="H228" s="47">
        <v>1.67</v>
      </c>
    </row>
    <row r="229" spans="4:8" x14ac:dyDescent="0.2">
      <c r="D229" s="47">
        <v>1.69</v>
      </c>
      <c r="H229" s="47">
        <v>1.74</v>
      </c>
    </row>
    <row r="230" spans="4:8" x14ac:dyDescent="0.2">
      <c r="D230" s="47">
        <v>2.15</v>
      </c>
      <c r="H230" s="47">
        <v>2.12</v>
      </c>
    </row>
    <row r="231" spans="4:8" x14ac:dyDescent="0.2">
      <c r="D231" s="47">
        <v>1.64</v>
      </c>
      <c r="H231" s="47">
        <v>1.73</v>
      </c>
    </row>
    <row r="232" spans="4:8" x14ac:dyDescent="0.2">
      <c r="D232" s="47">
        <v>1.78</v>
      </c>
      <c r="H232" s="47">
        <v>1.87</v>
      </c>
    </row>
    <row r="233" spans="4:8" x14ac:dyDescent="0.2">
      <c r="D233" s="47">
        <v>2.2200000000000002</v>
      </c>
      <c r="H233" s="47">
        <v>2.2200000000000002</v>
      </c>
    </row>
    <row r="234" spans="4:8" x14ac:dyDescent="0.2">
      <c r="D234" s="47">
        <v>1.91</v>
      </c>
      <c r="H234" s="47">
        <v>1.84</v>
      </c>
    </row>
    <row r="235" spans="4:8" x14ac:dyDescent="0.2">
      <c r="D235" s="47">
        <v>1.68</v>
      </c>
      <c r="H235" s="47">
        <v>1.89</v>
      </c>
    </row>
    <row r="236" spans="4:8" x14ac:dyDescent="0.2">
      <c r="D236" s="47">
        <v>1.39</v>
      </c>
      <c r="H236" s="47">
        <v>1.42</v>
      </c>
    </row>
    <row r="237" spans="4:8" x14ac:dyDescent="0.2">
      <c r="D237" s="47">
        <v>2.0499999999999998</v>
      </c>
      <c r="H237" s="47">
        <v>2.04</v>
      </c>
    </row>
    <row r="238" spans="4:8" x14ac:dyDescent="0.2">
      <c r="D238" s="47">
        <v>1.68</v>
      </c>
      <c r="H238" s="47">
        <v>1.68</v>
      </c>
    </row>
    <row r="239" spans="4:8" x14ac:dyDescent="0.2">
      <c r="D239" s="47">
        <v>1.1000000000000001</v>
      </c>
      <c r="H239" s="47">
        <v>1.1399999999999999</v>
      </c>
    </row>
    <row r="240" spans="4:8" x14ac:dyDescent="0.2">
      <c r="D240" s="47">
        <v>1.54</v>
      </c>
      <c r="H240" s="47">
        <v>1.46</v>
      </c>
    </row>
    <row r="241" spans="4:8" x14ac:dyDescent="0.2">
      <c r="D241" s="47">
        <v>1.87</v>
      </c>
      <c r="H241" s="47">
        <v>1.95</v>
      </c>
    </row>
    <row r="242" spans="4:8" x14ac:dyDescent="0.2">
      <c r="D242" s="47">
        <v>1.93</v>
      </c>
      <c r="H242" s="47">
        <v>1.99</v>
      </c>
    </row>
    <row r="243" spans="4:8" x14ac:dyDescent="0.2">
      <c r="D243" s="47">
        <v>1.61</v>
      </c>
      <c r="H243" s="47">
        <v>1.65</v>
      </c>
    </row>
    <row r="244" spans="4:8" x14ac:dyDescent="0.2">
      <c r="D244" s="47">
        <v>1.7</v>
      </c>
      <c r="H244" s="47">
        <v>1.71</v>
      </c>
    </row>
    <row r="245" spans="4:8" x14ac:dyDescent="0.2">
      <c r="D245" s="47">
        <v>1.96</v>
      </c>
      <c r="H245" s="47">
        <v>2.09</v>
      </c>
    </row>
    <row r="246" spans="4:8" x14ac:dyDescent="0.2">
      <c r="D246" s="47">
        <v>1.6</v>
      </c>
      <c r="H246" s="47">
        <v>1.62</v>
      </c>
    </row>
    <row r="247" spans="4:8" x14ac:dyDescent="0.2">
      <c r="D247" s="47">
        <v>1.64</v>
      </c>
      <c r="H247" s="47">
        <v>1.66</v>
      </c>
    </row>
    <row r="248" spans="4:8" x14ac:dyDescent="0.2">
      <c r="D248" s="47">
        <v>1.68</v>
      </c>
      <c r="H248" s="47">
        <v>1.71</v>
      </c>
    </row>
    <row r="249" spans="4:8" x14ac:dyDescent="0.2">
      <c r="D249" s="47">
        <v>1.71</v>
      </c>
      <c r="H249" s="47">
        <v>1.8</v>
      </c>
    </row>
    <row r="250" spans="4:8" x14ac:dyDescent="0.2">
      <c r="D250" s="47">
        <v>1.85</v>
      </c>
      <c r="H250" s="47">
        <v>1.91</v>
      </c>
    </row>
    <row r="251" spans="4:8" x14ac:dyDescent="0.2">
      <c r="D251" s="47">
        <v>1.76</v>
      </c>
      <c r="H251" s="47">
        <v>1.8</v>
      </c>
    </row>
    <row r="252" spans="4:8" x14ac:dyDescent="0.2">
      <c r="D252" s="47">
        <v>1.07</v>
      </c>
      <c r="H252" s="47">
        <v>1.1000000000000001</v>
      </c>
    </row>
    <row r="253" spans="4:8" x14ac:dyDescent="0.2">
      <c r="D253" s="47">
        <v>2.0699999999999998</v>
      </c>
      <c r="H253" s="47">
        <v>2.12</v>
      </c>
    </row>
    <row r="254" spans="4:8" x14ac:dyDescent="0.2">
      <c r="D254" s="47">
        <v>1.84</v>
      </c>
      <c r="H254" s="47">
        <v>1.87</v>
      </c>
    </row>
    <row r="255" spans="4:8" x14ac:dyDescent="0.2">
      <c r="D255" s="47">
        <v>1.57</v>
      </c>
      <c r="H255" s="47">
        <v>1.57</v>
      </c>
    </row>
    <row r="256" spans="4:8" x14ac:dyDescent="0.2">
      <c r="D256" s="47">
        <v>2.21</v>
      </c>
      <c r="H256" s="47">
        <v>2.25</v>
      </c>
    </row>
    <row r="257" spans="4:8" x14ac:dyDescent="0.2">
      <c r="D257" s="47">
        <v>1.87</v>
      </c>
      <c r="H257" s="47">
        <v>1.81</v>
      </c>
    </row>
    <row r="258" spans="4:8" x14ac:dyDescent="0.2">
      <c r="D258" s="47">
        <v>2.06</v>
      </c>
      <c r="H258" s="47">
        <v>2.15</v>
      </c>
    </row>
    <row r="259" spans="4:8" x14ac:dyDescent="0.2">
      <c r="D259" s="47">
        <v>2</v>
      </c>
      <c r="H259" s="47">
        <v>1.98</v>
      </c>
    </row>
    <row r="260" spans="4:8" x14ac:dyDescent="0.2">
      <c r="D260" s="47">
        <v>1.86</v>
      </c>
      <c r="H260" s="47">
        <v>1.88</v>
      </c>
    </row>
    <row r="261" spans="4:8" x14ac:dyDescent="0.2">
      <c r="D261" s="47">
        <v>1.45</v>
      </c>
      <c r="H261" s="47">
        <v>1.43</v>
      </c>
    </row>
    <row r="262" spans="4:8" x14ac:dyDescent="0.2">
      <c r="D262" s="47">
        <v>1.67</v>
      </c>
      <c r="H262" s="47">
        <v>1.7</v>
      </c>
    </row>
    <row r="263" spans="4:8" x14ac:dyDescent="0.2">
      <c r="D263" s="47">
        <v>1.4</v>
      </c>
      <c r="H263" s="47">
        <v>1.39</v>
      </c>
    </row>
    <row r="264" spans="4:8" x14ac:dyDescent="0.2">
      <c r="D264" s="47">
        <v>1.53</v>
      </c>
      <c r="H264" s="47">
        <v>1.5</v>
      </c>
    </row>
    <row r="265" spans="4:8" x14ac:dyDescent="0.2">
      <c r="D265" s="47">
        <v>2.2599999999999998</v>
      </c>
      <c r="H265" s="47">
        <v>2.29</v>
      </c>
    </row>
    <row r="266" spans="4:8" x14ac:dyDescent="0.2">
      <c r="D266" s="47">
        <v>1.79</v>
      </c>
      <c r="H266" s="47">
        <v>1.82</v>
      </c>
    </row>
    <row r="267" spans="4:8" x14ac:dyDescent="0.2">
      <c r="D267" s="47">
        <v>1.44</v>
      </c>
      <c r="H267" s="47">
        <v>1.43</v>
      </c>
    </row>
    <row r="268" spans="4:8" x14ac:dyDescent="0.2">
      <c r="D268" s="47">
        <v>1.68</v>
      </c>
      <c r="H268" s="47">
        <v>1.66</v>
      </c>
    </row>
    <row r="269" spans="4:8" x14ac:dyDescent="0.2">
      <c r="D269" s="47">
        <v>1.65</v>
      </c>
      <c r="H269" s="47">
        <v>1.75</v>
      </c>
    </row>
    <row r="270" spans="4:8" x14ac:dyDescent="0.2">
      <c r="D270" s="47">
        <v>1.64</v>
      </c>
      <c r="H270" s="47">
        <v>1.62</v>
      </c>
    </row>
    <row r="271" spans="4:8" x14ac:dyDescent="0.2">
      <c r="D271" s="47">
        <v>1.52</v>
      </c>
      <c r="H271" s="47">
        <v>1.52</v>
      </c>
    </row>
    <row r="272" spans="4:8" x14ac:dyDescent="0.2">
      <c r="D272" s="47">
        <v>1.31</v>
      </c>
      <c r="H272" s="47">
        <v>1.26</v>
      </c>
    </row>
    <row r="273" spans="4:8" x14ac:dyDescent="0.2">
      <c r="D273" s="47">
        <v>1.56</v>
      </c>
      <c r="H273" s="47">
        <v>1.56</v>
      </c>
    </row>
    <row r="274" spans="4:8" x14ac:dyDescent="0.2">
      <c r="D274" s="47">
        <v>1.25</v>
      </c>
      <c r="H274" s="47">
        <v>1.27</v>
      </c>
    </row>
    <row r="275" spans="4:8" x14ac:dyDescent="0.2">
      <c r="D275" s="47">
        <v>1.52</v>
      </c>
      <c r="H275" s="47">
        <v>1.52</v>
      </c>
    </row>
    <row r="276" spans="4:8" x14ac:dyDescent="0.2">
      <c r="D276" s="47">
        <v>1.49</v>
      </c>
      <c r="H276" s="47">
        <v>1.52</v>
      </c>
    </row>
    <row r="277" spans="4:8" x14ac:dyDescent="0.2">
      <c r="D277" s="47">
        <v>1.67</v>
      </c>
      <c r="H277" s="47">
        <v>1.63</v>
      </c>
    </row>
    <row r="278" spans="4:8" x14ac:dyDescent="0.2">
      <c r="D278" s="47">
        <v>1.85</v>
      </c>
      <c r="H278" s="47">
        <v>1.89</v>
      </c>
    </row>
    <row r="279" spans="4:8" x14ac:dyDescent="0.2">
      <c r="D279" s="47">
        <v>1.8</v>
      </c>
      <c r="H279" s="47">
        <v>1.83</v>
      </c>
    </row>
    <row r="280" spans="4:8" x14ac:dyDescent="0.2">
      <c r="D280" s="47">
        <v>1.83</v>
      </c>
      <c r="H280" s="47">
        <v>1.78</v>
      </c>
    </row>
    <row r="281" spans="4:8" x14ac:dyDescent="0.2">
      <c r="D281" s="47">
        <v>1.6</v>
      </c>
      <c r="H281" s="47">
        <v>1.66</v>
      </c>
    </row>
    <row r="282" spans="4:8" x14ac:dyDescent="0.2">
      <c r="D282" s="47">
        <v>1.87</v>
      </c>
      <c r="H282" s="47">
        <v>1.87</v>
      </c>
    </row>
    <row r="283" spans="4:8" x14ac:dyDescent="0.2">
      <c r="D283" s="47">
        <v>1.0900000000000001</v>
      </c>
      <c r="H283" s="47">
        <v>1.08</v>
      </c>
    </row>
    <row r="284" spans="4:8" x14ac:dyDescent="0.2">
      <c r="D284" s="47">
        <v>1.71</v>
      </c>
      <c r="H284" s="47">
        <v>1.7</v>
      </c>
    </row>
    <row r="285" spans="4:8" x14ac:dyDescent="0.2">
      <c r="D285" s="47">
        <v>1.54</v>
      </c>
      <c r="H285" s="47">
        <v>1.65</v>
      </c>
    </row>
    <row r="286" spans="4:8" x14ac:dyDescent="0.2">
      <c r="D286" s="47">
        <v>1.48</v>
      </c>
      <c r="H286" s="47">
        <v>1.49</v>
      </c>
    </row>
    <row r="287" spans="4:8" x14ac:dyDescent="0.2">
      <c r="D287" s="47">
        <v>2.2400000000000002</v>
      </c>
      <c r="H287" s="47">
        <v>2.25</v>
      </c>
    </row>
    <row r="288" spans="4:8" x14ac:dyDescent="0.2">
      <c r="D288" s="47">
        <v>1.57</v>
      </c>
      <c r="H288" s="47">
        <v>1.65</v>
      </c>
    </row>
    <row r="289" spans="4:8" x14ac:dyDescent="0.2">
      <c r="D289" s="47">
        <v>1.97</v>
      </c>
      <c r="H289" s="47">
        <v>1.9</v>
      </c>
    </row>
    <row r="290" spans="4:8" x14ac:dyDescent="0.2">
      <c r="D290" s="47">
        <v>2.1</v>
      </c>
      <c r="H290" s="47">
        <v>2.14</v>
      </c>
    </row>
    <row r="291" spans="4:8" x14ac:dyDescent="0.2">
      <c r="D291" s="47">
        <v>2.0699999999999998</v>
      </c>
      <c r="H291" s="47">
        <v>2.09</v>
      </c>
    </row>
    <row r="292" spans="4:8" x14ac:dyDescent="0.2">
      <c r="D292" s="47">
        <v>1.45</v>
      </c>
      <c r="H292" s="47">
        <v>1.43</v>
      </c>
    </row>
    <row r="293" spans="4:8" x14ac:dyDescent="0.2">
      <c r="D293" s="47">
        <v>1.57</v>
      </c>
      <c r="H293" s="47">
        <v>1.52</v>
      </c>
    </row>
    <row r="294" spans="4:8" x14ac:dyDescent="0.2">
      <c r="D294" s="47">
        <v>1.91</v>
      </c>
      <c r="H294" s="47">
        <v>1.95</v>
      </c>
    </row>
    <row r="295" spans="4:8" x14ac:dyDescent="0.2">
      <c r="D295" s="47">
        <v>1.49</v>
      </c>
      <c r="H295" s="47">
        <v>1.54</v>
      </c>
    </row>
    <row r="296" spans="4:8" x14ac:dyDescent="0.2">
      <c r="D296" s="47">
        <v>1.63</v>
      </c>
      <c r="H296" s="47">
        <v>1.62</v>
      </c>
    </row>
    <row r="297" spans="4:8" x14ac:dyDescent="0.2">
      <c r="D297" s="47">
        <v>1.61</v>
      </c>
      <c r="H297" s="47">
        <v>1.63</v>
      </c>
    </row>
    <row r="298" spans="4:8" x14ac:dyDescent="0.2">
      <c r="D298" s="47">
        <v>1.94</v>
      </c>
      <c r="H298" s="47">
        <v>2.0099999999999998</v>
      </c>
    </row>
    <row r="299" spans="4:8" x14ac:dyDescent="0.2">
      <c r="D299" s="47">
        <v>1.72</v>
      </c>
      <c r="H299" s="47">
        <v>1.75</v>
      </c>
    </row>
    <row r="300" spans="4:8" x14ac:dyDescent="0.2">
      <c r="D300" s="47">
        <v>1.92</v>
      </c>
      <c r="H300" s="47">
        <v>1.95</v>
      </c>
    </row>
    <row r="301" spans="4:8" x14ac:dyDescent="0.2">
      <c r="D301" s="47">
        <v>1.93</v>
      </c>
      <c r="H301" s="47">
        <v>1.98</v>
      </c>
    </row>
    <row r="302" spans="4:8" x14ac:dyDescent="0.2">
      <c r="D302" s="47">
        <v>1.75</v>
      </c>
      <c r="H302" s="47">
        <v>1.84</v>
      </c>
    </row>
    <row r="303" spans="4:8" x14ac:dyDescent="0.2">
      <c r="D303" s="47">
        <v>2.15</v>
      </c>
      <c r="H303" s="47">
        <v>2.14</v>
      </c>
    </row>
    <row r="304" spans="4:8" x14ac:dyDescent="0.2">
      <c r="D304" s="47">
        <v>1.62</v>
      </c>
      <c r="H304" s="47">
        <v>1.67</v>
      </c>
    </row>
    <row r="305" spans="4:8" x14ac:dyDescent="0.2">
      <c r="D305" s="47">
        <v>1.65</v>
      </c>
      <c r="H305" s="47">
        <v>1.73</v>
      </c>
    </row>
    <row r="306" spans="4:8" x14ac:dyDescent="0.2">
      <c r="D306" s="47">
        <v>0.89</v>
      </c>
      <c r="H306" s="47">
        <v>0.86</v>
      </c>
    </row>
    <row r="307" spans="4:8" x14ac:dyDescent="0.2">
      <c r="D307" s="47">
        <v>1.36</v>
      </c>
      <c r="H307" s="47">
        <v>1.32</v>
      </c>
    </row>
    <row r="308" spans="4:8" x14ac:dyDescent="0.2">
      <c r="D308" s="47">
        <v>2.2999999999999998</v>
      </c>
      <c r="H308" s="47">
        <v>2.2200000000000002</v>
      </c>
    </row>
    <row r="309" spans="4:8" x14ac:dyDescent="0.2">
      <c r="D309" s="47">
        <v>2.14</v>
      </c>
      <c r="H309" s="47">
        <v>2.2999999999999998</v>
      </c>
    </row>
    <row r="310" spans="4:8" x14ac:dyDescent="0.2">
      <c r="D310" s="47">
        <v>1.46</v>
      </c>
      <c r="H310" s="47">
        <v>1.43</v>
      </c>
    </row>
    <row r="311" spans="4:8" x14ac:dyDescent="0.2">
      <c r="D311" s="47">
        <v>2.16</v>
      </c>
      <c r="H311" s="47">
        <v>2.1</v>
      </c>
    </row>
    <row r="312" spans="4:8" x14ac:dyDescent="0.2">
      <c r="D312" s="47">
        <v>1.96</v>
      </c>
      <c r="H312" s="47">
        <v>1.91</v>
      </c>
    </row>
    <row r="313" spans="4:8" x14ac:dyDescent="0.2">
      <c r="D313" s="47">
        <v>1.75</v>
      </c>
      <c r="H313" s="47">
        <v>1.63</v>
      </c>
    </row>
    <row r="314" spans="4:8" x14ac:dyDescent="0.2">
      <c r="D314" s="47">
        <v>1.73</v>
      </c>
      <c r="H314" s="47">
        <v>1.8</v>
      </c>
    </row>
    <row r="315" spans="4:8" x14ac:dyDescent="0.2">
      <c r="D315" s="47">
        <v>1.63</v>
      </c>
      <c r="H315" s="47">
        <v>1.56</v>
      </c>
    </row>
    <row r="316" spans="4:8" x14ac:dyDescent="0.2">
      <c r="D316" s="47">
        <v>1.63</v>
      </c>
      <c r="H316" s="47">
        <v>1.68</v>
      </c>
    </row>
    <row r="317" spans="4:8" x14ac:dyDescent="0.2">
      <c r="D317" s="47">
        <v>1.3</v>
      </c>
      <c r="H317" s="47">
        <v>1.3</v>
      </c>
    </row>
    <row r="318" spans="4:8" x14ac:dyDescent="0.2">
      <c r="D318" s="47">
        <v>1.26</v>
      </c>
      <c r="H318" s="47">
        <v>1.25</v>
      </c>
    </row>
    <row r="319" spans="4:8" x14ac:dyDescent="0.2">
      <c r="D319" s="5"/>
      <c r="H319" s="5"/>
    </row>
    <row r="320" spans="4:8" x14ac:dyDescent="0.2">
      <c r="D320" s="5"/>
      <c r="H320" s="5"/>
    </row>
    <row r="321" spans="4:8" x14ac:dyDescent="0.2">
      <c r="D321" s="5"/>
      <c r="H321" s="5"/>
    </row>
    <row r="322" spans="4:8" x14ac:dyDescent="0.2">
      <c r="D322" s="5"/>
      <c r="H322" s="5"/>
    </row>
    <row r="323" spans="4:8" x14ac:dyDescent="0.2">
      <c r="D323" s="5"/>
      <c r="H323" s="5"/>
    </row>
    <row r="324" spans="4:8" x14ac:dyDescent="0.2">
      <c r="D324" s="5"/>
      <c r="H324" s="5"/>
    </row>
    <row r="325" spans="4:8" x14ac:dyDescent="0.2">
      <c r="D325" s="5"/>
      <c r="H325" s="5"/>
    </row>
    <row r="326" spans="4:8" x14ac:dyDescent="0.2">
      <c r="D326" s="5"/>
      <c r="H326" s="5"/>
    </row>
    <row r="327" spans="4:8" x14ac:dyDescent="0.2">
      <c r="D327" s="5"/>
      <c r="H327" s="5"/>
    </row>
    <row r="328" spans="4:8" x14ac:dyDescent="0.2">
      <c r="D328" s="5"/>
      <c r="H328" s="5"/>
    </row>
    <row r="329" spans="4:8" x14ac:dyDescent="0.2">
      <c r="D329" s="5"/>
      <c r="H329" s="5"/>
    </row>
    <row r="330" spans="4:8" x14ac:dyDescent="0.2">
      <c r="D330" s="5"/>
      <c r="H330" s="5"/>
    </row>
    <row r="331" spans="4:8" x14ac:dyDescent="0.2">
      <c r="D331" s="5"/>
      <c r="H331" s="5"/>
    </row>
    <row r="332" spans="4:8" x14ac:dyDescent="0.2">
      <c r="D332" s="5"/>
      <c r="H332" s="5"/>
    </row>
    <row r="333" spans="4:8" x14ac:dyDescent="0.2">
      <c r="D333" s="5"/>
      <c r="H333" s="5"/>
    </row>
    <row r="334" spans="4:8" x14ac:dyDescent="0.2">
      <c r="D334" s="5"/>
      <c r="H334" s="5"/>
    </row>
    <row r="335" spans="4:8" x14ac:dyDescent="0.2">
      <c r="D335" s="5"/>
      <c r="H335" s="5"/>
    </row>
    <row r="336" spans="4:8" x14ac:dyDescent="0.2">
      <c r="D336" s="5"/>
      <c r="H336" s="5"/>
    </row>
    <row r="337" spans="4:8" x14ac:dyDescent="0.2">
      <c r="D337" s="5"/>
      <c r="H337" s="5"/>
    </row>
    <row r="338" spans="4:8" x14ac:dyDescent="0.2">
      <c r="D338" s="5"/>
      <c r="H338" s="5"/>
    </row>
    <row r="339" spans="4:8" x14ac:dyDescent="0.2">
      <c r="D339" s="5"/>
      <c r="H339" s="5"/>
    </row>
  </sheetData>
  <mergeCells count="1"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4"/>
  <sheetViews>
    <sheetView topLeftCell="C1" zoomScale="90" zoomScaleNormal="90" workbookViewId="0">
      <selection activeCell="K20" sqref="K20"/>
    </sheetView>
  </sheetViews>
  <sheetFormatPr baseColWidth="10" defaultColWidth="8.83203125" defaultRowHeight="15" x14ac:dyDescent="0.2"/>
  <cols>
    <col min="1" max="1" width="45" style="6" customWidth="1"/>
    <col min="2" max="2" width="41.83203125" customWidth="1"/>
    <col min="3" max="3" width="10.5" customWidth="1"/>
    <col min="4" max="4" width="12.6640625" customWidth="1"/>
    <col min="5" max="5" width="26.83203125" customWidth="1"/>
    <col min="6" max="6" width="20.5" customWidth="1"/>
    <col min="7" max="7" width="21" customWidth="1"/>
    <col min="8" max="8" width="35.33203125" customWidth="1"/>
    <col min="9" max="9" width="37.5" customWidth="1"/>
    <col min="10" max="10" width="20.6640625" customWidth="1"/>
  </cols>
  <sheetData>
    <row r="1" spans="1:12" ht="16" thickBot="1" x14ac:dyDescent="0.25">
      <c r="A1" s="12" t="s">
        <v>364</v>
      </c>
      <c r="B1" s="12" t="s">
        <v>365</v>
      </c>
      <c r="E1" s="75" t="s">
        <v>327</v>
      </c>
      <c r="F1" s="75"/>
      <c r="G1" s="75"/>
    </row>
    <row r="2" spans="1:12" ht="16" thickTop="1" x14ac:dyDescent="0.2">
      <c r="A2" s="13">
        <f>'Q1'!K2</f>
        <v>2.2999999999999998</v>
      </c>
      <c r="B2" s="13">
        <f>'Q1'!L2</f>
        <v>2.1</v>
      </c>
      <c r="E2" s="38"/>
      <c r="F2" s="39" t="s">
        <v>379</v>
      </c>
      <c r="G2" s="12" t="s">
        <v>380</v>
      </c>
    </row>
    <row r="3" spans="1:12" x14ac:dyDescent="0.2">
      <c r="A3" s="13">
        <f>'Q1'!K3</f>
        <v>1.6</v>
      </c>
      <c r="B3" s="13">
        <f>'Q1'!L3</f>
        <v>2.12</v>
      </c>
      <c r="E3" s="40" t="s">
        <v>324</v>
      </c>
      <c r="F3" s="24">
        <f>AVERAGE(A2:A37)</f>
        <v>1.7088888888888887</v>
      </c>
      <c r="G3" s="24">
        <f>AVERAGE(B2:B35)</f>
        <v>1.7335294117647058</v>
      </c>
    </row>
    <row r="4" spans="1:12" x14ac:dyDescent="0.2">
      <c r="A4" s="13">
        <f>'Q1'!K4</f>
        <v>1.94</v>
      </c>
      <c r="B4" s="13">
        <f>'Q1'!L4</f>
        <v>1.81</v>
      </c>
      <c r="E4" s="40" t="s">
        <v>343</v>
      </c>
      <c r="F4" s="24">
        <f>VAR(A2:A37)</f>
        <v>7.2427301587303206E-2</v>
      </c>
      <c r="G4" s="24">
        <f>VAR(B2:B35)</f>
        <v>7.5508377896613174E-2</v>
      </c>
    </row>
    <row r="5" spans="1:12" x14ac:dyDescent="0.2">
      <c r="A5" s="13">
        <f>'Q1'!K5</f>
        <v>1.89</v>
      </c>
      <c r="B5" s="13">
        <f>'Q1'!L5</f>
        <v>1.72</v>
      </c>
      <c r="E5" s="40" t="s">
        <v>366</v>
      </c>
      <c r="F5" s="41">
        <f>COUNT(A2:A37)</f>
        <v>36</v>
      </c>
      <c r="G5" s="41">
        <f>COUNT(B2:B35)</f>
        <v>34</v>
      </c>
    </row>
    <row r="6" spans="1:12" ht="16" thickBot="1" x14ac:dyDescent="0.25">
      <c r="A6" s="13">
        <f>'Q1'!K6</f>
        <v>1.64</v>
      </c>
      <c r="B6" s="13">
        <f>'Q1'!L6</f>
        <v>1.91</v>
      </c>
    </row>
    <row r="7" spans="1:12" ht="16" thickTop="1" x14ac:dyDescent="0.2">
      <c r="A7" s="13">
        <f>'Q1'!K7</f>
        <v>1.41</v>
      </c>
      <c r="B7" s="13">
        <f>'Q1'!L7</f>
        <v>1.59</v>
      </c>
      <c r="E7" s="42" t="s">
        <v>334</v>
      </c>
      <c r="F7" s="39" t="s">
        <v>383</v>
      </c>
      <c r="G7" s="39" t="s">
        <v>384</v>
      </c>
    </row>
    <row r="8" spans="1:12" x14ac:dyDescent="0.2">
      <c r="A8" s="13">
        <f>'Q1'!K8</f>
        <v>1.6</v>
      </c>
      <c r="B8" s="13">
        <f>'Q1'!L8</f>
        <v>1.64</v>
      </c>
      <c r="E8" s="40" t="s">
        <v>369</v>
      </c>
      <c r="F8" s="22">
        <f>'Q1'!O4</f>
        <v>8.5218216667331634E-2</v>
      </c>
      <c r="G8" s="22">
        <f>'Q1'!P4</f>
        <v>8.9378744559360332E-2</v>
      </c>
      <c r="K8" s="6"/>
      <c r="L8" s="6"/>
    </row>
    <row r="9" spans="1:12" x14ac:dyDescent="0.2">
      <c r="A9" s="13">
        <f>'Q1'!K9</f>
        <v>1.63</v>
      </c>
      <c r="B9" s="13">
        <f>'Q1'!L9</f>
        <v>1.85</v>
      </c>
      <c r="K9" s="6"/>
      <c r="L9" s="6"/>
    </row>
    <row r="10" spans="1:12" x14ac:dyDescent="0.2">
      <c r="A10" s="13">
        <f>'Q1'!K10</f>
        <v>2.0299999999999998</v>
      </c>
      <c r="B10" s="13">
        <f>'Q1'!L10</f>
        <v>2.08</v>
      </c>
      <c r="E10" s="40" t="s">
        <v>370</v>
      </c>
      <c r="F10" s="24">
        <f>F3-G3</f>
        <v>-2.4640522875817084E-2</v>
      </c>
      <c r="K10" s="6"/>
      <c r="L10" s="6"/>
    </row>
    <row r="11" spans="1:12" x14ac:dyDescent="0.2">
      <c r="A11" s="13">
        <f>'Q1'!K11</f>
        <v>1.31</v>
      </c>
      <c r="B11" s="13">
        <f>'Q1'!L11</f>
        <v>1.65</v>
      </c>
      <c r="E11" s="40" t="s">
        <v>326</v>
      </c>
      <c r="F11" s="24">
        <f>SQRT((G4/G5)+(F4/F5))</f>
        <v>6.5059235566937268E-2</v>
      </c>
      <c r="K11" s="6"/>
      <c r="L11" s="6"/>
    </row>
    <row r="12" spans="1:12" x14ac:dyDescent="0.2">
      <c r="A12" s="13">
        <f>'Q1'!K12</f>
        <v>1.68</v>
      </c>
      <c r="B12" s="13">
        <f>'Q1'!L12</f>
        <v>1.86</v>
      </c>
      <c r="K12" s="6"/>
      <c r="L12" s="6"/>
    </row>
    <row r="13" spans="1:12" ht="16" thickBot="1" x14ac:dyDescent="0.25">
      <c r="A13" s="13">
        <f>'Q1'!K13</f>
        <v>1.84</v>
      </c>
      <c r="B13" s="13">
        <f>'Q1'!L13</f>
        <v>1.87</v>
      </c>
      <c r="E13" s="75" t="s">
        <v>333</v>
      </c>
      <c r="F13" s="75"/>
      <c r="G13" s="75"/>
      <c r="H13" s="75"/>
      <c r="I13" s="75"/>
      <c r="J13" s="75"/>
      <c r="K13" s="6"/>
      <c r="L13" s="6"/>
    </row>
    <row r="14" spans="1:12" ht="19" thickTop="1" thickBot="1" x14ac:dyDescent="0.3">
      <c r="A14" s="13">
        <f>'Q1'!K14</f>
        <v>1.1499999999999999</v>
      </c>
      <c r="B14" s="13">
        <f>'Q1'!L14</f>
        <v>2.0299999999999998</v>
      </c>
      <c r="E14" s="43" t="s">
        <v>328</v>
      </c>
      <c r="F14" s="44" t="s">
        <v>371</v>
      </c>
      <c r="G14" s="44" t="s">
        <v>329</v>
      </c>
      <c r="H14" s="44" t="s">
        <v>372</v>
      </c>
      <c r="I14" s="44" t="s">
        <v>373</v>
      </c>
      <c r="J14" s="44" t="s">
        <v>332</v>
      </c>
      <c r="K14" s="6"/>
      <c r="L14" s="6"/>
    </row>
    <row r="15" spans="1:12" x14ac:dyDescent="0.2">
      <c r="A15" s="13">
        <f>'Q1'!K15</f>
        <v>1.53</v>
      </c>
      <c r="B15" s="13">
        <f>'Q1'!L15</f>
        <v>1.66</v>
      </c>
      <c r="E15" s="17">
        <v>0.92</v>
      </c>
      <c r="F15" s="45">
        <f>_xlfn.NORM.S.INV((1+E15)/2)</f>
        <v>1.7506860712521695</v>
      </c>
      <c r="G15" s="45">
        <f>F15*$F$11</f>
        <v>0.11389829751335082</v>
      </c>
      <c r="H15" s="19">
        <f>$F$10-G15</f>
        <v>-0.1385388203891679</v>
      </c>
      <c r="I15" s="19">
        <f>$F$10+F15</f>
        <v>1.7260455483763524</v>
      </c>
      <c r="J15" s="45">
        <f>I15-H15</f>
        <v>1.8645843687655204</v>
      </c>
      <c r="K15" s="6"/>
      <c r="L15" s="6"/>
    </row>
    <row r="16" spans="1:12" x14ac:dyDescent="0.2">
      <c r="A16" s="13">
        <f>'Q1'!K16</f>
        <v>1.57</v>
      </c>
      <c r="B16" s="13">
        <f>'Q1'!L16</f>
        <v>1.1000000000000001</v>
      </c>
      <c r="E16" s="16">
        <v>0.95</v>
      </c>
      <c r="F16" s="45">
        <f t="shared" ref="F16:F17" si="0">_xlfn.NORM.S.INV((1+E16)/2)</f>
        <v>1.9599639845400536</v>
      </c>
      <c r="G16" s="45">
        <f t="shared" ref="G16:G17" si="1">F16*$F$11</f>
        <v>0.12751375857290434</v>
      </c>
      <c r="H16" s="19">
        <f t="shared" ref="H16:H17" si="2">$F$10-G16</f>
        <v>-0.15215428144872142</v>
      </c>
      <c r="I16" s="19">
        <f t="shared" ref="I16:I17" si="3">$F$10+F16</f>
        <v>1.9353234616642365</v>
      </c>
      <c r="J16" s="45">
        <f t="shared" ref="J16:J17" si="4">I16-H16</f>
        <v>2.0874777431129581</v>
      </c>
      <c r="K16" s="6"/>
      <c r="L16" s="6"/>
    </row>
    <row r="17" spans="1:12" x14ac:dyDescent="0.2">
      <c r="A17" s="13">
        <f>'Q1'!K17</f>
        <v>1.58</v>
      </c>
      <c r="B17" s="13">
        <f>'Q1'!L17</f>
        <v>1.89</v>
      </c>
      <c r="E17" s="16">
        <v>0.98</v>
      </c>
      <c r="F17" s="45">
        <f t="shared" si="0"/>
        <v>2.3263478740408408</v>
      </c>
      <c r="G17" s="45">
        <f t="shared" si="1"/>
        <v>0.15135041434786678</v>
      </c>
      <c r="H17" s="19">
        <f t="shared" si="2"/>
        <v>-0.17599093722368386</v>
      </c>
      <c r="I17" s="19">
        <f t="shared" si="3"/>
        <v>2.3017073511650237</v>
      </c>
      <c r="J17" s="45">
        <f t="shared" si="4"/>
        <v>2.4776982883887078</v>
      </c>
      <c r="K17" s="6"/>
      <c r="L17" s="6"/>
    </row>
    <row r="18" spans="1:12" x14ac:dyDescent="0.2">
      <c r="A18" s="13">
        <f>'Q1'!K18</f>
        <v>1.9</v>
      </c>
      <c r="B18" s="13">
        <f>'Q1'!L18</f>
        <v>1.73</v>
      </c>
      <c r="E18" s="10" t="s">
        <v>334</v>
      </c>
      <c r="F18" s="64" t="s">
        <v>334</v>
      </c>
      <c r="G18" s="6"/>
      <c r="H18" s="6"/>
      <c r="I18" s="6"/>
      <c r="J18" s="6"/>
    </row>
    <row r="19" spans="1:12" x14ac:dyDescent="0.2">
      <c r="A19" s="13">
        <f>'Q1'!K19</f>
        <v>1.7</v>
      </c>
      <c r="B19" s="13">
        <f>'Q1'!L19</f>
        <v>1.91</v>
      </c>
      <c r="E19" s="6"/>
      <c r="F19" s="6"/>
      <c r="G19" s="6"/>
      <c r="H19" s="6"/>
      <c r="I19" s="6"/>
      <c r="J19" s="6"/>
    </row>
    <row r="20" spans="1:12" ht="16" thickBot="1" x14ac:dyDescent="0.25">
      <c r="A20" s="13">
        <f>'Q1'!K20</f>
        <v>1.45</v>
      </c>
      <c r="B20" s="13">
        <f>'Q1'!L20</f>
        <v>1.77</v>
      </c>
      <c r="E20" s="75" t="s">
        <v>335</v>
      </c>
      <c r="F20" s="75"/>
      <c r="G20" s="75"/>
      <c r="H20" s="75"/>
      <c r="I20" s="6"/>
      <c r="J20" s="6"/>
    </row>
    <row r="21" spans="1:12" ht="16" thickTop="1" x14ac:dyDescent="0.2">
      <c r="A21" s="13">
        <f>'Q1'!K21</f>
        <v>1.19</v>
      </c>
      <c r="B21" s="13">
        <f>'Q1'!L21</f>
        <v>1.08</v>
      </c>
      <c r="E21" s="38"/>
      <c r="F21" s="39" t="s">
        <v>383</v>
      </c>
      <c r="G21" s="39" t="s">
        <v>384</v>
      </c>
      <c r="H21" s="39" t="s">
        <v>374</v>
      </c>
      <c r="I21" s="6"/>
      <c r="J21" s="6"/>
    </row>
    <row r="22" spans="1:12" x14ac:dyDescent="0.2">
      <c r="A22" s="13">
        <f>'Q1'!K22</f>
        <v>1.8</v>
      </c>
      <c r="B22" s="13">
        <f>'Q1'!L22</f>
        <v>1.45</v>
      </c>
      <c r="E22" s="40" t="s">
        <v>375</v>
      </c>
      <c r="F22" s="24">
        <f>'Q1'!O3</f>
        <v>1.6910410094637218</v>
      </c>
      <c r="G22" s="24">
        <f>'Q1'!P3</f>
        <v>1.7153627760252355</v>
      </c>
      <c r="H22" s="24">
        <f>F22-G22</f>
        <v>-2.4321766561513636E-2</v>
      </c>
      <c r="I22" s="6"/>
      <c r="J22" s="6"/>
    </row>
    <row r="23" spans="1:12" x14ac:dyDescent="0.2">
      <c r="A23" s="13">
        <f>'Q1'!K23</f>
        <v>2.1</v>
      </c>
      <c r="B23" s="13">
        <f>'Q1'!L23</f>
        <v>2.04</v>
      </c>
    </row>
    <row r="24" spans="1:12" x14ac:dyDescent="0.2">
      <c r="A24" s="13">
        <f>'Q1'!K24</f>
        <v>1.52</v>
      </c>
      <c r="B24" s="13">
        <f>'Q1'!L24</f>
        <v>1.86</v>
      </c>
    </row>
    <row r="25" spans="1:12" x14ac:dyDescent="0.2">
      <c r="A25" s="13">
        <f>'Q1'!K25</f>
        <v>1.76</v>
      </c>
      <c r="B25" s="13">
        <f>'Q1'!L25</f>
        <v>1.54</v>
      </c>
    </row>
    <row r="26" spans="1:12" x14ac:dyDescent="0.2">
      <c r="A26" s="13">
        <f>'Q1'!K26</f>
        <v>1.56</v>
      </c>
      <c r="B26" s="13">
        <f>'Q1'!L26</f>
        <v>1.54</v>
      </c>
    </row>
    <row r="27" spans="1:12" x14ac:dyDescent="0.2">
      <c r="A27" s="13">
        <f>'Q1'!K27</f>
        <v>2.0499999999999998</v>
      </c>
      <c r="B27" s="13">
        <f>'Q1'!L27</f>
        <v>1.81</v>
      </c>
    </row>
    <row r="28" spans="1:12" x14ac:dyDescent="0.2">
      <c r="A28" s="13">
        <f>'Q1'!K28</f>
        <v>1.92</v>
      </c>
      <c r="B28" s="13">
        <f>'Q1'!L28</f>
        <v>1.71</v>
      </c>
    </row>
    <row r="29" spans="1:12" x14ac:dyDescent="0.2">
      <c r="A29" s="13">
        <f>'Q1'!K29</f>
        <v>1.35</v>
      </c>
      <c r="B29" s="13">
        <f>'Q1'!L29</f>
        <v>1.44</v>
      </c>
    </row>
    <row r="30" spans="1:12" x14ac:dyDescent="0.2">
      <c r="A30" s="13">
        <f>'Q1'!K30</f>
        <v>1.64</v>
      </c>
      <c r="B30" s="13">
        <f>'Q1'!L30</f>
        <v>1.44</v>
      </c>
    </row>
    <row r="31" spans="1:12" x14ac:dyDescent="0.2">
      <c r="A31" s="13">
        <f>'Q1'!K31</f>
        <v>1.41</v>
      </c>
      <c r="B31" s="13">
        <f>'Q1'!L31</f>
        <v>1.58</v>
      </c>
    </row>
    <row r="32" spans="1:12" x14ac:dyDescent="0.2">
      <c r="A32" s="13">
        <f>'Q1'!K32</f>
        <v>2.04</v>
      </c>
      <c r="B32" s="13">
        <f>'Q1'!L32</f>
        <v>2.2200000000000002</v>
      </c>
    </row>
    <row r="33" spans="1:2" x14ac:dyDescent="0.2">
      <c r="A33" s="13">
        <f>'Q1'!K33</f>
        <v>1.92</v>
      </c>
      <c r="B33" s="13">
        <f>'Q1'!L33</f>
        <v>1.87</v>
      </c>
    </row>
    <row r="34" spans="1:2" x14ac:dyDescent="0.2">
      <c r="A34" s="13">
        <f>'Q1'!K34</f>
        <v>1.94</v>
      </c>
      <c r="B34" s="13">
        <f>'Q1'!L34</f>
        <v>1.23</v>
      </c>
    </row>
    <row r="35" spans="1:2" x14ac:dyDescent="0.2">
      <c r="A35" s="13">
        <f>'Q1'!K35</f>
        <v>2.06</v>
      </c>
      <c r="B35" s="13">
        <f>'Q1'!L35</f>
        <v>1.84</v>
      </c>
    </row>
    <row r="36" spans="1:2" x14ac:dyDescent="0.2">
      <c r="A36" s="13">
        <f>'Q1'!K36</f>
        <v>1.73</v>
      </c>
    </row>
    <row r="37" spans="1:2" x14ac:dyDescent="0.2">
      <c r="A37" s="13">
        <f>'Q1'!K37</f>
        <v>1.78</v>
      </c>
    </row>
    <row r="38" spans="1:2" x14ac:dyDescent="0.2">
      <c r="A38"/>
    </row>
    <row r="39" spans="1:2" x14ac:dyDescent="0.2">
      <c r="A39"/>
    </row>
    <row r="40" spans="1:2" x14ac:dyDescent="0.2">
      <c r="A40"/>
    </row>
    <row r="41" spans="1:2" x14ac:dyDescent="0.2">
      <c r="A41"/>
    </row>
    <row r="42" spans="1:2" x14ac:dyDescent="0.2">
      <c r="A42"/>
    </row>
    <row r="43" spans="1:2" x14ac:dyDescent="0.2">
      <c r="A43"/>
    </row>
    <row r="44" spans="1:2" x14ac:dyDescent="0.2">
      <c r="A44"/>
    </row>
    <row r="45" spans="1:2" x14ac:dyDescent="0.2">
      <c r="A45"/>
    </row>
    <row r="46" spans="1:2" x14ac:dyDescent="0.2">
      <c r="A46"/>
    </row>
    <row r="47" spans="1:2" x14ac:dyDescent="0.2">
      <c r="A47"/>
    </row>
    <row r="48" spans="1:2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</sheetData>
  <mergeCells count="3">
    <mergeCell ref="E1:G1"/>
    <mergeCell ref="E13:J13"/>
    <mergeCell ref="E20:H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U339"/>
  <sheetViews>
    <sheetView topLeftCell="M1" zoomScale="90" zoomScaleNormal="90" workbookViewId="0">
      <selection activeCell="W19" sqref="W19"/>
    </sheetView>
  </sheetViews>
  <sheetFormatPr baseColWidth="10" defaultColWidth="8.83203125" defaultRowHeight="15" x14ac:dyDescent="0.2"/>
  <cols>
    <col min="4" max="4" width="29.6640625" style="6" customWidth="1"/>
    <col min="6" max="6" width="9.6640625" customWidth="1"/>
    <col min="7" max="7" width="10.1640625" customWidth="1"/>
    <col min="8" max="8" width="28.33203125" style="6" customWidth="1"/>
    <col min="11" max="11" width="37" style="6" customWidth="1"/>
    <col min="12" max="12" width="35.5" customWidth="1"/>
    <col min="14" max="14" width="26.83203125" customWidth="1"/>
    <col min="15" max="15" width="17.5" customWidth="1"/>
    <col min="16" max="16" width="18.5" customWidth="1"/>
    <col min="17" max="17" width="35.33203125" customWidth="1"/>
    <col min="18" max="18" width="37.5" customWidth="1"/>
    <col min="19" max="19" width="20.6640625" customWidth="1"/>
  </cols>
  <sheetData>
    <row r="1" spans="4:21" ht="16" thickBot="1" x14ac:dyDescent="0.25">
      <c r="D1" s="46" t="s">
        <v>319</v>
      </c>
      <c r="E1" s="37"/>
      <c r="F1" s="37"/>
      <c r="G1" s="37"/>
      <c r="H1" s="46" t="s">
        <v>321</v>
      </c>
      <c r="K1" s="12" t="s">
        <v>377</v>
      </c>
      <c r="L1" s="12" t="s">
        <v>378</v>
      </c>
      <c r="N1" s="75" t="s">
        <v>327</v>
      </c>
      <c r="O1" s="75"/>
      <c r="P1" s="75"/>
    </row>
    <row r="2" spans="4:21" ht="16" thickTop="1" x14ac:dyDescent="0.2">
      <c r="D2" s="47">
        <v>1.71</v>
      </c>
      <c r="H2" s="47">
        <v>1.69</v>
      </c>
      <c r="K2">
        <v>1.45</v>
      </c>
      <c r="L2">
        <v>1.43</v>
      </c>
      <c r="N2" s="38"/>
      <c r="O2" s="39" t="s">
        <v>379</v>
      </c>
      <c r="P2" s="12" t="s">
        <v>380</v>
      </c>
    </row>
    <row r="3" spans="4:21" x14ac:dyDescent="0.2">
      <c r="D3" s="47">
        <v>1.42</v>
      </c>
      <c r="H3" s="47">
        <v>1.46</v>
      </c>
      <c r="K3">
        <v>1.54</v>
      </c>
      <c r="L3">
        <v>1.95</v>
      </c>
      <c r="N3" s="40" t="s">
        <v>324</v>
      </c>
      <c r="O3" s="24">
        <f>AVERAGE(K2:K21)</f>
        <v>1.6669999999999998</v>
      </c>
      <c r="P3" s="24">
        <f>AVERAGE(L2:L26)</f>
        <v>1.6319999999999997</v>
      </c>
    </row>
    <row r="4" spans="4:21" x14ac:dyDescent="0.2">
      <c r="D4" s="47">
        <v>1.69</v>
      </c>
      <c r="H4" s="47">
        <v>1.75</v>
      </c>
      <c r="K4">
        <v>1.79</v>
      </c>
      <c r="L4">
        <v>1.78</v>
      </c>
      <c r="N4" s="40" t="s">
        <v>343</v>
      </c>
      <c r="O4" s="24">
        <f>VAR(K2:K21)</f>
        <v>3.9516842105264141E-2</v>
      </c>
      <c r="P4" s="24">
        <f>VAR(L2:L26)</f>
        <v>0.12801666666666792</v>
      </c>
    </row>
    <row r="5" spans="4:21" x14ac:dyDescent="0.2">
      <c r="D5" s="47">
        <v>1.38</v>
      </c>
      <c r="H5" s="47">
        <v>1.34</v>
      </c>
      <c r="K5">
        <v>1.68</v>
      </c>
      <c r="L5">
        <v>1.69</v>
      </c>
      <c r="N5" s="40" t="s">
        <v>366</v>
      </c>
      <c r="O5" s="41">
        <f>COUNT(K2:K21)</f>
        <v>20</v>
      </c>
      <c r="P5" s="41">
        <f>COUNT(L2:L26)</f>
        <v>25</v>
      </c>
    </row>
    <row r="6" spans="4:21" x14ac:dyDescent="0.2">
      <c r="D6" s="47">
        <v>1.31</v>
      </c>
      <c r="H6" s="47">
        <v>1.33</v>
      </c>
      <c r="K6">
        <v>1.85</v>
      </c>
      <c r="L6">
        <v>1.91</v>
      </c>
    </row>
    <row r="7" spans="4:21" x14ac:dyDescent="0.2">
      <c r="D7" s="47">
        <v>1.73</v>
      </c>
      <c r="H7" s="47">
        <v>1.81</v>
      </c>
      <c r="K7">
        <v>1.72</v>
      </c>
      <c r="L7">
        <v>0.86</v>
      </c>
      <c r="N7" s="40" t="s">
        <v>370</v>
      </c>
      <c r="O7" s="24">
        <f>O3-P3</f>
        <v>3.5000000000000142E-2</v>
      </c>
    </row>
    <row r="8" spans="4:21" x14ac:dyDescent="0.2">
      <c r="D8" s="47">
        <v>2.0099999999999998</v>
      </c>
      <c r="H8" s="47">
        <v>2.0499999999999998</v>
      </c>
      <c r="K8">
        <v>1.78</v>
      </c>
      <c r="L8">
        <v>1.35</v>
      </c>
      <c r="N8" s="40" t="s">
        <v>338</v>
      </c>
      <c r="O8" s="24">
        <f>SQRT((O4/O5)+(P4/P5))</f>
        <v>8.4240778557239868E-2</v>
      </c>
      <c r="T8" s="6"/>
      <c r="U8" s="6"/>
    </row>
    <row r="9" spans="4:21" x14ac:dyDescent="0.2">
      <c r="D9" s="47">
        <v>1.84</v>
      </c>
      <c r="H9" s="47">
        <v>1.95</v>
      </c>
      <c r="K9">
        <v>1.84</v>
      </c>
      <c r="L9">
        <v>1.27</v>
      </c>
      <c r="N9" s="40" t="s">
        <v>345</v>
      </c>
      <c r="O9" s="24">
        <f>((O4/O5)+(P4/P5))^2/((O4/O5)^2/(O5-1)+(P4/P5)^2/(P5-1))</f>
        <v>38.797821257151114</v>
      </c>
      <c r="T9" s="6"/>
      <c r="U9" s="6"/>
    </row>
    <row r="10" spans="4:21" x14ac:dyDescent="0.2">
      <c r="D10" s="47">
        <v>1.45</v>
      </c>
      <c r="H10" s="47">
        <v>1.44</v>
      </c>
      <c r="K10">
        <v>1.7</v>
      </c>
      <c r="L10">
        <v>1.85</v>
      </c>
      <c r="T10" s="6"/>
      <c r="U10" s="6"/>
    </row>
    <row r="11" spans="4:21" x14ac:dyDescent="0.2">
      <c r="D11" s="47">
        <v>2.14</v>
      </c>
      <c r="H11" s="47">
        <v>2.2400000000000002</v>
      </c>
      <c r="K11">
        <v>1.7</v>
      </c>
      <c r="L11">
        <v>1.1499999999999999</v>
      </c>
      <c r="N11" t="s">
        <v>334</v>
      </c>
      <c r="O11" t="s">
        <v>334</v>
      </c>
      <c r="T11" s="6"/>
      <c r="U11" s="6"/>
    </row>
    <row r="12" spans="4:21" x14ac:dyDescent="0.2">
      <c r="D12" s="47">
        <v>1.53</v>
      </c>
      <c r="H12" s="47">
        <v>1.58</v>
      </c>
      <c r="K12">
        <v>1.66</v>
      </c>
      <c r="L12">
        <v>1.72</v>
      </c>
      <c r="T12" s="6"/>
      <c r="U12" s="6"/>
    </row>
    <row r="13" spans="4:21" ht="16" thickBot="1" x14ac:dyDescent="0.25">
      <c r="D13" s="47">
        <v>1.85</v>
      </c>
      <c r="H13" s="47">
        <v>1.89</v>
      </c>
      <c r="K13">
        <v>2.0099999999999998</v>
      </c>
      <c r="L13">
        <v>0.63</v>
      </c>
      <c r="N13" s="75" t="s">
        <v>333</v>
      </c>
      <c r="O13" s="75"/>
      <c r="P13" s="75"/>
      <c r="Q13" s="75"/>
      <c r="R13" s="75"/>
      <c r="S13" s="75"/>
      <c r="T13" s="6"/>
      <c r="U13" s="6"/>
    </row>
    <row r="14" spans="4:21" ht="19" thickTop="1" thickBot="1" x14ac:dyDescent="0.3">
      <c r="D14" s="47">
        <v>1.38</v>
      </c>
      <c r="H14" s="47">
        <v>1.4</v>
      </c>
      <c r="K14">
        <v>1.81</v>
      </c>
      <c r="L14">
        <v>1.59</v>
      </c>
      <c r="N14" s="43" t="s">
        <v>328</v>
      </c>
      <c r="O14" s="44" t="s">
        <v>376</v>
      </c>
      <c r="P14" s="44" t="s">
        <v>329</v>
      </c>
      <c r="Q14" s="44" t="s">
        <v>372</v>
      </c>
      <c r="R14" s="44" t="s">
        <v>373</v>
      </c>
      <c r="S14" s="44" t="s">
        <v>332</v>
      </c>
      <c r="T14" s="6"/>
      <c r="U14" s="6"/>
    </row>
    <row r="15" spans="4:21" x14ac:dyDescent="0.2">
      <c r="D15" s="47">
        <v>2.04</v>
      </c>
      <c r="H15" s="47">
        <v>2.0699999999999998</v>
      </c>
      <c r="K15">
        <v>1.63</v>
      </c>
      <c r="L15">
        <v>1.54</v>
      </c>
      <c r="N15" s="17">
        <v>0.92</v>
      </c>
      <c r="O15" s="45">
        <f>_xlfn.T.INV((1+N15)/2,$O$9)</f>
        <v>1.7987800537486629</v>
      </c>
      <c r="P15" s="45">
        <f>$O$8*O15</f>
        <v>0.15153063218102114</v>
      </c>
      <c r="Q15" s="19">
        <f>$O$7-P15</f>
        <v>-0.116530632181021</v>
      </c>
      <c r="R15" s="19">
        <f>$O$7+P15</f>
        <v>0.18653063218102128</v>
      </c>
      <c r="S15" s="45">
        <f>R15-Q15</f>
        <v>0.30306126436204228</v>
      </c>
      <c r="T15" s="6"/>
      <c r="U15" s="6"/>
    </row>
    <row r="16" spans="4:21" x14ac:dyDescent="0.2">
      <c r="D16" s="47">
        <v>1.52</v>
      </c>
      <c r="H16" s="47">
        <v>1.67</v>
      </c>
      <c r="K16">
        <v>1.18</v>
      </c>
      <c r="L16">
        <v>2.15</v>
      </c>
      <c r="N16" s="16">
        <v>0.95</v>
      </c>
      <c r="O16" s="45">
        <f t="shared" ref="O16:O17" si="0">_xlfn.T.INV((1+N16)/2,$O$9)</f>
        <v>2.0243941639119702</v>
      </c>
      <c r="P16" s="45">
        <f t="shared" ref="P16:P17" si="1">$O$8*O16</f>
        <v>0.17053654047467703</v>
      </c>
      <c r="Q16" s="19">
        <f t="shared" ref="Q16:Q17" si="2">$O$7-P16</f>
        <v>-0.13553654047467689</v>
      </c>
      <c r="R16" s="19">
        <f t="shared" ref="R16:R17" si="3">$O$7+P16</f>
        <v>0.20553654047467718</v>
      </c>
      <c r="S16" s="45">
        <f t="shared" ref="S16:S17" si="4">R16-Q16</f>
        <v>0.34107308094935407</v>
      </c>
      <c r="T16" s="6"/>
      <c r="U16" s="6"/>
    </row>
    <row r="17" spans="4:21" x14ac:dyDescent="0.2">
      <c r="D17" s="47">
        <v>1.31</v>
      </c>
      <c r="H17" s="47">
        <v>1.28</v>
      </c>
      <c r="K17">
        <v>1.83</v>
      </c>
      <c r="L17">
        <v>1.87</v>
      </c>
      <c r="N17" s="16">
        <v>0.98</v>
      </c>
      <c r="O17" s="45">
        <f t="shared" si="0"/>
        <v>2.4285676308590882</v>
      </c>
      <c r="P17" s="45">
        <f t="shared" si="1"/>
        <v>0.20458442800248111</v>
      </c>
      <c r="Q17" s="19">
        <f t="shared" si="2"/>
        <v>-0.16958442800248097</v>
      </c>
      <c r="R17" s="19">
        <f t="shared" si="3"/>
        <v>0.23958442800248125</v>
      </c>
      <c r="S17" s="45">
        <f t="shared" si="4"/>
        <v>0.40916885600496222</v>
      </c>
      <c r="T17" s="6"/>
      <c r="U17" s="6"/>
    </row>
    <row r="18" spans="4:21" x14ac:dyDescent="0.2">
      <c r="D18" s="47">
        <v>1.68</v>
      </c>
      <c r="H18" s="47">
        <v>1.69</v>
      </c>
      <c r="K18">
        <v>1.27</v>
      </c>
      <c r="L18">
        <v>1.58</v>
      </c>
      <c r="N18" s="10" t="s">
        <v>334</v>
      </c>
      <c r="O18" s="10" t="s">
        <v>334</v>
      </c>
      <c r="P18" s="6"/>
      <c r="Q18" s="6"/>
      <c r="R18" s="6"/>
      <c r="S18" s="6"/>
    </row>
    <row r="19" spans="4:21" x14ac:dyDescent="0.2">
      <c r="D19" s="47">
        <v>1.82</v>
      </c>
      <c r="H19" s="47">
        <v>1.85</v>
      </c>
      <c r="K19">
        <v>1.74</v>
      </c>
      <c r="L19">
        <v>1.74</v>
      </c>
      <c r="N19" s="6"/>
      <c r="O19" s="6"/>
      <c r="P19" s="6"/>
      <c r="Q19" s="6"/>
      <c r="R19" s="6"/>
      <c r="S19" s="6"/>
    </row>
    <row r="20" spans="4:21" ht="16" thickBot="1" x14ac:dyDescent="0.25">
      <c r="D20" s="47">
        <v>1.98</v>
      </c>
      <c r="H20" s="47">
        <v>1.94</v>
      </c>
      <c r="K20">
        <v>1.51</v>
      </c>
      <c r="L20">
        <v>1.7</v>
      </c>
      <c r="N20" s="75" t="s">
        <v>335</v>
      </c>
      <c r="O20" s="75"/>
      <c r="P20" s="75"/>
      <c r="Q20" s="75"/>
      <c r="R20" s="6"/>
      <c r="S20" s="6"/>
    </row>
    <row r="21" spans="4:21" ht="16" thickTop="1" x14ac:dyDescent="0.2">
      <c r="D21" s="47">
        <v>1.65</v>
      </c>
      <c r="H21" s="47">
        <v>1.65</v>
      </c>
      <c r="K21">
        <v>1.65</v>
      </c>
      <c r="L21">
        <v>1.7</v>
      </c>
      <c r="N21" s="38"/>
      <c r="O21" s="39" t="s">
        <v>383</v>
      </c>
      <c r="P21" s="39" t="s">
        <v>384</v>
      </c>
      <c r="Q21" s="39" t="s">
        <v>374</v>
      </c>
      <c r="R21" s="6"/>
      <c r="S21" s="6"/>
    </row>
    <row r="22" spans="4:21" x14ac:dyDescent="0.2">
      <c r="D22" s="47">
        <v>1.93</v>
      </c>
      <c r="H22" s="47">
        <v>1.92</v>
      </c>
      <c r="K22"/>
      <c r="L22">
        <v>1.93</v>
      </c>
      <c r="N22" s="40" t="s">
        <v>375</v>
      </c>
      <c r="O22" s="24">
        <f>'Q1'!O3</f>
        <v>1.6910410094637218</v>
      </c>
      <c r="P22" s="24">
        <f>'Q1'!P3</f>
        <v>1.7153627760252355</v>
      </c>
      <c r="Q22" s="24">
        <f>O22-P22</f>
        <v>-2.4321766561513636E-2</v>
      </c>
      <c r="R22" s="6"/>
      <c r="S22" s="6"/>
    </row>
    <row r="23" spans="4:21" x14ac:dyDescent="0.2">
      <c r="D23" s="47">
        <v>1.08</v>
      </c>
      <c r="H23" s="47">
        <v>1.08</v>
      </c>
      <c r="K23"/>
      <c r="L23">
        <v>2.0099999999999998</v>
      </c>
    </row>
    <row r="24" spans="4:21" x14ac:dyDescent="0.2">
      <c r="D24" s="47">
        <v>1.54</v>
      </c>
      <c r="H24" s="47">
        <v>1.55</v>
      </c>
      <c r="K24"/>
      <c r="L24">
        <v>1.99</v>
      </c>
    </row>
    <row r="25" spans="4:21" x14ac:dyDescent="0.2">
      <c r="D25" s="47">
        <v>1.57</v>
      </c>
      <c r="H25" s="47">
        <v>1.62</v>
      </c>
      <c r="K25"/>
      <c r="L25">
        <v>1.72</v>
      </c>
    </row>
    <row r="26" spans="4:21" x14ac:dyDescent="0.2">
      <c r="D26" s="47">
        <v>1.74</v>
      </c>
      <c r="H26" s="47">
        <v>1.81</v>
      </c>
      <c r="K26"/>
      <c r="L26">
        <v>1.69</v>
      </c>
    </row>
    <row r="27" spans="4:21" x14ac:dyDescent="0.2">
      <c r="D27" s="47">
        <v>1.29</v>
      </c>
      <c r="H27" s="47">
        <v>1.23</v>
      </c>
      <c r="K27"/>
    </row>
    <row r="28" spans="4:21" x14ac:dyDescent="0.2">
      <c r="D28" s="47">
        <v>2.0499999999999998</v>
      </c>
      <c r="H28" s="47">
        <v>1.91</v>
      </c>
      <c r="K28"/>
    </row>
    <row r="29" spans="4:21" x14ac:dyDescent="0.2">
      <c r="D29" s="47">
        <v>1.41</v>
      </c>
      <c r="H29" s="47">
        <v>1.48</v>
      </c>
      <c r="K29"/>
    </row>
    <row r="30" spans="4:21" x14ac:dyDescent="0.2">
      <c r="D30" s="47">
        <v>1.81</v>
      </c>
      <c r="H30" s="47">
        <v>1.7</v>
      </c>
      <c r="K30"/>
    </row>
    <row r="31" spans="4:21" x14ac:dyDescent="0.2">
      <c r="D31" s="47">
        <v>0.94</v>
      </c>
      <c r="H31" s="47">
        <v>0.94</v>
      </c>
      <c r="K31"/>
    </row>
    <row r="32" spans="4:21" x14ac:dyDescent="0.2">
      <c r="D32" s="47">
        <v>1.63</v>
      </c>
      <c r="H32" s="47">
        <v>1.72</v>
      </c>
      <c r="K32"/>
    </row>
    <row r="33" spans="4:11" x14ac:dyDescent="0.2">
      <c r="D33" s="47">
        <v>1.75</v>
      </c>
      <c r="H33" s="47">
        <v>1.69</v>
      </c>
      <c r="K33"/>
    </row>
    <row r="34" spans="4:11" x14ac:dyDescent="0.2">
      <c r="D34" s="47">
        <v>1.37</v>
      </c>
      <c r="H34" s="47">
        <v>1.42</v>
      </c>
      <c r="K34"/>
    </row>
    <row r="35" spans="4:11" x14ac:dyDescent="0.2">
      <c r="D35" s="47">
        <v>2.0299999999999998</v>
      </c>
      <c r="H35" s="47">
        <v>2</v>
      </c>
      <c r="K35"/>
    </row>
    <row r="36" spans="4:11" x14ac:dyDescent="0.2">
      <c r="D36" s="47">
        <v>1.73</v>
      </c>
      <c r="H36" s="47">
        <v>1.73</v>
      </c>
      <c r="K36"/>
    </row>
    <row r="37" spans="4:11" x14ac:dyDescent="0.2">
      <c r="D37" s="47">
        <v>1.03</v>
      </c>
      <c r="H37" s="47">
        <v>1.08</v>
      </c>
      <c r="K37"/>
    </row>
    <row r="38" spans="4:11" x14ac:dyDescent="0.2">
      <c r="D38" s="47">
        <v>1.65</v>
      </c>
      <c r="H38" s="47">
        <v>1.71</v>
      </c>
      <c r="K38"/>
    </row>
    <row r="39" spans="4:11" x14ac:dyDescent="0.2">
      <c r="D39" s="47">
        <v>0.9</v>
      </c>
      <c r="H39" s="47">
        <v>0.86</v>
      </c>
      <c r="K39"/>
    </row>
    <row r="40" spans="4:11" x14ac:dyDescent="0.2">
      <c r="D40" s="47">
        <v>1.72</v>
      </c>
      <c r="H40" s="47">
        <v>1.78</v>
      </c>
      <c r="K40"/>
    </row>
    <row r="41" spans="4:11" x14ac:dyDescent="0.2">
      <c r="D41" s="47">
        <v>1.99</v>
      </c>
      <c r="H41" s="47">
        <v>2.0099999999999998</v>
      </c>
      <c r="K41"/>
    </row>
    <row r="42" spans="4:11" x14ac:dyDescent="0.2">
      <c r="D42" s="47">
        <v>1.91</v>
      </c>
      <c r="H42" s="47">
        <v>1.91</v>
      </c>
      <c r="K42"/>
    </row>
    <row r="43" spans="4:11" x14ac:dyDescent="0.2">
      <c r="D43" s="47">
        <v>1.94</v>
      </c>
      <c r="H43" s="47">
        <v>1.89</v>
      </c>
      <c r="K43"/>
    </row>
    <row r="44" spans="4:11" x14ac:dyDescent="0.2">
      <c r="D44" s="47">
        <v>1.72</v>
      </c>
      <c r="H44" s="47">
        <v>1.75</v>
      </c>
      <c r="K44"/>
    </row>
    <row r="45" spans="4:11" x14ac:dyDescent="0.2">
      <c r="D45" s="47">
        <v>2.1</v>
      </c>
      <c r="H45" s="47">
        <v>2.15</v>
      </c>
      <c r="K45"/>
    </row>
    <row r="46" spans="4:11" x14ac:dyDescent="0.2">
      <c r="D46" s="47">
        <v>1.82</v>
      </c>
      <c r="H46" s="47">
        <v>1.85</v>
      </c>
      <c r="K46"/>
    </row>
    <row r="47" spans="4:11" x14ac:dyDescent="0.2">
      <c r="D47" s="47">
        <v>1.64</v>
      </c>
      <c r="H47" s="47">
        <v>1.55</v>
      </c>
      <c r="K47"/>
    </row>
    <row r="48" spans="4:11" x14ac:dyDescent="0.2">
      <c r="D48" s="47">
        <v>1.65</v>
      </c>
      <c r="H48" s="47">
        <v>1.71</v>
      </c>
      <c r="K48"/>
    </row>
    <row r="49" spans="4:11" x14ac:dyDescent="0.2">
      <c r="D49" s="47">
        <v>1.53</v>
      </c>
      <c r="H49" s="47">
        <v>1.54</v>
      </c>
      <c r="K49"/>
    </row>
    <row r="50" spans="4:11" x14ac:dyDescent="0.2">
      <c r="D50" s="47">
        <v>2.02</v>
      </c>
      <c r="H50" s="47">
        <v>1.99</v>
      </c>
      <c r="K50"/>
    </row>
    <row r="51" spans="4:11" x14ac:dyDescent="0.2">
      <c r="D51" s="47">
        <v>1.1100000000000001</v>
      </c>
      <c r="H51" s="47">
        <v>1.1200000000000001</v>
      </c>
      <c r="K51"/>
    </row>
    <row r="52" spans="4:11" x14ac:dyDescent="0.2">
      <c r="D52" s="47">
        <v>1.99</v>
      </c>
      <c r="H52" s="47">
        <v>2.0099999999999998</v>
      </c>
      <c r="K52"/>
    </row>
    <row r="53" spans="4:11" x14ac:dyDescent="0.2">
      <c r="D53" s="47">
        <v>1.27</v>
      </c>
      <c r="H53" s="47">
        <v>1.3</v>
      </c>
      <c r="K53"/>
    </row>
    <row r="54" spans="4:11" x14ac:dyDescent="0.2">
      <c r="D54" s="47">
        <v>1.78</v>
      </c>
      <c r="H54" s="47">
        <v>1.84</v>
      </c>
      <c r="K54"/>
    </row>
    <row r="55" spans="4:11" x14ac:dyDescent="0.2">
      <c r="D55" s="47">
        <v>1.49</v>
      </c>
      <c r="H55" s="47">
        <v>1.45</v>
      </c>
    </row>
    <row r="56" spans="4:11" x14ac:dyDescent="0.2">
      <c r="D56" s="47">
        <v>1.1499999999999999</v>
      </c>
      <c r="H56" s="47">
        <v>1.19</v>
      </c>
    </row>
    <row r="57" spans="4:11" x14ac:dyDescent="0.2">
      <c r="D57" s="47">
        <v>1.92</v>
      </c>
      <c r="H57" s="47">
        <v>1.98</v>
      </c>
    </row>
    <row r="58" spans="4:11" x14ac:dyDescent="0.2">
      <c r="D58" s="47">
        <v>1.78</v>
      </c>
      <c r="H58" s="47">
        <v>1.86</v>
      </c>
    </row>
    <row r="59" spans="4:11" x14ac:dyDescent="0.2">
      <c r="D59" s="47">
        <v>1.8</v>
      </c>
      <c r="H59" s="47">
        <v>1.85</v>
      </c>
    </row>
    <row r="60" spans="4:11" x14ac:dyDescent="0.2">
      <c r="D60" s="47">
        <v>1.72</v>
      </c>
      <c r="H60" s="47">
        <v>1.81</v>
      </c>
    </row>
    <row r="61" spans="4:11" x14ac:dyDescent="0.2">
      <c r="D61" s="47">
        <v>1.66</v>
      </c>
      <c r="H61" s="47">
        <v>1.68</v>
      </c>
    </row>
    <row r="62" spans="4:11" x14ac:dyDescent="0.2">
      <c r="D62" s="47">
        <v>1.47</v>
      </c>
      <c r="H62" s="47">
        <v>1.55</v>
      </c>
    </row>
    <row r="63" spans="4:11" x14ac:dyDescent="0.2">
      <c r="D63" s="47">
        <v>1.52</v>
      </c>
      <c r="H63" s="47">
        <v>1.68</v>
      </c>
    </row>
    <row r="64" spans="4:11" x14ac:dyDescent="0.2">
      <c r="D64" s="47">
        <v>1.54</v>
      </c>
      <c r="H64" s="47">
        <v>1.55</v>
      </c>
    </row>
    <row r="65" spans="4:8" x14ac:dyDescent="0.2">
      <c r="D65" s="47">
        <v>1.94</v>
      </c>
      <c r="H65" s="47">
        <v>1.86</v>
      </c>
    </row>
    <row r="66" spans="4:8" x14ac:dyDescent="0.2">
      <c r="D66" s="47">
        <v>1.88</v>
      </c>
      <c r="H66" s="47">
        <v>1.81</v>
      </c>
    </row>
    <row r="67" spans="4:8" x14ac:dyDescent="0.2">
      <c r="D67" s="47">
        <v>2.17</v>
      </c>
      <c r="H67" s="47">
        <v>2.29</v>
      </c>
    </row>
    <row r="68" spans="4:8" x14ac:dyDescent="0.2">
      <c r="D68" s="47">
        <v>1.75</v>
      </c>
      <c r="H68" s="47">
        <v>1.77</v>
      </c>
    </row>
    <row r="69" spans="4:8" x14ac:dyDescent="0.2">
      <c r="D69" s="47">
        <v>1.79</v>
      </c>
      <c r="H69" s="47">
        <v>2</v>
      </c>
    </row>
    <row r="70" spans="4:8" x14ac:dyDescent="0.2">
      <c r="D70" s="47">
        <v>1.56</v>
      </c>
      <c r="H70" s="47">
        <v>1.59</v>
      </c>
    </row>
    <row r="71" spans="4:8" x14ac:dyDescent="0.2">
      <c r="D71" s="47">
        <v>1.96</v>
      </c>
      <c r="H71" s="47">
        <v>1.95</v>
      </c>
    </row>
    <row r="72" spans="4:8" x14ac:dyDescent="0.2">
      <c r="D72" s="47">
        <v>1.7</v>
      </c>
      <c r="H72" s="47">
        <v>1.66</v>
      </c>
    </row>
    <row r="73" spans="4:8" x14ac:dyDescent="0.2">
      <c r="D73" s="47">
        <v>1.81</v>
      </c>
      <c r="H73" s="47">
        <v>1.9</v>
      </c>
    </row>
    <row r="74" spans="4:8" x14ac:dyDescent="0.2">
      <c r="D74" s="47">
        <v>1.32</v>
      </c>
      <c r="H74" s="47">
        <v>1.39</v>
      </c>
    </row>
    <row r="75" spans="4:8" x14ac:dyDescent="0.2">
      <c r="D75" s="47">
        <v>1.78</v>
      </c>
      <c r="H75" s="47">
        <v>1.8</v>
      </c>
    </row>
    <row r="76" spans="4:8" x14ac:dyDescent="0.2">
      <c r="D76" s="47">
        <v>1.58</v>
      </c>
      <c r="H76" s="47">
        <v>1.62</v>
      </c>
    </row>
    <row r="77" spans="4:8" x14ac:dyDescent="0.2">
      <c r="D77" s="47">
        <v>1.7</v>
      </c>
      <c r="H77" s="47">
        <v>1.71</v>
      </c>
    </row>
    <row r="78" spans="4:8" x14ac:dyDescent="0.2">
      <c r="D78" s="47">
        <v>1.1299999999999999</v>
      </c>
      <c r="H78" s="47">
        <v>1.1499999999999999</v>
      </c>
    </row>
    <row r="79" spans="4:8" x14ac:dyDescent="0.2">
      <c r="D79" s="47">
        <v>2.11</v>
      </c>
      <c r="H79" s="47">
        <v>2.19</v>
      </c>
    </row>
    <row r="80" spans="4:8" x14ac:dyDescent="0.2">
      <c r="D80" s="47">
        <v>1.56</v>
      </c>
      <c r="H80" s="47">
        <v>1.63</v>
      </c>
    </row>
    <row r="81" spans="4:8" x14ac:dyDescent="0.2">
      <c r="D81" s="47">
        <v>1.6</v>
      </c>
      <c r="H81" s="47">
        <v>1.75</v>
      </c>
    </row>
    <row r="82" spans="4:8" x14ac:dyDescent="0.2">
      <c r="D82" s="47">
        <v>1.67</v>
      </c>
      <c r="H82" s="47">
        <v>1.73</v>
      </c>
    </row>
    <row r="83" spans="4:8" x14ac:dyDescent="0.2">
      <c r="D83" s="47">
        <v>1.83</v>
      </c>
      <c r="H83" s="47">
        <v>2.0499999999999998</v>
      </c>
    </row>
    <row r="84" spans="4:8" x14ac:dyDescent="0.2">
      <c r="D84" s="47">
        <v>1.79</v>
      </c>
      <c r="H84" s="47">
        <v>1.82</v>
      </c>
    </row>
    <row r="85" spans="4:8" x14ac:dyDescent="0.2">
      <c r="D85" s="47">
        <v>1.85</v>
      </c>
      <c r="H85" s="47">
        <v>1.95</v>
      </c>
    </row>
    <row r="86" spans="4:8" x14ac:dyDescent="0.2">
      <c r="D86" s="47">
        <v>1.08</v>
      </c>
      <c r="H86" s="47">
        <v>1.17</v>
      </c>
    </row>
    <row r="87" spans="4:8" x14ac:dyDescent="0.2">
      <c r="D87" s="47">
        <v>2.16</v>
      </c>
      <c r="H87" s="47">
        <v>2.21</v>
      </c>
    </row>
    <row r="88" spans="4:8" x14ac:dyDescent="0.2">
      <c r="D88" s="47">
        <v>1.87</v>
      </c>
      <c r="H88" s="47">
        <v>1.85</v>
      </c>
    </row>
    <row r="89" spans="4:8" x14ac:dyDescent="0.2">
      <c r="D89" s="47">
        <v>1.88</v>
      </c>
      <c r="H89" s="47">
        <v>1.95</v>
      </c>
    </row>
    <row r="90" spans="4:8" x14ac:dyDescent="0.2">
      <c r="D90" s="47">
        <v>1.54</v>
      </c>
      <c r="H90" s="47">
        <v>1.64</v>
      </c>
    </row>
    <row r="91" spans="4:8" x14ac:dyDescent="0.2">
      <c r="D91" s="47">
        <v>1.54</v>
      </c>
      <c r="H91" s="47">
        <v>1.48</v>
      </c>
    </row>
    <row r="92" spans="4:8" x14ac:dyDescent="0.2">
      <c r="D92" s="47">
        <v>1.64</v>
      </c>
      <c r="H92" s="47">
        <v>1.65</v>
      </c>
    </row>
    <row r="93" spans="4:8" x14ac:dyDescent="0.2">
      <c r="D93" s="47">
        <v>2.0299999999999998</v>
      </c>
      <c r="H93" s="47">
        <v>2.0099999999999998</v>
      </c>
    </row>
    <row r="94" spans="4:8" x14ac:dyDescent="0.2">
      <c r="D94" s="47">
        <v>1.66</v>
      </c>
      <c r="H94" s="47">
        <v>1.67</v>
      </c>
    </row>
    <row r="95" spans="4:8" x14ac:dyDescent="0.2">
      <c r="D95" s="47">
        <v>1.65</v>
      </c>
      <c r="H95" s="47">
        <v>1.64</v>
      </c>
    </row>
    <row r="96" spans="4:8" x14ac:dyDescent="0.2">
      <c r="D96" s="47">
        <v>2.37</v>
      </c>
      <c r="H96" s="47">
        <v>2.27</v>
      </c>
    </row>
    <row r="97" spans="4:8" x14ac:dyDescent="0.2">
      <c r="D97" s="47">
        <v>1.89</v>
      </c>
      <c r="H97" s="47">
        <v>1.86</v>
      </c>
    </row>
    <row r="98" spans="4:8" x14ac:dyDescent="0.2">
      <c r="D98" s="47">
        <v>1.45</v>
      </c>
      <c r="H98" s="47">
        <v>1.49</v>
      </c>
    </row>
    <row r="99" spans="4:8" x14ac:dyDescent="0.2">
      <c r="D99" s="47">
        <v>1.65</v>
      </c>
      <c r="H99" s="47">
        <v>1.69</v>
      </c>
    </row>
    <row r="100" spans="4:8" x14ac:dyDescent="0.2">
      <c r="D100" s="47">
        <v>1.8</v>
      </c>
      <c r="H100" s="47">
        <v>1.83</v>
      </c>
    </row>
    <row r="101" spans="4:8" x14ac:dyDescent="0.2">
      <c r="D101" s="47">
        <v>2.1</v>
      </c>
      <c r="H101" s="47">
        <v>2.12</v>
      </c>
    </row>
    <row r="102" spans="4:8" x14ac:dyDescent="0.2">
      <c r="D102" s="47">
        <v>1.64</v>
      </c>
      <c r="H102" s="47">
        <v>1.63</v>
      </c>
    </row>
    <row r="103" spans="4:8" x14ac:dyDescent="0.2">
      <c r="D103" s="47">
        <v>2.0499999999999998</v>
      </c>
      <c r="H103" s="47">
        <v>2</v>
      </c>
    </row>
    <row r="104" spans="4:8" x14ac:dyDescent="0.2">
      <c r="D104" s="47">
        <v>1.96</v>
      </c>
      <c r="H104" s="47">
        <v>2.02</v>
      </c>
    </row>
    <row r="105" spans="4:8" x14ac:dyDescent="0.2">
      <c r="D105" s="47">
        <v>1.48</v>
      </c>
      <c r="H105" s="47">
        <v>1.44</v>
      </c>
    </row>
    <row r="106" spans="4:8" x14ac:dyDescent="0.2">
      <c r="D106" s="47">
        <v>2.23</v>
      </c>
      <c r="H106" s="47">
        <v>2.19</v>
      </c>
    </row>
    <row r="107" spans="4:8" x14ac:dyDescent="0.2">
      <c r="D107" s="47">
        <v>1.99</v>
      </c>
      <c r="H107" s="47">
        <v>2.04</v>
      </c>
    </row>
    <row r="108" spans="4:8" x14ac:dyDescent="0.2">
      <c r="D108" s="47">
        <v>2.04</v>
      </c>
      <c r="H108" s="47">
        <v>2.08</v>
      </c>
    </row>
    <row r="109" spans="4:8" x14ac:dyDescent="0.2">
      <c r="D109" s="47">
        <v>1.66</v>
      </c>
      <c r="H109" s="47">
        <v>1.72</v>
      </c>
    </row>
    <row r="110" spans="4:8" x14ac:dyDescent="0.2">
      <c r="D110" s="47">
        <v>1.65</v>
      </c>
      <c r="H110" s="47">
        <v>1.67</v>
      </c>
    </row>
    <row r="111" spans="4:8" x14ac:dyDescent="0.2">
      <c r="D111" s="47">
        <v>2.0299999999999998</v>
      </c>
      <c r="H111" s="47">
        <v>2.0299999999999998</v>
      </c>
    </row>
    <row r="112" spans="4:8" x14ac:dyDescent="0.2">
      <c r="D112" s="47">
        <v>1.51</v>
      </c>
      <c r="H112" s="47">
        <v>1.56</v>
      </c>
    </row>
    <row r="113" spans="4:8" x14ac:dyDescent="0.2">
      <c r="D113" s="47">
        <v>1.92</v>
      </c>
      <c r="H113" s="47">
        <v>1.92</v>
      </c>
    </row>
    <row r="114" spans="4:8" x14ac:dyDescent="0.2">
      <c r="D114" s="47">
        <v>1.61</v>
      </c>
      <c r="H114" s="47">
        <v>1.66</v>
      </c>
    </row>
    <row r="115" spans="4:8" x14ac:dyDescent="0.2">
      <c r="D115" s="47">
        <v>1.64</v>
      </c>
      <c r="H115" s="47">
        <v>1.61</v>
      </c>
    </row>
    <row r="116" spans="4:8" x14ac:dyDescent="0.2">
      <c r="D116" s="47">
        <v>1.68</v>
      </c>
      <c r="H116" s="47">
        <v>1.87</v>
      </c>
    </row>
    <row r="117" spans="4:8" x14ac:dyDescent="0.2">
      <c r="D117" s="47">
        <v>1.75</v>
      </c>
      <c r="H117" s="47">
        <v>1.69</v>
      </c>
    </row>
    <row r="118" spans="4:8" x14ac:dyDescent="0.2">
      <c r="D118" s="47">
        <v>1</v>
      </c>
      <c r="H118" s="47">
        <v>0.99</v>
      </c>
    </row>
    <row r="119" spans="4:8" x14ac:dyDescent="0.2">
      <c r="D119" s="47">
        <v>2.08</v>
      </c>
      <c r="H119" s="47">
        <v>2.12</v>
      </c>
    </row>
    <row r="120" spans="4:8" x14ac:dyDescent="0.2">
      <c r="D120" s="47">
        <v>1.79</v>
      </c>
      <c r="H120" s="47">
        <v>1.74</v>
      </c>
    </row>
    <row r="121" spans="4:8" x14ac:dyDescent="0.2">
      <c r="D121" s="47">
        <v>1.53</v>
      </c>
      <c r="H121" s="47">
        <v>1.58</v>
      </c>
    </row>
    <row r="122" spans="4:8" x14ac:dyDescent="0.2">
      <c r="D122" s="47">
        <v>1.65</v>
      </c>
      <c r="H122" s="47">
        <v>1.66</v>
      </c>
    </row>
    <row r="123" spans="4:8" x14ac:dyDescent="0.2">
      <c r="D123" s="47">
        <v>2.0699999999999998</v>
      </c>
      <c r="H123" s="47">
        <v>2.04</v>
      </c>
    </row>
    <row r="124" spans="4:8" x14ac:dyDescent="0.2">
      <c r="D124" s="47">
        <v>1.7</v>
      </c>
      <c r="H124" s="47">
        <v>1.86</v>
      </c>
    </row>
    <row r="125" spans="4:8" x14ac:dyDescent="0.2">
      <c r="D125" s="47">
        <v>1.52</v>
      </c>
      <c r="H125" s="47">
        <v>1.53</v>
      </c>
    </row>
    <row r="126" spans="4:8" x14ac:dyDescent="0.2">
      <c r="D126" s="47">
        <v>1.4</v>
      </c>
      <c r="H126" s="47">
        <v>1.4</v>
      </c>
    </row>
    <row r="127" spans="4:8" x14ac:dyDescent="0.2">
      <c r="D127" s="47">
        <v>1.58</v>
      </c>
      <c r="H127" s="47">
        <v>1.59</v>
      </c>
    </row>
    <row r="128" spans="4:8" x14ac:dyDescent="0.2">
      <c r="D128" s="47">
        <v>1.98</v>
      </c>
      <c r="H128" s="47">
        <v>1.99</v>
      </c>
    </row>
    <row r="129" spans="4:8" x14ac:dyDescent="0.2">
      <c r="D129" s="47">
        <v>1.68</v>
      </c>
      <c r="H129" s="47">
        <v>1.7</v>
      </c>
    </row>
    <row r="130" spans="4:8" x14ac:dyDescent="0.2">
      <c r="D130" s="47">
        <v>1.7</v>
      </c>
      <c r="H130" s="47">
        <v>1.7</v>
      </c>
    </row>
    <row r="131" spans="4:8" x14ac:dyDescent="0.2">
      <c r="D131" s="47">
        <v>1.54</v>
      </c>
      <c r="H131" s="47">
        <v>1.63</v>
      </c>
    </row>
    <row r="132" spans="4:8" x14ac:dyDescent="0.2">
      <c r="D132" s="47">
        <v>1.63</v>
      </c>
      <c r="H132" s="47">
        <v>1.69</v>
      </c>
    </row>
    <row r="133" spans="4:8" x14ac:dyDescent="0.2">
      <c r="D133" s="47">
        <v>1.77</v>
      </c>
      <c r="H133" s="47">
        <v>1.83</v>
      </c>
    </row>
    <row r="134" spans="4:8" x14ac:dyDescent="0.2">
      <c r="D134" s="47">
        <v>1.72</v>
      </c>
      <c r="H134" s="47">
        <v>1.75</v>
      </c>
    </row>
    <row r="135" spans="4:8" x14ac:dyDescent="0.2">
      <c r="D135" s="47">
        <v>1.6</v>
      </c>
      <c r="H135" s="47">
        <v>1.68</v>
      </c>
    </row>
    <row r="136" spans="4:8" x14ac:dyDescent="0.2">
      <c r="D136" s="47">
        <v>1.62</v>
      </c>
      <c r="H136" s="47">
        <v>1.62</v>
      </c>
    </row>
    <row r="137" spans="4:8" x14ac:dyDescent="0.2">
      <c r="D137" s="47">
        <v>0.81</v>
      </c>
      <c r="H137" s="47">
        <v>0.85</v>
      </c>
    </row>
    <row r="138" spans="4:8" x14ac:dyDescent="0.2">
      <c r="D138" s="47">
        <v>1.83</v>
      </c>
      <c r="H138" s="47">
        <v>1.91</v>
      </c>
    </row>
    <row r="139" spans="4:8" x14ac:dyDescent="0.2">
      <c r="D139" s="47">
        <v>2.39</v>
      </c>
      <c r="H139" s="47">
        <v>2.3199999999999998</v>
      </c>
    </row>
    <row r="140" spans="4:8" x14ac:dyDescent="0.2">
      <c r="D140" s="47">
        <v>1.78</v>
      </c>
      <c r="H140" s="47">
        <v>1.72</v>
      </c>
    </row>
    <row r="141" spans="4:8" x14ac:dyDescent="0.2">
      <c r="D141" s="47">
        <v>1.55</v>
      </c>
      <c r="H141" s="47">
        <v>1.58</v>
      </c>
    </row>
    <row r="142" spans="4:8" x14ac:dyDescent="0.2">
      <c r="D142" s="47">
        <v>1.98</v>
      </c>
      <c r="H142" s="47">
        <v>1.85</v>
      </c>
    </row>
    <row r="143" spans="4:8" x14ac:dyDescent="0.2">
      <c r="D143" s="47">
        <v>1.72</v>
      </c>
      <c r="H143" s="47">
        <v>1.79</v>
      </c>
    </row>
    <row r="144" spans="4:8" x14ac:dyDescent="0.2">
      <c r="D144" s="47">
        <v>1.57</v>
      </c>
      <c r="H144" s="47">
        <v>1.59</v>
      </c>
    </row>
    <row r="145" spans="4:8" x14ac:dyDescent="0.2">
      <c r="D145" s="47">
        <v>1.6</v>
      </c>
      <c r="H145" s="47">
        <v>1.6</v>
      </c>
    </row>
    <row r="146" spans="4:8" x14ac:dyDescent="0.2">
      <c r="D146" s="47">
        <v>1.53</v>
      </c>
      <c r="H146" s="47">
        <v>1.54</v>
      </c>
    </row>
    <row r="147" spans="4:8" x14ac:dyDescent="0.2">
      <c r="D147" s="47">
        <v>1.85</v>
      </c>
      <c r="H147" s="47">
        <v>1.84</v>
      </c>
    </row>
    <row r="148" spans="4:8" x14ac:dyDescent="0.2">
      <c r="D148" s="47">
        <v>1.78</v>
      </c>
      <c r="H148" s="47">
        <v>1.77</v>
      </c>
    </row>
    <row r="149" spans="4:8" x14ac:dyDescent="0.2">
      <c r="D149" s="47">
        <v>1.41</v>
      </c>
      <c r="H149" s="47">
        <v>1.45</v>
      </c>
    </row>
    <row r="150" spans="4:8" x14ac:dyDescent="0.2">
      <c r="D150" s="47">
        <v>1.87</v>
      </c>
      <c r="H150" s="47">
        <v>1.85</v>
      </c>
    </row>
    <row r="151" spans="4:8" x14ac:dyDescent="0.2">
      <c r="D151" s="47">
        <v>1.75</v>
      </c>
      <c r="H151" s="47">
        <v>1.73</v>
      </c>
    </row>
    <row r="152" spans="4:8" x14ac:dyDescent="0.2">
      <c r="D152" s="47">
        <v>1.62</v>
      </c>
      <c r="H152" s="47">
        <v>1.63</v>
      </c>
    </row>
    <row r="153" spans="4:8" x14ac:dyDescent="0.2">
      <c r="D153" s="47">
        <v>2.04</v>
      </c>
      <c r="H153" s="47">
        <v>2.15</v>
      </c>
    </row>
    <row r="154" spans="4:8" x14ac:dyDescent="0.2">
      <c r="D154" s="47">
        <v>1.85</v>
      </c>
      <c r="H154" s="47">
        <v>1.81</v>
      </c>
    </row>
    <row r="155" spans="4:8" x14ac:dyDescent="0.2">
      <c r="D155" s="47">
        <v>1.76</v>
      </c>
      <c r="H155" s="47">
        <v>1.78</v>
      </c>
    </row>
    <row r="156" spans="4:8" x14ac:dyDescent="0.2">
      <c r="D156" s="47">
        <v>1.64</v>
      </c>
      <c r="H156" s="47">
        <v>1.7</v>
      </c>
    </row>
    <row r="157" spans="4:8" x14ac:dyDescent="0.2">
      <c r="D157" s="47">
        <v>1.74</v>
      </c>
      <c r="H157" s="47">
        <v>1.78</v>
      </c>
    </row>
    <row r="158" spans="4:8" x14ac:dyDescent="0.2">
      <c r="D158" s="47">
        <v>1.59</v>
      </c>
      <c r="H158" s="47">
        <v>1.58</v>
      </c>
    </row>
    <row r="159" spans="4:8" x14ac:dyDescent="0.2">
      <c r="D159" s="47">
        <v>1.64</v>
      </c>
      <c r="H159" s="47">
        <v>1.69</v>
      </c>
    </row>
    <row r="160" spans="4:8" x14ac:dyDescent="0.2">
      <c r="D160" s="47">
        <v>1.59</v>
      </c>
      <c r="H160" s="47">
        <v>1.62</v>
      </c>
    </row>
    <row r="161" spans="4:8" x14ac:dyDescent="0.2">
      <c r="D161" s="47">
        <v>1.6</v>
      </c>
      <c r="H161" s="47">
        <v>1.61</v>
      </c>
    </row>
    <row r="162" spans="4:8" x14ac:dyDescent="0.2">
      <c r="D162" s="47">
        <v>1.35</v>
      </c>
      <c r="H162" s="47">
        <v>1.52</v>
      </c>
    </row>
    <row r="163" spans="4:8" x14ac:dyDescent="0.2">
      <c r="D163" s="47">
        <v>1.67</v>
      </c>
      <c r="H163" s="47">
        <v>1.74</v>
      </c>
    </row>
    <row r="164" spans="4:8" x14ac:dyDescent="0.2">
      <c r="D164" s="47">
        <v>1.55</v>
      </c>
      <c r="H164" s="47">
        <v>1.6</v>
      </c>
    </row>
    <row r="165" spans="4:8" x14ac:dyDescent="0.2">
      <c r="D165" s="47">
        <v>1.51</v>
      </c>
      <c r="H165" s="47">
        <v>1.5</v>
      </c>
    </row>
    <row r="166" spans="4:8" x14ac:dyDescent="0.2">
      <c r="D166" s="47">
        <v>1.6</v>
      </c>
      <c r="H166" s="47">
        <v>1.56</v>
      </c>
    </row>
    <row r="167" spans="4:8" x14ac:dyDescent="0.2">
      <c r="D167" s="47">
        <v>1.72</v>
      </c>
      <c r="H167" s="47">
        <v>1.72</v>
      </c>
    </row>
    <row r="168" spans="4:8" x14ac:dyDescent="0.2">
      <c r="D168" s="47">
        <v>1.89</v>
      </c>
      <c r="H168" s="47">
        <v>1.95</v>
      </c>
    </row>
    <row r="169" spans="4:8" x14ac:dyDescent="0.2">
      <c r="D169" s="47">
        <v>1.49</v>
      </c>
      <c r="H169" s="47">
        <v>1.47</v>
      </c>
    </row>
    <row r="170" spans="4:8" x14ac:dyDescent="0.2">
      <c r="D170" s="47">
        <v>1.67</v>
      </c>
      <c r="H170" s="47">
        <v>1.78</v>
      </c>
    </row>
    <row r="171" spans="4:8" x14ac:dyDescent="0.2">
      <c r="D171" s="47">
        <v>1.92</v>
      </c>
      <c r="H171" s="47">
        <v>1.96</v>
      </c>
    </row>
    <row r="172" spans="4:8" x14ac:dyDescent="0.2">
      <c r="D172" s="47">
        <v>1.6</v>
      </c>
      <c r="H172" s="47">
        <v>1.6</v>
      </c>
    </row>
    <row r="173" spans="4:8" x14ac:dyDescent="0.2">
      <c r="D173" s="47">
        <v>1.75</v>
      </c>
      <c r="H173" s="47">
        <v>1.71</v>
      </c>
    </row>
    <row r="174" spans="4:8" x14ac:dyDescent="0.2">
      <c r="D174" s="47">
        <v>1.19</v>
      </c>
      <c r="H174" s="47">
        <v>1.24</v>
      </c>
    </row>
    <row r="175" spans="4:8" x14ac:dyDescent="0.2">
      <c r="D175" s="47">
        <v>2.0499999999999998</v>
      </c>
      <c r="H175" s="47">
        <v>1.93</v>
      </c>
    </row>
    <row r="176" spans="4:8" x14ac:dyDescent="0.2">
      <c r="D176" s="47">
        <v>1.3</v>
      </c>
      <c r="H176" s="47">
        <v>1.34</v>
      </c>
    </row>
    <row r="177" spans="4:8" x14ac:dyDescent="0.2">
      <c r="D177" s="47">
        <v>1.33</v>
      </c>
      <c r="H177" s="47">
        <v>1.35</v>
      </c>
    </row>
    <row r="178" spans="4:8" x14ac:dyDescent="0.2">
      <c r="D178" s="47">
        <v>1.97</v>
      </c>
      <c r="H178" s="47">
        <v>2</v>
      </c>
    </row>
    <row r="179" spans="4:8" x14ac:dyDescent="0.2">
      <c r="D179" s="47">
        <v>1.6</v>
      </c>
      <c r="H179" s="47">
        <v>1.65</v>
      </c>
    </row>
    <row r="180" spans="4:8" x14ac:dyDescent="0.2">
      <c r="D180" s="47">
        <v>1.82</v>
      </c>
      <c r="H180" s="47">
        <v>1.86</v>
      </c>
    </row>
    <row r="181" spans="4:8" x14ac:dyDescent="0.2">
      <c r="D181" s="47">
        <v>1.68</v>
      </c>
      <c r="H181" s="47">
        <v>1.62</v>
      </c>
    </row>
    <row r="182" spans="4:8" x14ac:dyDescent="0.2">
      <c r="D182" s="47">
        <v>2.2200000000000002</v>
      </c>
      <c r="H182" s="47">
        <v>2.3199999999999998</v>
      </c>
    </row>
    <row r="183" spans="4:8" x14ac:dyDescent="0.2">
      <c r="D183" s="47">
        <v>1.82</v>
      </c>
      <c r="H183" s="47">
        <v>1.96</v>
      </c>
    </row>
    <row r="184" spans="4:8" x14ac:dyDescent="0.2">
      <c r="D184" s="47">
        <v>2.12</v>
      </c>
      <c r="H184" s="47">
        <v>2.36</v>
      </c>
    </row>
    <row r="185" spans="4:8" x14ac:dyDescent="0.2">
      <c r="D185" s="47">
        <v>1.89</v>
      </c>
      <c r="H185" s="47">
        <v>1.91</v>
      </c>
    </row>
    <row r="186" spans="4:8" x14ac:dyDescent="0.2">
      <c r="D186" s="47">
        <v>1.66</v>
      </c>
      <c r="H186" s="47">
        <v>1.72</v>
      </c>
    </row>
    <row r="187" spans="4:8" x14ac:dyDescent="0.2">
      <c r="D187" s="47">
        <v>1.01</v>
      </c>
      <c r="H187" s="47">
        <v>1.1000000000000001</v>
      </c>
    </row>
    <row r="188" spans="4:8" x14ac:dyDescent="0.2">
      <c r="D188" s="47">
        <v>1.28</v>
      </c>
      <c r="H188" s="47">
        <v>1.26</v>
      </c>
    </row>
    <row r="189" spans="4:8" x14ac:dyDescent="0.2">
      <c r="D189" s="47">
        <v>0.63</v>
      </c>
      <c r="H189" s="47">
        <v>0.63</v>
      </c>
    </row>
    <row r="190" spans="4:8" x14ac:dyDescent="0.2">
      <c r="D190" s="47">
        <v>0.86</v>
      </c>
      <c r="H190" s="47">
        <v>0.89</v>
      </c>
    </row>
    <row r="191" spans="4:8" x14ac:dyDescent="0.2">
      <c r="D191" s="47">
        <v>1.63</v>
      </c>
      <c r="H191" s="47">
        <v>1.69</v>
      </c>
    </row>
    <row r="192" spans="4:8" x14ac:dyDescent="0.2">
      <c r="D192" s="47">
        <v>1.58</v>
      </c>
      <c r="H192" s="47">
        <v>1.54</v>
      </c>
    </row>
    <row r="193" spans="4:8" x14ac:dyDescent="0.2">
      <c r="D193" s="47">
        <v>1.83</v>
      </c>
      <c r="H193" s="47">
        <v>1.87</v>
      </c>
    </row>
    <row r="194" spans="4:8" x14ac:dyDescent="0.2">
      <c r="D194" s="47">
        <v>1.52</v>
      </c>
      <c r="H194" s="47">
        <v>1.46</v>
      </c>
    </row>
    <row r="195" spans="4:8" x14ac:dyDescent="0.2">
      <c r="D195" s="47">
        <v>1.84</v>
      </c>
      <c r="H195" s="47">
        <v>1.89</v>
      </c>
    </row>
    <row r="196" spans="4:8" x14ac:dyDescent="0.2">
      <c r="D196" s="47">
        <v>2.21</v>
      </c>
      <c r="H196" s="47">
        <v>2.27</v>
      </c>
    </row>
    <row r="197" spans="4:8" x14ac:dyDescent="0.2">
      <c r="D197" s="47">
        <v>1.44</v>
      </c>
      <c r="H197" s="47">
        <v>1.45</v>
      </c>
    </row>
    <row r="198" spans="4:8" x14ac:dyDescent="0.2">
      <c r="D198" s="47">
        <v>1.89</v>
      </c>
      <c r="H198" s="47">
        <v>1.92</v>
      </c>
    </row>
    <row r="199" spans="4:8" x14ac:dyDescent="0.2">
      <c r="D199" s="47">
        <v>1.83</v>
      </c>
      <c r="H199" s="47">
        <v>1.78</v>
      </c>
    </row>
    <row r="200" spans="4:8" x14ac:dyDescent="0.2">
      <c r="D200" s="47">
        <v>1.78</v>
      </c>
      <c r="H200" s="47">
        <v>1.82</v>
      </c>
    </row>
    <row r="201" spans="4:8" x14ac:dyDescent="0.2">
      <c r="D201" s="47">
        <v>2.0099999999999998</v>
      </c>
      <c r="H201" s="47">
        <v>2.0099999999999998</v>
      </c>
    </row>
    <row r="202" spans="4:8" x14ac:dyDescent="0.2">
      <c r="D202" s="47">
        <v>1.68</v>
      </c>
      <c r="H202" s="47">
        <v>1.66</v>
      </c>
    </row>
    <row r="203" spans="4:8" x14ac:dyDescent="0.2">
      <c r="D203" s="47">
        <v>2.04</v>
      </c>
      <c r="H203" s="47">
        <v>2.15</v>
      </c>
    </row>
    <row r="204" spans="4:8" x14ac:dyDescent="0.2">
      <c r="D204" s="47">
        <v>2.12</v>
      </c>
      <c r="H204" s="47">
        <v>2.16</v>
      </c>
    </row>
    <row r="205" spans="4:8" x14ac:dyDescent="0.2">
      <c r="D205" s="47">
        <v>1.45</v>
      </c>
      <c r="H205" s="47">
        <v>1.5</v>
      </c>
    </row>
    <row r="206" spans="4:8" x14ac:dyDescent="0.2">
      <c r="D206" s="47">
        <v>1.85</v>
      </c>
      <c r="H206" s="47">
        <v>1.85</v>
      </c>
    </row>
    <row r="207" spans="4:8" x14ac:dyDescent="0.2">
      <c r="D207" s="47">
        <v>2.2000000000000002</v>
      </c>
      <c r="H207" s="47">
        <v>2.1</v>
      </c>
    </row>
    <row r="208" spans="4:8" x14ac:dyDescent="0.2">
      <c r="D208" s="47">
        <v>1.6</v>
      </c>
      <c r="H208" s="47">
        <v>1.75</v>
      </c>
    </row>
    <row r="209" spans="4:8" x14ac:dyDescent="0.2">
      <c r="D209" s="47">
        <v>1.95</v>
      </c>
      <c r="H209" s="47">
        <v>2.02</v>
      </c>
    </row>
    <row r="210" spans="4:8" x14ac:dyDescent="0.2">
      <c r="D210" s="47">
        <v>1.41</v>
      </c>
      <c r="H210" s="47">
        <v>1.5</v>
      </c>
    </row>
    <row r="211" spans="4:8" x14ac:dyDescent="0.2">
      <c r="D211" s="47">
        <v>1.62</v>
      </c>
      <c r="H211" s="47">
        <v>1.54</v>
      </c>
    </row>
    <row r="212" spans="4:8" x14ac:dyDescent="0.2">
      <c r="D212" s="47">
        <v>1.78</v>
      </c>
      <c r="H212" s="47">
        <v>1.88</v>
      </c>
    </row>
    <row r="213" spans="4:8" x14ac:dyDescent="0.2">
      <c r="D213" s="47">
        <v>1.05</v>
      </c>
      <c r="H213" s="47">
        <v>1</v>
      </c>
    </row>
    <row r="214" spans="4:8" x14ac:dyDescent="0.2">
      <c r="D214" s="47">
        <v>1.99</v>
      </c>
      <c r="H214" s="47">
        <v>2.1800000000000002</v>
      </c>
    </row>
    <row r="215" spans="4:8" x14ac:dyDescent="0.2">
      <c r="D215" s="47">
        <v>1.83</v>
      </c>
      <c r="H215" s="47">
        <v>1.83</v>
      </c>
    </row>
    <row r="216" spans="4:8" x14ac:dyDescent="0.2">
      <c r="D216" s="47">
        <v>1.85</v>
      </c>
      <c r="H216" s="47">
        <v>1.91</v>
      </c>
    </row>
    <row r="217" spans="4:8" x14ac:dyDescent="0.2">
      <c r="D217" s="47">
        <v>1.44</v>
      </c>
      <c r="H217" s="47">
        <v>1.45</v>
      </c>
    </row>
    <row r="218" spans="4:8" x14ac:dyDescent="0.2">
      <c r="D218" s="47">
        <v>1.03</v>
      </c>
      <c r="H218" s="47">
        <v>1.05</v>
      </c>
    </row>
    <row r="219" spans="4:8" x14ac:dyDescent="0.2">
      <c r="D219" s="47">
        <v>1.66</v>
      </c>
      <c r="H219" s="47">
        <v>1.71</v>
      </c>
    </row>
    <row r="220" spans="4:8" x14ac:dyDescent="0.2">
      <c r="D220" s="47">
        <v>1.18</v>
      </c>
      <c r="H220" s="47">
        <v>1.1599999999999999</v>
      </c>
    </row>
    <row r="221" spans="4:8" x14ac:dyDescent="0.2">
      <c r="D221" s="47">
        <v>1.9</v>
      </c>
      <c r="H221" s="47">
        <v>1.93</v>
      </c>
    </row>
    <row r="222" spans="4:8" x14ac:dyDescent="0.2">
      <c r="D222" s="47">
        <v>2.0699999999999998</v>
      </c>
      <c r="H222" s="47">
        <v>2.27</v>
      </c>
    </row>
    <row r="223" spans="4:8" x14ac:dyDescent="0.2">
      <c r="D223" s="47">
        <v>1.49</v>
      </c>
      <c r="H223" s="47">
        <v>1.44</v>
      </c>
    </row>
    <row r="224" spans="4:8" x14ac:dyDescent="0.2">
      <c r="D224" s="47">
        <v>1.76</v>
      </c>
      <c r="H224" s="47">
        <v>1.79</v>
      </c>
    </row>
    <row r="225" spans="4:8" x14ac:dyDescent="0.2">
      <c r="D225" s="47">
        <v>1.49</v>
      </c>
      <c r="H225" s="47">
        <v>1.49</v>
      </c>
    </row>
    <row r="226" spans="4:8" x14ac:dyDescent="0.2">
      <c r="D226" s="47">
        <v>1.21</v>
      </c>
      <c r="H226" s="47">
        <v>1.27</v>
      </c>
    </row>
    <row r="227" spans="4:8" x14ac:dyDescent="0.2">
      <c r="D227" s="47">
        <v>2.11</v>
      </c>
      <c r="H227" s="47">
        <v>2.17</v>
      </c>
    </row>
    <row r="228" spans="4:8" x14ac:dyDescent="0.2">
      <c r="D228" s="47">
        <v>1.63</v>
      </c>
      <c r="H228" s="47">
        <v>1.67</v>
      </c>
    </row>
    <row r="229" spans="4:8" x14ac:dyDescent="0.2">
      <c r="D229" s="47">
        <v>1.69</v>
      </c>
      <c r="H229" s="47">
        <v>1.74</v>
      </c>
    </row>
    <row r="230" spans="4:8" x14ac:dyDescent="0.2">
      <c r="D230" s="47">
        <v>2.15</v>
      </c>
      <c r="H230" s="47">
        <v>2.12</v>
      </c>
    </row>
    <row r="231" spans="4:8" x14ac:dyDescent="0.2">
      <c r="D231" s="47">
        <v>1.64</v>
      </c>
      <c r="H231" s="47">
        <v>1.73</v>
      </c>
    </row>
    <row r="232" spans="4:8" x14ac:dyDescent="0.2">
      <c r="D232" s="47">
        <v>1.78</v>
      </c>
      <c r="H232" s="47">
        <v>1.87</v>
      </c>
    </row>
    <row r="233" spans="4:8" x14ac:dyDescent="0.2">
      <c r="D233" s="47">
        <v>2.2200000000000002</v>
      </c>
      <c r="H233" s="47">
        <v>2.2200000000000002</v>
      </c>
    </row>
    <row r="234" spans="4:8" x14ac:dyDescent="0.2">
      <c r="D234" s="47">
        <v>1.91</v>
      </c>
      <c r="H234" s="47">
        <v>1.84</v>
      </c>
    </row>
    <row r="235" spans="4:8" x14ac:dyDescent="0.2">
      <c r="D235" s="47">
        <v>1.68</v>
      </c>
      <c r="H235" s="47">
        <v>1.89</v>
      </c>
    </row>
    <row r="236" spans="4:8" x14ac:dyDescent="0.2">
      <c r="D236" s="47">
        <v>1.39</v>
      </c>
      <c r="H236" s="47">
        <v>1.42</v>
      </c>
    </row>
    <row r="237" spans="4:8" x14ac:dyDescent="0.2">
      <c r="D237" s="47">
        <v>2.0499999999999998</v>
      </c>
      <c r="H237" s="47">
        <v>2.04</v>
      </c>
    </row>
    <row r="238" spans="4:8" x14ac:dyDescent="0.2">
      <c r="D238" s="47">
        <v>1.68</v>
      </c>
      <c r="H238" s="47">
        <v>1.68</v>
      </c>
    </row>
    <row r="239" spans="4:8" x14ac:dyDescent="0.2">
      <c r="D239" s="47">
        <v>1.1000000000000001</v>
      </c>
      <c r="H239" s="47">
        <v>1.1399999999999999</v>
      </c>
    </row>
    <row r="240" spans="4:8" x14ac:dyDescent="0.2">
      <c r="D240" s="47">
        <v>1.54</v>
      </c>
      <c r="H240" s="47">
        <v>1.46</v>
      </c>
    </row>
    <row r="241" spans="4:8" x14ac:dyDescent="0.2">
      <c r="D241" s="47">
        <v>1.87</v>
      </c>
      <c r="H241" s="47">
        <v>1.95</v>
      </c>
    </row>
    <row r="242" spans="4:8" x14ac:dyDescent="0.2">
      <c r="D242" s="47">
        <v>1.93</v>
      </c>
      <c r="H242" s="47">
        <v>1.99</v>
      </c>
    </row>
    <row r="243" spans="4:8" x14ac:dyDescent="0.2">
      <c r="D243" s="47">
        <v>1.61</v>
      </c>
      <c r="H243" s="47">
        <v>1.65</v>
      </c>
    </row>
    <row r="244" spans="4:8" x14ac:dyDescent="0.2">
      <c r="D244" s="47">
        <v>1.7</v>
      </c>
      <c r="H244" s="47">
        <v>1.71</v>
      </c>
    </row>
    <row r="245" spans="4:8" x14ac:dyDescent="0.2">
      <c r="D245" s="47">
        <v>1.96</v>
      </c>
      <c r="H245" s="47">
        <v>2.09</v>
      </c>
    </row>
    <row r="246" spans="4:8" x14ac:dyDescent="0.2">
      <c r="D246" s="47">
        <v>1.6</v>
      </c>
      <c r="H246" s="47">
        <v>1.62</v>
      </c>
    </row>
    <row r="247" spans="4:8" x14ac:dyDescent="0.2">
      <c r="D247" s="47">
        <v>1.64</v>
      </c>
      <c r="H247" s="47">
        <v>1.66</v>
      </c>
    </row>
    <row r="248" spans="4:8" x14ac:dyDescent="0.2">
      <c r="D248" s="47">
        <v>1.68</v>
      </c>
      <c r="H248" s="47">
        <v>1.71</v>
      </c>
    </row>
    <row r="249" spans="4:8" x14ac:dyDescent="0.2">
      <c r="D249" s="47">
        <v>1.71</v>
      </c>
      <c r="H249" s="47">
        <v>1.8</v>
      </c>
    </row>
    <row r="250" spans="4:8" x14ac:dyDescent="0.2">
      <c r="D250" s="47">
        <v>1.85</v>
      </c>
      <c r="H250" s="47">
        <v>1.91</v>
      </c>
    </row>
    <row r="251" spans="4:8" x14ac:dyDescent="0.2">
      <c r="D251" s="47">
        <v>1.76</v>
      </c>
      <c r="H251" s="47">
        <v>1.8</v>
      </c>
    </row>
    <row r="252" spans="4:8" x14ac:dyDescent="0.2">
      <c r="D252" s="47">
        <v>1.07</v>
      </c>
      <c r="H252" s="47">
        <v>1.1000000000000001</v>
      </c>
    </row>
    <row r="253" spans="4:8" x14ac:dyDescent="0.2">
      <c r="D253" s="47">
        <v>2.0699999999999998</v>
      </c>
      <c r="H253" s="47">
        <v>2.12</v>
      </c>
    </row>
    <row r="254" spans="4:8" x14ac:dyDescent="0.2">
      <c r="D254" s="47">
        <v>1.84</v>
      </c>
      <c r="H254" s="47">
        <v>1.87</v>
      </c>
    </row>
    <row r="255" spans="4:8" x14ac:dyDescent="0.2">
      <c r="D255" s="47">
        <v>1.57</v>
      </c>
      <c r="H255" s="47">
        <v>1.57</v>
      </c>
    </row>
    <row r="256" spans="4:8" x14ac:dyDescent="0.2">
      <c r="D256" s="47">
        <v>2.21</v>
      </c>
      <c r="H256" s="47">
        <v>2.25</v>
      </c>
    </row>
    <row r="257" spans="4:8" x14ac:dyDescent="0.2">
      <c r="D257" s="47">
        <v>1.87</v>
      </c>
      <c r="H257" s="47">
        <v>1.81</v>
      </c>
    </row>
    <row r="258" spans="4:8" x14ac:dyDescent="0.2">
      <c r="D258" s="47">
        <v>2.06</v>
      </c>
      <c r="H258" s="47">
        <v>2.15</v>
      </c>
    </row>
    <row r="259" spans="4:8" x14ac:dyDescent="0.2">
      <c r="D259" s="47">
        <v>2</v>
      </c>
      <c r="H259" s="47">
        <v>1.98</v>
      </c>
    </row>
    <row r="260" spans="4:8" x14ac:dyDescent="0.2">
      <c r="D260" s="47">
        <v>1.86</v>
      </c>
      <c r="H260" s="47">
        <v>1.88</v>
      </c>
    </row>
    <row r="261" spans="4:8" x14ac:dyDescent="0.2">
      <c r="D261" s="47">
        <v>1.45</v>
      </c>
      <c r="H261" s="47">
        <v>1.43</v>
      </c>
    </row>
    <row r="262" spans="4:8" x14ac:dyDescent="0.2">
      <c r="D262" s="47">
        <v>1.67</v>
      </c>
      <c r="H262" s="47">
        <v>1.7</v>
      </c>
    </row>
    <row r="263" spans="4:8" x14ac:dyDescent="0.2">
      <c r="D263" s="47">
        <v>1.4</v>
      </c>
      <c r="H263" s="47">
        <v>1.39</v>
      </c>
    </row>
    <row r="264" spans="4:8" x14ac:dyDescent="0.2">
      <c r="D264" s="47">
        <v>1.53</v>
      </c>
      <c r="H264" s="47">
        <v>1.5</v>
      </c>
    </row>
    <row r="265" spans="4:8" x14ac:dyDescent="0.2">
      <c r="D265" s="47">
        <v>2.2599999999999998</v>
      </c>
      <c r="H265" s="47">
        <v>2.29</v>
      </c>
    </row>
    <row r="266" spans="4:8" x14ac:dyDescent="0.2">
      <c r="D266" s="47">
        <v>1.79</v>
      </c>
      <c r="H266" s="47">
        <v>1.82</v>
      </c>
    </row>
    <row r="267" spans="4:8" x14ac:dyDescent="0.2">
      <c r="D267" s="47">
        <v>1.44</v>
      </c>
      <c r="H267" s="47">
        <v>1.43</v>
      </c>
    </row>
    <row r="268" spans="4:8" x14ac:dyDescent="0.2">
      <c r="D268" s="47">
        <v>1.68</v>
      </c>
      <c r="H268" s="47">
        <v>1.66</v>
      </c>
    </row>
    <row r="269" spans="4:8" x14ac:dyDescent="0.2">
      <c r="D269" s="47">
        <v>1.65</v>
      </c>
      <c r="H269" s="47">
        <v>1.75</v>
      </c>
    </row>
    <row r="270" spans="4:8" x14ac:dyDescent="0.2">
      <c r="D270" s="47">
        <v>1.64</v>
      </c>
      <c r="H270" s="47">
        <v>1.62</v>
      </c>
    </row>
    <row r="271" spans="4:8" x14ac:dyDescent="0.2">
      <c r="D271" s="47">
        <v>1.52</v>
      </c>
      <c r="H271" s="47">
        <v>1.52</v>
      </c>
    </row>
    <row r="272" spans="4:8" x14ac:dyDescent="0.2">
      <c r="D272" s="47">
        <v>1.31</v>
      </c>
      <c r="H272" s="47">
        <v>1.26</v>
      </c>
    </row>
    <row r="273" spans="4:8" x14ac:dyDescent="0.2">
      <c r="D273" s="47">
        <v>1.56</v>
      </c>
      <c r="H273" s="47">
        <v>1.56</v>
      </c>
    </row>
    <row r="274" spans="4:8" x14ac:dyDescent="0.2">
      <c r="D274" s="47">
        <v>1.25</v>
      </c>
      <c r="H274" s="47">
        <v>1.27</v>
      </c>
    </row>
    <row r="275" spans="4:8" x14ac:dyDescent="0.2">
      <c r="D275" s="47">
        <v>1.52</v>
      </c>
      <c r="H275" s="47">
        <v>1.52</v>
      </c>
    </row>
    <row r="276" spans="4:8" x14ac:dyDescent="0.2">
      <c r="D276" s="47">
        <v>1.49</v>
      </c>
      <c r="H276" s="47">
        <v>1.52</v>
      </c>
    </row>
    <row r="277" spans="4:8" x14ac:dyDescent="0.2">
      <c r="D277" s="47">
        <v>1.67</v>
      </c>
      <c r="H277" s="47">
        <v>1.63</v>
      </c>
    </row>
    <row r="278" spans="4:8" x14ac:dyDescent="0.2">
      <c r="D278" s="47">
        <v>1.85</v>
      </c>
      <c r="H278" s="47">
        <v>1.89</v>
      </c>
    </row>
    <row r="279" spans="4:8" x14ac:dyDescent="0.2">
      <c r="D279" s="47">
        <v>1.8</v>
      </c>
      <c r="H279" s="47">
        <v>1.83</v>
      </c>
    </row>
    <row r="280" spans="4:8" x14ac:dyDescent="0.2">
      <c r="D280" s="47">
        <v>1.83</v>
      </c>
      <c r="H280" s="47">
        <v>1.78</v>
      </c>
    </row>
    <row r="281" spans="4:8" x14ac:dyDescent="0.2">
      <c r="D281" s="47">
        <v>1.6</v>
      </c>
      <c r="H281" s="47">
        <v>1.66</v>
      </c>
    </row>
    <row r="282" spans="4:8" x14ac:dyDescent="0.2">
      <c r="D282" s="47">
        <v>1.87</v>
      </c>
      <c r="H282" s="47">
        <v>1.87</v>
      </c>
    </row>
    <row r="283" spans="4:8" x14ac:dyDescent="0.2">
      <c r="D283" s="47">
        <v>1.0900000000000001</v>
      </c>
      <c r="H283" s="47">
        <v>1.08</v>
      </c>
    </row>
    <row r="284" spans="4:8" x14ac:dyDescent="0.2">
      <c r="D284" s="47">
        <v>1.71</v>
      </c>
      <c r="H284" s="47">
        <v>1.7</v>
      </c>
    </row>
    <row r="285" spans="4:8" x14ac:dyDescent="0.2">
      <c r="D285" s="47">
        <v>1.54</v>
      </c>
      <c r="H285" s="47">
        <v>1.65</v>
      </c>
    </row>
    <row r="286" spans="4:8" x14ac:dyDescent="0.2">
      <c r="D286" s="47">
        <v>1.48</v>
      </c>
      <c r="H286" s="47">
        <v>1.49</v>
      </c>
    </row>
    <row r="287" spans="4:8" x14ac:dyDescent="0.2">
      <c r="D287" s="47">
        <v>2.2400000000000002</v>
      </c>
      <c r="H287" s="47">
        <v>2.25</v>
      </c>
    </row>
    <row r="288" spans="4:8" x14ac:dyDescent="0.2">
      <c r="D288" s="47">
        <v>1.57</v>
      </c>
      <c r="H288" s="47">
        <v>1.65</v>
      </c>
    </row>
    <row r="289" spans="4:8" x14ac:dyDescent="0.2">
      <c r="D289" s="47">
        <v>1.97</v>
      </c>
      <c r="H289" s="47">
        <v>1.9</v>
      </c>
    </row>
    <row r="290" spans="4:8" x14ac:dyDescent="0.2">
      <c r="D290" s="47">
        <v>2.1</v>
      </c>
      <c r="H290" s="47">
        <v>2.14</v>
      </c>
    </row>
    <row r="291" spans="4:8" x14ac:dyDescent="0.2">
      <c r="D291" s="47">
        <v>2.0699999999999998</v>
      </c>
      <c r="H291" s="47">
        <v>2.09</v>
      </c>
    </row>
    <row r="292" spans="4:8" x14ac:dyDescent="0.2">
      <c r="D292" s="47">
        <v>1.45</v>
      </c>
      <c r="H292" s="47">
        <v>1.43</v>
      </c>
    </row>
    <row r="293" spans="4:8" x14ac:dyDescent="0.2">
      <c r="D293" s="47">
        <v>1.57</v>
      </c>
      <c r="H293" s="47">
        <v>1.52</v>
      </c>
    </row>
    <row r="294" spans="4:8" x14ac:dyDescent="0.2">
      <c r="D294" s="47">
        <v>1.91</v>
      </c>
      <c r="H294" s="47">
        <v>1.95</v>
      </c>
    </row>
    <row r="295" spans="4:8" x14ac:dyDescent="0.2">
      <c r="D295" s="47">
        <v>1.49</v>
      </c>
      <c r="H295" s="47">
        <v>1.54</v>
      </c>
    </row>
    <row r="296" spans="4:8" x14ac:dyDescent="0.2">
      <c r="D296" s="47">
        <v>1.63</v>
      </c>
      <c r="H296" s="47">
        <v>1.62</v>
      </c>
    </row>
    <row r="297" spans="4:8" x14ac:dyDescent="0.2">
      <c r="D297" s="47">
        <v>1.61</v>
      </c>
      <c r="H297" s="47">
        <v>1.63</v>
      </c>
    </row>
    <row r="298" spans="4:8" x14ac:dyDescent="0.2">
      <c r="D298" s="47">
        <v>1.94</v>
      </c>
      <c r="H298" s="47">
        <v>2.0099999999999998</v>
      </c>
    </row>
    <row r="299" spans="4:8" x14ac:dyDescent="0.2">
      <c r="D299" s="47">
        <v>1.72</v>
      </c>
      <c r="H299" s="47">
        <v>1.75</v>
      </c>
    </row>
    <row r="300" spans="4:8" x14ac:dyDescent="0.2">
      <c r="D300" s="47">
        <v>1.92</v>
      </c>
      <c r="H300" s="47">
        <v>1.95</v>
      </c>
    </row>
    <row r="301" spans="4:8" x14ac:dyDescent="0.2">
      <c r="D301" s="47">
        <v>1.93</v>
      </c>
      <c r="H301" s="47">
        <v>1.98</v>
      </c>
    </row>
    <row r="302" spans="4:8" x14ac:dyDescent="0.2">
      <c r="D302" s="47">
        <v>1.75</v>
      </c>
      <c r="H302" s="47">
        <v>1.84</v>
      </c>
    </row>
    <row r="303" spans="4:8" x14ac:dyDescent="0.2">
      <c r="D303" s="47">
        <v>2.15</v>
      </c>
      <c r="H303" s="47">
        <v>2.14</v>
      </c>
    </row>
    <row r="304" spans="4:8" x14ac:dyDescent="0.2">
      <c r="D304" s="47">
        <v>1.62</v>
      </c>
      <c r="H304" s="47">
        <v>1.67</v>
      </c>
    </row>
    <row r="305" spans="4:8" x14ac:dyDescent="0.2">
      <c r="D305" s="47">
        <v>1.65</v>
      </c>
      <c r="H305" s="47">
        <v>1.73</v>
      </c>
    </row>
    <row r="306" spans="4:8" x14ac:dyDescent="0.2">
      <c r="D306" s="47">
        <v>0.89</v>
      </c>
      <c r="H306" s="47">
        <v>0.86</v>
      </c>
    </row>
    <row r="307" spans="4:8" x14ac:dyDescent="0.2">
      <c r="D307" s="47">
        <v>1.36</v>
      </c>
      <c r="H307" s="47">
        <v>1.32</v>
      </c>
    </row>
    <row r="308" spans="4:8" x14ac:dyDescent="0.2">
      <c r="D308" s="47">
        <v>2.2999999999999998</v>
      </c>
      <c r="H308" s="47">
        <v>2.2200000000000002</v>
      </c>
    </row>
    <row r="309" spans="4:8" x14ac:dyDescent="0.2">
      <c r="D309" s="47">
        <v>2.14</v>
      </c>
      <c r="H309" s="47">
        <v>2.2999999999999998</v>
      </c>
    </row>
    <row r="310" spans="4:8" x14ac:dyDescent="0.2">
      <c r="D310" s="47">
        <v>1.46</v>
      </c>
      <c r="H310" s="47">
        <v>1.43</v>
      </c>
    </row>
    <row r="311" spans="4:8" x14ac:dyDescent="0.2">
      <c r="D311" s="47">
        <v>2.16</v>
      </c>
      <c r="H311" s="47">
        <v>2.1</v>
      </c>
    </row>
    <row r="312" spans="4:8" x14ac:dyDescent="0.2">
      <c r="D312" s="47">
        <v>1.96</v>
      </c>
      <c r="H312" s="47">
        <v>1.91</v>
      </c>
    </row>
    <row r="313" spans="4:8" x14ac:dyDescent="0.2">
      <c r="D313" s="47">
        <v>1.75</v>
      </c>
      <c r="H313" s="47">
        <v>1.63</v>
      </c>
    </row>
    <row r="314" spans="4:8" x14ac:dyDescent="0.2">
      <c r="D314" s="47">
        <v>1.73</v>
      </c>
      <c r="H314" s="47">
        <v>1.8</v>
      </c>
    </row>
    <row r="315" spans="4:8" x14ac:dyDescent="0.2">
      <c r="D315" s="47">
        <v>1.63</v>
      </c>
      <c r="H315" s="47">
        <v>1.56</v>
      </c>
    </row>
    <row r="316" spans="4:8" x14ac:dyDescent="0.2">
      <c r="D316" s="47">
        <v>1.63</v>
      </c>
      <c r="H316" s="47">
        <v>1.68</v>
      </c>
    </row>
    <row r="317" spans="4:8" x14ac:dyDescent="0.2">
      <c r="D317" s="47">
        <v>1.3</v>
      </c>
      <c r="H317" s="47">
        <v>1.3</v>
      </c>
    </row>
    <row r="318" spans="4:8" x14ac:dyDescent="0.2">
      <c r="D318" s="47">
        <v>1.26</v>
      </c>
      <c r="H318" s="47">
        <v>1.25</v>
      </c>
    </row>
    <row r="319" spans="4:8" x14ac:dyDescent="0.2">
      <c r="D319" s="5"/>
      <c r="H319" s="5"/>
    </row>
    <row r="320" spans="4:8" x14ac:dyDescent="0.2">
      <c r="D320" s="5"/>
      <c r="H320" s="5"/>
    </row>
    <row r="321" spans="4:8" x14ac:dyDescent="0.2">
      <c r="D321" s="5"/>
      <c r="H321" s="5"/>
    </row>
    <row r="322" spans="4:8" x14ac:dyDescent="0.2">
      <c r="D322" s="5"/>
      <c r="H322" s="5"/>
    </row>
    <row r="323" spans="4:8" x14ac:dyDescent="0.2">
      <c r="D323" s="5"/>
      <c r="H323" s="5"/>
    </row>
    <row r="324" spans="4:8" x14ac:dyDescent="0.2">
      <c r="D324" s="5"/>
      <c r="H324" s="5"/>
    </row>
    <row r="325" spans="4:8" x14ac:dyDescent="0.2">
      <c r="D325" s="5"/>
      <c r="H325" s="5"/>
    </row>
    <row r="326" spans="4:8" x14ac:dyDescent="0.2">
      <c r="D326" s="5"/>
      <c r="H326" s="5"/>
    </row>
    <row r="327" spans="4:8" x14ac:dyDescent="0.2">
      <c r="D327" s="5"/>
      <c r="H327" s="5"/>
    </row>
    <row r="328" spans="4:8" x14ac:dyDescent="0.2">
      <c r="D328" s="5"/>
      <c r="H328" s="5"/>
    </row>
    <row r="329" spans="4:8" x14ac:dyDescent="0.2">
      <c r="D329" s="5"/>
      <c r="H329" s="5"/>
    </row>
    <row r="330" spans="4:8" x14ac:dyDescent="0.2">
      <c r="D330" s="5"/>
      <c r="H330" s="5"/>
    </row>
    <row r="331" spans="4:8" x14ac:dyDescent="0.2">
      <c r="D331" s="5"/>
      <c r="H331" s="5"/>
    </row>
    <row r="332" spans="4:8" x14ac:dyDescent="0.2">
      <c r="D332" s="5"/>
      <c r="H332" s="5"/>
    </row>
    <row r="333" spans="4:8" x14ac:dyDescent="0.2">
      <c r="D333" s="5"/>
      <c r="H333" s="5"/>
    </row>
    <row r="334" spans="4:8" x14ac:dyDescent="0.2">
      <c r="D334" s="5"/>
      <c r="H334" s="5"/>
    </row>
    <row r="335" spans="4:8" x14ac:dyDescent="0.2">
      <c r="D335" s="5"/>
      <c r="H335" s="5"/>
    </row>
    <row r="336" spans="4:8" x14ac:dyDescent="0.2">
      <c r="D336" s="5"/>
      <c r="H336" s="5"/>
    </row>
    <row r="337" spans="4:8" x14ac:dyDescent="0.2">
      <c r="D337" s="5"/>
      <c r="H337" s="5"/>
    </row>
    <row r="338" spans="4:8" x14ac:dyDescent="0.2">
      <c r="D338" s="5"/>
      <c r="H338" s="5"/>
    </row>
    <row r="339" spans="4:8" x14ac:dyDescent="0.2">
      <c r="D339" s="5"/>
      <c r="H339" s="5"/>
    </row>
  </sheetData>
  <mergeCells count="3">
    <mergeCell ref="N1:P1"/>
    <mergeCell ref="N13:S13"/>
    <mergeCell ref="N20:Q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S339"/>
  <sheetViews>
    <sheetView topLeftCell="K1" zoomScale="90" zoomScaleNormal="90" workbookViewId="0">
      <selection activeCell="P25" sqref="P25"/>
    </sheetView>
  </sheetViews>
  <sheetFormatPr baseColWidth="10" defaultColWidth="8.83203125" defaultRowHeight="15" x14ac:dyDescent="0.2"/>
  <cols>
    <col min="4" max="4" width="29.6640625" style="6" customWidth="1"/>
    <col min="6" max="6" width="9.6640625" customWidth="1"/>
    <col min="7" max="7" width="10.1640625" customWidth="1"/>
    <col min="8" max="8" width="28.33203125" style="6" customWidth="1"/>
    <col min="11" max="11" width="40.6640625" style="6" customWidth="1"/>
    <col min="12" max="12" width="35.83203125" customWidth="1"/>
    <col min="14" max="14" width="36" customWidth="1"/>
    <col min="15" max="16" width="29.5" customWidth="1"/>
    <col min="17" max="17" width="16.5" customWidth="1"/>
    <col min="18" max="18" width="15.33203125" customWidth="1"/>
    <col min="19" max="19" width="16.5" customWidth="1"/>
  </cols>
  <sheetData>
    <row r="1" spans="4:19" ht="16" thickBot="1" x14ac:dyDescent="0.25">
      <c r="D1" s="46" t="s">
        <v>319</v>
      </c>
      <c r="E1" s="37"/>
      <c r="F1" s="37"/>
      <c r="G1" s="37"/>
      <c r="H1" s="46" t="s">
        <v>321</v>
      </c>
      <c r="K1" s="12" t="s">
        <v>391</v>
      </c>
      <c r="L1" s="12" t="s">
        <v>392</v>
      </c>
      <c r="N1" s="75" t="s">
        <v>327</v>
      </c>
      <c r="O1" s="75"/>
      <c r="P1" s="75"/>
    </row>
    <row r="2" spans="4:19" ht="17" thickTop="1" thickBot="1" x14ac:dyDescent="0.25">
      <c r="D2" s="47">
        <v>1.71</v>
      </c>
      <c r="H2" s="47">
        <v>1.69</v>
      </c>
      <c r="K2">
        <v>1.92</v>
      </c>
      <c r="L2">
        <v>1.83</v>
      </c>
      <c r="N2" s="48"/>
      <c r="O2" s="44" t="s">
        <v>379</v>
      </c>
      <c r="P2" s="52" t="s">
        <v>380</v>
      </c>
    </row>
    <row r="3" spans="4:19" x14ac:dyDescent="0.2">
      <c r="D3" s="47">
        <v>1.42</v>
      </c>
      <c r="H3" s="47">
        <v>1.46</v>
      </c>
      <c r="K3">
        <v>1.97</v>
      </c>
      <c r="L3">
        <v>1.1000000000000001</v>
      </c>
      <c r="N3" s="15" t="s">
        <v>385</v>
      </c>
      <c r="O3" s="63">
        <f>COUNTIF(K2:K121,"&gt;2")</f>
        <v>19</v>
      </c>
      <c r="P3" s="63">
        <f>COUNTIF(L2:L126,"&gt;2")</f>
        <v>18</v>
      </c>
    </row>
    <row r="4" spans="4:19" x14ac:dyDescent="0.2">
      <c r="D4" s="47">
        <v>1.69</v>
      </c>
      <c r="H4" s="47">
        <v>1.75</v>
      </c>
      <c r="K4">
        <v>1.66</v>
      </c>
      <c r="L4">
        <v>1.85</v>
      </c>
      <c r="N4" s="15" t="s">
        <v>386</v>
      </c>
      <c r="O4" s="21">
        <f>O3/O6</f>
        <v>0.15833333333333333</v>
      </c>
      <c r="P4" s="21">
        <f>P3/P6</f>
        <v>0.14399999999999999</v>
      </c>
    </row>
    <row r="5" spans="4:19" x14ac:dyDescent="0.2">
      <c r="D5" s="47">
        <v>1.38</v>
      </c>
      <c r="H5" s="47">
        <v>1.34</v>
      </c>
      <c r="K5">
        <v>1.38</v>
      </c>
      <c r="L5">
        <v>1.49</v>
      </c>
      <c r="N5" s="15" t="s">
        <v>336</v>
      </c>
      <c r="O5" s="22">
        <f>1-O4</f>
        <v>0.84166666666666667</v>
      </c>
      <c r="P5" s="22">
        <f>1-P4</f>
        <v>0.85599999999999998</v>
      </c>
    </row>
    <row r="6" spans="4:19" x14ac:dyDescent="0.2">
      <c r="D6" s="47">
        <v>1.31</v>
      </c>
      <c r="H6" s="47">
        <v>1.33</v>
      </c>
      <c r="K6">
        <v>1.99</v>
      </c>
      <c r="L6">
        <v>1.45</v>
      </c>
      <c r="N6" s="14" t="s">
        <v>325</v>
      </c>
      <c r="O6" s="25">
        <f>COUNT(K2:K121)</f>
        <v>120</v>
      </c>
      <c r="P6" s="25">
        <f>COUNT(L2:L126)</f>
        <v>125</v>
      </c>
    </row>
    <row r="7" spans="4:19" x14ac:dyDescent="0.2">
      <c r="D7" s="47">
        <v>1.73</v>
      </c>
      <c r="H7" s="47">
        <v>1.81</v>
      </c>
      <c r="K7">
        <v>1.83</v>
      </c>
      <c r="L7">
        <v>1.69</v>
      </c>
      <c r="N7" s="49" t="s">
        <v>393</v>
      </c>
    </row>
    <row r="8" spans="4:19" ht="16" thickBot="1" x14ac:dyDescent="0.25">
      <c r="D8" s="47">
        <v>2.0099999999999998</v>
      </c>
      <c r="H8" s="47">
        <v>2.0499999999999998</v>
      </c>
      <c r="K8">
        <v>1.58</v>
      </c>
      <c r="L8">
        <v>2.2200000000000002</v>
      </c>
      <c r="N8" s="75" t="s">
        <v>333</v>
      </c>
      <c r="O8" s="75"/>
    </row>
    <row r="9" spans="4:19" ht="16" thickTop="1" x14ac:dyDescent="0.2">
      <c r="D9" s="47">
        <v>1.84</v>
      </c>
      <c r="H9" s="47">
        <v>1.95</v>
      </c>
      <c r="K9">
        <v>2.12</v>
      </c>
      <c r="L9">
        <v>1.23</v>
      </c>
      <c r="N9" s="14" t="s">
        <v>387</v>
      </c>
      <c r="O9" s="22">
        <f>O4-P4</f>
        <v>1.4333333333333337E-2</v>
      </c>
    </row>
    <row r="10" spans="4:19" x14ac:dyDescent="0.2">
      <c r="D10" s="47">
        <v>1.45</v>
      </c>
      <c r="H10" s="47">
        <v>1.44</v>
      </c>
      <c r="K10">
        <v>1.87</v>
      </c>
      <c r="L10">
        <v>2.17</v>
      </c>
      <c r="N10" s="14" t="s">
        <v>338</v>
      </c>
      <c r="O10" s="22">
        <f>SQRT((O4*O5/O6)+(P4*P5/P6))</f>
        <v>4.5789129795262624E-2</v>
      </c>
    </row>
    <row r="11" spans="4:19" x14ac:dyDescent="0.2">
      <c r="D11" s="47">
        <v>2.14</v>
      </c>
      <c r="H11" s="47">
        <v>2.2400000000000002</v>
      </c>
      <c r="K11">
        <v>2.16</v>
      </c>
      <c r="L11">
        <v>2.02</v>
      </c>
    </row>
    <row r="12" spans="4:19" x14ac:dyDescent="0.2">
      <c r="D12" s="47">
        <v>1.53</v>
      </c>
      <c r="H12" s="47">
        <v>1.58</v>
      </c>
      <c r="K12">
        <v>2.14</v>
      </c>
      <c r="L12">
        <v>1.66</v>
      </c>
    </row>
    <row r="13" spans="4:19" ht="16" thickBot="1" x14ac:dyDescent="0.25">
      <c r="D13" s="47">
        <v>1.85</v>
      </c>
      <c r="H13" s="47">
        <v>1.89</v>
      </c>
      <c r="K13">
        <v>1.92</v>
      </c>
      <c r="L13">
        <v>1.49</v>
      </c>
      <c r="N13" s="75" t="s">
        <v>335</v>
      </c>
      <c r="O13" s="75"/>
      <c r="P13" s="75"/>
      <c r="Q13" s="75"/>
      <c r="R13" s="75"/>
      <c r="S13" s="75"/>
    </row>
    <row r="14" spans="4:19" ht="19" thickTop="1" thickBot="1" x14ac:dyDescent="0.3">
      <c r="D14" s="47">
        <v>1.38</v>
      </c>
      <c r="H14" s="47">
        <v>1.4</v>
      </c>
      <c r="K14">
        <v>1.82</v>
      </c>
      <c r="L14">
        <v>1.52</v>
      </c>
      <c r="N14" s="43" t="s">
        <v>328</v>
      </c>
      <c r="O14" s="44" t="s">
        <v>388</v>
      </c>
      <c r="P14" s="44" t="s">
        <v>329</v>
      </c>
      <c r="Q14" s="44" t="s">
        <v>330</v>
      </c>
      <c r="R14" s="44" t="s">
        <v>331</v>
      </c>
      <c r="S14" s="44" t="s">
        <v>332</v>
      </c>
    </row>
    <row r="15" spans="4:19" x14ac:dyDescent="0.2">
      <c r="D15" s="47">
        <v>2.04</v>
      </c>
      <c r="H15" s="47">
        <v>2.0699999999999998</v>
      </c>
      <c r="K15">
        <v>1.8</v>
      </c>
      <c r="L15">
        <v>1.59</v>
      </c>
      <c r="N15" s="17">
        <v>0.92</v>
      </c>
      <c r="O15" s="65">
        <f>_xlfn.NORM.S.INV((1+N15)/2)</f>
        <v>1.7506860712521695</v>
      </c>
      <c r="P15" s="19">
        <f>O15*$O$10</f>
        <v>8.016239174732398E-2</v>
      </c>
      <c r="Q15" s="66">
        <f>$O$9-P15</f>
        <v>-6.5829058413990643E-2</v>
      </c>
      <c r="R15" s="66">
        <f>O9+P15</f>
        <v>9.4495725080657317E-2</v>
      </c>
      <c r="S15" s="19">
        <f>R15-Q15</f>
        <v>0.16032478349464796</v>
      </c>
    </row>
    <row r="16" spans="4:19" x14ac:dyDescent="0.2">
      <c r="D16" s="47">
        <v>1.52</v>
      </c>
      <c r="H16" s="47">
        <v>1.67</v>
      </c>
      <c r="K16">
        <v>1.89</v>
      </c>
      <c r="L16">
        <v>2.17</v>
      </c>
      <c r="N16" s="16">
        <v>0.96</v>
      </c>
      <c r="O16" s="65">
        <f t="shared" ref="O16:O17" si="0">_xlfn.NORM.S.INV((1+N16)/2)</f>
        <v>2.0537489106318221</v>
      </c>
      <c r="P16" s="19">
        <f t="shared" ref="P16:P17" si="1">O16*$O$10</f>
        <v>9.4039375435799724E-2</v>
      </c>
      <c r="Q16" s="66">
        <f t="shared" ref="Q16:Q17" si="2">$O$9-P16</f>
        <v>-7.9706042102466387E-2</v>
      </c>
      <c r="R16" s="66">
        <f t="shared" ref="R16:R17" si="3">O10+P16</f>
        <v>0.13982850523106236</v>
      </c>
      <c r="S16" s="19">
        <f t="shared" ref="S16:S17" si="4">R16-Q16</f>
        <v>0.21953454733352873</v>
      </c>
    </row>
    <row r="17" spans="4:19" x14ac:dyDescent="0.2">
      <c r="D17" s="47">
        <v>1.31</v>
      </c>
      <c r="H17" s="47">
        <v>1.28</v>
      </c>
      <c r="K17">
        <v>1.94</v>
      </c>
      <c r="L17">
        <v>1.44</v>
      </c>
      <c r="N17" s="16">
        <v>0.99</v>
      </c>
      <c r="O17" s="65">
        <f t="shared" si="0"/>
        <v>2.5758293035488999</v>
      </c>
      <c r="P17" s="19">
        <f t="shared" si="1"/>
        <v>0.1179449823106415</v>
      </c>
      <c r="Q17" s="66">
        <f t="shared" si="2"/>
        <v>-0.10361164897730817</v>
      </c>
      <c r="R17" s="66">
        <f t="shared" si="3"/>
        <v>0.1179449823106415</v>
      </c>
      <c r="S17" s="19">
        <f t="shared" si="4"/>
        <v>0.22155663128794967</v>
      </c>
    </row>
    <row r="18" spans="4:19" x14ac:dyDescent="0.2">
      <c r="D18" s="47">
        <v>1.68</v>
      </c>
      <c r="H18" s="47">
        <v>1.69</v>
      </c>
      <c r="K18">
        <v>1.65</v>
      </c>
      <c r="L18">
        <v>1.5</v>
      </c>
      <c r="O18" s="10" t="s">
        <v>334</v>
      </c>
    </row>
    <row r="19" spans="4:19" x14ac:dyDescent="0.2">
      <c r="D19" s="47">
        <v>1.82</v>
      </c>
      <c r="H19" s="47">
        <v>1.85</v>
      </c>
      <c r="K19">
        <v>1.71</v>
      </c>
      <c r="L19">
        <v>1.96</v>
      </c>
    </row>
    <row r="20" spans="4:19" x14ac:dyDescent="0.2">
      <c r="D20" s="47">
        <v>1.98</v>
      </c>
      <c r="H20" s="47">
        <v>1.94</v>
      </c>
      <c r="K20">
        <v>1.53</v>
      </c>
      <c r="L20">
        <v>1.62</v>
      </c>
    </row>
    <row r="21" spans="4:19" ht="16" thickBot="1" x14ac:dyDescent="0.25">
      <c r="D21" s="47">
        <v>1.65</v>
      </c>
      <c r="H21" s="47">
        <v>1.65</v>
      </c>
      <c r="K21">
        <v>1.7</v>
      </c>
      <c r="L21">
        <v>1.62</v>
      </c>
      <c r="N21" s="75" t="s">
        <v>342</v>
      </c>
      <c r="O21" s="75"/>
      <c r="P21" s="75"/>
    </row>
    <row r="22" spans="4:19" ht="17" thickTop="1" thickBot="1" x14ac:dyDescent="0.25">
      <c r="D22" s="47">
        <v>1.93</v>
      </c>
      <c r="H22" s="47">
        <v>1.92</v>
      </c>
      <c r="K22">
        <v>1.1000000000000001</v>
      </c>
      <c r="L22">
        <v>1.73</v>
      </c>
      <c r="N22" s="48"/>
      <c r="O22" s="39" t="s">
        <v>383</v>
      </c>
      <c r="P22" s="39" t="s">
        <v>384</v>
      </c>
    </row>
    <row r="23" spans="4:19" x14ac:dyDescent="0.2">
      <c r="D23" s="47">
        <v>1.08</v>
      </c>
      <c r="H23" s="47">
        <v>1.08</v>
      </c>
      <c r="K23">
        <v>2</v>
      </c>
      <c r="L23">
        <v>1.84</v>
      </c>
      <c r="N23" s="15" t="s">
        <v>337</v>
      </c>
      <c r="O23" s="100">
        <f>'Q1'!O6</f>
        <v>0.14195583596214512</v>
      </c>
      <c r="P23" s="100">
        <f>'Q1'!P6</f>
        <v>0.15457413249211358</v>
      </c>
    </row>
    <row r="24" spans="4:19" x14ac:dyDescent="0.2">
      <c r="D24" s="47">
        <v>1.54</v>
      </c>
      <c r="H24" s="47">
        <v>1.55</v>
      </c>
      <c r="K24">
        <v>1.92</v>
      </c>
      <c r="L24">
        <v>1.73</v>
      </c>
    </row>
    <row r="25" spans="4:19" ht="16" thickBot="1" x14ac:dyDescent="0.25">
      <c r="D25" s="47">
        <v>1.57</v>
      </c>
      <c r="H25" s="47">
        <v>1.62</v>
      </c>
      <c r="K25">
        <v>2.14</v>
      </c>
      <c r="L25">
        <v>1.56</v>
      </c>
      <c r="N25" s="76" t="s">
        <v>389</v>
      </c>
      <c r="O25" s="76"/>
    </row>
    <row r="26" spans="4:19" ht="16" thickTop="1" x14ac:dyDescent="0.2">
      <c r="D26" s="47">
        <v>1.74</v>
      </c>
      <c r="H26" s="47">
        <v>1.81</v>
      </c>
      <c r="K26">
        <v>1.64</v>
      </c>
      <c r="L26">
        <v>1.66</v>
      </c>
      <c r="N26" s="15" t="s">
        <v>390</v>
      </c>
      <c r="O26" s="21">
        <f>O23-P23</f>
        <v>-1.2618296529968459E-2</v>
      </c>
    </row>
    <row r="27" spans="4:19" x14ac:dyDescent="0.2">
      <c r="D27" s="47">
        <v>1.29</v>
      </c>
      <c r="H27" s="47">
        <v>1.23</v>
      </c>
      <c r="K27">
        <v>1.54</v>
      </c>
      <c r="L27">
        <v>1.46</v>
      </c>
    </row>
    <row r="28" spans="4:19" x14ac:dyDescent="0.2">
      <c r="D28" s="47">
        <v>2.0499999999999998</v>
      </c>
      <c r="H28" s="47">
        <v>1.91</v>
      </c>
      <c r="K28">
        <v>1.87</v>
      </c>
      <c r="L28">
        <v>1.49</v>
      </c>
    </row>
    <row r="29" spans="4:19" x14ac:dyDescent="0.2">
      <c r="D29" s="47">
        <v>1.41</v>
      </c>
      <c r="H29" s="47">
        <v>1.48</v>
      </c>
      <c r="K29">
        <v>2.2999999999999998</v>
      </c>
      <c r="L29">
        <v>1.66</v>
      </c>
    </row>
    <row r="30" spans="4:19" x14ac:dyDescent="0.2">
      <c r="D30" s="47">
        <v>1.81</v>
      </c>
      <c r="H30" s="47">
        <v>1.7</v>
      </c>
      <c r="K30">
        <v>1.65</v>
      </c>
      <c r="L30">
        <v>1.53</v>
      </c>
    </row>
    <row r="31" spans="4:19" x14ac:dyDescent="0.2">
      <c r="D31" s="47">
        <v>0.94</v>
      </c>
      <c r="H31" s="47">
        <v>0.94</v>
      </c>
      <c r="K31">
        <v>1.64</v>
      </c>
      <c r="L31">
        <v>2.04</v>
      </c>
    </row>
    <row r="32" spans="4:19" x14ac:dyDescent="0.2">
      <c r="D32" s="47">
        <v>1.63</v>
      </c>
      <c r="H32" s="47">
        <v>1.72</v>
      </c>
      <c r="K32">
        <v>1.64</v>
      </c>
      <c r="L32">
        <v>1.72</v>
      </c>
    </row>
    <row r="33" spans="4:12" x14ac:dyDescent="0.2">
      <c r="D33" s="47">
        <v>1.75</v>
      </c>
      <c r="H33" s="47">
        <v>1.69</v>
      </c>
      <c r="K33">
        <v>1.89</v>
      </c>
      <c r="L33">
        <v>1.59</v>
      </c>
    </row>
    <row r="34" spans="4:12" x14ac:dyDescent="0.2">
      <c r="D34" s="47">
        <v>1.37</v>
      </c>
      <c r="H34" s="47">
        <v>1.42</v>
      </c>
      <c r="K34">
        <v>1.76</v>
      </c>
      <c r="L34">
        <v>1.73</v>
      </c>
    </row>
    <row r="35" spans="4:12" x14ac:dyDescent="0.2">
      <c r="D35" s="47">
        <v>2.0299999999999998</v>
      </c>
      <c r="H35" s="47">
        <v>2</v>
      </c>
      <c r="K35">
        <v>2.2599999999999998</v>
      </c>
      <c r="L35">
        <v>1.08</v>
      </c>
    </row>
    <row r="36" spans="4:12" x14ac:dyDescent="0.2">
      <c r="D36" s="47">
        <v>1.73</v>
      </c>
      <c r="H36" s="47">
        <v>1.73</v>
      </c>
      <c r="K36">
        <v>1.6</v>
      </c>
      <c r="L36">
        <v>1.33</v>
      </c>
    </row>
    <row r="37" spans="4:12" x14ac:dyDescent="0.2">
      <c r="D37" s="47">
        <v>1.03</v>
      </c>
      <c r="H37" s="47">
        <v>1.08</v>
      </c>
      <c r="K37">
        <v>1.52</v>
      </c>
      <c r="L37">
        <v>1.49</v>
      </c>
    </row>
    <row r="38" spans="4:12" x14ac:dyDescent="0.2">
      <c r="D38" s="47">
        <v>1.65</v>
      </c>
      <c r="H38" s="47">
        <v>1.71</v>
      </c>
      <c r="K38">
        <v>2.16</v>
      </c>
      <c r="L38">
        <v>1.73</v>
      </c>
    </row>
    <row r="39" spans="4:12" x14ac:dyDescent="0.2">
      <c r="D39" s="47">
        <v>0.9</v>
      </c>
      <c r="H39" s="47">
        <v>0.86</v>
      </c>
      <c r="K39">
        <v>1.6</v>
      </c>
      <c r="L39">
        <v>1.45</v>
      </c>
    </row>
    <row r="40" spans="4:12" x14ac:dyDescent="0.2">
      <c r="D40" s="47">
        <v>1.72</v>
      </c>
      <c r="H40" s="47">
        <v>1.78</v>
      </c>
      <c r="K40">
        <v>1.54</v>
      </c>
      <c r="L40">
        <v>1.08</v>
      </c>
    </row>
    <row r="41" spans="4:12" x14ac:dyDescent="0.2">
      <c r="D41" s="47">
        <v>1.99</v>
      </c>
      <c r="H41" s="47">
        <v>2.0099999999999998</v>
      </c>
      <c r="K41">
        <v>1.71</v>
      </c>
      <c r="L41">
        <v>2.3199999999999998</v>
      </c>
    </row>
    <row r="42" spans="4:12" x14ac:dyDescent="0.2">
      <c r="D42" s="47">
        <v>1.91</v>
      </c>
      <c r="H42" s="47">
        <v>1.91</v>
      </c>
      <c r="K42">
        <v>1.49</v>
      </c>
      <c r="L42">
        <v>2.25</v>
      </c>
    </row>
    <row r="43" spans="4:12" x14ac:dyDescent="0.2">
      <c r="D43" s="47">
        <v>1.94</v>
      </c>
      <c r="H43" s="47">
        <v>1.89</v>
      </c>
      <c r="K43">
        <v>2.17</v>
      </c>
      <c r="L43">
        <v>1.56</v>
      </c>
    </row>
    <row r="44" spans="4:12" x14ac:dyDescent="0.2">
      <c r="D44" s="47">
        <v>1.72</v>
      </c>
      <c r="H44" s="47">
        <v>1.75</v>
      </c>
      <c r="K44">
        <v>1.67</v>
      </c>
      <c r="L44">
        <v>1.82</v>
      </c>
    </row>
    <row r="45" spans="4:12" x14ac:dyDescent="0.2">
      <c r="D45" s="47">
        <v>2.1</v>
      </c>
      <c r="H45" s="47">
        <v>2.15</v>
      </c>
      <c r="K45">
        <v>1.78</v>
      </c>
      <c r="L45">
        <v>1.9</v>
      </c>
    </row>
    <row r="46" spans="4:12" x14ac:dyDescent="0.2">
      <c r="D46" s="47">
        <v>1.82</v>
      </c>
      <c r="H46" s="47">
        <v>1.85</v>
      </c>
      <c r="K46">
        <v>1.1000000000000001</v>
      </c>
      <c r="L46">
        <v>1.63</v>
      </c>
    </row>
    <row r="47" spans="4:12" x14ac:dyDescent="0.2">
      <c r="D47" s="47">
        <v>1.64</v>
      </c>
      <c r="H47" s="47">
        <v>1.55</v>
      </c>
      <c r="K47">
        <v>1.56</v>
      </c>
      <c r="L47">
        <v>2.27</v>
      </c>
    </row>
    <row r="48" spans="4:12" x14ac:dyDescent="0.2">
      <c r="D48" s="47">
        <v>1.65</v>
      </c>
      <c r="H48" s="47">
        <v>1.71</v>
      </c>
      <c r="K48">
        <v>1.65</v>
      </c>
      <c r="L48">
        <v>1.66</v>
      </c>
    </row>
    <row r="49" spans="4:12" x14ac:dyDescent="0.2">
      <c r="D49" s="47">
        <v>1.53</v>
      </c>
      <c r="H49" s="47">
        <v>1.54</v>
      </c>
      <c r="K49">
        <v>2.0299999999999998</v>
      </c>
      <c r="L49">
        <v>1.62</v>
      </c>
    </row>
    <row r="50" spans="4:12" x14ac:dyDescent="0.2">
      <c r="D50" s="47">
        <v>2.02</v>
      </c>
      <c r="H50" s="47">
        <v>1.99</v>
      </c>
      <c r="K50">
        <v>1.6</v>
      </c>
      <c r="L50">
        <v>1.91</v>
      </c>
    </row>
    <row r="51" spans="4:12" x14ac:dyDescent="0.2">
      <c r="D51" s="47">
        <v>1.1100000000000001</v>
      </c>
      <c r="H51" s="47">
        <v>1.1200000000000001</v>
      </c>
      <c r="K51">
        <v>1.19</v>
      </c>
      <c r="L51">
        <v>1.78</v>
      </c>
    </row>
    <row r="52" spans="4:12" x14ac:dyDescent="0.2">
      <c r="D52" s="47">
        <v>1.99</v>
      </c>
      <c r="H52" s="47">
        <v>2.0099999999999998</v>
      </c>
      <c r="K52">
        <v>1.58</v>
      </c>
      <c r="L52">
        <v>1.99</v>
      </c>
    </row>
    <row r="53" spans="4:12" x14ac:dyDescent="0.2">
      <c r="D53" s="47">
        <v>1.27</v>
      </c>
      <c r="H53" s="47">
        <v>1.3</v>
      </c>
      <c r="K53">
        <v>1.75</v>
      </c>
      <c r="L53">
        <v>1.91</v>
      </c>
    </row>
    <row r="54" spans="4:12" x14ac:dyDescent="0.2">
      <c r="D54" s="47">
        <v>1.78</v>
      </c>
      <c r="H54" s="47">
        <v>1.84</v>
      </c>
      <c r="K54">
        <v>1.87</v>
      </c>
      <c r="L54">
        <v>1.75</v>
      </c>
    </row>
    <row r="55" spans="4:12" x14ac:dyDescent="0.2">
      <c r="D55" s="47">
        <v>1.49</v>
      </c>
      <c r="H55" s="47">
        <v>1.45</v>
      </c>
      <c r="K55">
        <v>1.89</v>
      </c>
      <c r="L55">
        <v>1.87</v>
      </c>
    </row>
    <row r="56" spans="4:12" x14ac:dyDescent="0.2">
      <c r="D56" s="47">
        <v>1.1499999999999999</v>
      </c>
      <c r="H56" s="47">
        <v>1.19</v>
      </c>
      <c r="K56">
        <v>1.65</v>
      </c>
      <c r="L56">
        <v>2.0099999999999998</v>
      </c>
    </row>
    <row r="57" spans="4:12" x14ac:dyDescent="0.2">
      <c r="D57" s="47">
        <v>1.92</v>
      </c>
      <c r="H57" s="47">
        <v>1.98</v>
      </c>
      <c r="K57">
        <v>1.77</v>
      </c>
      <c r="L57">
        <v>1.74</v>
      </c>
    </row>
    <row r="58" spans="4:12" x14ac:dyDescent="0.2">
      <c r="D58" s="47">
        <v>1.78</v>
      </c>
      <c r="H58" s="47">
        <v>1.86</v>
      </c>
      <c r="K58">
        <v>1.49</v>
      </c>
      <c r="L58">
        <v>1.95</v>
      </c>
    </row>
    <row r="59" spans="4:12" x14ac:dyDescent="0.2">
      <c r="D59" s="47">
        <v>1.8</v>
      </c>
      <c r="H59" s="47">
        <v>1.85</v>
      </c>
      <c r="K59">
        <v>1.41</v>
      </c>
      <c r="L59">
        <v>1.35</v>
      </c>
    </row>
    <row r="60" spans="4:12" x14ac:dyDescent="0.2">
      <c r="D60" s="47">
        <v>1.72</v>
      </c>
      <c r="H60" s="47">
        <v>1.81</v>
      </c>
      <c r="K60">
        <v>1.76</v>
      </c>
      <c r="L60">
        <v>1.1200000000000001</v>
      </c>
    </row>
    <row r="61" spans="4:12" x14ac:dyDescent="0.2">
      <c r="D61" s="47">
        <v>1.66</v>
      </c>
      <c r="H61" s="47">
        <v>1.68</v>
      </c>
      <c r="K61">
        <v>1.38</v>
      </c>
      <c r="L61">
        <v>1.6</v>
      </c>
    </row>
    <row r="62" spans="4:12" x14ac:dyDescent="0.2">
      <c r="D62" s="47">
        <v>1.47</v>
      </c>
      <c r="H62" s="47">
        <v>1.55</v>
      </c>
      <c r="K62">
        <v>1.8</v>
      </c>
      <c r="L62">
        <v>2.02</v>
      </c>
    </row>
    <row r="63" spans="4:12" x14ac:dyDescent="0.2">
      <c r="D63" s="47">
        <v>1.52</v>
      </c>
      <c r="H63" s="47">
        <v>1.68</v>
      </c>
      <c r="K63">
        <v>1.98</v>
      </c>
      <c r="L63">
        <v>1.95</v>
      </c>
    </row>
    <row r="64" spans="4:12" x14ac:dyDescent="0.2">
      <c r="D64" s="47">
        <v>1.54</v>
      </c>
      <c r="H64" s="47">
        <v>1.55</v>
      </c>
      <c r="K64">
        <v>1.71</v>
      </c>
      <c r="L64">
        <v>1.75</v>
      </c>
    </row>
    <row r="65" spans="4:12" x14ac:dyDescent="0.2">
      <c r="D65" s="47">
        <v>1.94</v>
      </c>
      <c r="H65" s="47">
        <v>1.86</v>
      </c>
      <c r="K65">
        <v>1.54</v>
      </c>
      <c r="L65">
        <v>1.85</v>
      </c>
    </row>
    <row r="66" spans="4:12" x14ac:dyDescent="0.2">
      <c r="D66" s="47">
        <v>1.88</v>
      </c>
      <c r="H66" s="47">
        <v>1.81</v>
      </c>
      <c r="K66">
        <v>1.61</v>
      </c>
      <c r="L66">
        <v>1.69</v>
      </c>
    </row>
    <row r="67" spans="4:12" x14ac:dyDescent="0.2">
      <c r="D67" s="47">
        <v>2.17</v>
      </c>
      <c r="H67" s="47">
        <v>2.29</v>
      </c>
      <c r="K67">
        <v>2.0299999999999998</v>
      </c>
      <c r="L67">
        <v>1.68</v>
      </c>
    </row>
    <row r="68" spans="4:12" x14ac:dyDescent="0.2">
      <c r="D68" s="47">
        <v>1.75</v>
      </c>
      <c r="H68" s="47">
        <v>1.77</v>
      </c>
      <c r="K68">
        <v>2.0499999999999998</v>
      </c>
      <c r="L68">
        <v>1.95</v>
      </c>
    </row>
    <row r="69" spans="4:12" x14ac:dyDescent="0.2">
      <c r="D69" s="47">
        <v>1.79</v>
      </c>
      <c r="H69" s="47">
        <v>2</v>
      </c>
      <c r="K69">
        <v>1.83</v>
      </c>
      <c r="L69">
        <v>1.52</v>
      </c>
    </row>
    <row r="70" spans="4:12" x14ac:dyDescent="0.2">
      <c r="D70" s="47">
        <v>1.56</v>
      </c>
      <c r="H70" s="47">
        <v>1.59</v>
      </c>
      <c r="K70">
        <v>1.54</v>
      </c>
      <c r="L70">
        <v>1.93</v>
      </c>
    </row>
    <row r="71" spans="4:12" x14ac:dyDescent="0.2">
      <c r="D71" s="47">
        <v>1.96</v>
      </c>
      <c r="H71" s="47">
        <v>1.95</v>
      </c>
      <c r="K71">
        <v>1.55</v>
      </c>
      <c r="L71">
        <v>2.15</v>
      </c>
    </row>
    <row r="72" spans="4:12" x14ac:dyDescent="0.2">
      <c r="D72" s="47">
        <v>1.7</v>
      </c>
      <c r="H72" s="47">
        <v>1.66</v>
      </c>
      <c r="K72">
        <v>1.85</v>
      </c>
      <c r="L72">
        <v>1.75</v>
      </c>
    </row>
    <row r="73" spans="4:12" x14ac:dyDescent="0.2">
      <c r="D73" s="47">
        <v>1.81</v>
      </c>
      <c r="H73" s="47">
        <v>1.9</v>
      </c>
      <c r="K73">
        <v>2.11</v>
      </c>
      <c r="L73">
        <v>2.19</v>
      </c>
    </row>
    <row r="74" spans="4:12" x14ac:dyDescent="0.2">
      <c r="D74" s="47">
        <v>1.32</v>
      </c>
      <c r="H74" s="47">
        <v>1.39</v>
      </c>
      <c r="K74">
        <v>1.68</v>
      </c>
      <c r="L74">
        <v>1.87</v>
      </c>
    </row>
    <row r="75" spans="4:12" x14ac:dyDescent="0.2">
      <c r="D75" s="47">
        <v>1.78</v>
      </c>
      <c r="H75" s="47">
        <v>1.8</v>
      </c>
      <c r="K75">
        <v>1.68</v>
      </c>
      <c r="L75">
        <v>2.0499999999999998</v>
      </c>
    </row>
    <row r="76" spans="4:12" x14ac:dyDescent="0.2">
      <c r="D76" s="47">
        <v>1.58</v>
      </c>
      <c r="H76" s="47">
        <v>1.62</v>
      </c>
      <c r="K76">
        <v>1.33</v>
      </c>
      <c r="L76">
        <v>1.68</v>
      </c>
    </row>
    <row r="77" spans="4:12" x14ac:dyDescent="0.2">
      <c r="D77" s="47">
        <v>1.7</v>
      </c>
      <c r="H77" s="47">
        <v>1.71</v>
      </c>
      <c r="K77">
        <v>1.57</v>
      </c>
      <c r="L77">
        <v>1.85</v>
      </c>
    </row>
    <row r="78" spans="4:12" x14ac:dyDescent="0.2">
      <c r="D78" s="47">
        <v>1.1299999999999999</v>
      </c>
      <c r="H78" s="47">
        <v>1.1499999999999999</v>
      </c>
      <c r="K78">
        <v>1.59</v>
      </c>
      <c r="L78">
        <v>1.83</v>
      </c>
    </row>
    <row r="79" spans="4:12" x14ac:dyDescent="0.2">
      <c r="D79" s="47">
        <v>2.11</v>
      </c>
      <c r="H79" s="47">
        <v>2.19</v>
      </c>
      <c r="K79">
        <v>1.83</v>
      </c>
      <c r="L79">
        <v>0.99</v>
      </c>
    </row>
    <row r="80" spans="4:12" x14ac:dyDescent="0.2">
      <c r="D80" s="47">
        <v>1.56</v>
      </c>
      <c r="H80" s="47">
        <v>1.63</v>
      </c>
      <c r="K80">
        <v>1.83</v>
      </c>
      <c r="L80">
        <v>1.99</v>
      </c>
    </row>
    <row r="81" spans="4:12" x14ac:dyDescent="0.2">
      <c r="D81" s="47">
        <v>1.6</v>
      </c>
      <c r="H81" s="47">
        <v>1.75</v>
      </c>
      <c r="K81">
        <v>2.21</v>
      </c>
      <c r="L81">
        <v>1.75</v>
      </c>
    </row>
    <row r="82" spans="4:12" x14ac:dyDescent="0.2">
      <c r="D82" s="47">
        <v>1.67</v>
      </c>
      <c r="H82" s="47">
        <v>1.73</v>
      </c>
      <c r="K82">
        <v>1.03</v>
      </c>
      <c r="L82">
        <v>1.84</v>
      </c>
    </row>
    <row r="83" spans="4:12" x14ac:dyDescent="0.2">
      <c r="D83" s="47">
        <v>1.83</v>
      </c>
      <c r="H83" s="47">
        <v>2.0499999999999998</v>
      </c>
      <c r="K83">
        <v>1.72</v>
      </c>
      <c r="L83">
        <v>1.87</v>
      </c>
    </row>
    <row r="84" spans="4:12" x14ac:dyDescent="0.2">
      <c r="D84" s="47">
        <v>1.79</v>
      </c>
      <c r="H84" s="47">
        <v>1.82</v>
      </c>
      <c r="K84">
        <v>1.78</v>
      </c>
      <c r="L84">
        <v>2.12</v>
      </c>
    </row>
    <row r="85" spans="4:12" x14ac:dyDescent="0.2">
      <c r="D85" s="47">
        <v>1.85</v>
      </c>
      <c r="H85" s="47">
        <v>1.95</v>
      </c>
      <c r="K85">
        <v>1.92</v>
      </c>
      <c r="L85">
        <v>1.85</v>
      </c>
    </row>
    <row r="86" spans="4:12" x14ac:dyDescent="0.2">
      <c r="D86" s="47">
        <v>1.08</v>
      </c>
      <c r="H86" s="47">
        <v>1.17</v>
      </c>
      <c r="K86">
        <v>1.31</v>
      </c>
      <c r="L86">
        <v>1.68</v>
      </c>
    </row>
    <row r="87" spans="4:12" x14ac:dyDescent="0.2">
      <c r="D87" s="47">
        <v>2.16</v>
      </c>
      <c r="H87" s="47">
        <v>2.21</v>
      </c>
      <c r="K87">
        <v>2.15</v>
      </c>
      <c r="L87">
        <v>1.26</v>
      </c>
    </row>
    <row r="88" spans="4:12" x14ac:dyDescent="0.2">
      <c r="D88" s="47">
        <v>1.87</v>
      </c>
      <c r="H88" s="47">
        <v>1.85</v>
      </c>
      <c r="K88">
        <v>1.73</v>
      </c>
      <c r="L88">
        <v>2.04</v>
      </c>
    </row>
    <row r="89" spans="4:12" x14ac:dyDescent="0.2">
      <c r="D89" s="47">
        <v>1.88</v>
      </c>
      <c r="H89" s="47">
        <v>1.95</v>
      </c>
      <c r="K89">
        <v>1.72</v>
      </c>
      <c r="L89">
        <v>1.4</v>
      </c>
    </row>
    <row r="90" spans="4:12" x14ac:dyDescent="0.2">
      <c r="D90" s="47">
        <v>1.54</v>
      </c>
      <c r="H90" s="47">
        <v>1.64</v>
      </c>
      <c r="K90">
        <v>1.72</v>
      </c>
      <c r="L90">
        <v>1.73</v>
      </c>
    </row>
    <row r="91" spans="4:12" x14ac:dyDescent="0.2">
      <c r="D91" s="47">
        <v>1.54</v>
      </c>
      <c r="H91" s="47">
        <v>1.48</v>
      </c>
      <c r="K91">
        <v>1.69</v>
      </c>
      <c r="L91">
        <v>1.99</v>
      </c>
    </row>
    <row r="92" spans="4:12" x14ac:dyDescent="0.2">
      <c r="D92" s="47">
        <v>1.64</v>
      </c>
      <c r="H92" s="47">
        <v>1.65</v>
      </c>
      <c r="K92">
        <v>1.57</v>
      </c>
      <c r="L92">
        <v>1.85</v>
      </c>
    </row>
    <row r="93" spans="4:12" x14ac:dyDescent="0.2">
      <c r="D93" s="47">
        <v>2.0299999999999998</v>
      </c>
      <c r="H93" s="47">
        <v>2.0099999999999998</v>
      </c>
      <c r="K93">
        <v>2.04</v>
      </c>
      <c r="L93">
        <v>1.83</v>
      </c>
    </row>
    <row r="94" spans="4:12" x14ac:dyDescent="0.2">
      <c r="D94" s="47">
        <v>1.66</v>
      </c>
      <c r="H94" s="47">
        <v>1.67</v>
      </c>
      <c r="K94">
        <v>0.81</v>
      </c>
      <c r="L94">
        <v>1.43</v>
      </c>
    </row>
    <row r="95" spans="4:12" x14ac:dyDescent="0.2">
      <c r="D95" s="47">
        <v>1.65</v>
      </c>
      <c r="H95" s="47">
        <v>1.64</v>
      </c>
      <c r="K95">
        <v>1.69</v>
      </c>
      <c r="L95">
        <v>2.36</v>
      </c>
    </row>
    <row r="96" spans="4:12" x14ac:dyDescent="0.2">
      <c r="D96" s="47">
        <v>2.37</v>
      </c>
      <c r="H96" s="47">
        <v>2.27</v>
      </c>
      <c r="K96">
        <v>1.78</v>
      </c>
      <c r="L96">
        <v>2.27</v>
      </c>
    </row>
    <row r="97" spans="4:12" x14ac:dyDescent="0.2">
      <c r="D97" s="47">
        <v>1.89</v>
      </c>
      <c r="H97" s="47">
        <v>1.86</v>
      </c>
      <c r="K97">
        <v>0.86</v>
      </c>
      <c r="L97">
        <v>1.1000000000000001</v>
      </c>
    </row>
    <row r="98" spans="4:12" x14ac:dyDescent="0.2">
      <c r="D98" s="47">
        <v>1.45</v>
      </c>
      <c r="H98" s="47">
        <v>1.49</v>
      </c>
      <c r="K98">
        <v>1.01</v>
      </c>
      <c r="L98">
        <v>1.44</v>
      </c>
    </row>
    <row r="99" spans="4:12" x14ac:dyDescent="0.2">
      <c r="D99" s="47">
        <v>1.65</v>
      </c>
      <c r="H99" s="47">
        <v>1.69</v>
      </c>
      <c r="K99">
        <v>1.32</v>
      </c>
      <c r="L99">
        <v>1.62</v>
      </c>
    </row>
    <row r="100" spans="4:12" x14ac:dyDescent="0.2">
      <c r="D100" s="47">
        <v>1.8</v>
      </c>
      <c r="H100" s="47">
        <v>1.83</v>
      </c>
      <c r="K100">
        <v>1.98</v>
      </c>
      <c r="L100">
        <v>1.65</v>
      </c>
    </row>
    <row r="101" spans="4:12" x14ac:dyDescent="0.2">
      <c r="D101" s="47">
        <v>2.1</v>
      </c>
      <c r="H101" s="47">
        <v>2.12</v>
      </c>
      <c r="K101">
        <v>2.39</v>
      </c>
      <c r="L101">
        <v>1.1000000000000001</v>
      </c>
    </row>
    <row r="102" spans="4:12" x14ac:dyDescent="0.2">
      <c r="D102" s="47">
        <v>1.64</v>
      </c>
      <c r="H102" s="47">
        <v>1.63</v>
      </c>
      <c r="K102">
        <v>1.41</v>
      </c>
      <c r="L102">
        <v>1.44</v>
      </c>
    </row>
    <row r="103" spans="4:12" x14ac:dyDescent="0.2">
      <c r="D103" s="47">
        <v>2.0499999999999998</v>
      </c>
      <c r="H103" s="47">
        <v>2</v>
      </c>
      <c r="K103">
        <v>1.93</v>
      </c>
      <c r="L103">
        <v>1.77</v>
      </c>
    </row>
    <row r="104" spans="4:12" x14ac:dyDescent="0.2">
      <c r="D104" s="47">
        <v>1.96</v>
      </c>
      <c r="H104" s="47">
        <v>2.02</v>
      </c>
      <c r="K104">
        <v>2.0299999999999998</v>
      </c>
      <c r="L104">
        <v>1.95</v>
      </c>
    </row>
    <row r="105" spans="4:12" x14ac:dyDescent="0.2">
      <c r="D105" s="47">
        <v>1.48</v>
      </c>
      <c r="H105" s="47">
        <v>1.44</v>
      </c>
      <c r="K105">
        <v>1.44</v>
      </c>
      <c r="L105">
        <v>1.99</v>
      </c>
    </row>
    <row r="106" spans="4:12" x14ac:dyDescent="0.2">
      <c r="D106" s="47">
        <v>2.23</v>
      </c>
      <c r="H106" s="47">
        <v>2.19</v>
      </c>
      <c r="K106">
        <v>1.07</v>
      </c>
      <c r="L106">
        <v>2.16</v>
      </c>
    </row>
    <row r="107" spans="4:12" x14ac:dyDescent="0.2">
      <c r="D107" s="47">
        <v>1.99</v>
      </c>
      <c r="H107" s="47">
        <v>2.04</v>
      </c>
      <c r="K107">
        <v>1.57</v>
      </c>
      <c r="L107">
        <v>1.78</v>
      </c>
    </row>
    <row r="108" spans="4:12" x14ac:dyDescent="0.2">
      <c r="D108" s="47">
        <v>2.04</v>
      </c>
      <c r="H108" s="47">
        <v>2.08</v>
      </c>
      <c r="K108">
        <v>2.1</v>
      </c>
      <c r="L108">
        <v>1.75</v>
      </c>
    </row>
    <row r="109" spans="4:12" x14ac:dyDescent="0.2">
      <c r="D109" s="47">
        <v>1.66</v>
      </c>
      <c r="H109" s="47">
        <v>1.72</v>
      </c>
      <c r="K109">
        <v>1.58</v>
      </c>
      <c r="L109">
        <v>1.91</v>
      </c>
    </row>
    <row r="110" spans="4:12" x14ac:dyDescent="0.2">
      <c r="D110" s="47">
        <v>1.65</v>
      </c>
      <c r="H110" s="47">
        <v>1.67</v>
      </c>
      <c r="K110">
        <v>1.44</v>
      </c>
      <c r="L110">
        <v>1.62</v>
      </c>
    </row>
    <row r="111" spans="4:12" x14ac:dyDescent="0.2">
      <c r="D111" s="47">
        <v>2.0299999999999998</v>
      </c>
      <c r="H111" s="47">
        <v>2.0299999999999998</v>
      </c>
      <c r="K111">
        <v>1.65</v>
      </c>
      <c r="L111">
        <v>1.77</v>
      </c>
    </row>
    <row r="112" spans="4:12" x14ac:dyDescent="0.2">
      <c r="D112" s="47">
        <v>1.51</v>
      </c>
      <c r="H112" s="47">
        <v>1.56</v>
      </c>
      <c r="K112">
        <v>1.6</v>
      </c>
      <c r="L112">
        <v>1.63</v>
      </c>
    </row>
    <row r="113" spans="4:12" x14ac:dyDescent="0.2">
      <c r="D113" s="47">
        <v>1.92</v>
      </c>
      <c r="H113" s="47">
        <v>1.92</v>
      </c>
      <c r="K113">
        <v>1.96</v>
      </c>
      <c r="L113">
        <v>1.87</v>
      </c>
    </row>
    <row r="114" spans="4:12" x14ac:dyDescent="0.2">
      <c r="D114" s="47">
        <v>1.61</v>
      </c>
      <c r="H114" s="47">
        <v>1.66</v>
      </c>
      <c r="K114">
        <v>1.67</v>
      </c>
      <c r="L114">
        <v>1.86</v>
      </c>
    </row>
    <row r="115" spans="4:12" x14ac:dyDescent="0.2">
      <c r="D115" s="47">
        <v>1.64</v>
      </c>
      <c r="H115" s="47">
        <v>1.61</v>
      </c>
      <c r="K115">
        <v>2.2200000000000002</v>
      </c>
      <c r="L115">
        <v>1.87</v>
      </c>
    </row>
    <row r="116" spans="4:12" x14ac:dyDescent="0.2">
      <c r="D116" s="47">
        <v>1.68</v>
      </c>
      <c r="H116" s="47">
        <v>1.87</v>
      </c>
      <c r="K116">
        <v>1.8</v>
      </c>
      <c r="L116">
        <v>1.69</v>
      </c>
    </row>
    <row r="117" spans="4:12" x14ac:dyDescent="0.2">
      <c r="D117" s="47">
        <v>1.75</v>
      </c>
      <c r="H117" s="47">
        <v>1.69</v>
      </c>
      <c r="K117">
        <v>1.45</v>
      </c>
      <c r="L117">
        <v>1.7</v>
      </c>
    </row>
    <row r="118" spans="4:12" x14ac:dyDescent="0.2">
      <c r="D118" s="47">
        <v>1</v>
      </c>
      <c r="H118" s="47">
        <v>0.99</v>
      </c>
      <c r="K118">
        <v>1.6</v>
      </c>
      <c r="L118">
        <v>1.63</v>
      </c>
    </row>
    <row r="119" spans="4:12" x14ac:dyDescent="0.2">
      <c r="D119" s="47">
        <v>2.08</v>
      </c>
      <c r="H119" s="47">
        <v>2.12</v>
      </c>
      <c r="K119">
        <v>1.6</v>
      </c>
      <c r="L119">
        <v>1.69</v>
      </c>
    </row>
    <row r="120" spans="4:12" x14ac:dyDescent="0.2">
      <c r="D120" s="47">
        <v>1.79</v>
      </c>
      <c r="H120" s="47">
        <v>1.74</v>
      </c>
      <c r="K120">
        <v>1.49</v>
      </c>
      <c r="L120">
        <v>1.7</v>
      </c>
    </row>
    <row r="121" spans="4:12" x14ac:dyDescent="0.2">
      <c r="D121" s="47">
        <v>1.53</v>
      </c>
      <c r="H121" s="47">
        <v>1.58</v>
      </c>
      <c r="K121">
        <v>1.49</v>
      </c>
      <c r="L121">
        <v>1.55</v>
      </c>
    </row>
    <row r="122" spans="4:12" x14ac:dyDescent="0.2">
      <c r="D122" s="47">
        <v>1.65</v>
      </c>
      <c r="H122" s="47">
        <v>1.66</v>
      </c>
      <c r="K122"/>
      <c r="L122">
        <v>1.8</v>
      </c>
    </row>
    <row r="123" spans="4:12" x14ac:dyDescent="0.2">
      <c r="D123" s="47">
        <v>2.0699999999999998</v>
      </c>
      <c r="H123" s="47">
        <v>2.04</v>
      </c>
      <c r="K123"/>
      <c r="L123">
        <v>1.92</v>
      </c>
    </row>
    <row r="124" spans="4:12" x14ac:dyDescent="0.2">
      <c r="D124" s="47">
        <v>1.7</v>
      </c>
      <c r="H124" s="47">
        <v>1.86</v>
      </c>
      <c r="K124"/>
      <c r="L124">
        <v>1.43</v>
      </c>
    </row>
    <row r="125" spans="4:12" x14ac:dyDescent="0.2">
      <c r="D125" s="47">
        <v>1.52</v>
      </c>
      <c r="H125" s="47">
        <v>1.53</v>
      </c>
      <c r="K125"/>
      <c r="L125">
        <v>1.91</v>
      </c>
    </row>
    <row r="126" spans="4:12" x14ac:dyDescent="0.2">
      <c r="D126" s="47">
        <v>1.4</v>
      </c>
      <c r="H126" s="47">
        <v>1.4</v>
      </c>
      <c r="K126"/>
      <c r="L126">
        <v>1.69</v>
      </c>
    </row>
    <row r="127" spans="4:12" x14ac:dyDescent="0.2">
      <c r="D127" s="47">
        <v>1.58</v>
      </c>
      <c r="H127" s="47">
        <v>1.59</v>
      </c>
      <c r="K127"/>
    </row>
    <row r="128" spans="4:12" x14ac:dyDescent="0.2">
      <c r="D128" s="47">
        <v>1.98</v>
      </c>
      <c r="H128" s="47">
        <v>1.99</v>
      </c>
      <c r="K128"/>
    </row>
    <row r="129" spans="4:11" x14ac:dyDescent="0.2">
      <c r="D129" s="47">
        <v>1.68</v>
      </c>
      <c r="H129" s="47">
        <v>1.7</v>
      </c>
      <c r="K129"/>
    </row>
    <row r="130" spans="4:11" x14ac:dyDescent="0.2">
      <c r="D130" s="47">
        <v>1.7</v>
      </c>
      <c r="H130" s="47">
        <v>1.7</v>
      </c>
      <c r="K130"/>
    </row>
    <row r="131" spans="4:11" x14ac:dyDescent="0.2">
      <c r="D131" s="47">
        <v>1.54</v>
      </c>
      <c r="H131" s="47">
        <v>1.63</v>
      </c>
      <c r="K131"/>
    </row>
    <row r="132" spans="4:11" x14ac:dyDescent="0.2">
      <c r="D132" s="47">
        <v>1.63</v>
      </c>
      <c r="H132" s="47">
        <v>1.69</v>
      </c>
      <c r="K132"/>
    </row>
    <row r="133" spans="4:11" x14ac:dyDescent="0.2">
      <c r="D133" s="47">
        <v>1.77</v>
      </c>
      <c r="H133" s="47">
        <v>1.83</v>
      </c>
      <c r="K133"/>
    </row>
    <row r="134" spans="4:11" x14ac:dyDescent="0.2">
      <c r="D134" s="47">
        <v>1.72</v>
      </c>
      <c r="H134" s="47">
        <v>1.75</v>
      </c>
      <c r="K134"/>
    </row>
    <row r="135" spans="4:11" x14ac:dyDescent="0.2">
      <c r="D135" s="47">
        <v>1.6</v>
      </c>
      <c r="H135" s="47">
        <v>1.68</v>
      </c>
      <c r="K135"/>
    </row>
    <row r="136" spans="4:11" x14ac:dyDescent="0.2">
      <c r="D136" s="47">
        <v>1.62</v>
      </c>
      <c r="H136" s="47">
        <v>1.62</v>
      </c>
      <c r="K136"/>
    </row>
    <row r="137" spans="4:11" x14ac:dyDescent="0.2">
      <c r="D137" s="47">
        <v>0.81</v>
      </c>
      <c r="H137" s="47">
        <v>0.85</v>
      </c>
      <c r="K137"/>
    </row>
    <row r="138" spans="4:11" x14ac:dyDescent="0.2">
      <c r="D138" s="47">
        <v>1.83</v>
      </c>
      <c r="H138" s="47">
        <v>1.91</v>
      </c>
      <c r="K138"/>
    </row>
    <row r="139" spans="4:11" x14ac:dyDescent="0.2">
      <c r="D139" s="47">
        <v>2.39</v>
      </c>
      <c r="H139" s="47">
        <v>2.3199999999999998</v>
      </c>
      <c r="K139"/>
    </row>
    <row r="140" spans="4:11" x14ac:dyDescent="0.2">
      <c r="D140" s="47">
        <v>1.78</v>
      </c>
      <c r="H140" s="47">
        <v>1.72</v>
      </c>
      <c r="K140"/>
    </row>
    <row r="141" spans="4:11" x14ac:dyDescent="0.2">
      <c r="D141" s="47">
        <v>1.55</v>
      </c>
      <c r="H141" s="47">
        <v>1.58</v>
      </c>
      <c r="K141"/>
    </row>
    <row r="142" spans="4:11" x14ac:dyDescent="0.2">
      <c r="D142" s="47">
        <v>1.98</v>
      </c>
      <c r="H142" s="47">
        <v>1.85</v>
      </c>
      <c r="K142"/>
    </row>
    <row r="143" spans="4:11" x14ac:dyDescent="0.2">
      <c r="D143" s="47">
        <v>1.72</v>
      </c>
      <c r="H143" s="47">
        <v>1.79</v>
      </c>
      <c r="K143"/>
    </row>
    <row r="144" spans="4:11" x14ac:dyDescent="0.2">
      <c r="D144" s="47">
        <v>1.57</v>
      </c>
      <c r="H144" s="47">
        <v>1.59</v>
      </c>
      <c r="K144"/>
    </row>
    <row r="145" spans="4:11" x14ac:dyDescent="0.2">
      <c r="D145" s="47">
        <v>1.6</v>
      </c>
      <c r="H145" s="47">
        <v>1.6</v>
      </c>
      <c r="K145"/>
    </row>
    <row r="146" spans="4:11" x14ac:dyDescent="0.2">
      <c r="D146" s="47">
        <v>1.53</v>
      </c>
      <c r="H146" s="47">
        <v>1.54</v>
      </c>
      <c r="K146"/>
    </row>
    <row r="147" spans="4:11" x14ac:dyDescent="0.2">
      <c r="D147" s="47">
        <v>1.85</v>
      </c>
      <c r="H147" s="47">
        <v>1.84</v>
      </c>
      <c r="K147"/>
    </row>
    <row r="148" spans="4:11" x14ac:dyDescent="0.2">
      <c r="D148" s="47">
        <v>1.78</v>
      </c>
      <c r="H148" s="47">
        <v>1.77</v>
      </c>
      <c r="K148"/>
    </row>
    <row r="149" spans="4:11" x14ac:dyDescent="0.2">
      <c r="D149" s="47">
        <v>1.41</v>
      </c>
      <c r="H149" s="47">
        <v>1.45</v>
      </c>
      <c r="K149"/>
    </row>
    <row r="150" spans="4:11" x14ac:dyDescent="0.2">
      <c r="D150" s="47">
        <v>1.87</v>
      </c>
      <c r="H150" s="47">
        <v>1.85</v>
      </c>
      <c r="K150"/>
    </row>
    <row r="151" spans="4:11" x14ac:dyDescent="0.2">
      <c r="D151" s="47">
        <v>1.75</v>
      </c>
      <c r="H151" s="47">
        <v>1.73</v>
      </c>
      <c r="K151"/>
    </row>
    <row r="152" spans="4:11" x14ac:dyDescent="0.2">
      <c r="D152" s="47">
        <v>1.62</v>
      </c>
      <c r="H152" s="47">
        <v>1.63</v>
      </c>
      <c r="K152"/>
    </row>
    <row r="153" spans="4:11" x14ac:dyDescent="0.2">
      <c r="D153" s="47">
        <v>2.04</v>
      </c>
      <c r="H153" s="47">
        <v>2.15</v>
      </c>
      <c r="K153"/>
    </row>
    <row r="154" spans="4:11" x14ac:dyDescent="0.2">
      <c r="D154" s="47">
        <v>1.85</v>
      </c>
      <c r="H154" s="47">
        <v>1.81</v>
      </c>
      <c r="K154"/>
    </row>
    <row r="155" spans="4:11" x14ac:dyDescent="0.2">
      <c r="D155" s="47">
        <v>1.76</v>
      </c>
      <c r="H155" s="47">
        <v>1.78</v>
      </c>
      <c r="K155"/>
    </row>
    <row r="156" spans="4:11" x14ac:dyDescent="0.2">
      <c r="D156" s="47">
        <v>1.64</v>
      </c>
      <c r="H156" s="47">
        <v>1.7</v>
      </c>
      <c r="K156"/>
    </row>
    <row r="157" spans="4:11" x14ac:dyDescent="0.2">
      <c r="D157" s="47">
        <v>1.74</v>
      </c>
      <c r="H157" s="47">
        <v>1.78</v>
      </c>
      <c r="K157"/>
    </row>
    <row r="158" spans="4:11" x14ac:dyDescent="0.2">
      <c r="D158" s="47">
        <v>1.59</v>
      </c>
      <c r="H158" s="47">
        <v>1.58</v>
      </c>
      <c r="K158"/>
    </row>
    <row r="159" spans="4:11" x14ac:dyDescent="0.2">
      <c r="D159" s="47">
        <v>1.64</v>
      </c>
      <c r="H159" s="47">
        <v>1.69</v>
      </c>
      <c r="K159"/>
    </row>
    <row r="160" spans="4:11" x14ac:dyDescent="0.2">
      <c r="D160" s="47">
        <v>1.59</v>
      </c>
      <c r="H160" s="47">
        <v>1.62</v>
      </c>
      <c r="K160"/>
    </row>
    <row r="161" spans="4:11" x14ac:dyDescent="0.2">
      <c r="D161" s="47">
        <v>1.6</v>
      </c>
      <c r="H161" s="47">
        <v>1.61</v>
      </c>
      <c r="K161"/>
    </row>
    <row r="162" spans="4:11" x14ac:dyDescent="0.2">
      <c r="D162" s="47">
        <v>1.35</v>
      </c>
      <c r="H162" s="47">
        <v>1.52</v>
      </c>
      <c r="K162"/>
    </row>
    <row r="163" spans="4:11" x14ac:dyDescent="0.2">
      <c r="D163" s="47">
        <v>1.67</v>
      </c>
      <c r="H163" s="47">
        <v>1.74</v>
      </c>
      <c r="K163"/>
    </row>
    <row r="164" spans="4:11" x14ac:dyDescent="0.2">
      <c r="D164" s="47">
        <v>1.55</v>
      </c>
      <c r="H164" s="47">
        <v>1.6</v>
      </c>
      <c r="K164"/>
    </row>
    <row r="165" spans="4:11" x14ac:dyDescent="0.2">
      <c r="D165" s="47">
        <v>1.51</v>
      </c>
      <c r="H165" s="47">
        <v>1.5</v>
      </c>
      <c r="K165"/>
    </row>
    <row r="166" spans="4:11" x14ac:dyDescent="0.2">
      <c r="D166" s="47">
        <v>1.6</v>
      </c>
      <c r="H166" s="47">
        <v>1.56</v>
      </c>
      <c r="K166"/>
    </row>
    <row r="167" spans="4:11" x14ac:dyDescent="0.2">
      <c r="D167" s="47">
        <v>1.72</v>
      </c>
      <c r="H167" s="47">
        <v>1.72</v>
      </c>
      <c r="K167"/>
    </row>
    <row r="168" spans="4:11" x14ac:dyDescent="0.2">
      <c r="D168" s="47">
        <v>1.89</v>
      </c>
      <c r="H168" s="47">
        <v>1.95</v>
      </c>
      <c r="K168"/>
    </row>
    <row r="169" spans="4:11" x14ac:dyDescent="0.2">
      <c r="D169" s="47">
        <v>1.49</v>
      </c>
      <c r="H169" s="47">
        <v>1.47</v>
      </c>
      <c r="K169"/>
    </row>
    <row r="170" spans="4:11" x14ac:dyDescent="0.2">
      <c r="D170" s="47">
        <v>1.67</v>
      </c>
      <c r="H170" s="47">
        <v>1.78</v>
      </c>
      <c r="K170"/>
    </row>
    <row r="171" spans="4:11" x14ac:dyDescent="0.2">
      <c r="D171" s="47">
        <v>1.92</v>
      </c>
      <c r="H171" s="47">
        <v>1.96</v>
      </c>
      <c r="K171"/>
    </row>
    <row r="172" spans="4:11" x14ac:dyDescent="0.2">
      <c r="D172" s="47">
        <v>1.6</v>
      </c>
      <c r="H172" s="47">
        <v>1.6</v>
      </c>
      <c r="K172"/>
    </row>
    <row r="173" spans="4:11" x14ac:dyDescent="0.2">
      <c r="D173" s="47">
        <v>1.75</v>
      </c>
      <c r="H173" s="47">
        <v>1.71</v>
      </c>
      <c r="K173"/>
    </row>
    <row r="174" spans="4:11" x14ac:dyDescent="0.2">
      <c r="D174" s="47">
        <v>1.19</v>
      </c>
      <c r="H174" s="47">
        <v>1.24</v>
      </c>
      <c r="K174"/>
    </row>
    <row r="175" spans="4:11" x14ac:dyDescent="0.2">
      <c r="D175" s="47">
        <v>2.0499999999999998</v>
      </c>
      <c r="H175" s="47">
        <v>1.93</v>
      </c>
      <c r="K175"/>
    </row>
    <row r="176" spans="4:11" x14ac:dyDescent="0.2">
      <c r="D176" s="47">
        <v>1.3</v>
      </c>
      <c r="H176" s="47">
        <v>1.34</v>
      </c>
      <c r="K176"/>
    </row>
    <row r="177" spans="4:11" x14ac:dyDescent="0.2">
      <c r="D177" s="47">
        <v>1.33</v>
      </c>
      <c r="H177" s="47">
        <v>1.35</v>
      </c>
      <c r="K177"/>
    </row>
    <row r="178" spans="4:11" x14ac:dyDescent="0.2">
      <c r="D178" s="47">
        <v>1.97</v>
      </c>
      <c r="H178" s="47">
        <v>2</v>
      </c>
      <c r="K178"/>
    </row>
    <row r="179" spans="4:11" x14ac:dyDescent="0.2">
      <c r="D179" s="47">
        <v>1.6</v>
      </c>
      <c r="H179" s="47">
        <v>1.65</v>
      </c>
      <c r="K179"/>
    </row>
    <row r="180" spans="4:11" x14ac:dyDescent="0.2">
      <c r="D180" s="47">
        <v>1.82</v>
      </c>
      <c r="H180" s="47">
        <v>1.86</v>
      </c>
      <c r="K180"/>
    </row>
    <row r="181" spans="4:11" x14ac:dyDescent="0.2">
      <c r="D181" s="47">
        <v>1.68</v>
      </c>
      <c r="H181" s="47">
        <v>1.62</v>
      </c>
      <c r="K181"/>
    </row>
    <row r="182" spans="4:11" x14ac:dyDescent="0.2">
      <c r="D182" s="47">
        <v>2.2200000000000002</v>
      </c>
      <c r="H182" s="47">
        <v>2.3199999999999998</v>
      </c>
      <c r="K182"/>
    </row>
    <row r="183" spans="4:11" x14ac:dyDescent="0.2">
      <c r="D183" s="47">
        <v>1.82</v>
      </c>
      <c r="H183" s="47">
        <v>1.96</v>
      </c>
      <c r="K183"/>
    </row>
    <row r="184" spans="4:11" x14ac:dyDescent="0.2">
      <c r="D184" s="47">
        <v>2.12</v>
      </c>
      <c r="H184" s="47">
        <v>2.36</v>
      </c>
      <c r="K184"/>
    </row>
    <row r="185" spans="4:11" x14ac:dyDescent="0.2">
      <c r="D185" s="47">
        <v>1.89</v>
      </c>
      <c r="H185" s="47">
        <v>1.91</v>
      </c>
      <c r="K185"/>
    </row>
    <row r="186" spans="4:11" x14ac:dyDescent="0.2">
      <c r="D186" s="47">
        <v>1.66</v>
      </c>
      <c r="H186" s="47">
        <v>1.72</v>
      </c>
      <c r="K186"/>
    </row>
    <row r="187" spans="4:11" x14ac:dyDescent="0.2">
      <c r="D187" s="47">
        <v>1.01</v>
      </c>
      <c r="H187" s="47">
        <v>1.1000000000000001</v>
      </c>
      <c r="K187"/>
    </row>
    <row r="188" spans="4:11" x14ac:dyDescent="0.2">
      <c r="D188" s="47">
        <v>1.28</v>
      </c>
      <c r="H188" s="47">
        <v>1.26</v>
      </c>
    </row>
    <row r="189" spans="4:11" x14ac:dyDescent="0.2">
      <c r="D189" s="47">
        <v>0.63</v>
      </c>
      <c r="H189" s="47">
        <v>0.63</v>
      </c>
    </row>
    <row r="190" spans="4:11" x14ac:dyDescent="0.2">
      <c r="D190" s="47">
        <v>0.86</v>
      </c>
      <c r="H190" s="47">
        <v>0.89</v>
      </c>
    </row>
    <row r="191" spans="4:11" x14ac:dyDescent="0.2">
      <c r="D191" s="47">
        <v>1.63</v>
      </c>
      <c r="H191" s="47">
        <v>1.69</v>
      </c>
    </row>
    <row r="192" spans="4:11" x14ac:dyDescent="0.2">
      <c r="D192" s="47">
        <v>1.58</v>
      </c>
      <c r="H192" s="47">
        <v>1.54</v>
      </c>
    </row>
    <row r="193" spans="4:8" x14ac:dyDescent="0.2">
      <c r="D193" s="47">
        <v>1.83</v>
      </c>
      <c r="H193" s="47">
        <v>1.87</v>
      </c>
    </row>
    <row r="194" spans="4:8" x14ac:dyDescent="0.2">
      <c r="D194" s="47">
        <v>1.52</v>
      </c>
      <c r="H194" s="47">
        <v>1.46</v>
      </c>
    </row>
    <row r="195" spans="4:8" x14ac:dyDescent="0.2">
      <c r="D195" s="47">
        <v>1.84</v>
      </c>
      <c r="H195" s="47">
        <v>1.89</v>
      </c>
    </row>
    <row r="196" spans="4:8" x14ac:dyDescent="0.2">
      <c r="D196" s="47">
        <v>2.21</v>
      </c>
      <c r="H196" s="47">
        <v>2.27</v>
      </c>
    </row>
    <row r="197" spans="4:8" x14ac:dyDescent="0.2">
      <c r="D197" s="47">
        <v>1.44</v>
      </c>
      <c r="H197" s="47">
        <v>1.45</v>
      </c>
    </row>
    <row r="198" spans="4:8" x14ac:dyDescent="0.2">
      <c r="D198" s="47">
        <v>1.89</v>
      </c>
      <c r="H198" s="47">
        <v>1.92</v>
      </c>
    </row>
    <row r="199" spans="4:8" x14ac:dyDescent="0.2">
      <c r="D199" s="47">
        <v>1.83</v>
      </c>
      <c r="H199" s="47">
        <v>1.78</v>
      </c>
    </row>
    <row r="200" spans="4:8" x14ac:dyDescent="0.2">
      <c r="D200" s="47">
        <v>1.78</v>
      </c>
      <c r="H200" s="47">
        <v>1.82</v>
      </c>
    </row>
    <row r="201" spans="4:8" x14ac:dyDescent="0.2">
      <c r="D201" s="47">
        <v>2.0099999999999998</v>
      </c>
      <c r="H201" s="47">
        <v>2.0099999999999998</v>
      </c>
    </row>
    <row r="202" spans="4:8" x14ac:dyDescent="0.2">
      <c r="D202" s="47">
        <v>1.68</v>
      </c>
      <c r="H202" s="47">
        <v>1.66</v>
      </c>
    </row>
    <row r="203" spans="4:8" x14ac:dyDescent="0.2">
      <c r="D203" s="47">
        <v>2.04</v>
      </c>
      <c r="H203" s="47">
        <v>2.15</v>
      </c>
    </row>
    <row r="204" spans="4:8" x14ac:dyDescent="0.2">
      <c r="D204" s="47">
        <v>2.12</v>
      </c>
      <c r="H204" s="47">
        <v>2.16</v>
      </c>
    </row>
    <row r="205" spans="4:8" x14ac:dyDescent="0.2">
      <c r="D205" s="47">
        <v>1.45</v>
      </c>
      <c r="H205" s="47">
        <v>1.5</v>
      </c>
    </row>
    <row r="206" spans="4:8" x14ac:dyDescent="0.2">
      <c r="D206" s="47">
        <v>1.85</v>
      </c>
      <c r="H206" s="47">
        <v>1.85</v>
      </c>
    </row>
    <row r="207" spans="4:8" x14ac:dyDescent="0.2">
      <c r="D207" s="47">
        <v>2.2000000000000002</v>
      </c>
      <c r="H207" s="47">
        <v>2.1</v>
      </c>
    </row>
    <row r="208" spans="4:8" x14ac:dyDescent="0.2">
      <c r="D208" s="47">
        <v>1.6</v>
      </c>
      <c r="H208" s="47">
        <v>1.75</v>
      </c>
    </row>
    <row r="209" spans="4:8" x14ac:dyDescent="0.2">
      <c r="D209" s="47">
        <v>1.95</v>
      </c>
      <c r="H209" s="47">
        <v>2.02</v>
      </c>
    </row>
    <row r="210" spans="4:8" x14ac:dyDescent="0.2">
      <c r="D210" s="47">
        <v>1.41</v>
      </c>
      <c r="H210" s="47">
        <v>1.5</v>
      </c>
    </row>
    <row r="211" spans="4:8" x14ac:dyDescent="0.2">
      <c r="D211" s="47">
        <v>1.62</v>
      </c>
      <c r="H211" s="47">
        <v>1.54</v>
      </c>
    </row>
    <row r="212" spans="4:8" x14ac:dyDescent="0.2">
      <c r="D212" s="47">
        <v>1.78</v>
      </c>
      <c r="H212" s="47">
        <v>1.88</v>
      </c>
    </row>
    <row r="213" spans="4:8" x14ac:dyDescent="0.2">
      <c r="D213" s="47">
        <v>1.05</v>
      </c>
      <c r="H213" s="47">
        <v>1</v>
      </c>
    </row>
    <row r="214" spans="4:8" x14ac:dyDescent="0.2">
      <c r="D214" s="47">
        <v>1.99</v>
      </c>
      <c r="H214" s="47">
        <v>2.1800000000000002</v>
      </c>
    </row>
    <row r="215" spans="4:8" x14ac:dyDescent="0.2">
      <c r="D215" s="47">
        <v>1.83</v>
      </c>
      <c r="H215" s="47">
        <v>1.83</v>
      </c>
    </row>
    <row r="216" spans="4:8" x14ac:dyDescent="0.2">
      <c r="D216" s="47">
        <v>1.85</v>
      </c>
      <c r="H216" s="47">
        <v>1.91</v>
      </c>
    </row>
    <row r="217" spans="4:8" x14ac:dyDescent="0.2">
      <c r="D217" s="47">
        <v>1.44</v>
      </c>
      <c r="H217" s="47">
        <v>1.45</v>
      </c>
    </row>
    <row r="218" spans="4:8" x14ac:dyDescent="0.2">
      <c r="D218" s="47">
        <v>1.03</v>
      </c>
      <c r="H218" s="47">
        <v>1.05</v>
      </c>
    </row>
    <row r="219" spans="4:8" x14ac:dyDescent="0.2">
      <c r="D219" s="47">
        <v>1.66</v>
      </c>
      <c r="H219" s="47">
        <v>1.71</v>
      </c>
    </row>
    <row r="220" spans="4:8" x14ac:dyDescent="0.2">
      <c r="D220" s="47">
        <v>1.18</v>
      </c>
      <c r="H220" s="47">
        <v>1.1599999999999999</v>
      </c>
    </row>
    <row r="221" spans="4:8" x14ac:dyDescent="0.2">
      <c r="D221" s="47">
        <v>1.9</v>
      </c>
      <c r="H221" s="47">
        <v>1.93</v>
      </c>
    </row>
    <row r="222" spans="4:8" x14ac:dyDescent="0.2">
      <c r="D222" s="47">
        <v>2.0699999999999998</v>
      </c>
      <c r="H222" s="47">
        <v>2.27</v>
      </c>
    </row>
    <row r="223" spans="4:8" x14ac:dyDescent="0.2">
      <c r="D223" s="47">
        <v>1.49</v>
      </c>
      <c r="H223" s="47">
        <v>1.44</v>
      </c>
    </row>
    <row r="224" spans="4:8" x14ac:dyDescent="0.2">
      <c r="D224" s="47">
        <v>1.76</v>
      </c>
      <c r="H224" s="47">
        <v>1.79</v>
      </c>
    </row>
    <row r="225" spans="4:8" x14ac:dyDescent="0.2">
      <c r="D225" s="47">
        <v>1.49</v>
      </c>
      <c r="H225" s="47">
        <v>1.49</v>
      </c>
    </row>
    <row r="226" spans="4:8" x14ac:dyDescent="0.2">
      <c r="D226" s="47">
        <v>1.21</v>
      </c>
      <c r="H226" s="47">
        <v>1.27</v>
      </c>
    </row>
    <row r="227" spans="4:8" x14ac:dyDescent="0.2">
      <c r="D227" s="47">
        <v>2.11</v>
      </c>
      <c r="H227" s="47">
        <v>2.17</v>
      </c>
    </row>
    <row r="228" spans="4:8" x14ac:dyDescent="0.2">
      <c r="D228" s="47">
        <v>1.63</v>
      </c>
      <c r="H228" s="47">
        <v>1.67</v>
      </c>
    </row>
    <row r="229" spans="4:8" x14ac:dyDescent="0.2">
      <c r="D229" s="47">
        <v>1.69</v>
      </c>
      <c r="H229" s="47">
        <v>1.74</v>
      </c>
    </row>
    <row r="230" spans="4:8" x14ac:dyDescent="0.2">
      <c r="D230" s="47">
        <v>2.15</v>
      </c>
      <c r="H230" s="47">
        <v>2.12</v>
      </c>
    </row>
    <row r="231" spans="4:8" x14ac:dyDescent="0.2">
      <c r="D231" s="47">
        <v>1.64</v>
      </c>
      <c r="H231" s="47">
        <v>1.73</v>
      </c>
    </row>
    <row r="232" spans="4:8" x14ac:dyDescent="0.2">
      <c r="D232" s="47">
        <v>1.78</v>
      </c>
      <c r="H232" s="47">
        <v>1.87</v>
      </c>
    </row>
    <row r="233" spans="4:8" x14ac:dyDescent="0.2">
      <c r="D233" s="47">
        <v>2.2200000000000002</v>
      </c>
      <c r="H233" s="47">
        <v>2.2200000000000002</v>
      </c>
    </row>
    <row r="234" spans="4:8" x14ac:dyDescent="0.2">
      <c r="D234" s="47">
        <v>1.91</v>
      </c>
      <c r="H234" s="47">
        <v>1.84</v>
      </c>
    </row>
    <row r="235" spans="4:8" x14ac:dyDescent="0.2">
      <c r="D235" s="47">
        <v>1.68</v>
      </c>
      <c r="H235" s="47">
        <v>1.89</v>
      </c>
    </row>
    <row r="236" spans="4:8" x14ac:dyDescent="0.2">
      <c r="D236" s="47">
        <v>1.39</v>
      </c>
      <c r="H236" s="47">
        <v>1.42</v>
      </c>
    </row>
    <row r="237" spans="4:8" x14ac:dyDescent="0.2">
      <c r="D237" s="47">
        <v>2.0499999999999998</v>
      </c>
      <c r="H237" s="47">
        <v>2.04</v>
      </c>
    </row>
    <row r="238" spans="4:8" x14ac:dyDescent="0.2">
      <c r="D238" s="47">
        <v>1.68</v>
      </c>
      <c r="H238" s="47">
        <v>1.68</v>
      </c>
    </row>
    <row r="239" spans="4:8" x14ac:dyDescent="0.2">
      <c r="D239" s="47">
        <v>1.1000000000000001</v>
      </c>
      <c r="H239" s="47">
        <v>1.1399999999999999</v>
      </c>
    </row>
    <row r="240" spans="4:8" x14ac:dyDescent="0.2">
      <c r="D240" s="47">
        <v>1.54</v>
      </c>
      <c r="H240" s="47">
        <v>1.46</v>
      </c>
    </row>
    <row r="241" spans="4:8" x14ac:dyDescent="0.2">
      <c r="D241" s="47">
        <v>1.87</v>
      </c>
      <c r="H241" s="47">
        <v>1.95</v>
      </c>
    </row>
    <row r="242" spans="4:8" x14ac:dyDescent="0.2">
      <c r="D242" s="47">
        <v>1.93</v>
      </c>
      <c r="H242" s="47">
        <v>1.99</v>
      </c>
    </row>
    <row r="243" spans="4:8" x14ac:dyDescent="0.2">
      <c r="D243" s="47">
        <v>1.61</v>
      </c>
      <c r="H243" s="47">
        <v>1.65</v>
      </c>
    </row>
    <row r="244" spans="4:8" x14ac:dyDescent="0.2">
      <c r="D244" s="47">
        <v>1.7</v>
      </c>
      <c r="H244" s="47">
        <v>1.71</v>
      </c>
    </row>
    <row r="245" spans="4:8" x14ac:dyDescent="0.2">
      <c r="D245" s="47">
        <v>1.96</v>
      </c>
      <c r="H245" s="47">
        <v>2.09</v>
      </c>
    </row>
    <row r="246" spans="4:8" x14ac:dyDescent="0.2">
      <c r="D246" s="47">
        <v>1.6</v>
      </c>
      <c r="H246" s="47">
        <v>1.62</v>
      </c>
    </row>
    <row r="247" spans="4:8" x14ac:dyDescent="0.2">
      <c r="D247" s="47">
        <v>1.64</v>
      </c>
      <c r="H247" s="47">
        <v>1.66</v>
      </c>
    </row>
    <row r="248" spans="4:8" x14ac:dyDescent="0.2">
      <c r="D248" s="47">
        <v>1.68</v>
      </c>
      <c r="H248" s="47">
        <v>1.71</v>
      </c>
    </row>
    <row r="249" spans="4:8" x14ac:dyDescent="0.2">
      <c r="D249" s="47">
        <v>1.71</v>
      </c>
      <c r="H249" s="47">
        <v>1.8</v>
      </c>
    </row>
    <row r="250" spans="4:8" x14ac:dyDescent="0.2">
      <c r="D250" s="47">
        <v>1.85</v>
      </c>
      <c r="H250" s="47">
        <v>1.91</v>
      </c>
    </row>
    <row r="251" spans="4:8" x14ac:dyDescent="0.2">
      <c r="D251" s="47">
        <v>1.76</v>
      </c>
      <c r="H251" s="47">
        <v>1.8</v>
      </c>
    </row>
    <row r="252" spans="4:8" x14ac:dyDescent="0.2">
      <c r="D252" s="47">
        <v>1.07</v>
      </c>
      <c r="H252" s="47">
        <v>1.1000000000000001</v>
      </c>
    </row>
    <row r="253" spans="4:8" x14ac:dyDescent="0.2">
      <c r="D253" s="47">
        <v>2.0699999999999998</v>
      </c>
      <c r="H253" s="47">
        <v>2.12</v>
      </c>
    </row>
    <row r="254" spans="4:8" x14ac:dyDescent="0.2">
      <c r="D254" s="47">
        <v>1.84</v>
      </c>
      <c r="H254" s="47">
        <v>1.87</v>
      </c>
    </row>
    <row r="255" spans="4:8" x14ac:dyDescent="0.2">
      <c r="D255" s="47">
        <v>1.57</v>
      </c>
      <c r="H255" s="47">
        <v>1.57</v>
      </c>
    </row>
    <row r="256" spans="4:8" x14ac:dyDescent="0.2">
      <c r="D256" s="47">
        <v>2.21</v>
      </c>
      <c r="H256" s="47">
        <v>2.25</v>
      </c>
    </row>
    <row r="257" spans="4:8" x14ac:dyDescent="0.2">
      <c r="D257" s="47">
        <v>1.87</v>
      </c>
      <c r="H257" s="47">
        <v>1.81</v>
      </c>
    </row>
    <row r="258" spans="4:8" x14ac:dyDescent="0.2">
      <c r="D258" s="47">
        <v>2.06</v>
      </c>
      <c r="H258" s="47">
        <v>2.15</v>
      </c>
    </row>
    <row r="259" spans="4:8" x14ac:dyDescent="0.2">
      <c r="D259" s="47">
        <v>2</v>
      </c>
      <c r="H259" s="47">
        <v>1.98</v>
      </c>
    </row>
    <row r="260" spans="4:8" x14ac:dyDescent="0.2">
      <c r="D260" s="47">
        <v>1.86</v>
      </c>
      <c r="H260" s="47">
        <v>1.88</v>
      </c>
    </row>
    <row r="261" spans="4:8" x14ac:dyDescent="0.2">
      <c r="D261" s="47">
        <v>1.45</v>
      </c>
      <c r="H261" s="47">
        <v>1.43</v>
      </c>
    </row>
    <row r="262" spans="4:8" x14ac:dyDescent="0.2">
      <c r="D262" s="47">
        <v>1.67</v>
      </c>
      <c r="H262" s="47">
        <v>1.7</v>
      </c>
    </row>
    <row r="263" spans="4:8" x14ac:dyDescent="0.2">
      <c r="D263" s="47">
        <v>1.4</v>
      </c>
      <c r="H263" s="47">
        <v>1.39</v>
      </c>
    </row>
    <row r="264" spans="4:8" x14ac:dyDescent="0.2">
      <c r="D264" s="47">
        <v>1.53</v>
      </c>
      <c r="H264" s="47">
        <v>1.5</v>
      </c>
    </row>
    <row r="265" spans="4:8" x14ac:dyDescent="0.2">
      <c r="D265" s="47">
        <v>2.2599999999999998</v>
      </c>
      <c r="H265" s="47">
        <v>2.29</v>
      </c>
    </row>
    <row r="266" spans="4:8" x14ac:dyDescent="0.2">
      <c r="D266" s="47">
        <v>1.79</v>
      </c>
      <c r="H266" s="47">
        <v>1.82</v>
      </c>
    </row>
    <row r="267" spans="4:8" x14ac:dyDescent="0.2">
      <c r="D267" s="47">
        <v>1.44</v>
      </c>
      <c r="H267" s="47">
        <v>1.43</v>
      </c>
    </row>
    <row r="268" spans="4:8" x14ac:dyDescent="0.2">
      <c r="D268" s="47">
        <v>1.68</v>
      </c>
      <c r="H268" s="47">
        <v>1.66</v>
      </c>
    </row>
    <row r="269" spans="4:8" x14ac:dyDescent="0.2">
      <c r="D269" s="47">
        <v>1.65</v>
      </c>
      <c r="H269" s="47">
        <v>1.75</v>
      </c>
    </row>
    <row r="270" spans="4:8" x14ac:dyDescent="0.2">
      <c r="D270" s="47">
        <v>1.64</v>
      </c>
      <c r="H270" s="47">
        <v>1.62</v>
      </c>
    </row>
    <row r="271" spans="4:8" x14ac:dyDescent="0.2">
      <c r="D271" s="47">
        <v>1.52</v>
      </c>
      <c r="H271" s="47">
        <v>1.52</v>
      </c>
    </row>
    <row r="272" spans="4:8" x14ac:dyDescent="0.2">
      <c r="D272" s="47">
        <v>1.31</v>
      </c>
      <c r="H272" s="47">
        <v>1.26</v>
      </c>
    </row>
    <row r="273" spans="4:8" x14ac:dyDescent="0.2">
      <c r="D273" s="47">
        <v>1.56</v>
      </c>
      <c r="H273" s="47">
        <v>1.56</v>
      </c>
    </row>
    <row r="274" spans="4:8" x14ac:dyDescent="0.2">
      <c r="D274" s="47">
        <v>1.25</v>
      </c>
      <c r="H274" s="47">
        <v>1.27</v>
      </c>
    </row>
    <row r="275" spans="4:8" x14ac:dyDescent="0.2">
      <c r="D275" s="47">
        <v>1.52</v>
      </c>
      <c r="H275" s="47">
        <v>1.52</v>
      </c>
    </row>
    <row r="276" spans="4:8" x14ac:dyDescent="0.2">
      <c r="D276" s="47">
        <v>1.49</v>
      </c>
      <c r="H276" s="47">
        <v>1.52</v>
      </c>
    </row>
    <row r="277" spans="4:8" x14ac:dyDescent="0.2">
      <c r="D277" s="47">
        <v>1.67</v>
      </c>
      <c r="H277" s="47">
        <v>1.63</v>
      </c>
    </row>
    <row r="278" spans="4:8" x14ac:dyDescent="0.2">
      <c r="D278" s="47">
        <v>1.85</v>
      </c>
      <c r="H278" s="47">
        <v>1.89</v>
      </c>
    </row>
    <row r="279" spans="4:8" x14ac:dyDescent="0.2">
      <c r="D279" s="47">
        <v>1.8</v>
      </c>
      <c r="H279" s="47">
        <v>1.83</v>
      </c>
    </row>
    <row r="280" spans="4:8" x14ac:dyDescent="0.2">
      <c r="D280" s="47">
        <v>1.83</v>
      </c>
      <c r="H280" s="47">
        <v>1.78</v>
      </c>
    </row>
    <row r="281" spans="4:8" x14ac:dyDescent="0.2">
      <c r="D281" s="47">
        <v>1.6</v>
      </c>
      <c r="H281" s="47">
        <v>1.66</v>
      </c>
    </row>
    <row r="282" spans="4:8" x14ac:dyDescent="0.2">
      <c r="D282" s="47">
        <v>1.87</v>
      </c>
      <c r="H282" s="47">
        <v>1.87</v>
      </c>
    </row>
    <row r="283" spans="4:8" x14ac:dyDescent="0.2">
      <c r="D283" s="47">
        <v>1.0900000000000001</v>
      </c>
      <c r="H283" s="47">
        <v>1.08</v>
      </c>
    </row>
    <row r="284" spans="4:8" x14ac:dyDescent="0.2">
      <c r="D284" s="47">
        <v>1.71</v>
      </c>
      <c r="H284" s="47">
        <v>1.7</v>
      </c>
    </row>
    <row r="285" spans="4:8" x14ac:dyDescent="0.2">
      <c r="D285" s="47">
        <v>1.54</v>
      </c>
      <c r="H285" s="47">
        <v>1.65</v>
      </c>
    </row>
    <row r="286" spans="4:8" x14ac:dyDescent="0.2">
      <c r="D286" s="47">
        <v>1.48</v>
      </c>
      <c r="H286" s="47">
        <v>1.49</v>
      </c>
    </row>
    <row r="287" spans="4:8" x14ac:dyDescent="0.2">
      <c r="D287" s="47">
        <v>2.2400000000000002</v>
      </c>
      <c r="H287" s="47">
        <v>2.25</v>
      </c>
    </row>
    <row r="288" spans="4:8" x14ac:dyDescent="0.2">
      <c r="D288" s="47">
        <v>1.57</v>
      </c>
      <c r="H288" s="47">
        <v>1.65</v>
      </c>
    </row>
    <row r="289" spans="4:8" x14ac:dyDescent="0.2">
      <c r="D289" s="47">
        <v>1.97</v>
      </c>
      <c r="H289" s="47">
        <v>1.9</v>
      </c>
    </row>
    <row r="290" spans="4:8" x14ac:dyDescent="0.2">
      <c r="D290" s="47">
        <v>2.1</v>
      </c>
      <c r="H290" s="47">
        <v>2.14</v>
      </c>
    </row>
    <row r="291" spans="4:8" x14ac:dyDescent="0.2">
      <c r="D291" s="47">
        <v>2.0699999999999998</v>
      </c>
      <c r="H291" s="47">
        <v>2.09</v>
      </c>
    </row>
    <row r="292" spans="4:8" x14ac:dyDescent="0.2">
      <c r="D292" s="47">
        <v>1.45</v>
      </c>
      <c r="H292" s="47">
        <v>1.43</v>
      </c>
    </row>
    <row r="293" spans="4:8" x14ac:dyDescent="0.2">
      <c r="D293" s="47">
        <v>1.57</v>
      </c>
      <c r="H293" s="47">
        <v>1.52</v>
      </c>
    </row>
    <row r="294" spans="4:8" x14ac:dyDescent="0.2">
      <c r="D294" s="47">
        <v>1.91</v>
      </c>
      <c r="H294" s="47">
        <v>1.95</v>
      </c>
    </row>
    <row r="295" spans="4:8" x14ac:dyDescent="0.2">
      <c r="D295" s="47">
        <v>1.49</v>
      </c>
      <c r="H295" s="47">
        <v>1.54</v>
      </c>
    </row>
    <row r="296" spans="4:8" x14ac:dyDescent="0.2">
      <c r="D296" s="47">
        <v>1.63</v>
      </c>
      <c r="H296" s="47">
        <v>1.62</v>
      </c>
    </row>
    <row r="297" spans="4:8" x14ac:dyDescent="0.2">
      <c r="D297" s="47">
        <v>1.61</v>
      </c>
      <c r="H297" s="47">
        <v>1.63</v>
      </c>
    </row>
    <row r="298" spans="4:8" x14ac:dyDescent="0.2">
      <c r="D298" s="47">
        <v>1.94</v>
      </c>
      <c r="H298" s="47">
        <v>2.0099999999999998</v>
      </c>
    </row>
    <row r="299" spans="4:8" x14ac:dyDescent="0.2">
      <c r="D299" s="47">
        <v>1.72</v>
      </c>
      <c r="H299" s="47">
        <v>1.75</v>
      </c>
    </row>
    <row r="300" spans="4:8" x14ac:dyDescent="0.2">
      <c r="D300" s="47">
        <v>1.92</v>
      </c>
      <c r="H300" s="47">
        <v>1.95</v>
      </c>
    </row>
    <row r="301" spans="4:8" x14ac:dyDescent="0.2">
      <c r="D301" s="47">
        <v>1.93</v>
      </c>
      <c r="H301" s="47">
        <v>1.98</v>
      </c>
    </row>
    <row r="302" spans="4:8" x14ac:dyDescent="0.2">
      <c r="D302" s="47">
        <v>1.75</v>
      </c>
      <c r="H302" s="47">
        <v>1.84</v>
      </c>
    </row>
    <row r="303" spans="4:8" x14ac:dyDescent="0.2">
      <c r="D303" s="47">
        <v>2.15</v>
      </c>
      <c r="H303" s="47">
        <v>2.14</v>
      </c>
    </row>
    <row r="304" spans="4:8" x14ac:dyDescent="0.2">
      <c r="D304" s="47">
        <v>1.62</v>
      </c>
      <c r="H304" s="47">
        <v>1.67</v>
      </c>
    </row>
    <row r="305" spans="4:8" x14ac:dyDescent="0.2">
      <c r="D305" s="47">
        <v>1.65</v>
      </c>
      <c r="H305" s="47">
        <v>1.73</v>
      </c>
    </row>
    <row r="306" spans="4:8" x14ac:dyDescent="0.2">
      <c r="D306" s="47">
        <v>0.89</v>
      </c>
      <c r="H306" s="47">
        <v>0.86</v>
      </c>
    </row>
    <row r="307" spans="4:8" x14ac:dyDescent="0.2">
      <c r="D307" s="47">
        <v>1.36</v>
      </c>
      <c r="H307" s="47">
        <v>1.32</v>
      </c>
    </row>
    <row r="308" spans="4:8" x14ac:dyDescent="0.2">
      <c r="D308" s="47">
        <v>2.2999999999999998</v>
      </c>
      <c r="H308" s="47">
        <v>2.2200000000000002</v>
      </c>
    </row>
    <row r="309" spans="4:8" x14ac:dyDescent="0.2">
      <c r="D309" s="47">
        <v>2.14</v>
      </c>
      <c r="H309" s="47">
        <v>2.2999999999999998</v>
      </c>
    </row>
    <row r="310" spans="4:8" x14ac:dyDescent="0.2">
      <c r="D310" s="47">
        <v>1.46</v>
      </c>
      <c r="H310" s="47">
        <v>1.43</v>
      </c>
    </row>
    <row r="311" spans="4:8" x14ac:dyDescent="0.2">
      <c r="D311" s="47">
        <v>2.16</v>
      </c>
      <c r="H311" s="47">
        <v>2.1</v>
      </c>
    </row>
    <row r="312" spans="4:8" x14ac:dyDescent="0.2">
      <c r="D312" s="47">
        <v>1.96</v>
      </c>
      <c r="H312" s="47">
        <v>1.91</v>
      </c>
    </row>
    <row r="313" spans="4:8" x14ac:dyDescent="0.2">
      <c r="D313" s="47">
        <v>1.75</v>
      </c>
      <c r="H313" s="47">
        <v>1.63</v>
      </c>
    </row>
    <row r="314" spans="4:8" x14ac:dyDescent="0.2">
      <c r="D314" s="47">
        <v>1.73</v>
      </c>
      <c r="H314" s="47">
        <v>1.8</v>
      </c>
    </row>
    <row r="315" spans="4:8" x14ac:dyDescent="0.2">
      <c r="D315" s="47">
        <v>1.63</v>
      </c>
      <c r="H315" s="47">
        <v>1.56</v>
      </c>
    </row>
    <row r="316" spans="4:8" x14ac:dyDescent="0.2">
      <c r="D316" s="47">
        <v>1.63</v>
      </c>
      <c r="H316" s="47">
        <v>1.68</v>
      </c>
    </row>
    <row r="317" spans="4:8" x14ac:dyDescent="0.2">
      <c r="D317" s="47">
        <v>1.3</v>
      </c>
      <c r="H317" s="47">
        <v>1.3</v>
      </c>
    </row>
    <row r="318" spans="4:8" x14ac:dyDescent="0.2">
      <c r="D318" s="47">
        <v>1.26</v>
      </c>
      <c r="H318" s="47">
        <v>1.25</v>
      </c>
    </row>
    <row r="319" spans="4:8" x14ac:dyDescent="0.2">
      <c r="D319" s="5"/>
      <c r="H319" s="5"/>
    </row>
    <row r="320" spans="4:8" x14ac:dyDescent="0.2">
      <c r="D320" s="5"/>
      <c r="H320" s="5"/>
    </row>
    <row r="321" spans="4:8" x14ac:dyDescent="0.2">
      <c r="D321" s="5"/>
      <c r="H321" s="5"/>
    </row>
    <row r="322" spans="4:8" x14ac:dyDescent="0.2">
      <c r="D322" s="5"/>
      <c r="H322" s="5"/>
    </row>
    <row r="323" spans="4:8" x14ac:dyDescent="0.2">
      <c r="D323" s="5"/>
      <c r="H323" s="5"/>
    </row>
    <row r="324" spans="4:8" x14ac:dyDescent="0.2">
      <c r="D324" s="5"/>
      <c r="H324" s="5"/>
    </row>
    <row r="325" spans="4:8" x14ac:dyDescent="0.2">
      <c r="D325" s="5"/>
      <c r="H325" s="5"/>
    </row>
    <row r="326" spans="4:8" x14ac:dyDescent="0.2">
      <c r="D326" s="5"/>
      <c r="H326" s="5"/>
    </row>
    <row r="327" spans="4:8" x14ac:dyDescent="0.2">
      <c r="D327" s="5"/>
      <c r="H327" s="5"/>
    </row>
    <row r="328" spans="4:8" x14ac:dyDescent="0.2">
      <c r="D328" s="5"/>
      <c r="H328" s="5"/>
    </row>
    <row r="329" spans="4:8" x14ac:dyDescent="0.2">
      <c r="D329" s="5"/>
      <c r="H329" s="5"/>
    </row>
    <row r="330" spans="4:8" x14ac:dyDescent="0.2">
      <c r="D330" s="5"/>
      <c r="H330" s="5"/>
    </row>
    <row r="331" spans="4:8" x14ac:dyDescent="0.2">
      <c r="D331" s="5"/>
      <c r="H331" s="5"/>
    </row>
    <row r="332" spans="4:8" x14ac:dyDescent="0.2">
      <c r="D332" s="5"/>
      <c r="H332" s="5"/>
    </row>
    <row r="333" spans="4:8" x14ac:dyDescent="0.2">
      <c r="D333" s="5"/>
      <c r="H333" s="5"/>
    </row>
    <row r="334" spans="4:8" x14ac:dyDescent="0.2">
      <c r="D334" s="5"/>
      <c r="H334" s="5"/>
    </row>
    <row r="335" spans="4:8" x14ac:dyDescent="0.2">
      <c r="D335" s="5"/>
      <c r="H335" s="5"/>
    </row>
    <row r="336" spans="4:8" x14ac:dyDescent="0.2">
      <c r="D336" s="5"/>
      <c r="H336" s="5"/>
    </row>
    <row r="337" spans="4:8" x14ac:dyDescent="0.2">
      <c r="D337" s="5"/>
      <c r="H337" s="5"/>
    </row>
    <row r="338" spans="4:8" x14ac:dyDescent="0.2">
      <c r="D338" s="5"/>
      <c r="H338" s="5"/>
    </row>
    <row r="339" spans="4:8" x14ac:dyDescent="0.2">
      <c r="D339" s="5"/>
      <c r="H339" s="5"/>
    </row>
  </sheetData>
  <mergeCells count="5">
    <mergeCell ref="N1:P1"/>
    <mergeCell ref="N8:O8"/>
    <mergeCell ref="N13:S13"/>
    <mergeCell ref="N21:P21"/>
    <mergeCell ref="N25:O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4"/>
  <sheetViews>
    <sheetView topLeftCell="B1" zoomScale="90" zoomScaleNormal="90" workbookViewId="0">
      <selection activeCell="K12" sqref="K12"/>
    </sheetView>
  </sheetViews>
  <sheetFormatPr baseColWidth="10" defaultColWidth="8.83203125" defaultRowHeight="15" x14ac:dyDescent="0.2"/>
  <cols>
    <col min="1" max="1" width="37" style="6" customWidth="1"/>
    <col min="2" max="2" width="35.5" customWidth="1"/>
    <col min="3" max="3" width="4.33203125" customWidth="1"/>
    <col min="4" max="4" width="43.1640625" customWidth="1"/>
    <col min="5" max="5" width="23.83203125" customWidth="1"/>
    <col min="6" max="6" width="23.5" customWidth="1"/>
    <col min="7" max="7" width="23.1640625" customWidth="1"/>
    <col min="10" max="10" width="13.1640625" customWidth="1"/>
    <col min="12" max="12" width="10.6640625" customWidth="1"/>
    <col min="13" max="13" width="12.1640625" customWidth="1"/>
    <col min="14" max="14" width="13.5" customWidth="1"/>
  </cols>
  <sheetData>
    <row r="1" spans="1:15" ht="16" thickBot="1" x14ac:dyDescent="0.25">
      <c r="A1" s="12" t="s">
        <v>377</v>
      </c>
      <c r="B1" s="12" t="s">
        <v>378</v>
      </c>
      <c r="D1" s="75" t="s">
        <v>327</v>
      </c>
      <c r="E1" s="75"/>
      <c r="F1" s="75"/>
      <c r="J1" s="75" t="s">
        <v>394</v>
      </c>
      <c r="K1" s="75"/>
      <c r="L1" s="75"/>
      <c r="M1" s="75"/>
      <c r="N1" s="75"/>
      <c r="O1" s="75"/>
    </row>
    <row r="2" spans="1:15" ht="17" thickTop="1" thickBot="1" x14ac:dyDescent="0.25">
      <c r="A2" s="13">
        <f>'Q3'!K2</f>
        <v>1.45</v>
      </c>
      <c r="B2" s="13">
        <f>'Q3'!L2</f>
        <v>1.43</v>
      </c>
      <c r="D2" s="50"/>
      <c r="E2" s="44" t="s">
        <v>406</v>
      </c>
      <c r="F2" s="44" t="s">
        <v>407</v>
      </c>
      <c r="J2" t="s">
        <v>454</v>
      </c>
    </row>
    <row r="3" spans="1:15" ht="16" thickBot="1" x14ac:dyDescent="0.25">
      <c r="A3" s="13">
        <f>'Q3'!K3</f>
        <v>1.54</v>
      </c>
      <c r="B3" s="13">
        <f>'Q3'!L3</f>
        <v>1.95</v>
      </c>
      <c r="D3" s="15" t="s">
        <v>343</v>
      </c>
      <c r="E3" s="23">
        <f>VAR(A2:A21)</f>
        <v>3.9516842105264141E-2</v>
      </c>
      <c r="F3" s="23">
        <f>VAR(B2:B26)</f>
        <v>0.12801666666666792</v>
      </c>
    </row>
    <row r="4" spans="1:15" x14ac:dyDescent="0.2">
      <c r="A4" s="13">
        <f>'Q3'!K4</f>
        <v>1.79</v>
      </c>
      <c r="B4" s="13">
        <f>'Q3'!L4</f>
        <v>1.78</v>
      </c>
      <c r="D4" s="14" t="s">
        <v>344</v>
      </c>
      <c r="E4" s="23">
        <f>SQRT(E3)</f>
        <v>0.19878843554207107</v>
      </c>
      <c r="F4" s="23">
        <f>SQRT(F3)</f>
        <v>0.35779416801656777</v>
      </c>
      <c r="J4" s="71"/>
      <c r="K4" s="71" t="s">
        <v>427</v>
      </c>
      <c r="L4" s="71" t="s">
        <v>428</v>
      </c>
    </row>
    <row r="5" spans="1:15" x14ac:dyDescent="0.2">
      <c r="A5" s="13">
        <f>'Q3'!K5</f>
        <v>1.68</v>
      </c>
      <c r="B5" s="13">
        <f>'Q3'!L5</f>
        <v>1.69</v>
      </c>
      <c r="D5" s="14" t="s">
        <v>325</v>
      </c>
      <c r="E5" s="33">
        <f>COUNT(A2:A21)</f>
        <v>20</v>
      </c>
      <c r="F5" s="33">
        <f>COUNT(B2:B26)</f>
        <v>25</v>
      </c>
      <c r="J5" s="69" t="s">
        <v>397</v>
      </c>
      <c r="K5" s="69">
        <v>1.6669999999999998</v>
      </c>
      <c r="L5" s="69">
        <v>1.6319999999999997</v>
      </c>
    </row>
    <row r="6" spans="1:15" x14ac:dyDescent="0.2">
      <c r="A6" s="13">
        <f>'Q3'!K6</f>
        <v>1.85</v>
      </c>
      <c r="B6" s="13">
        <f>'Q3'!L6</f>
        <v>1.91</v>
      </c>
      <c r="D6" s="14" t="s">
        <v>345</v>
      </c>
      <c r="E6" s="33">
        <f>E5-1</f>
        <v>19</v>
      </c>
      <c r="F6" s="33">
        <f>F5-1</f>
        <v>24</v>
      </c>
      <c r="J6" s="69" t="s">
        <v>398</v>
      </c>
      <c r="K6" s="69">
        <v>3.9516842105264141E-2</v>
      </c>
      <c r="L6" s="69">
        <v>0.12801666666666792</v>
      </c>
    </row>
    <row r="7" spans="1:15" x14ac:dyDescent="0.2">
      <c r="A7" s="13">
        <f>'Q3'!K7</f>
        <v>1.72</v>
      </c>
      <c r="B7" s="13">
        <f>'Q3'!L7</f>
        <v>0.86</v>
      </c>
      <c r="J7" s="69" t="s">
        <v>430</v>
      </c>
      <c r="K7" s="69">
        <v>20</v>
      </c>
      <c r="L7" s="69">
        <v>25</v>
      </c>
    </row>
    <row r="8" spans="1:15" x14ac:dyDescent="0.2">
      <c r="A8" s="13">
        <f>'Q3'!K8</f>
        <v>1.78</v>
      </c>
      <c r="B8" s="13">
        <f>'Q3'!L8</f>
        <v>1.35</v>
      </c>
      <c r="D8" s="27" t="s">
        <v>346</v>
      </c>
      <c r="J8" s="69" t="s">
        <v>438</v>
      </c>
      <c r="K8" s="69">
        <v>19</v>
      </c>
      <c r="L8" s="69">
        <v>24</v>
      </c>
    </row>
    <row r="9" spans="1:15" x14ac:dyDescent="0.2">
      <c r="A9" s="13">
        <f>'Q3'!K9</f>
        <v>1.84</v>
      </c>
      <c r="B9" s="13">
        <f>'Q3'!L9</f>
        <v>1.27</v>
      </c>
      <c r="E9" s="12" t="s">
        <v>348</v>
      </c>
      <c r="F9" s="12" t="s">
        <v>349</v>
      </c>
      <c r="G9" s="12" t="s">
        <v>395</v>
      </c>
      <c r="J9" s="69" t="s">
        <v>455</v>
      </c>
      <c r="K9" s="69">
        <v>0.30868513557034571</v>
      </c>
      <c r="L9" s="69"/>
    </row>
    <row r="10" spans="1:15" ht="20" x14ac:dyDescent="0.25">
      <c r="A10" s="13">
        <f>'Q3'!K10</f>
        <v>1.7</v>
      </c>
      <c r="B10" s="13">
        <f>'Q3'!L10</f>
        <v>1.85</v>
      </c>
      <c r="D10" s="28" t="s">
        <v>361</v>
      </c>
      <c r="E10" s="34" t="s">
        <v>396</v>
      </c>
      <c r="F10" s="31" t="s">
        <v>422</v>
      </c>
      <c r="G10" s="31">
        <v>1</v>
      </c>
      <c r="J10" s="69" t="s">
        <v>456</v>
      </c>
      <c r="K10" s="69">
        <v>5.6271353495422893E-3</v>
      </c>
      <c r="L10" s="69"/>
    </row>
    <row r="11" spans="1:15" ht="21" thickBot="1" x14ac:dyDescent="0.3">
      <c r="A11" s="13">
        <f>'Q3'!K11</f>
        <v>1.7</v>
      </c>
      <c r="B11" s="13">
        <f>'Q3'!L11</f>
        <v>1.1499999999999999</v>
      </c>
      <c r="D11" s="28" t="s">
        <v>362</v>
      </c>
      <c r="E11" s="34" t="s">
        <v>396</v>
      </c>
      <c r="F11" s="51" t="s">
        <v>453</v>
      </c>
      <c r="G11" s="31">
        <v>1</v>
      </c>
      <c r="J11" s="70" t="s">
        <v>457</v>
      </c>
      <c r="K11" s="70">
        <v>0.4730049337109693</v>
      </c>
      <c r="L11" s="70"/>
    </row>
    <row r="12" spans="1:15" x14ac:dyDescent="0.2">
      <c r="A12" s="13">
        <f>'Q3'!K12</f>
        <v>1.66</v>
      </c>
      <c r="B12" s="13">
        <f>'Q3'!L12</f>
        <v>1.72</v>
      </c>
      <c r="J12" s="69" t="s">
        <v>458</v>
      </c>
      <c r="K12">
        <f>2*K11</f>
        <v>0.9460098674219386</v>
      </c>
    </row>
    <row r="13" spans="1:15" x14ac:dyDescent="0.2">
      <c r="A13" s="13">
        <f>'Q3'!K13</f>
        <v>2.0099999999999998</v>
      </c>
      <c r="B13" s="13">
        <f>'Q3'!L13</f>
        <v>0.63</v>
      </c>
      <c r="D13" s="28" t="s">
        <v>352</v>
      </c>
      <c r="E13" s="67">
        <f>E3/F3</f>
        <v>0.30868513557034571</v>
      </c>
    </row>
    <row r="14" spans="1:15" x14ac:dyDescent="0.2">
      <c r="A14" s="13">
        <f>'Q3'!K14</f>
        <v>1.81</v>
      </c>
      <c r="B14" s="13">
        <f>'Q3'!L14</f>
        <v>1.59</v>
      </c>
      <c r="D14" s="28" t="s">
        <v>353</v>
      </c>
      <c r="E14" s="67">
        <f>2*(1-_xlfn.F.DIST(E13,E6,F6,1))</f>
        <v>1.9887457293009154</v>
      </c>
    </row>
    <row r="15" spans="1:15" x14ac:dyDescent="0.2">
      <c r="A15" s="13">
        <f>'Q3'!K15</f>
        <v>1.63</v>
      </c>
      <c r="B15" s="13">
        <f>'Q3'!L15</f>
        <v>1.54</v>
      </c>
      <c r="E15" s="68"/>
    </row>
    <row r="16" spans="1:15" x14ac:dyDescent="0.2">
      <c r="A16" s="13">
        <f>'Q3'!K16</f>
        <v>1.18</v>
      </c>
      <c r="B16" s="13">
        <f>'Q3'!L16</f>
        <v>2.15</v>
      </c>
      <c r="D16" s="28" t="s">
        <v>354</v>
      </c>
      <c r="E16" s="67">
        <v>0.05</v>
      </c>
      <c r="F16" s="12"/>
      <c r="G16" s="12"/>
    </row>
    <row r="17" spans="1:7" x14ac:dyDescent="0.2">
      <c r="A17" s="13">
        <f>'Q3'!K17</f>
        <v>1.83</v>
      </c>
      <c r="B17" s="13">
        <f>'Q3'!L17</f>
        <v>1.87</v>
      </c>
      <c r="D17" s="28" t="s">
        <v>359</v>
      </c>
      <c r="E17" s="67">
        <f>_xlfn.F.INV((1-E16)/2,E6,F6)</f>
        <v>0.96558442267252786</v>
      </c>
      <c r="F17" s="32" t="s">
        <v>334</v>
      </c>
      <c r="G17" s="12"/>
    </row>
    <row r="18" spans="1:7" x14ac:dyDescent="0.2">
      <c r="A18" s="13">
        <f>'Q3'!K18</f>
        <v>1.27</v>
      </c>
      <c r="B18" s="13">
        <f>'Q3'!L18</f>
        <v>1.58</v>
      </c>
      <c r="E18" s="12"/>
      <c r="F18" s="12"/>
      <c r="G18" s="12"/>
    </row>
    <row r="19" spans="1:7" ht="17" x14ac:dyDescent="0.25">
      <c r="A19" s="13">
        <f>'Q3'!K19</f>
        <v>1.74</v>
      </c>
      <c r="B19" s="13">
        <f>'Q3'!L19</f>
        <v>1.74</v>
      </c>
      <c r="D19" s="28" t="s">
        <v>355</v>
      </c>
      <c r="E19" s="31" t="s">
        <v>423</v>
      </c>
      <c r="F19" s="77" t="s">
        <v>424</v>
      </c>
      <c r="G19" s="78"/>
    </row>
    <row r="20" spans="1:7" x14ac:dyDescent="0.2">
      <c r="A20" s="13">
        <f>'Q3'!K20</f>
        <v>1.51</v>
      </c>
      <c r="B20" s="13">
        <f>'Q3'!L20</f>
        <v>1.7</v>
      </c>
      <c r="E20" s="12" t="s">
        <v>356</v>
      </c>
      <c r="F20" s="12"/>
      <c r="G20" s="12"/>
    </row>
    <row r="21" spans="1:7" x14ac:dyDescent="0.2">
      <c r="A21" s="13">
        <f>'Q3'!K21</f>
        <v>1.65</v>
      </c>
      <c r="B21" s="13">
        <f>'Q3'!L21</f>
        <v>1.7</v>
      </c>
      <c r="D21" s="29" t="s">
        <v>358</v>
      </c>
      <c r="F21" s="12"/>
      <c r="G21" s="12"/>
    </row>
    <row r="22" spans="1:7" x14ac:dyDescent="0.2">
      <c r="A22"/>
      <c r="B22" s="13">
        <f>'Q3'!L22</f>
        <v>1.93</v>
      </c>
      <c r="D22" s="79" t="s">
        <v>425</v>
      </c>
      <c r="E22" s="80"/>
      <c r="F22" s="80"/>
      <c r="G22" s="81"/>
    </row>
    <row r="23" spans="1:7" x14ac:dyDescent="0.2">
      <c r="A23"/>
      <c r="B23" s="13">
        <f>'Q3'!L23</f>
        <v>2.0099999999999998</v>
      </c>
      <c r="D23" s="82"/>
      <c r="E23" s="83"/>
      <c r="F23" s="83"/>
      <c r="G23" s="84"/>
    </row>
    <row r="24" spans="1:7" x14ac:dyDescent="0.2">
      <c r="A24"/>
      <c r="B24" s="13">
        <f>'Q3'!L24</f>
        <v>1.99</v>
      </c>
      <c r="D24" s="82"/>
      <c r="E24" s="83"/>
      <c r="F24" s="83"/>
      <c r="G24" s="84"/>
    </row>
    <row r="25" spans="1:7" x14ac:dyDescent="0.2">
      <c r="A25"/>
      <c r="B25" s="13">
        <f>'Q3'!L25</f>
        <v>1.72</v>
      </c>
      <c r="D25" s="85"/>
      <c r="E25" s="86"/>
      <c r="F25" s="86"/>
      <c r="G25" s="87"/>
    </row>
    <row r="26" spans="1:7" x14ac:dyDescent="0.2">
      <c r="A26"/>
      <c r="B26" s="13">
        <f>'Q3'!L26</f>
        <v>1.69</v>
      </c>
    </row>
    <row r="27" spans="1:7" x14ac:dyDescent="0.2">
      <c r="A27"/>
    </row>
    <row r="28" spans="1:7" x14ac:dyDescent="0.2">
      <c r="A28"/>
    </row>
    <row r="29" spans="1:7" x14ac:dyDescent="0.2">
      <c r="A29"/>
    </row>
    <row r="30" spans="1:7" x14ac:dyDescent="0.2">
      <c r="A30"/>
    </row>
    <row r="31" spans="1:7" x14ac:dyDescent="0.2">
      <c r="A31"/>
    </row>
    <row r="32" spans="1:7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</sheetData>
  <mergeCells count="4">
    <mergeCell ref="D1:F1"/>
    <mergeCell ref="J1:O1"/>
    <mergeCell ref="F19:G19"/>
    <mergeCell ref="D22:G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0"/>
  <sheetViews>
    <sheetView topLeftCell="C1" zoomScale="90" zoomScaleNormal="90" workbookViewId="0">
      <selection activeCell="C26" sqref="C26"/>
    </sheetView>
  </sheetViews>
  <sheetFormatPr baseColWidth="10" defaultColWidth="8.83203125" defaultRowHeight="15" x14ac:dyDescent="0.2"/>
  <cols>
    <col min="1" max="1" width="45" style="6" customWidth="1"/>
    <col min="2" max="2" width="41.83203125" customWidth="1"/>
    <col min="4" max="4" width="40.5" customWidth="1"/>
    <col min="5" max="5" width="28.33203125" customWidth="1"/>
    <col min="6" max="6" width="28.1640625" customWidth="1"/>
    <col min="7" max="7" width="23.33203125" customWidth="1"/>
    <col min="8" max="8" width="7" customWidth="1"/>
    <col min="9" max="9" width="28.5" customWidth="1"/>
    <col min="10" max="10" width="23.1640625" customWidth="1"/>
    <col min="11" max="11" width="23.83203125" customWidth="1"/>
    <col min="12" max="12" width="19.5" customWidth="1"/>
    <col min="13" max="13" width="17.6640625" customWidth="1"/>
    <col min="14" max="14" width="17.5" customWidth="1"/>
    <col min="15" max="15" width="18.5" customWidth="1"/>
    <col min="16" max="16" width="11.6640625" customWidth="1"/>
    <col min="17" max="17" width="13.6640625" customWidth="1"/>
    <col min="18" max="18" width="9.83203125" customWidth="1"/>
  </cols>
  <sheetData>
    <row r="1" spans="1:14" ht="16" thickBot="1" x14ac:dyDescent="0.25">
      <c r="A1" s="12" t="s">
        <v>364</v>
      </c>
      <c r="B1" s="12" t="s">
        <v>365</v>
      </c>
      <c r="D1" s="75" t="s">
        <v>327</v>
      </c>
      <c r="E1" s="75"/>
      <c r="F1" s="75"/>
      <c r="I1" s="75" t="s">
        <v>333</v>
      </c>
      <c r="J1" s="75"/>
      <c r="K1" s="75"/>
    </row>
    <row r="2" spans="1:14" ht="17" thickTop="1" thickBot="1" x14ac:dyDescent="0.25">
      <c r="A2" s="13">
        <f>'Q1'!K2</f>
        <v>2.2999999999999998</v>
      </c>
      <c r="B2" s="13">
        <f>'Q1'!L2</f>
        <v>2.1</v>
      </c>
      <c r="D2" s="48"/>
      <c r="E2" s="44" t="s">
        <v>406</v>
      </c>
      <c r="F2" s="44" t="s">
        <v>407</v>
      </c>
      <c r="I2" s="38"/>
      <c r="J2" s="39" t="s">
        <v>383</v>
      </c>
      <c r="K2" s="39" t="s">
        <v>384</v>
      </c>
    </row>
    <row r="3" spans="1:14" x14ac:dyDescent="0.2">
      <c r="A3" s="13">
        <f>'Q1'!K3</f>
        <v>1.6</v>
      </c>
      <c r="B3" s="13">
        <f>'Q1'!L3</f>
        <v>2.12</v>
      </c>
      <c r="D3" s="53" t="s">
        <v>324</v>
      </c>
      <c r="E3" s="23">
        <f>'Q2'!F3</f>
        <v>1.7088888888888887</v>
      </c>
      <c r="F3" s="23">
        <f>'Q2'!G3</f>
        <v>1.7335294117647058</v>
      </c>
      <c r="I3" s="40" t="s">
        <v>397</v>
      </c>
      <c r="J3" s="22">
        <f>'Q1'!O3</f>
        <v>1.6910410094637218</v>
      </c>
      <c r="K3" s="22">
        <f>'Q1'!P3</f>
        <v>1.7153627760252355</v>
      </c>
    </row>
    <row r="4" spans="1:14" x14ac:dyDescent="0.2">
      <c r="A4" s="13">
        <f>'Q1'!K4</f>
        <v>1.94</v>
      </c>
      <c r="B4" s="13">
        <f>'Q1'!L4</f>
        <v>1.81</v>
      </c>
      <c r="D4" s="40" t="s">
        <v>343</v>
      </c>
      <c r="E4" s="23">
        <f>'Q2'!F4</f>
        <v>7.2427301587303206E-2</v>
      </c>
      <c r="F4" s="23">
        <f>'Q2'!G4</f>
        <v>7.5508377896613174E-2</v>
      </c>
      <c r="I4" s="40" t="s">
        <v>398</v>
      </c>
      <c r="J4" s="22">
        <f>'Q1'!O4</f>
        <v>8.5218216667331634E-2</v>
      </c>
      <c r="K4" s="22">
        <f>'Q1'!P4</f>
        <v>8.9378744559360332E-2</v>
      </c>
      <c r="L4" s="54"/>
    </row>
    <row r="5" spans="1:14" ht="16" thickBot="1" x14ac:dyDescent="0.25">
      <c r="A5" s="13">
        <f>'Q1'!K5</f>
        <v>1.89</v>
      </c>
      <c r="B5" s="13">
        <f>'Q1'!L5</f>
        <v>1.72</v>
      </c>
      <c r="D5" s="40" t="s">
        <v>366</v>
      </c>
      <c r="E5" s="23">
        <f>'Q2'!F5</f>
        <v>36</v>
      </c>
      <c r="F5" s="23">
        <f>'Q2'!G5</f>
        <v>34</v>
      </c>
    </row>
    <row r="6" spans="1:14" ht="17" thickTop="1" thickBot="1" x14ac:dyDescent="0.25">
      <c r="A6" s="13">
        <f>'Q1'!K6</f>
        <v>1.64</v>
      </c>
      <c r="B6" s="13">
        <f>'Q1'!L6</f>
        <v>1.91</v>
      </c>
      <c r="I6" s="39" t="s">
        <v>399</v>
      </c>
      <c r="J6" s="22">
        <f>J3-K3</f>
        <v>-2.4321766561513636E-2</v>
      </c>
    </row>
    <row r="7" spans="1:14" ht="16" thickTop="1" x14ac:dyDescent="0.2">
      <c r="A7" s="13">
        <f>'Q1'!K7</f>
        <v>1.41</v>
      </c>
      <c r="B7" s="13">
        <f>'Q1'!L7</f>
        <v>1.59</v>
      </c>
      <c r="E7" s="39" t="s">
        <v>367</v>
      </c>
      <c r="F7" s="39" t="s">
        <v>368</v>
      </c>
    </row>
    <row r="8" spans="1:14" x14ac:dyDescent="0.2">
      <c r="A8" s="13">
        <f>'Q1'!K8</f>
        <v>1.6</v>
      </c>
      <c r="B8" s="13">
        <f>'Q1'!L8</f>
        <v>1.64</v>
      </c>
      <c r="D8" s="40" t="s">
        <v>400</v>
      </c>
      <c r="E8" s="22">
        <f>'Q1'!O4</f>
        <v>8.5218216667331634E-2</v>
      </c>
      <c r="F8" s="22">
        <f>'Q1'!P4</f>
        <v>8.9378744559360332E-2</v>
      </c>
    </row>
    <row r="9" spans="1:14" ht="16" thickBot="1" x14ac:dyDescent="0.25">
      <c r="A9" s="13">
        <f>'Q1'!K9</f>
        <v>1.63</v>
      </c>
      <c r="B9" s="13">
        <f>'Q1'!L9</f>
        <v>1.85</v>
      </c>
      <c r="I9" s="75" t="s">
        <v>401</v>
      </c>
      <c r="J9" s="75"/>
      <c r="K9" s="75"/>
      <c r="L9" s="75"/>
      <c r="M9" s="75"/>
      <c r="N9" s="75"/>
    </row>
    <row r="10" spans="1:14" ht="16" thickTop="1" x14ac:dyDescent="0.2">
      <c r="A10" s="13">
        <f>'Q1'!K10</f>
        <v>2.0299999999999998</v>
      </c>
      <c r="B10" s="13">
        <f>'Q1'!L10</f>
        <v>2.08</v>
      </c>
      <c r="D10" s="40" t="s">
        <v>370</v>
      </c>
      <c r="E10" s="24">
        <f>E3-F3</f>
        <v>-2.4640522875817084E-2</v>
      </c>
      <c r="I10" t="s">
        <v>426</v>
      </c>
    </row>
    <row r="11" spans="1:14" ht="16" thickBot="1" x14ac:dyDescent="0.25">
      <c r="A11" s="13">
        <f>'Q1'!K11</f>
        <v>1.31</v>
      </c>
      <c r="B11" s="13">
        <f>'Q1'!L11</f>
        <v>1.65</v>
      </c>
      <c r="D11" s="40" t="s">
        <v>338</v>
      </c>
      <c r="E11" s="24">
        <f>SQRT((E4/E5)+(F4/F5))</f>
        <v>6.5059235566937268E-2</v>
      </c>
    </row>
    <row r="12" spans="1:14" x14ac:dyDescent="0.2">
      <c r="A12" s="13">
        <f>'Q1'!K12</f>
        <v>1.68</v>
      </c>
      <c r="B12" s="13">
        <f>'Q1'!L12</f>
        <v>1.86</v>
      </c>
      <c r="I12" s="71"/>
      <c r="J12" s="71" t="s">
        <v>427</v>
      </c>
      <c r="K12" s="71" t="s">
        <v>428</v>
      </c>
    </row>
    <row r="13" spans="1:14" x14ac:dyDescent="0.2">
      <c r="A13" s="13">
        <f>'Q1'!K13</f>
        <v>1.84</v>
      </c>
      <c r="B13" s="13">
        <f>'Q1'!L13</f>
        <v>1.87</v>
      </c>
      <c r="D13" s="27" t="s">
        <v>346</v>
      </c>
      <c r="I13" s="69" t="s">
        <v>397</v>
      </c>
      <c r="J13" s="69">
        <v>1.7088888888888887</v>
      </c>
      <c r="K13" s="69">
        <v>1.7335294117647058</v>
      </c>
    </row>
    <row r="14" spans="1:14" x14ac:dyDescent="0.2">
      <c r="A14" s="13">
        <f>'Q1'!K14</f>
        <v>1.1499999999999999</v>
      </c>
      <c r="B14" s="13">
        <f>'Q1'!L14</f>
        <v>2.0299999999999998</v>
      </c>
      <c r="I14" s="69" t="s">
        <v>429</v>
      </c>
      <c r="J14" s="69">
        <v>7.0000000000000007E-2</v>
      </c>
      <c r="K14" s="69">
        <v>0.08</v>
      </c>
    </row>
    <row r="15" spans="1:14" x14ac:dyDescent="0.2">
      <c r="A15" s="13">
        <f>'Q1'!K15</f>
        <v>1.53</v>
      </c>
      <c r="B15" s="13">
        <f>'Q1'!L15</f>
        <v>1.66</v>
      </c>
      <c r="E15" s="12" t="s">
        <v>348</v>
      </c>
      <c r="F15" s="12" t="s">
        <v>349</v>
      </c>
      <c r="G15" s="12" t="s">
        <v>402</v>
      </c>
      <c r="I15" s="69" t="s">
        <v>430</v>
      </c>
      <c r="J15" s="69">
        <v>36</v>
      </c>
      <c r="K15" s="69">
        <v>34</v>
      </c>
    </row>
    <row r="16" spans="1:14" ht="18" x14ac:dyDescent="0.25">
      <c r="A16" s="13">
        <f>'Q1'!K16</f>
        <v>1.57</v>
      </c>
      <c r="B16" s="13">
        <f>'Q1'!L16</f>
        <v>1.1000000000000001</v>
      </c>
      <c r="D16" s="28" t="s">
        <v>347</v>
      </c>
      <c r="E16" s="34" t="s">
        <v>403</v>
      </c>
      <c r="F16" s="51" t="s">
        <v>445</v>
      </c>
      <c r="G16" s="31">
        <v>0</v>
      </c>
      <c r="I16" s="69" t="s">
        <v>431</v>
      </c>
      <c r="J16" s="69">
        <v>0</v>
      </c>
      <c r="K16" s="69"/>
    </row>
    <row r="17" spans="1:11" ht="18" x14ac:dyDescent="0.25">
      <c r="A17" s="13">
        <f>'Q1'!K17</f>
        <v>1.58</v>
      </c>
      <c r="B17" s="13">
        <f>'Q1'!L17</f>
        <v>1.89</v>
      </c>
      <c r="D17" s="28" t="s">
        <v>351</v>
      </c>
      <c r="E17" s="34" t="s">
        <v>404</v>
      </c>
      <c r="F17" s="31" t="s">
        <v>444</v>
      </c>
      <c r="G17" s="31">
        <v>0</v>
      </c>
      <c r="I17" s="69" t="s">
        <v>432</v>
      </c>
      <c r="J17" s="69">
        <v>-0.37587873467581484</v>
      </c>
      <c r="K17" s="69"/>
    </row>
    <row r="18" spans="1:11" x14ac:dyDescent="0.2">
      <c r="A18" s="13">
        <f>'Q1'!K18</f>
        <v>1.9</v>
      </c>
      <c r="B18" s="13">
        <f>'Q1'!L18</f>
        <v>1.73</v>
      </c>
      <c r="I18" s="69" t="s">
        <v>433</v>
      </c>
      <c r="J18" s="69">
        <v>0.35350352523624429</v>
      </c>
      <c r="K18" s="69"/>
    </row>
    <row r="19" spans="1:11" x14ac:dyDescent="0.2">
      <c r="A19" s="13">
        <f>'Q1'!K19</f>
        <v>1.7</v>
      </c>
      <c r="B19" s="13">
        <f>'Q1'!L19</f>
        <v>1.91</v>
      </c>
      <c r="D19" s="28" t="s">
        <v>352</v>
      </c>
      <c r="E19" s="32">
        <f>(E3-F3)/E11</f>
        <v>-0.37873981550959473</v>
      </c>
      <c r="I19" s="69" t="s">
        <v>434</v>
      </c>
      <c r="J19" s="69">
        <v>1.2815515655446006</v>
      </c>
      <c r="K19" s="69"/>
    </row>
    <row r="20" spans="1:11" x14ac:dyDescent="0.2">
      <c r="A20" s="13">
        <f>'Q1'!K20</f>
        <v>1.45</v>
      </c>
      <c r="B20" s="13">
        <f>'Q1'!L20</f>
        <v>1.77</v>
      </c>
      <c r="D20" s="28" t="s">
        <v>353</v>
      </c>
      <c r="E20" s="73">
        <f>1-_xlfn.NORM.S.DIST(E23,1)</f>
        <v>9.9999999999999978E-2</v>
      </c>
      <c r="I20" s="69" t="s">
        <v>435</v>
      </c>
      <c r="J20" s="69">
        <v>0.70700705047248857</v>
      </c>
      <c r="K20" s="69"/>
    </row>
    <row r="21" spans="1:11" ht="16" thickBot="1" x14ac:dyDescent="0.25">
      <c r="A21" s="13">
        <f>'Q1'!K21</f>
        <v>1.19</v>
      </c>
      <c r="B21" s="13">
        <f>'Q1'!L21</f>
        <v>1.08</v>
      </c>
      <c r="I21" s="70" t="s">
        <v>436</v>
      </c>
      <c r="J21" s="70">
        <v>1.6448536269514715</v>
      </c>
      <c r="K21" s="70"/>
    </row>
    <row r="22" spans="1:11" x14ac:dyDescent="0.2">
      <c r="A22" s="13">
        <f>'Q1'!K22</f>
        <v>1.8</v>
      </c>
      <c r="B22" s="13">
        <f>'Q1'!L22</f>
        <v>1.45</v>
      </c>
      <c r="D22" s="28" t="s">
        <v>354</v>
      </c>
      <c r="E22" s="32">
        <v>0.1</v>
      </c>
      <c r="F22" s="12"/>
      <c r="G22" s="12"/>
    </row>
    <row r="23" spans="1:11" x14ac:dyDescent="0.2">
      <c r="A23" s="13">
        <f>'Q1'!K23</f>
        <v>2.1</v>
      </c>
      <c r="B23" s="13">
        <f>'Q1'!L23</f>
        <v>2.04</v>
      </c>
      <c r="D23" s="28" t="s">
        <v>359</v>
      </c>
      <c r="E23" s="32">
        <f>_xlfn.NORM.S.INV(1-E22)</f>
        <v>1.2815515655446006</v>
      </c>
      <c r="F23" s="32" t="s">
        <v>334</v>
      </c>
      <c r="G23" s="12"/>
    </row>
    <row r="24" spans="1:11" x14ac:dyDescent="0.2">
      <c r="A24" s="13">
        <f>'Q1'!K24</f>
        <v>1.52</v>
      </c>
      <c r="B24" s="13">
        <f>'Q1'!L24</f>
        <v>1.86</v>
      </c>
      <c r="E24" s="12"/>
      <c r="F24" s="12"/>
      <c r="G24" s="12"/>
    </row>
    <row r="25" spans="1:11" ht="17" x14ac:dyDescent="0.25">
      <c r="A25" s="13">
        <f>'Q1'!K25</f>
        <v>1.76</v>
      </c>
      <c r="B25" s="13">
        <f>'Q1'!L25</f>
        <v>1.54</v>
      </c>
      <c r="D25" s="28" t="s">
        <v>355</v>
      </c>
      <c r="E25" s="31" t="s">
        <v>405</v>
      </c>
      <c r="F25" s="77" t="s">
        <v>451</v>
      </c>
      <c r="G25" s="78"/>
    </row>
    <row r="26" spans="1:11" x14ac:dyDescent="0.2">
      <c r="A26" s="13">
        <f>'Q1'!K26</f>
        <v>1.56</v>
      </c>
      <c r="B26" s="13">
        <f>'Q1'!L26</f>
        <v>1.54</v>
      </c>
      <c r="E26" s="12" t="s">
        <v>356</v>
      </c>
      <c r="F26" s="12"/>
      <c r="G26" s="12"/>
    </row>
    <row r="27" spans="1:11" x14ac:dyDescent="0.2">
      <c r="A27" s="13">
        <f>'Q1'!K27</f>
        <v>2.0499999999999998</v>
      </c>
      <c r="B27" s="13">
        <f>'Q1'!L27</f>
        <v>1.81</v>
      </c>
      <c r="D27" s="29" t="s">
        <v>358</v>
      </c>
      <c r="F27" s="12"/>
      <c r="G27" s="12"/>
    </row>
    <row r="28" spans="1:11" x14ac:dyDescent="0.2">
      <c r="A28" s="13">
        <f>'Q1'!K28</f>
        <v>1.92</v>
      </c>
      <c r="B28" s="13">
        <f>'Q1'!L28</f>
        <v>1.71</v>
      </c>
      <c r="D28" s="79" t="s">
        <v>452</v>
      </c>
      <c r="E28" s="80"/>
      <c r="F28" s="80"/>
      <c r="G28" s="81"/>
    </row>
    <row r="29" spans="1:11" x14ac:dyDescent="0.2">
      <c r="A29" s="13">
        <f>'Q1'!K29</f>
        <v>1.35</v>
      </c>
      <c r="B29" s="13">
        <f>'Q1'!L29</f>
        <v>1.44</v>
      </c>
      <c r="D29" s="82"/>
      <c r="E29" s="83"/>
      <c r="F29" s="83"/>
      <c r="G29" s="84"/>
    </row>
    <row r="30" spans="1:11" x14ac:dyDescent="0.2">
      <c r="A30" s="13">
        <f>'Q1'!K30</f>
        <v>1.64</v>
      </c>
      <c r="B30" s="13">
        <f>'Q1'!L30</f>
        <v>1.44</v>
      </c>
      <c r="D30" s="82"/>
      <c r="E30" s="83"/>
      <c r="F30" s="83"/>
      <c r="G30" s="84"/>
    </row>
    <row r="31" spans="1:11" x14ac:dyDescent="0.2">
      <c r="A31" s="13">
        <f>'Q1'!K31</f>
        <v>1.41</v>
      </c>
      <c r="B31" s="13">
        <f>'Q1'!L31</f>
        <v>1.58</v>
      </c>
      <c r="D31" s="85"/>
      <c r="E31" s="86"/>
      <c r="F31" s="86"/>
      <c r="G31" s="87"/>
    </row>
    <row r="32" spans="1:11" x14ac:dyDescent="0.2">
      <c r="A32" s="13">
        <f>'Q1'!K32</f>
        <v>2.04</v>
      </c>
      <c r="B32" s="13">
        <f>'Q1'!L32</f>
        <v>2.2200000000000002</v>
      </c>
    </row>
    <row r="33" spans="1:2" x14ac:dyDescent="0.2">
      <c r="A33" s="13">
        <f>'Q1'!K33</f>
        <v>1.92</v>
      </c>
      <c r="B33" s="13">
        <f>'Q1'!L33</f>
        <v>1.87</v>
      </c>
    </row>
    <row r="34" spans="1:2" x14ac:dyDescent="0.2">
      <c r="A34" s="13">
        <f>'Q1'!K34</f>
        <v>1.94</v>
      </c>
      <c r="B34" s="13">
        <f>'Q1'!L34</f>
        <v>1.23</v>
      </c>
    </row>
    <row r="35" spans="1:2" x14ac:dyDescent="0.2">
      <c r="A35" s="13">
        <f>'Q1'!K35</f>
        <v>2.06</v>
      </c>
      <c r="B35" s="13">
        <f>'Q1'!L35</f>
        <v>1.84</v>
      </c>
    </row>
    <row r="36" spans="1:2" x14ac:dyDescent="0.2">
      <c r="A36" s="13">
        <f>'Q1'!K36</f>
        <v>1.73</v>
      </c>
    </row>
    <row r="37" spans="1:2" x14ac:dyDescent="0.2">
      <c r="A37" s="13">
        <f>'Q1'!K37</f>
        <v>1.78</v>
      </c>
    </row>
    <row r="38" spans="1:2" x14ac:dyDescent="0.2">
      <c r="A38"/>
    </row>
    <row r="39" spans="1:2" x14ac:dyDescent="0.2">
      <c r="A39"/>
    </row>
    <row r="40" spans="1:2" x14ac:dyDescent="0.2">
      <c r="A40"/>
    </row>
    <row r="41" spans="1:2" x14ac:dyDescent="0.2">
      <c r="A41"/>
    </row>
    <row r="42" spans="1:2" x14ac:dyDescent="0.2">
      <c r="A42"/>
    </row>
    <row r="43" spans="1:2" x14ac:dyDescent="0.2">
      <c r="A43"/>
    </row>
    <row r="44" spans="1:2" x14ac:dyDescent="0.2">
      <c r="A44"/>
    </row>
    <row r="45" spans="1:2" x14ac:dyDescent="0.2">
      <c r="A45"/>
    </row>
    <row r="46" spans="1:2" x14ac:dyDescent="0.2">
      <c r="A46"/>
    </row>
    <row r="47" spans="1:2" x14ac:dyDescent="0.2">
      <c r="A47"/>
    </row>
    <row r="48" spans="1:2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92" spans="6:9" x14ac:dyDescent="0.2">
      <c r="F92" s="27" t="s">
        <v>346</v>
      </c>
    </row>
    <row r="93" spans="6:9" x14ac:dyDescent="0.2">
      <c r="G93" s="12" t="s">
        <v>348</v>
      </c>
      <c r="H93" s="12" t="s">
        <v>349</v>
      </c>
      <c r="I93" s="12" t="s">
        <v>350</v>
      </c>
    </row>
    <row r="94" spans="6:9" ht="17" x14ac:dyDescent="0.25">
      <c r="F94" s="28" t="s">
        <v>347</v>
      </c>
      <c r="G94" s="30" t="s">
        <v>357</v>
      </c>
      <c r="H94" s="31"/>
      <c r="I94" s="31"/>
    </row>
    <row r="95" spans="6:9" ht="17" x14ac:dyDescent="0.25">
      <c r="F95" s="28" t="s">
        <v>351</v>
      </c>
      <c r="G95" s="30" t="s">
        <v>357</v>
      </c>
      <c r="H95" s="31"/>
      <c r="I95" s="31"/>
    </row>
    <row r="96" spans="6:9" x14ac:dyDescent="0.2">
      <c r="G96" s="12"/>
      <c r="H96" s="12"/>
      <c r="I96" s="12"/>
    </row>
    <row r="97" spans="6:12" x14ac:dyDescent="0.2">
      <c r="F97" s="28" t="s">
        <v>352</v>
      </c>
      <c r="G97" s="32" t="s">
        <v>334</v>
      </c>
      <c r="H97" s="12"/>
      <c r="I97" s="12"/>
    </row>
    <row r="98" spans="6:12" x14ac:dyDescent="0.2">
      <c r="F98" s="28" t="s">
        <v>353</v>
      </c>
      <c r="G98" s="32" t="s">
        <v>334</v>
      </c>
      <c r="H98" s="12"/>
      <c r="I98" s="12"/>
    </row>
    <row r="99" spans="6:12" x14ac:dyDescent="0.2">
      <c r="G99" s="12"/>
      <c r="H99" s="12"/>
      <c r="I99" s="12"/>
    </row>
    <row r="100" spans="6:12" x14ac:dyDescent="0.2">
      <c r="F100" s="28" t="s">
        <v>354</v>
      </c>
      <c r="G100" s="32" t="s">
        <v>334</v>
      </c>
      <c r="H100" s="12"/>
      <c r="I100" s="12"/>
    </row>
    <row r="101" spans="6:12" x14ac:dyDescent="0.2">
      <c r="F101" s="28" t="s">
        <v>359</v>
      </c>
      <c r="G101" s="32" t="s">
        <v>334</v>
      </c>
      <c r="H101" s="32" t="s">
        <v>334</v>
      </c>
      <c r="I101" s="12"/>
    </row>
    <row r="102" spans="6:12" x14ac:dyDescent="0.2">
      <c r="G102" s="12"/>
      <c r="H102" s="12"/>
      <c r="I102" s="12"/>
    </row>
    <row r="103" spans="6:12" ht="17" x14ac:dyDescent="0.25">
      <c r="F103" s="28" t="s">
        <v>355</v>
      </c>
      <c r="G103" s="31"/>
      <c r="H103" s="90" t="s">
        <v>360</v>
      </c>
      <c r="I103" s="90"/>
      <c r="J103" s="90"/>
      <c r="K103" s="90"/>
      <c r="L103" s="90"/>
    </row>
    <row r="104" spans="6:12" x14ac:dyDescent="0.2">
      <c r="G104" s="12" t="s">
        <v>356</v>
      </c>
      <c r="H104" s="12"/>
      <c r="I104" s="12"/>
    </row>
    <row r="105" spans="6:12" x14ac:dyDescent="0.2">
      <c r="G105" s="12"/>
      <c r="H105" s="12"/>
      <c r="I105" s="12"/>
    </row>
    <row r="106" spans="6:12" x14ac:dyDescent="0.2">
      <c r="F106" s="88" t="s">
        <v>358</v>
      </c>
      <c r="G106" s="88"/>
      <c r="H106" s="12"/>
      <c r="I106" s="12"/>
    </row>
    <row r="107" spans="6:12" x14ac:dyDescent="0.2">
      <c r="F107" s="89"/>
      <c r="G107" s="89"/>
      <c r="H107" s="89"/>
      <c r="I107" s="89"/>
    </row>
    <row r="108" spans="6:12" x14ac:dyDescent="0.2">
      <c r="F108" s="89"/>
      <c r="G108" s="89"/>
      <c r="H108" s="89"/>
      <c r="I108" s="89"/>
    </row>
    <row r="109" spans="6:12" x14ac:dyDescent="0.2">
      <c r="F109" s="89"/>
      <c r="G109" s="89"/>
      <c r="H109" s="89"/>
      <c r="I109" s="89"/>
    </row>
    <row r="110" spans="6:12" x14ac:dyDescent="0.2">
      <c r="F110" s="89"/>
      <c r="G110" s="89"/>
      <c r="H110" s="89"/>
      <c r="I110" s="89"/>
    </row>
  </sheetData>
  <mergeCells count="8">
    <mergeCell ref="F106:G106"/>
    <mergeCell ref="F107:I110"/>
    <mergeCell ref="D1:F1"/>
    <mergeCell ref="I1:K1"/>
    <mergeCell ref="I9:N9"/>
    <mergeCell ref="F25:G25"/>
    <mergeCell ref="D28:G31"/>
    <mergeCell ref="H103:L10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0"/>
  <sheetViews>
    <sheetView topLeftCell="E10" zoomScale="80" zoomScaleNormal="80" workbookViewId="0">
      <selection activeCell="M49" sqref="M49"/>
    </sheetView>
  </sheetViews>
  <sheetFormatPr baseColWidth="10" defaultColWidth="8.83203125" defaultRowHeight="15" x14ac:dyDescent="0.2"/>
  <cols>
    <col min="1" max="1" width="37" style="6" customWidth="1"/>
    <col min="2" max="2" width="35.5" customWidth="1"/>
    <col min="3" max="3" width="4.33203125" customWidth="1"/>
    <col min="4" max="4" width="40.5" customWidth="1"/>
    <col min="5" max="5" width="26.83203125" customWidth="1"/>
    <col min="6" max="6" width="25.5" customWidth="1"/>
    <col min="7" max="7" width="23.33203125" customWidth="1"/>
    <col min="8" max="8" width="4.5" customWidth="1"/>
    <col min="9" max="9" width="40.5" customWidth="1"/>
    <col min="10" max="10" width="26.83203125" customWidth="1"/>
    <col min="11" max="11" width="28.5" customWidth="1"/>
    <col min="12" max="12" width="23.33203125" customWidth="1"/>
    <col min="13" max="13" width="4.5" customWidth="1"/>
    <col min="14" max="14" width="17.5" customWidth="1"/>
    <col min="15" max="15" width="18.5" customWidth="1"/>
  </cols>
  <sheetData>
    <row r="1" spans="1:12" ht="16" thickBot="1" x14ac:dyDescent="0.25">
      <c r="A1" s="12" t="s">
        <v>377</v>
      </c>
      <c r="B1" s="12" t="s">
        <v>378</v>
      </c>
      <c r="D1" s="75" t="s">
        <v>327</v>
      </c>
      <c r="E1" s="75"/>
      <c r="F1" s="75"/>
      <c r="H1" s="55"/>
      <c r="I1" s="75" t="s">
        <v>335</v>
      </c>
      <c r="J1" s="75"/>
      <c r="K1" s="75"/>
    </row>
    <row r="2" spans="1:12" ht="17" thickTop="1" thickBot="1" x14ac:dyDescent="0.25">
      <c r="A2" s="13">
        <f>'Q3'!K2</f>
        <v>1.45</v>
      </c>
      <c r="B2" s="13">
        <f>'Q3'!L2</f>
        <v>1.43</v>
      </c>
      <c r="D2" s="48"/>
      <c r="E2" s="44" t="s">
        <v>406</v>
      </c>
      <c r="F2" s="44" t="s">
        <v>407</v>
      </c>
      <c r="H2" s="55"/>
      <c r="I2" s="48"/>
      <c r="J2" s="44" t="s">
        <v>406</v>
      </c>
      <c r="K2" s="44" t="s">
        <v>407</v>
      </c>
    </row>
    <row r="3" spans="1:12" x14ac:dyDescent="0.2">
      <c r="A3" s="13">
        <f>'Q3'!K3</f>
        <v>1.54</v>
      </c>
      <c r="B3" s="13">
        <f>'Q3'!L3</f>
        <v>1.95</v>
      </c>
      <c r="D3" s="53" t="s">
        <v>324</v>
      </c>
      <c r="E3" s="23">
        <f>'Q3'!O3</f>
        <v>1.6669999999999998</v>
      </c>
      <c r="F3" s="23">
        <f>'Q3'!P3</f>
        <v>1.6319999999999997</v>
      </c>
      <c r="H3" s="55"/>
      <c r="I3" s="53" t="s">
        <v>324</v>
      </c>
      <c r="J3" s="23">
        <f>E3</f>
        <v>1.6669999999999998</v>
      </c>
      <c r="K3" s="23">
        <f>F3</f>
        <v>1.6319999999999997</v>
      </c>
    </row>
    <row r="4" spans="1:12" x14ac:dyDescent="0.2">
      <c r="A4" s="13">
        <f>'Q3'!K4</f>
        <v>1.79</v>
      </c>
      <c r="B4" s="13">
        <f>'Q3'!L4</f>
        <v>1.78</v>
      </c>
      <c r="D4" s="40" t="s">
        <v>343</v>
      </c>
      <c r="E4" s="23">
        <f>'Q3'!O4</f>
        <v>3.9516842105264141E-2</v>
      </c>
      <c r="F4" s="23">
        <f>'Q3'!P4</f>
        <v>0.12801666666666792</v>
      </c>
      <c r="H4" s="55"/>
      <c r="I4" s="40" t="s">
        <v>343</v>
      </c>
      <c r="J4" s="23">
        <f t="shared" ref="J4:K5" si="0">E4</f>
        <v>3.9516842105264141E-2</v>
      </c>
      <c r="K4" s="23">
        <f t="shared" si="0"/>
        <v>0.12801666666666792</v>
      </c>
    </row>
    <row r="5" spans="1:12" x14ac:dyDescent="0.2">
      <c r="A5" s="13">
        <f>'Q3'!K5</f>
        <v>1.68</v>
      </c>
      <c r="B5" s="13">
        <f>'Q3'!L5</f>
        <v>1.69</v>
      </c>
      <c r="D5" s="40" t="s">
        <v>366</v>
      </c>
      <c r="E5" s="23">
        <f>'Q3'!O5</f>
        <v>20</v>
      </c>
      <c r="F5" s="23">
        <f>'Q3'!P5</f>
        <v>25</v>
      </c>
      <c r="H5" s="55"/>
      <c r="I5" s="40" t="s">
        <v>366</v>
      </c>
      <c r="J5" s="23">
        <f t="shared" si="0"/>
        <v>20</v>
      </c>
      <c r="K5" s="23">
        <f t="shared" si="0"/>
        <v>25</v>
      </c>
    </row>
    <row r="6" spans="1:12" x14ac:dyDescent="0.2">
      <c r="A6" s="13">
        <f>'Q3'!K6</f>
        <v>1.85</v>
      </c>
      <c r="B6" s="13">
        <f>'Q3'!L6</f>
        <v>1.91</v>
      </c>
      <c r="H6" s="55"/>
    </row>
    <row r="7" spans="1:12" x14ac:dyDescent="0.2">
      <c r="A7" s="13">
        <f>'Q3'!K7</f>
        <v>1.72</v>
      </c>
      <c r="B7" s="13">
        <f>'Q3'!L7</f>
        <v>0.86</v>
      </c>
      <c r="D7" s="40" t="s">
        <v>370</v>
      </c>
      <c r="E7" s="24">
        <f>'Q3'!O7</f>
        <v>3.5000000000000142E-2</v>
      </c>
      <c r="H7" s="55"/>
      <c r="I7" s="40" t="s">
        <v>370</v>
      </c>
      <c r="J7" s="24">
        <f>E7</f>
        <v>3.5000000000000142E-2</v>
      </c>
    </row>
    <row r="8" spans="1:12" x14ac:dyDescent="0.2">
      <c r="A8" s="13">
        <f>'Q3'!K8</f>
        <v>1.78</v>
      </c>
      <c r="B8" s="13">
        <f>'Q3'!L8</f>
        <v>1.35</v>
      </c>
      <c r="D8" s="40" t="s">
        <v>338</v>
      </c>
      <c r="E8" s="24">
        <f>'Q3'!O8</f>
        <v>8.4240778557239868E-2</v>
      </c>
      <c r="H8" s="55"/>
      <c r="I8" s="40" t="s">
        <v>338</v>
      </c>
      <c r="J8" s="24">
        <f>SQRT((((J5-1)*J4+(K5-1)*K4)/J9)*((1/J5)*(1/K5)))</f>
        <v>1.3335073529850291E-2</v>
      </c>
    </row>
    <row r="9" spans="1:12" x14ac:dyDescent="0.2">
      <c r="A9" s="13">
        <f>'Q3'!K9</f>
        <v>1.84</v>
      </c>
      <c r="B9" s="13">
        <f>'Q3'!L9</f>
        <v>1.27</v>
      </c>
      <c r="D9" s="40" t="s">
        <v>345</v>
      </c>
      <c r="E9" s="24">
        <f>'Q3'!O9</f>
        <v>38.797821257151114</v>
      </c>
      <c r="H9" s="55"/>
      <c r="I9" s="40" t="s">
        <v>345</v>
      </c>
      <c r="J9" s="24">
        <f>J5+K5-2</f>
        <v>43</v>
      </c>
    </row>
    <row r="10" spans="1:12" x14ac:dyDescent="0.2">
      <c r="A10" s="13">
        <f>'Q3'!K10</f>
        <v>1.7</v>
      </c>
      <c r="B10" s="13">
        <f>'Q3'!L10</f>
        <v>1.85</v>
      </c>
      <c r="H10" s="55"/>
    </row>
    <row r="11" spans="1:12" x14ac:dyDescent="0.2">
      <c r="A11" s="13">
        <f>'Q3'!K11</f>
        <v>1.7</v>
      </c>
      <c r="B11" s="13">
        <f>'Q3'!L11</f>
        <v>1.1499999999999999</v>
      </c>
      <c r="D11" s="27" t="s">
        <v>408</v>
      </c>
      <c r="E11" s="56"/>
      <c r="F11" s="56"/>
      <c r="H11" s="55"/>
      <c r="I11" s="27" t="s">
        <v>409</v>
      </c>
      <c r="J11" s="56"/>
    </row>
    <row r="12" spans="1:12" x14ac:dyDescent="0.2">
      <c r="A12" s="13">
        <f>'Q3'!K12</f>
        <v>1.66</v>
      </c>
      <c r="B12" s="13">
        <f>'Q3'!L12</f>
        <v>1.72</v>
      </c>
      <c r="H12" s="55"/>
    </row>
    <row r="13" spans="1:12" x14ac:dyDescent="0.2">
      <c r="A13" s="13">
        <f>'Q3'!K13</f>
        <v>2.0099999999999998</v>
      </c>
      <c r="B13" s="13">
        <f>'Q3'!L13</f>
        <v>0.63</v>
      </c>
      <c r="E13" s="12" t="s">
        <v>348</v>
      </c>
      <c r="F13" s="12" t="s">
        <v>349</v>
      </c>
      <c r="G13" s="12" t="s">
        <v>402</v>
      </c>
      <c r="H13" s="55"/>
      <c r="J13" s="12" t="s">
        <v>348</v>
      </c>
      <c r="K13" s="12" t="s">
        <v>349</v>
      </c>
      <c r="L13" s="12" t="s">
        <v>402</v>
      </c>
    </row>
    <row r="14" spans="1:12" ht="18" x14ac:dyDescent="0.25">
      <c r="A14" s="13">
        <f>'Q3'!K14</f>
        <v>1.81</v>
      </c>
      <c r="B14" s="13">
        <f>'Q3'!L14</f>
        <v>1.59</v>
      </c>
      <c r="D14" s="28" t="s">
        <v>347</v>
      </c>
      <c r="E14" s="34" t="s">
        <v>403</v>
      </c>
      <c r="F14" s="31" t="s">
        <v>445</v>
      </c>
      <c r="G14" s="31">
        <v>0</v>
      </c>
      <c r="H14" s="55"/>
      <c r="I14" s="28" t="s">
        <v>347</v>
      </c>
      <c r="J14" s="34" t="s">
        <v>403</v>
      </c>
      <c r="K14" s="31" t="s">
        <v>422</v>
      </c>
      <c r="L14" s="31">
        <f>G14</f>
        <v>0</v>
      </c>
    </row>
    <row r="15" spans="1:12" ht="18" x14ac:dyDescent="0.25">
      <c r="A15" s="13">
        <f>'Q3'!K15</f>
        <v>1.63</v>
      </c>
      <c r="B15" s="13">
        <f>'Q3'!L15</f>
        <v>1.54</v>
      </c>
      <c r="D15" s="28" t="s">
        <v>351</v>
      </c>
      <c r="E15" s="34" t="s">
        <v>404</v>
      </c>
      <c r="F15" s="31" t="s">
        <v>444</v>
      </c>
      <c r="G15" s="31">
        <v>0</v>
      </c>
      <c r="H15" s="55"/>
      <c r="I15" s="28" t="s">
        <v>351</v>
      </c>
      <c r="J15" s="34" t="s">
        <v>404</v>
      </c>
      <c r="K15" s="31" t="s">
        <v>421</v>
      </c>
      <c r="L15" s="31">
        <f>G15</f>
        <v>0</v>
      </c>
    </row>
    <row r="16" spans="1:12" x14ac:dyDescent="0.2">
      <c r="A16" s="13">
        <f>'Q3'!K16</f>
        <v>1.18</v>
      </c>
      <c r="B16" s="13">
        <f>'Q3'!L16</f>
        <v>2.15</v>
      </c>
      <c r="H16" s="55"/>
    </row>
    <row r="17" spans="1:12" x14ac:dyDescent="0.2">
      <c r="A17" s="13">
        <f>'Q3'!K17</f>
        <v>1.83</v>
      </c>
      <c r="B17" s="13">
        <f>'Q3'!L17</f>
        <v>1.87</v>
      </c>
      <c r="D17" s="28" t="s">
        <v>352</v>
      </c>
      <c r="E17" s="32">
        <f>(E3-F3)/E8</f>
        <v>0.41547574226439948</v>
      </c>
      <c r="H17" s="55"/>
      <c r="I17" s="28" t="s">
        <v>352</v>
      </c>
      <c r="J17" s="32">
        <f>(J3-K3)/J8</f>
        <v>2.6246574435194039</v>
      </c>
    </row>
    <row r="18" spans="1:12" x14ac:dyDescent="0.2">
      <c r="A18" s="13">
        <f>'Q3'!K18</f>
        <v>1.27</v>
      </c>
      <c r="B18" s="13">
        <f>'Q3'!L18</f>
        <v>1.58</v>
      </c>
      <c r="D18" s="28" t="s">
        <v>353</v>
      </c>
      <c r="E18" s="32">
        <f>_xlfn.T.DIST(E21,E9,1)</f>
        <v>0.1000000000000001</v>
      </c>
      <c r="H18" s="55"/>
      <c r="I18" s="28" t="s">
        <v>353</v>
      </c>
      <c r="J18" s="32">
        <f>2*(1-_xlfn.T.DIST(J21,J9,1))</f>
        <v>9.9999999999999867E-2</v>
      </c>
    </row>
    <row r="19" spans="1:12" x14ac:dyDescent="0.2">
      <c r="A19" s="13">
        <f>'Q3'!K19</f>
        <v>1.74</v>
      </c>
      <c r="B19" s="13">
        <f>'Q3'!L19</f>
        <v>1.74</v>
      </c>
      <c r="H19" s="55"/>
    </row>
    <row r="20" spans="1:12" x14ac:dyDescent="0.2">
      <c r="A20" s="13">
        <f>'Q3'!K20</f>
        <v>1.51</v>
      </c>
      <c r="B20" s="13">
        <f>'Q3'!L20</f>
        <v>1.7</v>
      </c>
      <c r="D20" s="28" t="s">
        <v>354</v>
      </c>
      <c r="E20" s="32">
        <v>0.1</v>
      </c>
      <c r="F20" s="12"/>
      <c r="G20" s="12"/>
      <c r="H20" s="55"/>
      <c r="I20" s="28" t="s">
        <v>354</v>
      </c>
      <c r="J20" s="32">
        <f>E20</f>
        <v>0.1</v>
      </c>
      <c r="K20" s="12"/>
      <c r="L20" s="12"/>
    </row>
    <row r="21" spans="1:12" x14ac:dyDescent="0.2">
      <c r="A21" s="13">
        <f>'Q3'!K21</f>
        <v>1.65</v>
      </c>
      <c r="B21" s="13">
        <f>'Q3'!L21</f>
        <v>1.7</v>
      </c>
      <c r="D21" s="28" t="s">
        <v>359</v>
      </c>
      <c r="E21" s="32">
        <f>_xlfn.T.INV(E20,E9)</f>
        <v>-1.3042302038905009</v>
      </c>
      <c r="F21" s="32" t="s">
        <v>334</v>
      </c>
      <c r="G21" s="12"/>
      <c r="H21" s="55"/>
      <c r="I21" s="28" t="s">
        <v>359</v>
      </c>
      <c r="J21" s="32">
        <f>_xlfn.T.INV((1-J20/2),J9)</f>
        <v>1.6810707032025196</v>
      </c>
      <c r="K21" s="32" t="s">
        <v>334</v>
      </c>
      <c r="L21" s="12"/>
    </row>
    <row r="22" spans="1:12" x14ac:dyDescent="0.2">
      <c r="A22"/>
      <c r="B22" s="13">
        <f>'Q3'!L22</f>
        <v>1.93</v>
      </c>
      <c r="E22" s="12"/>
      <c r="F22" s="12"/>
      <c r="G22" s="12"/>
      <c r="H22" s="55"/>
      <c r="J22" s="12"/>
      <c r="K22" s="12"/>
      <c r="L22" s="12"/>
    </row>
    <row r="23" spans="1:12" ht="17" x14ac:dyDescent="0.25">
      <c r="A23"/>
      <c r="B23" s="13">
        <f>'Q3'!L23</f>
        <v>2.0099999999999998</v>
      </c>
      <c r="D23" s="28" t="s">
        <v>355</v>
      </c>
      <c r="E23" s="31" t="s">
        <v>423</v>
      </c>
      <c r="F23" s="77" t="s">
        <v>448</v>
      </c>
      <c r="G23" s="78"/>
      <c r="H23" s="55"/>
      <c r="I23" s="28" t="s">
        <v>355</v>
      </c>
      <c r="J23" s="31" t="s">
        <v>446</v>
      </c>
      <c r="K23" s="77" t="s">
        <v>447</v>
      </c>
      <c r="L23" s="78"/>
    </row>
    <row r="24" spans="1:12" x14ac:dyDescent="0.2">
      <c r="A24"/>
      <c r="B24" s="13">
        <f>'Q3'!L24</f>
        <v>1.99</v>
      </c>
      <c r="E24" s="12" t="s">
        <v>356</v>
      </c>
      <c r="F24" s="12"/>
      <c r="G24" s="12"/>
      <c r="H24" s="55"/>
      <c r="J24" s="12" t="s">
        <v>356</v>
      </c>
      <c r="K24" s="12"/>
      <c r="L24" s="12"/>
    </row>
    <row r="25" spans="1:12" x14ac:dyDescent="0.2">
      <c r="A25"/>
      <c r="B25" s="13">
        <f>'Q3'!L25</f>
        <v>1.72</v>
      </c>
      <c r="D25" s="29" t="s">
        <v>358</v>
      </c>
      <c r="F25" s="12"/>
      <c r="G25" s="12"/>
      <c r="H25" s="55"/>
      <c r="I25" s="29" t="s">
        <v>358</v>
      </c>
      <c r="K25" s="12"/>
      <c r="L25" s="12"/>
    </row>
    <row r="26" spans="1:12" x14ac:dyDescent="0.2">
      <c r="A26"/>
      <c r="B26" s="13">
        <f>'Q3'!L26</f>
        <v>1.69</v>
      </c>
      <c r="D26" s="79" t="s">
        <v>425</v>
      </c>
      <c r="E26" s="80"/>
      <c r="F26" s="80"/>
      <c r="G26" s="81"/>
      <c r="H26" s="55"/>
      <c r="I26" s="79" t="s">
        <v>425</v>
      </c>
      <c r="J26" s="80"/>
      <c r="K26" s="80"/>
      <c r="L26" s="81"/>
    </row>
    <row r="27" spans="1:12" x14ac:dyDescent="0.2">
      <c r="A27"/>
      <c r="D27" s="82"/>
      <c r="E27" s="83"/>
      <c r="F27" s="83"/>
      <c r="G27" s="84"/>
      <c r="H27" s="55"/>
      <c r="I27" s="82"/>
      <c r="J27" s="83"/>
      <c r="K27" s="83"/>
      <c r="L27" s="84"/>
    </row>
    <row r="28" spans="1:12" x14ac:dyDescent="0.2">
      <c r="A28"/>
      <c r="D28" s="82"/>
      <c r="E28" s="83"/>
      <c r="F28" s="83"/>
      <c r="G28" s="84"/>
      <c r="H28" s="55"/>
      <c r="I28" s="82"/>
      <c r="J28" s="83"/>
      <c r="K28" s="83"/>
      <c r="L28" s="84"/>
    </row>
    <row r="29" spans="1:12" x14ac:dyDescent="0.2">
      <c r="A29"/>
      <c r="D29" s="85"/>
      <c r="E29" s="86"/>
      <c r="F29" s="86"/>
      <c r="G29" s="87"/>
      <c r="H29" s="55"/>
      <c r="I29" s="85"/>
      <c r="J29" s="86"/>
      <c r="K29" s="86"/>
      <c r="L29" s="87"/>
    </row>
    <row r="30" spans="1:12" x14ac:dyDescent="0.2">
      <c r="A30"/>
      <c r="H30" s="55"/>
    </row>
    <row r="31" spans="1:12" x14ac:dyDescent="0.2">
      <c r="A31"/>
      <c r="H31" s="55"/>
    </row>
    <row r="32" spans="1:12" ht="16" thickBot="1" x14ac:dyDescent="0.25">
      <c r="A32"/>
      <c r="D32" s="75" t="s">
        <v>394</v>
      </c>
      <c r="E32" s="75"/>
      <c r="F32" s="75"/>
      <c r="G32" s="75"/>
      <c r="H32" s="55"/>
      <c r="I32" s="75" t="s">
        <v>410</v>
      </c>
      <c r="J32" s="75"/>
      <c r="K32" s="75"/>
      <c r="L32" s="75"/>
    </row>
    <row r="33" spans="1:11" ht="16" thickTop="1" x14ac:dyDescent="0.2">
      <c r="A33"/>
      <c r="D33" t="s">
        <v>437</v>
      </c>
      <c r="H33" s="55"/>
      <c r="I33" t="s">
        <v>437</v>
      </c>
    </row>
    <row r="34" spans="1:11" ht="16" thickBot="1" x14ac:dyDescent="0.25">
      <c r="A34"/>
      <c r="H34" s="55"/>
    </row>
    <row r="35" spans="1:11" x14ac:dyDescent="0.2">
      <c r="A35"/>
      <c r="D35" s="71"/>
      <c r="E35" s="71" t="s">
        <v>427</v>
      </c>
      <c r="F35" s="71" t="s">
        <v>428</v>
      </c>
      <c r="H35" s="55"/>
      <c r="I35" s="71"/>
      <c r="J35" s="71" t="s">
        <v>427</v>
      </c>
      <c r="K35" s="71" t="s">
        <v>428</v>
      </c>
    </row>
    <row r="36" spans="1:11" x14ac:dyDescent="0.2">
      <c r="A36"/>
      <c r="D36" s="69" t="s">
        <v>397</v>
      </c>
      <c r="E36" s="69">
        <v>1.6669999999999998</v>
      </c>
      <c r="F36" s="69">
        <v>1.6319999999999997</v>
      </c>
      <c r="H36" s="55"/>
      <c r="I36" s="69" t="s">
        <v>397</v>
      </c>
      <c r="J36" s="69">
        <v>1.6669999999999998</v>
      </c>
      <c r="K36" s="69">
        <v>1.6319999999999997</v>
      </c>
    </row>
    <row r="37" spans="1:11" x14ac:dyDescent="0.2">
      <c r="A37"/>
      <c r="D37" s="69" t="s">
        <v>398</v>
      </c>
      <c r="E37" s="69">
        <v>3.9516842105264141E-2</v>
      </c>
      <c r="F37" s="69">
        <v>0.12801666666666792</v>
      </c>
      <c r="H37" s="55"/>
      <c r="I37" s="69" t="s">
        <v>398</v>
      </c>
      <c r="J37" s="69">
        <v>3.9516842105264141E-2</v>
      </c>
      <c r="K37" s="69">
        <v>0.12801666666666792</v>
      </c>
    </row>
    <row r="38" spans="1:11" x14ac:dyDescent="0.2">
      <c r="A38"/>
      <c r="D38" s="69" t="s">
        <v>430</v>
      </c>
      <c r="E38" s="69">
        <v>20</v>
      </c>
      <c r="F38" s="69">
        <v>25</v>
      </c>
      <c r="H38" s="55"/>
      <c r="I38" s="69" t="s">
        <v>430</v>
      </c>
      <c r="J38" s="69">
        <v>20</v>
      </c>
      <c r="K38" s="69">
        <v>25</v>
      </c>
    </row>
    <row r="39" spans="1:11" x14ac:dyDescent="0.2">
      <c r="A39"/>
      <c r="D39" s="69" t="s">
        <v>431</v>
      </c>
      <c r="E39" s="69">
        <v>0</v>
      </c>
      <c r="F39" s="69"/>
      <c r="H39" s="55"/>
      <c r="I39" s="69" t="s">
        <v>431</v>
      </c>
      <c r="J39" s="69">
        <v>0</v>
      </c>
      <c r="K39" s="69"/>
    </row>
    <row r="40" spans="1:11" x14ac:dyDescent="0.2">
      <c r="A40"/>
      <c r="D40" s="69" t="s">
        <v>438</v>
      </c>
      <c r="E40" s="69">
        <v>39</v>
      </c>
      <c r="F40" s="69"/>
      <c r="H40" s="55"/>
      <c r="I40" s="69" t="s">
        <v>438</v>
      </c>
      <c r="J40" s="69">
        <v>39</v>
      </c>
      <c r="K40" s="69"/>
    </row>
    <row r="41" spans="1:11" x14ac:dyDescent="0.2">
      <c r="A41"/>
      <c r="D41" s="69" t="s">
        <v>439</v>
      </c>
      <c r="E41" s="69">
        <v>0.41547574226439948</v>
      </c>
      <c r="F41" s="69"/>
      <c r="H41" s="55"/>
      <c r="I41" s="69" t="s">
        <v>439</v>
      </c>
      <c r="J41" s="69">
        <v>0.41547574226439948</v>
      </c>
      <c r="K41" s="69"/>
    </row>
    <row r="42" spans="1:11" x14ac:dyDescent="0.2">
      <c r="A42"/>
      <c r="D42" s="69" t="s">
        <v>440</v>
      </c>
      <c r="E42" s="69">
        <v>0.34003540006286503</v>
      </c>
      <c r="F42" s="69"/>
      <c r="H42" s="55"/>
      <c r="I42" s="69" t="s">
        <v>440</v>
      </c>
      <c r="J42" s="69">
        <v>0.34003540006286503</v>
      </c>
      <c r="K42" s="69"/>
    </row>
    <row r="43" spans="1:11" x14ac:dyDescent="0.2">
      <c r="A43"/>
      <c r="D43" s="69" t="s">
        <v>441</v>
      </c>
      <c r="E43" s="69">
        <v>1.3036385886212738</v>
      </c>
      <c r="F43" s="69"/>
      <c r="H43" s="55"/>
      <c r="I43" s="69" t="s">
        <v>441</v>
      </c>
      <c r="J43" s="69">
        <v>1.3036385886212738</v>
      </c>
      <c r="K43" s="69"/>
    </row>
    <row r="44" spans="1:11" x14ac:dyDescent="0.2">
      <c r="A44"/>
      <c r="D44" s="69" t="s">
        <v>442</v>
      </c>
      <c r="E44" s="69">
        <v>0.68007080012573007</v>
      </c>
      <c r="F44" s="69"/>
      <c r="H44" s="55"/>
      <c r="I44" s="69" t="s">
        <v>442</v>
      </c>
      <c r="J44" s="69">
        <v>0.68007080012573007</v>
      </c>
      <c r="K44" s="69"/>
    </row>
    <row r="45" spans="1:11" ht="16" thickBot="1" x14ac:dyDescent="0.25">
      <c r="A45"/>
      <c r="D45" s="70" t="s">
        <v>443</v>
      </c>
      <c r="E45" s="70">
        <v>1.6848751217112248</v>
      </c>
      <c r="F45" s="70"/>
      <c r="H45" s="55"/>
      <c r="I45" s="70" t="s">
        <v>443</v>
      </c>
      <c r="J45" s="70">
        <v>1.6848751217112248</v>
      </c>
      <c r="K45" s="70"/>
    </row>
    <row r="46" spans="1:11" x14ac:dyDescent="0.2">
      <c r="A46"/>
      <c r="H46" s="55"/>
    </row>
    <row r="47" spans="1:11" x14ac:dyDescent="0.2">
      <c r="A47"/>
      <c r="H47" s="55"/>
    </row>
    <row r="48" spans="1:11" x14ac:dyDescent="0.2">
      <c r="A48"/>
      <c r="H48" s="55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92" spans="6:13" x14ac:dyDescent="0.2">
      <c r="F92" s="27" t="s">
        <v>346</v>
      </c>
      <c r="K92" s="27" t="s">
        <v>346</v>
      </c>
    </row>
    <row r="93" spans="6:13" x14ac:dyDescent="0.2">
      <c r="G93" s="12" t="s">
        <v>348</v>
      </c>
      <c r="H93" s="12" t="s">
        <v>349</v>
      </c>
      <c r="L93" s="12" t="s">
        <v>348</v>
      </c>
      <c r="M93" s="12" t="s">
        <v>349</v>
      </c>
    </row>
    <row r="94" spans="6:13" ht="17" x14ac:dyDescent="0.25">
      <c r="F94" s="28" t="s">
        <v>347</v>
      </c>
      <c r="G94" s="30" t="s">
        <v>357</v>
      </c>
      <c r="H94" s="31"/>
      <c r="K94" s="28" t="s">
        <v>347</v>
      </c>
      <c r="L94" s="30" t="s">
        <v>357</v>
      </c>
      <c r="M94" s="31"/>
    </row>
    <row r="95" spans="6:13" ht="17" x14ac:dyDescent="0.25">
      <c r="F95" s="28" t="s">
        <v>351</v>
      </c>
      <c r="G95" s="30" t="s">
        <v>357</v>
      </c>
      <c r="H95" s="31"/>
      <c r="K95" s="28" t="s">
        <v>351</v>
      </c>
      <c r="L95" s="30" t="s">
        <v>357</v>
      </c>
      <c r="M95" s="31"/>
    </row>
    <row r="96" spans="6:13" x14ac:dyDescent="0.2">
      <c r="G96" s="12"/>
      <c r="H96" s="12"/>
      <c r="L96" s="12"/>
      <c r="M96" s="12"/>
    </row>
    <row r="97" spans="6:13" x14ac:dyDescent="0.2">
      <c r="F97" s="28" t="s">
        <v>352</v>
      </c>
      <c r="G97" s="32" t="s">
        <v>334</v>
      </c>
      <c r="H97" s="12"/>
      <c r="K97" s="28" t="s">
        <v>352</v>
      </c>
      <c r="L97" s="32" t="s">
        <v>334</v>
      </c>
      <c r="M97" s="12"/>
    </row>
    <row r="98" spans="6:13" x14ac:dyDescent="0.2">
      <c r="F98" s="28" t="s">
        <v>353</v>
      </c>
      <c r="G98" s="32" t="s">
        <v>334</v>
      </c>
      <c r="H98" s="12"/>
      <c r="K98" s="28" t="s">
        <v>353</v>
      </c>
      <c r="L98" s="32" t="s">
        <v>334</v>
      </c>
      <c r="M98" s="12"/>
    </row>
    <row r="99" spans="6:13" x14ac:dyDescent="0.2">
      <c r="G99" s="12"/>
      <c r="H99" s="12"/>
      <c r="L99" s="12"/>
      <c r="M99" s="12"/>
    </row>
    <row r="100" spans="6:13" x14ac:dyDescent="0.2">
      <c r="F100" s="28" t="s">
        <v>354</v>
      </c>
      <c r="G100" s="32" t="s">
        <v>334</v>
      </c>
      <c r="H100" s="12"/>
      <c r="K100" s="28" t="s">
        <v>354</v>
      </c>
      <c r="L100" s="32" t="s">
        <v>334</v>
      </c>
      <c r="M100" s="12"/>
    </row>
    <row r="101" spans="6:13" x14ac:dyDescent="0.2">
      <c r="F101" s="28" t="s">
        <v>359</v>
      </c>
      <c r="G101" s="32" t="s">
        <v>334</v>
      </c>
      <c r="H101" s="32" t="s">
        <v>334</v>
      </c>
      <c r="K101" s="28" t="s">
        <v>359</v>
      </c>
      <c r="L101" s="32" t="s">
        <v>334</v>
      </c>
      <c r="M101" s="32" t="s">
        <v>334</v>
      </c>
    </row>
    <row r="102" spans="6:13" x14ac:dyDescent="0.2">
      <c r="G102" s="12"/>
      <c r="H102" s="12"/>
      <c r="L102" s="12"/>
      <c r="M102" s="12"/>
    </row>
    <row r="103" spans="6:13" ht="17" x14ac:dyDescent="0.25">
      <c r="F103" s="28" t="s">
        <v>355</v>
      </c>
      <c r="G103" s="31"/>
      <c r="H103" s="90" t="s">
        <v>360</v>
      </c>
      <c r="I103" s="90"/>
      <c r="J103" s="90"/>
      <c r="K103" s="90"/>
      <c r="L103" s="90"/>
    </row>
    <row r="104" spans="6:13" x14ac:dyDescent="0.2">
      <c r="G104" s="12" t="s">
        <v>356</v>
      </c>
      <c r="H104" s="12"/>
      <c r="L104" s="12" t="s">
        <v>356</v>
      </c>
      <c r="M104" s="12"/>
    </row>
    <row r="105" spans="6:13" x14ac:dyDescent="0.2">
      <c r="G105" s="12"/>
      <c r="H105" s="12"/>
      <c r="L105" s="12"/>
      <c r="M105" s="12"/>
    </row>
    <row r="106" spans="6:13" x14ac:dyDescent="0.2">
      <c r="F106" s="88" t="s">
        <v>358</v>
      </c>
      <c r="G106" s="88"/>
      <c r="H106" s="12"/>
      <c r="K106" s="88" t="s">
        <v>358</v>
      </c>
      <c r="L106" s="88"/>
      <c r="M106" s="12"/>
    </row>
    <row r="107" spans="6:13" x14ac:dyDescent="0.2">
      <c r="F107" s="89"/>
      <c r="G107" s="89"/>
      <c r="H107" s="89"/>
      <c r="I107" s="89"/>
    </row>
    <row r="108" spans="6:13" x14ac:dyDescent="0.2">
      <c r="F108" s="89"/>
      <c r="G108" s="89"/>
      <c r="H108" s="89"/>
      <c r="I108" s="89"/>
    </row>
    <row r="109" spans="6:13" x14ac:dyDescent="0.2">
      <c r="F109" s="89"/>
      <c r="G109" s="89"/>
      <c r="H109" s="89"/>
      <c r="I109" s="89"/>
    </row>
    <row r="110" spans="6:13" x14ac:dyDescent="0.2">
      <c r="F110" s="89"/>
      <c r="G110" s="89"/>
      <c r="H110" s="89"/>
      <c r="I110" s="89"/>
    </row>
  </sheetData>
  <mergeCells count="12">
    <mergeCell ref="F107:I110"/>
    <mergeCell ref="D1:F1"/>
    <mergeCell ref="I1:K1"/>
    <mergeCell ref="F23:G23"/>
    <mergeCell ref="K23:L23"/>
    <mergeCell ref="D26:G29"/>
    <mergeCell ref="I26:L29"/>
    <mergeCell ref="D32:G32"/>
    <mergeCell ref="I32:L32"/>
    <mergeCell ref="H103:L103"/>
    <mergeCell ref="F106:G106"/>
    <mergeCell ref="K106:L10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1:X339"/>
  <sheetViews>
    <sheetView topLeftCell="M1" zoomScale="90" zoomScaleNormal="90" workbookViewId="0">
      <selection activeCell="Z2" sqref="Z2"/>
    </sheetView>
  </sheetViews>
  <sheetFormatPr baseColWidth="10" defaultColWidth="8.83203125" defaultRowHeight="15" x14ac:dyDescent="0.2"/>
  <cols>
    <col min="4" max="4" width="35" style="10" customWidth="1"/>
    <col min="5" max="5" width="26.6640625" style="6" customWidth="1"/>
    <col min="6" max="6" width="28.33203125" style="6" customWidth="1"/>
    <col min="10" max="10" width="42.5" customWidth="1"/>
    <col min="11" max="11" width="28.83203125" customWidth="1"/>
    <col min="12" max="12" width="28.33203125" customWidth="1"/>
    <col min="13" max="13" width="14.83203125" customWidth="1"/>
    <col min="16" max="16" width="25.5" customWidth="1"/>
    <col min="17" max="17" width="17.33203125" customWidth="1"/>
    <col min="18" max="18" width="20.5" customWidth="1"/>
    <col min="19" max="19" width="24.33203125" customWidth="1"/>
    <col min="21" max="21" width="21.5" customWidth="1"/>
    <col min="22" max="22" width="14.6640625" customWidth="1"/>
    <col min="23" max="23" width="15" customWidth="1"/>
    <col min="24" max="24" width="13.5" customWidth="1"/>
  </cols>
  <sheetData>
    <row r="1" spans="4:24" ht="16" thickBot="1" x14ac:dyDescent="0.25">
      <c r="D1" s="7" t="s">
        <v>317</v>
      </c>
      <c r="E1" s="2" t="s">
        <v>319</v>
      </c>
      <c r="F1" s="2" t="s">
        <v>321</v>
      </c>
      <c r="K1" s="76" t="s">
        <v>415</v>
      </c>
      <c r="L1" s="76"/>
      <c r="P1" s="75" t="s">
        <v>327</v>
      </c>
      <c r="Q1" s="75"/>
      <c r="U1" s="75" t="s">
        <v>394</v>
      </c>
      <c r="V1" s="75"/>
      <c r="W1" s="75"/>
      <c r="X1" s="75"/>
    </row>
    <row r="2" spans="4:24" ht="17" thickTop="1" thickBot="1" x14ac:dyDescent="0.25">
      <c r="D2" s="8" t="s">
        <v>0</v>
      </c>
      <c r="E2" s="3">
        <v>1.71</v>
      </c>
      <c r="F2" s="3">
        <v>1.69</v>
      </c>
      <c r="I2" s="6" t="s">
        <v>411</v>
      </c>
      <c r="J2" s="2" t="s">
        <v>317</v>
      </c>
      <c r="K2" s="2" t="s">
        <v>319</v>
      </c>
      <c r="L2" s="2" t="s">
        <v>321</v>
      </c>
      <c r="M2" s="57" t="s">
        <v>412</v>
      </c>
      <c r="P2" s="58" t="s">
        <v>334</v>
      </c>
      <c r="Q2" s="44" t="s">
        <v>413</v>
      </c>
      <c r="U2" t="s">
        <v>459</v>
      </c>
    </row>
    <row r="3" spans="4:24" ht="17" thickTop="1" thickBot="1" x14ac:dyDescent="0.25">
      <c r="D3" s="8" t="s">
        <v>1</v>
      </c>
      <c r="E3" s="3">
        <v>1.42</v>
      </c>
      <c r="F3" s="3">
        <v>1.46</v>
      </c>
      <c r="I3" s="6">
        <v>1</v>
      </c>
      <c r="J3" s="18"/>
      <c r="K3">
        <v>1.61</v>
      </c>
      <c r="L3">
        <v>1.4</v>
      </c>
      <c r="M3" s="20">
        <f>K3-L3</f>
        <v>0.21000000000000019</v>
      </c>
      <c r="P3" s="53" t="s">
        <v>324</v>
      </c>
      <c r="Q3" s="23">
        <f>AVERAGE(M3:M26)</f>
        <v>-2.416666666666667E-2</v>
      </c>
    </row>
    <row r="4" spans="4:24" x14ac:dyDescent="0.2">
      <c r="D4" s="8" t="s">
        <v>2</v>
      </c>
      <c r="E4" s="3">
        <v>1.69</v>
      </c>
      <c r="F4" s="3">
        <v>1.75</v>
      </c>
      <c r="I4" s="6">
        <v>2</v>
      </c>
      <c r="J4" s="13"/>
      <c r="K4">
        <v>2.39</v>
      </c>
      <c r="L4">
        <v>2.25</v>
      </c>
      <c r="M4" s="20">
        <f t="shared" ref="M4:M26" si="0">K4-L4</f>
        <v>0.14000000000000012</v>
      </c>
      <c r="P4" s="40" t="s">
        <v>343</v>
      </c>
      <c r="Q4" s="24">
        <f>VAR(M3:M26)</f>
        <v>9.7321014492753571E-2</v>
      </c>
      <c r="U4" s="71"/>
      <c r="V4" s="71" t="s">
        <v>427</v>
      </c>
      <c r="W4" s="71" t="s">
        <v>428</v>
      </c>
    </row>
    <row r="5" spans="4:24" x14ac:dyDescent="0.2">
      <c r="D5" s="8" t="s">
        <v>3</v>
      </c>
      <c r="E5" s="3">
        <v>1.38</v>
      </c>
      <c r="F5" s="3">
        <v>1.34</v>
      </c>
      <c r="I5" s="6">
        <v>3</v>
      </c>
      <c r="J5" s="13"/>
      <c r="K5">
        <v>1.91</v>
      </c>
      <c r="L5">
        <v>1.62</v>
      </c>
      <c r="M5" s="20">
        <f t="shared" si="0"/>
        <v>0.28999999999999981</v>
      </c>
      <c r="P5" s="40" t="s">
        <v>366</v>
      </c>
      <c r="Q5" s="41">
        <f>COUNT(M3:M26)</f>
        <v>24</v>
      </c>
      <c r="U5" s="69" t="s">
        <v>397</v>
      </c>
      <c r="V5" s="69">
        <v>1.7433333333333334</v>
      </c>
      <c r="W5" s="69">
        <v>1.7675000000000001</v>
      </c>
    </row>
    <row r="6" spans="4:24" x14ac:dyDescent="0.2">
      <c r="D6" s="8" t="s">
        <v>4</v>
      </c>
      <c r="E6" s="3">
        <v>1.31</v>
      </c>
      <c r="F6" s="3">
        <v>1.33</v>
      </c>
      <c r="I6" s="6">
        <v>4</v>
      </c>
      <c r="J6" s="13"/>
      <c r="K6">
        <v>1.66</v>
      </c>
      <c r="L6">
        <v>1.43</v>
      </c>
      <c r="M6" s="20">
        <f t="shared" si="0"/>
        <v>0.22999999999999998</v>
      </c>
      <c r="P6" s="40" t="s">
        <v>338</v>
      </c>
      <c r="Q6" s="24">
        <f>Q4/SQRT(Q5)</f>
        <v>1.9865568896437744E-2</v>
      </c>
      <c r="U6" s="69" t="s">
        <v>398</v>
      </c>
      <c r="V6" s="69">
        <v>6.224927536231855E-2</v>
      </c>
      <c r="W6" s="69">
        <v>8.1323913043477872E-2</v>
      </c>
    </row>
    <row r="7" spans="4:24" x14ac:dyDescent="0.2">
      <c r="D7" s="8" t="s">
        <v>5</v>
      </c>
      <c r="E7" s="3">
        <v>1.73</v>
      </c>
      <c r="F7" s="3">
        <v>1.81</v>
      </c>
      <c r="I7" s="6">
        <v>5</v>
      </c>
      <c r="J7" s="13"/>
      <c r="K7">
        <v>1.72</v>
      </c>
      <c r="L7">
        <v>1.58</v>
      </c>
      <c r="M7" s="20">
        <f t="shared" si="0"/>
        <v>0.1399999999999999</v>
      </c>
      <c r="P7" s="40" t="s">
        <v>345</v>
      </c>
      <c r="Q7" s="25">
        <f>Q5-1</f>
        <v>23</v>
      </c>
      <c r="U7" s="69" t="s">
        <v>430</v>
      </c>
      <c r="V7" s="69">
        <v>24</v>
      </c>
      <c r="W7" s="69">
        <v>24</v>
      </c>
    </row>
    <row r="8" spans="4:24" x14ac:dyDescent="0.2">
      <c r="D8" s="8" t="s">
        <v>6</v>
      </c>
      <c r="E8" s="3">
        <v>2.0099999999999998</v>
      </c>
      <c r="F8" s="3">
        <v>2.0499999999999998</v>
      </c>
      <c r="I8" s="6">
        <v>6</v>
      </c>
      <c r="J8" s="13"/>
      <c r="K8">
        <v>1.38</v>
      </c>
      <c r="L8">
        <v>1.7</v>
      </c>
      <c r="M8" s="20">
        <f t="shared" si="0"/>
        <v>-0.32000000000000006</v>
      </c>
      <c r="U8" s="69" t="s">
        <v>460</v>
      </c>
      <c r="V8" s="69">
        <v>0.32503181316644653</v>
      </c>
      <c r="W8" s="69"/>
    </row>
    <row r="9" spans="4:24" x14ac:dyDescent="0.2">
      <c r="D9" s="8" t="s">
        <v>7</v>
      </c>
      <c r="E9" s="3">
        <v>1.84</v>
      </c>
      <c r="F9" s="3">
        <v>1.95</v>
      </c>
      <c r="I9" s="6">
        <v>7</v>
      </c>
      <c r="J9" s="13"/>
      <c r="K9">
        <v>2.17</v>
      </c>
      <c r="L9">
        <v>1.62</v>
      </c>
      <c r="M9" s="20">
        <f t="shared" si="0"/>
        <v>0.54999999999999982</v>
      </c>
      <c r="P9" s="27" t="s">
        <v>346</v>
      </c>
      <c r="U9" s="69" t="s">
        <v>431</v>
      </c>
      <c r="V9" s="69">
        <v>0</v>
      </c>
      <c r="W9" s="69"/>
    </row>
    <row r="10" spans="4:24" x14ac:dyDescent="0.2">
      <c r="D10" s="8" t="s">
        <v>8</v>
      </c>
      <c r="E10" s="3">
        <v>1.45</v>
      </c>
      <c r="F10" s="3">
        <v>1.44</v>
      </c>
      <c r="I10" s="6">
        <v>8</v>
      </c>
      <c r="J10" s="13"/>
      <c r="K10">
        <v>1.52</v>
      </c>
      <c r="L10">
        <v>1.71</v>
      </c>
      <c r="M10" s="20">
        <f t="shared" si="0"/>
        <v>-0.18999999999999995</v>
      </c>
      <c r="Q10" s="12" t="s">
        <v>348</v>
      </c>
      <c r="R10" s="12" t="s">
        <v>349</v>
      </c>
      <c r="S10" s="12" t="s">
        <v>402</v>
      </c>
      <c r="U10" s="69" t="s">
        <v>438</v>
      </c>
      <c r="V10" s="69">
        <v>23</v>
      </c>
      <c r="W10" s="69"/>
    </row>
    <row r="11" spans="4:24" ht="18" x14ac:dyDescent="0.25">
      <c r="D11" s="8" t="s">
        <v>9</v>
      </c>
      <c r="E11" s="3">
        <v>2.14</v>
      </c>
      <c r="F11" s="3">
        <v>2.2400000000000002</v>
      </c>
      <c r="I11" s="6">
        <v>9</v>
      </c>
      <c r="J11" s="13"/>
      <c r="K11">
        <v>1.67</v>
      </c>
      <c r="L11">
        <v>2.15</v>
      </c>
      <c r="M11" s="20">
        <f t="shared" si="0"/>
        <v>-0.48</v>
      </c>
      <c r="P11" s="28" t="s">
        <v>347</v>
      </c>
      <c r="Q11" s="34" t="s">
        <v>414</v>
      </c>
      <c r="R11" s="31" t="s">
        <v>445</v>
      </c>
      <c r="S11" s="31">
        <v>0</v>
      </c>
      <c r="U11" s="69" t="s">
        <v>439</v>
      </c>
      <c r="V11" s="69">
        <v>-0.37950636045129327</v>
      </c>
      <c r="W11" s="69"/>
    </row>
    <row r="12" spans="4:24" ht="18" x14ac:dyDescent="0.25">
      <c r="D12" s="8" t="s">
        <v>10</v>
      </c>
      <c r="E12" s="3">
        <v>1.53</v>
      </c>
      <c r="F12" s="3">
        <v>1.58</v>
      </c>
      <c r="I12" s="6">
        <v>10</v>
      </c>
      <c r="J12" s="13"/>
      <c r="K12">
        <v>1.6</v>
      </c>
      <c r="L12">
        <v>2.0499999999999998</v>
      </c>
      <c r="M12" s="20">
        <f t="shared" si="0"/>
        <v>-0.44999999999999973</v>
      </c>
      <c r="P12" s="28" t="s">
        <v>351</v>
      </c>
      <c r="Q12" s="34" t="s">
        <v>414</v>
      </c>
      <c r="R12" s="51" t="s">
        <v>444</v>
      </c>
      <c r="S12" s="31">
        <v>0</v>
      </c>
      <c r="U12" s="69" t="s">
        <v>440</v>
      </c>
      <c r="V12" s="69">
        <v>0.3538966606630255</v>
      </c>
      <c r="W12" s="69"/>
    </row>
    <row r="13" spans="4:24" x14ac:dyDescent="0.2">
      <c r="D13" s="8" t="s">
        <v>11</v>
      </c>
      <c r="E13" s="3">
        <v>1.85</v>
      </c>
      <c r="F13" s="3">
        <v>1.89</v>
      </c>
      <c r="I13" s="6">
        <v>11</v>
      </c>
      <c r="J13" s="13"/>
      <c r="K13">
        <v>1.46</v>
      </c>
      <c r="L13">
        <v>1.9</v>
      </c>
      <c r="M13" s="20">
        <f t="shared" si="0"/>
        <v>-0.43999999999999995</v>
      </c>
      <c r="U13" s="69" t="s">
        <v>441</v>
      </c>
      <c r="V13" s="69">
        <v>1.7138715277470482</v>
      </c>
      <c r="W13" s="69"/>
    </row>
    <row r="14" spans="4:24" x14ac:dyDescent="0.2">
      <c r="D14" s="8" t="s">
        <v>12</v>
      </c>
      <c r="E14" s="3">
        <v>1.38</v>
      </c>
      <c r="F14" s="3">
        <v>1.4</v>
      </c>
      <c r="I14" s="6">
        <v>12</v>
      </c>
      <c r="J14" s="13"/>
      <c r="K14">
        <v>1.61</v>
      </c>
      <c r="L14">
        <v>1.72</v>
      </c>
      <c r="M14" s="20">
        <f t="shared" si="0"/>
        <v>-0.10999999999999988</v>
      </c>
      <c r="P14" s="28" t="s">
        <v>352</v>
      </c>
      <c r="Q14" s="32">
        <f>Q3/Q6</f>
        <v>-1.2165101735898534</v>
      </c>
      <c r="U14" s="69" t="s">
        <v>442</v>
      </c>
      <c r="V14" s="69">
        <v>0.70779332132605099</v>
      </c>
      <c r="W14" s="69"/>
    </row>
    <row r="15" spans="4:24" ht="16" thickBot="1" x14ac:dyDescent="0.25">
      <c r="D15" s="8" t="s">
        <v>13</v>
      </c>
      <c r="E15" s="3">
        <v>2.04</v>
      </c>
      <c r="F15" s="3">
        <v>2.0699999999999998</v>
      </c>
      <c r="I15" s="6">
        <v>13</v>
      </c>
      <c r="J15" s="13"/>
      <c r="K15">
        <v>1.97</v>
      </c>
      <c r="L15">
        <v>2.36</v>
      </c>
      <c r="M15" s="20">
        <f t="shared" si="0"/>
        <v>-0.3899999999999999</v>
      </c>
      <c r="P15" s="28" t="s">
        <v>353</v>
      </c>
      <c r="Q15" s="32">
        <f>_xlfn.T.DIST(Q18,Q7,1)</f>
        <v>5.00000000000001E-2</v>
      </c>
      <c r="U15" s="70" t="s">
        <v>443</v>
      </c>
      <c r="V15" s="70">
        <v>2.0686576104190491</v>
      </c>
      <c r="W15" s="70"/>
    </row>
    <row r="16" spans="4:24" x14ac:dyDescent="0.2">
      <c r="D16" s="8" t="s">
        <v>14</v>
      </c>
      <c r="E16" s="3">
        <v>1.52</v>
      </c>
      <c r="F16" s="3">
        <v>1.67</v>
      </c>
      <c r="I16" s="6">
        <v>14</v>
      </c>
      <c r="J16" s="13"/>
      <c r="K16">
        <v>2.0299999999999998</v>
      </c>
      <c r="L16">
        <v>1.81</v>
      </c>
      <c r="M16" s="20">
        <f t="shared" si="0"/>
        <v>0.21999999999999975</v>
      </c>
    </row>
    <row r="17" spans="4:19" x14ac:dyDescent="0.2">
      <c r="D17" s="8" t="s">
        <v>15</v>
      </c>
      <c r="E17" s="3">
        <v>1.31</v>
      </c>
      <c r="F17" s="3">
        <v>1.28</v>
      </c>
      <c r="I17" s="6">
        <v>15</v>
      </c>
      <c r="J17" s="13"/>
      <c r="K17">
        <v>1.91</v>
      </c>
      <c r="L17">
        <v>2.02</v>
      </c>
      <c r="M17" s="20">
        <f t="shared" si="0"/>
        <v>-0.1100000000000001</v>
      </c>
      <c r="P17" s="28" t="s">
        <v>354</v>
      </c>
      <c r="Q17" s="32">
        <v>0.05</v>
      </c>
      <c r="R17" s="12"/>
      <c r="S17" s="12"/>
    </row>
    <row r="18" spans="4:19" x14ac:dyDescent="0.2">
      <c r="D18" s="8" t="s">
        <v>16</v>
      </c>
      <c r="E18" s="3">
        <v>1.68</v>
      </c>
      <c r="F18" s="3">
        <v>1.69</v>
      </c>
      <c r="I18" s="6">
        <v>16</v>
      </c>
      <c r="J18" s="13"/>
      <c r="K18">
        <v>1.63</v>
      </c>
      <c r="L18">
        <v>1.19</v>
      </c>
      <c r="M18" s="20">
        <f t="shared" si="0"/>
        <v>0.43999999999999995</v>
      </c>
      <c r="P18" s="28" t="s">
        <v>359</v>
      </c>
      <c r="Q18" s="32">
        <f>_xlfn.T.INV(Q17,Q7)</f>
        <v>-1.7138715277470482</v>
      </c>
      <c r="R18" s="32" t="s">
        <v>334</v>
      </c>
      <c r="S18" s="12"/>
    </row>
    <row r="19" spans="4:19" x14ac:dyDescent="0.2">
      <c r="D19" s="8" t="s">
        <v>17</v>
      </c>
      <c r="E19" s="3">
        <v>1.82</v>
      </c>
      <c r="F19" s="3">
        <v>1.85</v>
      </c>
      <c r="I19" s="6">
        <v>17</v>
      </c>
      <c r="J19" s="13"/>
      <c r="K19">
        <v>1.68</v>
      </c>
      <c r="L19">
        <v>1.66</v>
      </c>
      <c r="M19" s="20">
        <f t="shared" si="0"/>
        <v>2.0000000000000018E-2</v>
      </c>
      <c r="Q19" s="12"/>
      <c r="R19" s="12"/>
      <c r="S19" s="12"/>
    </row>
    <row r="20" spans="4:19" ht="17" x14ac:dyDescent="0.25">
      <c r="D20" s="8" t="s">
        <v>18</v>
      </c>
      <c r="E20" s="3">
        <v>1.98</v>
      </c>
      <c r="F20" s="3">
        <v>1.94</v>
      </c>
      <c r="I20" s="6">
        <v>18</v>
      </c>
      <c r="J20" s="13"/>
      <c r="K20">
        <v>1.72</v>
      </c>
      <c r="L20">
        <v>1.85</v>
      </c>
      <c r="M20" s="20">
        <f t="shared" si="0"/>
        <v>-0.13000000000000012</v>
      </c>
      <c r="P20" s="28" t="s">
        <v>355</v>
      </c>
      <c r="Q20" s="31" t="s">
        <v>423</v>
      </c>
      <c r="R20" s="77" t="s">
        <v>449</v>
      </c>
      <c r="S20" s="78"/>
    </row>
    <row r="21" spans="4:19" x14ac:dyDescent="0.2">
      <c r="D21" s="8" t="s">
        <v>19</v>
      </c>
      <c r="E21" s="3">
        <v>1.65</v>
      </c>
      <c r="F21" s="3">
        <v>1.65</v>
      </c>
      <c r="I21" s="6">
        <v>19</v>
      </c>
      <c r="J21" s="13"/>
      <c r="K21">
        <v>1.47</v>
      </c>
      <c r="L21">
        <v>2</v>
      </c>
      <c r="M21" s="20">
        <f t="shared" si="0"/>
        <v>-0.53</v>
      </c>
      <c r="Q21" s="12" t="s">
        <v>356</v>
      </c>
      <c r="R21" s="12"/>
      <c r="S21" s="12"/>
    </row>
    <row r="22" spans="4:19" x14ac:dyDescent="0.2">
      <c r="D22" s="8" t="s">
        <v>20</v>
      </c>
      <c r="E22" s="3">
        <v>1.93</v>
      </c>
      <c r="F22" s="3">
        <v>1.92</v>
      </c>
      <c r="I22" s="6">
        <v>20</v>
      </c>
      <c r="J22" s="13"/>
      <c r="K22">
        <v>1.72</v>
      </c>
      <c r="L22">
        <v>1.78</v>
      </c>
      <c r="M22" s="20">
        <f t="shared" si="0"/>
        <v>-6.0000000000000053E-2</v>
      </c>
      <c r="P22" s="59" t="s">
        <v>358</v>
      </c>
      <c r="Q22" s="60"/>
      <c r="R22" s="61"/>
      <c r="S22" s="62"/>
    </row>
    <row r="23" spans="4:19" x14ac:dyDescent="0.2">
      <c r="D23" s="8" t="s">
        <v>21</v>
      </c>
      <c r="E23" s="3">
        <v>1.08</v>
      </c>
      <c r="F23" s="3">
        <v>1.08</v>
      </c>
      <c r="I23" s="6">
        <v>21</v>
      </c>
      <c r="J23" s="13"/>
      <c r="K23">
        <v>2.1</v>
      </c>
      <c r="L23">
        <v>1.81</v>
      </c>
      <c r="M23" s="20">
        <f t="shared" si="0"/>
        <v>0.29000000000000004</v>
      </c>
      <c r="P23" s="91" t="s">
        <v>425</v>
      </c>
      <c r="Q23" s="92"/>
      <c r="R23" s="92"/>
      <c r="S23" s="93"/>
    </row>
    <row r="24" spans="4:19" x14ac:dyDescent="0.2">
      <c r="D24" s="8" t="s">
        <v>22</v>
      </c>
      <c r="E24" s="3">
        <v>1.54</v>
      </c>
      <c r="F24" s="3">
        <v>1.55</v>
      </c>
      <c r="I24" s="6">
        <v>22</v>
      </c>
      <c r="J24" s="13"/>
      <c r="K24">
        <v>1.68</v>
      </c>
      <c r="L24">
        <v>1.92</v>
      </c>
      <c r="M24" s="20">
        <f t="shared" si="0"/>
        <v>-0.24</v>
      </c>
      <c r="P24" s="94"/>
      <c r="Q24" s="95"/>
      <c r="R24" s="95"/>
      <c r="S24" s="96"/>
    </row>
    <row r="25" spans="4:19" x14ac:dyDescent="0.2">
      <c r="D25" s="8" t="s">
        <v>23</v>
      </c>
      <c r="E25" s="3">
        <v>1.57</v>
      </c>
      <c r="F25" s="3">
        <v>1.62</v>
      </c>
      <c r="I25" s="6">
        <v>23</v>
      </c>
      <c r="J25" s="13"/>
      <c r="K25">
        <v>1.45</v>
      </c>
      <c r="L25">
        <v>1.43</v>
      </c>
      <c r="M25" s="20">
        <f t="shared" si="0"/>
        <v>2.0000000000000018E-2</v>
      </c>
      <c r="P25" s="94"/>
      <c r="Q25" s="95"/>
      <c r="R25" s="95"/>
      <c r="S25" s="96"/>
    </row>
    <row r="26" spans="4:19" x14ac:dyDescent="0.2">
      <c r="D26" s="8" t="s">
        <v>24</v>
      </c>
      <c r="E26" s="3">
        <v>1.74</v>
      </c>
      <c r="F26" s="3">
        <v>1.81</v>
      </c>
      <c r="I26" s="6">
        <v>24</v>
      </c>
      <c r="J26" s="13"/>
      <c r="K26">
        <v>1.78</v>
      </c>
      <c r="L26">
        <v>1.46</v>
      </c>
      <c r="M26" s="20">
        <f t="shared" si="0"/>
        <v>0.32000000000000006</v>
      </c>
      <c r="P26" s="97"/>
      <c r="Q26" s="98"/>
      <c r="R26" s="98"/>
      <c r="S26" s="99"/>
    </row>
    <row r="27" spans="4:19" x14ac:dyDescent="0.2">
      <c r="D27" s="8" t="s">
        <v>25</v>
      </c>
      <c r="E27" s="3">
        <v>1.29</v>
      </c>
      <c r="F27" s="3">
        <v>1.23</v>
      </c>
    </row>
    <row r="28" spans="4:19" x14ac:dyDescent="0.2">
      <c r="D28" s="8" t="s">
        <v>26</v>
      </c>
      <c r="E28" s="3">
        <v>2.0499999999999998</v>
      </c>
      <c r="F28" s="3">
        <v>1.91</v>
      </c>
    </row>
    <row r="29" spans="4:19" x14ac:dyDescent="0.2">
      <c r="D29" s="8" t="s">
        <v>27</v>
      </c>
      <c r="E29" s="3">
        <v>1.41</v>
      </c>
      <c r="F29" s="3">
        <v>1.48</v>
      </c>
    </row>
    <row r="30" spans="4:19" x14ac:dyDescent="0.2">
      <c r="D30" s="8" t="s">
        <v>28</v>
      </c>
      <c r="E30" s="3">
        <v>1.81</v>
      </c>
      <c r="F30" s="3">
        <v>1.7</v>
      </c>
    </row>
    <row r="31" spans="4:19" x14ac:dyDescent="0.2">
      <c r="D31" s="8" t="s">
        <v>29</v>
      </c>
      <c r="E31" s="3">
        <v>0.94</v>
      </c>
      <c r="F31" s="3">
        <v>0.94</v>
      </c>
    </row>
    <row r="32" spans="4:19" x14ac:dyDescent="0.2">
      <c r="D32" s="8" t="s">
        <v>30</v>
      </c>
      <c r="E32" s="3">
        <v>1.63</v>
      </c>
      <c r="F32" s="3">
        <v>1.72</v>
      </c>
    </row>
    <row r="33" spans="4:6" x14ac:dyDescent="0.2">
      <c r="D33" s="8" t="s">
        <v>31</v>
      </c>
      <c r="E33" s="3">
        <v>1.75</v>
      </c>
      <c r="F33" s="3">
        <v>1.69</v>
      </c>
    </row>
    <row r="34" spans="4:6" x14ac:dyDescent="0.2">
      <c r="D34" s="8" t="s">
        <v>32</v>
      </c>
      <c r="E34" s="3">
        <v>1.37</v>
      </c>
      <c r="F34" s="3">
        <v>1.42</v>
      </c>
    </row>
    <row r="35" spans="4:6" x14ac:dyDescent="0.2">
      <c r="D35" s="8" t="s">
        <v>33</v>
      </c>
      <c r="E35" s="3">
        <v>2.0299999999999998</v>
      </c>
      <c r="F35" s="3">
        <v>2</v>
      </c>
    </row>
    <row r="36" spans="4:6" x14ac:dyDescent="0.2">
      <c r="D36" s="8" t="s">
        <v>34</v>
      </c>
      <c r="E36" s="3">
        <v>1.73</v>
      </c>
      <c r="F36" s="3">
        <v>1.73</v>
      </c>
    </row>
    <row r="37" spans="4:6" x14ac:dyDescent="0.2">
      <c r="D37" s="8" t="s">
        <v>35</v>
      </c>
      <c r="E37" s="3">
        <v>1.03</v>
      </c>
      <c r="F37" s="3">
        <v>1.08</v>
      </c>
    </row>
    <row r="38" spans="4:6" x14ac:dyDescent="0.2">
      <c r="D38" s="8" t="s">
        <v>36</v>
      </c>
      <c r="E38" s="3">
        <v>1.65</v>
      </c>
      <c r="F38" s="3">
        <v>1.71</v>
      </c>
    </row>
    <row r="39" spans="4:6" x14ac:dyDescent="0.2">
      <c r="D39" s="8" t="s">
        <v>37</v>
      </c>
      <c r="E39" s="3">
        <v>0.9</v>
      </c>
      <c r="F39" s="3">
        <v>0.86</v>
      </c>
    </row>
    <row r="40" spans="4:6" x14ac:dyDescent="0.2">
      <c r="D40" s="8" t="s">
        <v>38</v>
      </c>
      <c r="E40" s="3">
        <v>1.72</v>
      </c>
      <c r="F40" s="3">
        <v>1.78</v>
      </c>
    </row>
    <row r="41" spans="4:6" x14ac:dyDescent="0.2">
      <c r="D41" s="8" t="s">
        <v>39</v>
      </c>
      <c r="E41" s="3">
        <v>1.99</v>
      </c>
      <c r="F41" s="3">
        <v>2.0099999999999998</v>
      </c>
    </row>
    <row r="42" spans="4:6" x14ac:dyDescent="0.2">
      <c r="D42" s="8" t="s">
        <v>40</v>
      </c>
      <c r="E42" s="3">
        <v>1.91</v>
      </c>
      <c r="F42" s="3">
        <v>1.91</v>
      </c>
    </row>
    <row r="43" spans="4:6" x14ac:dyDescent="0.2">
      <c r="D43" s="8" t="s">
        <v>41</v>
      </c>
      <c r="E43" s="3">
        <v>1.94</v>
      </c>
      <c r="F43" s="3">
        <v>1.89</v>
      </c>
    </row>
    <row r="44" spans="4:6" x14ac:dyDescent="0.2">
      <c r="D44" s="8" t="s">
        <v>42</v>
      </c>
      <c r="E44" s="3">
        <v>1.72</v>
      </c>
      <c r="F44" s="3">
        <v>1.75</v>
      </c>
    </row>
    <row r="45" spans="4:6" x14ac:dyDescent="0.2">
      <c r="D45" s="8" t="s">
        <v>43</v>
      </c>
      <c r="E45" s="3">
        <v>2.1</v>
      </c>
      <c r="F45" s="3">
        <v>2.15</v>
      </c>
    </row>
    <row r="46" spans="4:6" x14ac:dyDescent="0.2">
      <c r="D46" s="8" t="s">
        <v>44</v>
      </c>
      <c r="E46" s="3">
        <v>1.82</v>
      </c>
      <c r="F46" s="3">
        <v>1.85</v>
      </c>
    </row>
    <row r="47" spans="4:6" x14ac:dyDescent="0.2">
      <c r="D47" s="8" t="s">
        <v>45</v>
      </c>
      <c r="E47" s="3">
        <v>1.64</v>
      </c>
      <c r="F47" s="3">
        <v>1.55</v>
      </c>
    </row>
    <row r="48" spans="4:6" x14ac:dyDescent="0.2">
      <c r="D48" s="8" t="s">
        <v>46</v>
      </c>
      <c r="E48" s="3">
        <v>1.65</v>
      </c>
      <c r="F48" s="3">
        <v>1.71</v>
      </c>
    </row>
    <row r="49" spans="4:6" x14ac:dyDescent="0.2">
      <c r="D49" s="8" t="s">
        <v>47</v>
      </c>
      <c r="E49" s="3">
        <v>1.53</v>
      </c>
      <c r="F49" s="3">
        <v>1.54</v>
      </c>
    </row>
    <row r="50" spans="4:6" x14ac:dyDescent="0.2">
      <c r="D50" s="8" t="s">
        <v>48</v>
      </c>
      <c r="E50" s="3">
        <v>2.02</v>
      </c>
      <c r="F50" s="3">
        <v>1.99</v>
      </c>
    </row>
    <row r="51" spans="4:6" x14ac:dyDescent="0.2">
      <c r="D51" s="8" t="s">
        <v>49</v>
      </c>
      <c r="E51" s="3">
        <v>1.1100000000000001</v>
      </c>
      <c r="F51" s="3">
        <v>1.1200000000000001</v>
      </c>
    </row>
    <row r="52" spans="4:6" x14ac:dyDescent="0.2">
      <c r="D52" s="8" t="s">
        <v>50</v>
      </c>
      <c r="E52" s="3">
        <v>1.99</v>
      </c>
      <c r="F52" s="3">
        <v>2.0099999999999998</v>
      </c>
    </row>
    <row r="53" spans="4:6" x14ac:dyDescent="0.2">
      <c r="D53" s="8" t="s">
        <v>51</v>
      </c>
      <c r="E53" s="3">
        <v>1.27</v>
      </c>
      <c r="F53" s="3">
        <v>1.3</v>
      </c>
    </row>
    <row r="54" spans="4:6" x14ac:dyDescent="0.2">
      <c r="D54" s="8" t="s">
        <v>52</v>
      </c>
      <c r="E54" s="3">
        <v>1.78</v>
      </c>
      <c r="F54" s="3">
        <v>1.84</v>
      </c>
    </row>
    <row r="55" spans="4:6" x14ac:dyDescent="0.2">
      <c r="D55" s="8" t="s">
        <v>53</v>
      </c>
      <c r="E55" s="3">
        <v>1.49</v>
      </c>
      <c r="F55" s="3">
        <v>1.45</v>
      </c>
    </row>
    <row r="56" spans="4:6" x14ac:dyDescent="0.2">
      <c r="D56" s="8" t="s">
        <v>54</v>
      </c>
      <c r="E56" s="3">
        <v>1.1499999999999999</v>
      </c>
      <c r="F56" s="3">
        <v>1.19</v>
      </c>
    </row>
    <row r="57" spans="4:6" x14ac:dyDescent="0.2">
      <c r="D57" s="8" t="s">
        <v>55</v>
      </c>
      <c r="E57" s="3">
        <v>1.92</v>
      </c>
      <c r="F57" s="3">
        <v>1.98</v>
      </c>
    </row>
    <row r="58" spans="4:6" x14ac:dyDescent="0.2">
      <c r="D58" s="8" t="s">
        <v>56</v>
      </c>
      <c r="E58" s="3">
        <v>1.78</v>
      </c>
      <c r="F58" s="3">
        <v>1.86</v>
      </c>
    </row>
    <row r="59" spans="4:6" x14ac:dyDescent="0.2">
      <c r="D59" s="8" t="s">
        <v>57</v>
      </c>
      <c r="E59" s="3">
        <v>1.8</v>
      </c>
      <c r="F59" s="3">
        <v>1.85</v>
      </c>
    </row>
    <row r="60" spans="4:6" x14ac:dyDescent="0.2">
      <c r="D60" s="8" t="s">
        <v>58</v>
      </c>
      <c r="E60" s="3">
        <v>1.72</v>
      </c>
      <c r="F60" s="3">
        <v>1.81</v>
      </c>
    </row>
    <row r="61" spans="4:6" x14ac:dyDescent="0.2">
      <c r="D61" s="8" t="s">
        <v>59</v>
      </c>
      <c r="E61" s="3">
        <v>1.66</v>
      </c>
      <c r="F61" s="3">
        <v>1.68</v>
      </c>
    </row>
    <row r="62" spans="4:6" x14ac:dyDescent="0.2">
      <c r="D62" s="8" t="s">
        <v>60</v>
      </c>
      <c r="E62" s="3">
        <v>1.47</v>
      </c>
      <c r="F62" s="3">
        <v>1.55</v>
      </c>
    </row>
    <row r="63" spans="4:6" x14ac:dyDescent="0.2">
      <c r="D63" s="8" t="s">
        <v>61</v>
      </c>
      <c r="E63" s="3">
        <v>1.52</v>
      </c>
      <c r="F63" s="3">
        <v>1.68</v>
      </c>
    </row>
    <row r="64" spans="4:6" x14ac:dyDescent="0.2">
      <c r="D64" s="8" t="s">
        <v>62</v>
      </c>
      <c r="E64" s="3">
        <v>1.54</v>
      </c>
      <c r="F64" s="3">
        <v>1.55</v>
      </c>
    </row>
    <row r="65" spans="4:6" x14ac:dyDescent="0.2">
      <c r="D65" s="8" t="s">
        <v>63</v>
      </c>
      <c r="E65" s="3">
        <v>1.94</v>
      </c>
      <c r="F65" s="3">
        <v>1.86</v>
      </c>
    </row>
    <row r="66" spans="4:6" x14ac:dyDescent="0.2">
      <c r="D66" s="8" t="s">
        <v>64</v>
      </c>
      <c r="E66" s="3">
        <v>1.88</v>
      </c>
      <c r="F66" s="3">
        <v>1.81</v>
      </c>
    </row>
    <row r="67" spans="4:6" x14ac:dyDescent="0.2">
      <c r="D67" s="8" t="s">
        <v>65</v>
      </c>
      <c r="E67" s="3">
        <v>2.17</v>
      </c>
      <c r="F67" s="3">
        <v>2.29</v>
      </c>
    </row>
    <row r="68" spans="4:6" x14ac:dyDescent="0.2">
      <c r="D68" s="8" t="s">
        <v>66</v>
      </c>
      <c r="E68" s="3">
        <v>1.75</v>
      </c>
      <c r="F68" s="3">
        <v>1.77</v>
      </c>
    </row>
    <row r="69" spans="4:6" x14ac:dyDescent="0.2">
      <c r="D69" s="8" t="s">
        <v>67</v>
      </c>
      <c r="E69" s="3">
        <v>1.79</v>
      </c>
      <c r="F69" s="3">
        <v>2</v>
      </c>
    </row>
    <row r="70" spans="4:6" x14ac:dyDescent="0.2">
      <c r="D70" s="8" t="s">
        <v>68</v>
      </c>
      <c r="E70" s="3">
        <v>1.56</v>
      </c>
      <c r="F70" s="3">
        <v>1.59</v>
      </c>
    </row>
    <row r="71" spans="4:6" x14ac:dyDescent="0.2">
      <c r="D71" s="8" t="s">
        <v>69</v>
      </c>
      <c r="E71" s="3">
        <v>1.96</v>
      </c>
      <c r="F71" s="3">
        <v>1.95</v>
      </c>
    </row>
    <row r="72" spans="4:6" x14ac:dyDescent="0.2">
      <c r="D72" s="8" t="s">
        <v>70</v>
      </c>
      <c r="E72" s="3">
        <v>1.7</v>
      </c>
      <c r="F72" s="3">
        <v>1.66</v>
      </c>
    </row>
    <row r="73" spans="4:6" x14ac:dyDescent="0.2">
      <c r="D73" s="8" t="s">
        <v>71</v>
      </c>
      <c r="E73" s="3">
        <v>1.81</v>
      </c>
      <c r="F73" s="3">
        <v>1.9</v>
      </c>
    </row>
    <row r="74" spans="4:6" x14ac:dyDescent="0.2">
      <c r="D74" s="8" t="s">
        <v>72</v>
      </c>
      <c r="E74" s="3">
        <v>1.32</v>
      </c>
      <c r="F74" s="3">
        <v>1.39</v>
      </c>
    </row>
    <row r="75" spans="4:6" x14ac:dyDescent="0.2">
      <c r="D75" s="8" t="s">
        <v>73</v>
      </c>
      <c r="E75" s="3">
        <v>1.78</v>
      </c>
      <c r="F75" s="3">
        <v>1.8</v>
      </c>
    </row>
    <row r="76" spans="4:6" x14ac:dyDescent="0.2">
      <c r="D76" s="8" t="s">
        <v>74</v>
      </c>
      <c r="E76" s="3">
        <v>1.58</v>
      </c>
      <c r="F76" s="3">
        <v>1.62</v>
      </c>
    </row>
    <row r="77" spans="4:6" x14ac:dyDescent="0.2">
      <c r="D77" s="8" t="s">
        <v>75</v>
      </c>
      <c r="E77" s="3">
        <v>1.7</v>
      </c>
      <c r="F77" s="3">
        <v>1.71</v>
      </c>
    </row>
    <row r="78" spans="4:6" x14ac:dyDescent="0.2">
      <c r="D78" s="8" t="s">
        <v>76</v>
      </c>
      <c r="E78" s="3">
        <v>1.1299999999999999</v>
      </c>
      <c r="F78" s="3">
        <v>1.1499999999999999</v>
      </c>
    </row>
    <row r="79" spans="4:6" x14ac:dyDescent="0.2">
      <c r="D79" s="8" t="s">
        <v>77</v>
      </c>
      <c r="E79" s="3">
        <v>2.11</v>
      </c>
      <c r="F79" s="3">
        <v>2.19</v>
      </c>
    </row>
    <row r="80" spans="4:6" x14ac:dyDescent="0.2">
      <c r="D80" s="8" t="s">
        <v>78</v>
      </c>
      <c r="E80" s="3">
        <v>1.56</v>
      </c>
      <c r="F80" s="3">
        <v>1.63</v>
      </c>
    </row>
    <row r="81" spans="4:6" x14ac:dyDescent="0.2">
      <c r="D81" s="8" t="s">
        <v>79</v>
      </c>
      <c r="E81" s="3">
        <v>1.6</v>
      </c>
      <c r="F81" s="3">
        <v>1.75</v>
      </c>
    </row>
    <row r="82" spans="4:6" x14ac:dyDescent="0.2">
      <c r="D82" s="8" t="s">
        <v>80</v>
      </c>
      <c r="E82" s="3">
        <v>1.67</v>
      </c>
      <c r="F82" s="3">
        <v>1.73</v>
      </c>
    </row>
    <row r="83" spans="4:6" x14ac:dyDescent="0.2">
      <c r="D83" s="8" t="s">
        <v>81</v>
      </c>
      <c r="E83" s="3">
        <v>1.83</v>
      </c>
      <c r="F83" s="3">
        <v>2.0499999999999998</v>
      </c>
    </row>
    <row r="84" spans="4:6" x14ac:dyDescent="0.2">
      <c r="D84" s="8" t="s">
        <v>82</v>
      </c>
      <c r="E84" s="3">
        <v>1.79</v>
      </c>
      <c r="F84" s="3">
        <v>1.82</v>
      </c>
    </row>
    <row r="85" spans="4:6" x14ac:dyDescent="0.2">
      <c r="D85" s="8" t="s">
        <v>83</v>
      </c>
      <c r="E85" s="3">
        <v>1.85</v>
      </c>
      <c r="F85" s="3">
        <v>1.95</v>
      </c>
    </row>
    <row r="86" spans="4:6" x14ac:dyDescent="0.2">
      <c r="D86" s="8" t="s">
        <v>84</v>
      </c>
      <c r="E86" s="3">
        <v>1.08</v>
      </c>
      <c r="F86" s="3">
        <v>1.17</v>
      </c>
    </row>
    <row r="87" spans="4:6" x14ac:dyDescent="0.2">
      <c r="D87" s="8" t="s">
        <v>85</v>
      </c>
      <c r="E87" s="3">
        <v>2.16</v>
      </c>
      <c r="F87" s="3">
        <v>2.21</v>
      </c>
    </row>
    <row r="88" spans="4:6" x14ac:dyDescent="0.2">
      <c r="D88" s="8" t="s">
        <v>86</v>
      </c>
      <c r="E88" s="3">
        <v>1.87</v>
      </c>
      <c r="F88" s="3">
        <v>1.85</v>
      </c>
    </row>
    <row r="89" spans="4:6" x14ac:dyDescent="0.2">
      <c r="D89" s="8" t="s">
        <v>87</v>
      </c>
      <c r="E89" s="3">
        <v>1.88</v>
      </c>
      <c r="F89" s="3">
        <v>1.95</v>
      </c>
    </row>
    <row r="90" spans="4:6" x14ac:dyDescent="0.2">
      <c r="D90" s="8" t="s">
        <v>88</v>
      </c>
      <c r="E90" s="3">
        <v>1.54</v>
      </c>
      <c r="F90" s="3">
        <v>1.64</v>
      </c>
    </row>
    <row r="91" spans="4:6" x14ac:dyDescent="0.2">
      <c r="D91" s="8" t="s">
        <v>89</v>
      </c>
      <c r="E91" s="3">
        <v>1.54</v>
      </c>
      <c r="F91" s="3">
        <v>1.48</v>
      </c>
    </row>
    <row r="92" spans="4:6" x14ac:dyDescent="0.2">
      <c r="D92" s="8" t="s">
        <v>90</v>
      </c>
      <c r="E92" s="3">
        <v>1.64</v>
      </c>
      <c r="F92" s="3">
        <v>1.65</v>
      </c>
    </row>
    <row r="93" spans="4:6" x14ac:dyDescent="0.2">
      <c r="D93" s="8" t="s">
        <v>91</v>
      </c>
      <c r="E93" s="3">
        <v>2.0299999999999998</v>
      </c>
      <c r="F93" s="3">
        <v>2.0099999999999998</v>
      </c>
    </row>
    <row r="94" spans="4:6" x14ac:dyDescent="0.2">
      <c r="D94" s="8" t="s">
        <v>92</v>
      </c>
      <c r="E94" s="3">
        <v>1.66</v>
      </c>
      <c r="F94" s="3">
        <v>1.67</v>
      </c>
    </row>
    <row r="95" spans="4:6" x14ac:dyDescent="0.2">
      <c r="D95" s="8" t="s">
        <v>93</v>
      </c>
      <c r="E95" s="3">
        <v>1.65</v>
      </c>
      <c r="F95" s="3">
        <v>1.64</v>
      </c>
    </row>
    <row r="96" spans="4:6" x14ac:dyDescent="0.2">
      <c r="D96" s="8" t="s">
        <v>94</v>
      </c>
      <c r="E96" s="3">
        <v>2.37</v>
      </c>
      <c r="F96" s="3">
        <v>2.27</v>
      </c>
    </row>
    <row r="97" spans="4:6" x14ac:dyDescent="0.2">
      <c r="D97" s="8" t="s">
        <v>95</v>
      </c>
      <c r="E97" s="3">
        <v>1.89</v>
      </c>
      <c r="F97" s="3">
        <v>1.86</v>
      </c>
    </row>
    <row r="98" spans="4:6" x14ac:dyDescent="0.2">
      <c r="D98" s="8" t="s">
        <v>96</v>
      </c>
      <c r="E98" s="3">
        <v>1.45</v>
      </c>
      <c r="F98" s="3">
        <v>1.49</v>
      </c>
    </row>
    <row r="99" spans="4:6" x14ac:dyDescent="0.2">
      <c r="D99" s="8" t="s">
        <v>97</v>
      </c>
      <c r="E99" s="3">
        <v>1.65</v>
      </c>
      <c r="F99" s="3">
        <v>1.69</v>
      </c>
    </row>
    <row r="100" spans="4:6" x14ac:dyDescent="0.2">
      <c r="D100" s="8" t="s">
        <v>98</v>
      </c>
      <c r="E100" s="3">
        <v>1.8</v>
      </c>
      <c r="F100" s="3">
        <v>1.83</v>
      </c>
    </row>
    <row r="101" spans="4:6" x14ac:dyDescent="0.2">
      <c r="D101" s="8" t="s">
        <v>99</v>
      </c>
      <c r="E101" s="3">
        <v>2.1</v>
      </c>
      <c r="F101" s="3">
        <v>2.12</v>
      </c>
    </row>
    <row r="102" spans="4:6" x14ac:dyDescent="0.2">
      <c r="D102" s="8" t="s">
        <v>100</v>
      </c>
      <c r="E102" s="3">
        <v>1.64</v>
      </c>
      <c r="F102" s="3">
        <v>1.63</v>
      </c>
    </row>
    <row r="103" spans="4:6" x14ac:dyDescent="0.2">
      <c r="D103" s="8" t="s">
        <v>101</v>
      </c>
      <c r="E103" s="3">
        <v>2.0499999999999998</v>
      </c>
      <c r="F103" s="3">
        <v>2</v>
      </c>
    </row>
    <row r="104" spans="4:6" x14ac:dyDescent="0.2">
      <c r="D104" s="8" t="s">
        <v>102</v>
      </c>
      <c r="E104" s="3">
        <v>1.96</v>
      </c>
      <c r="F104" s="3">
        <v>2.02</v>
      </c>
    </row>
    <row r="105" spans="4:6" x14ac:dyDescent="0.2">
      <c r="D105" s="8" t="s">
        <v>103</v>
      </c>
      <c r="E105" s="3">
        <v>1.48</v>
      </c>
      <c r="F105" s="3">
        <v>1.44</v>
      </c>
    </row>
    <row r="106" spans="4:6" x14ac:dyDescent="0.2">
      <c r="D106" s="8" t="s">
        <v>104</v>
      </c>
      <c r="E106" s="3">
        <v>2.23</v>
      </c>
      <c r="F106" s="3">
        <v>2.19</v>
      </c>
    </row>
    <row r="107" spans="4:6" x14ac:dyDescent="0.2">
      <c r="D107" s="8" t="s">
        <v>105</v>
      </c>
      <c r="E107" s="3">
        <v>1.99</v>
      </c>
      <c r="F107" s="3">
        <v>2.04</v>
      </c>
    </row>
    <row r="108" spans="4:6" x14ac:dyDescent="0.2">
      <c r="D108" s="8" t="s">
        <v>106</v>
      </c>
      <c r="E108" s="3">
        <v>2.04</v>
      </c>
      <c r="F108" s="3">
        <v>2.08</v>
      </c>
    </row>
    <row r="109" spans="4:6" x14ac:dyDescent="0.2">
      <c r="D109" s="8" t="s">
        <v>107</v>
      </c>
      <c r="E109" s="3">
        <v>1.66</v>
      </c>
      <c r="F109" s="3">
        <v>1.72</v>
      </c>
    </row>
    <row r="110" spans="4:6" x14ac:dyDescent="0.2">
      <c r="D110" s="8" t="s">
        <v>108</v>
      </c>
      <c r="E110" s="3">
        <v>1.65</v>
      </c>
      <c r="F110" s="3">
        <v>1.67</v>
      </c>
    </row>
    <row r="111" spans="4:6" x14ac:dyDescent="0.2">
      <c r="D111" s="8" t="s">
        <v>109</v>
      </c>
      <c r="E111" s="3">
        <v>2.0299999999999998</v>
      </c>
      <c r="F111" s="3">
        <v>2.0299999999999998</v>
      </c>
    </row>
    <row r="112" spans="4:6" x14ac:dyDescent="0.2">
      <c r="D112" s="8" t="s">
        <v>110</v>
      </c>
      <c r="E112" s="3">
        <v>1.51</v>
      </c>
      <c r="F112" s="3">
        <v>1.56</v>
      </c>
    </row>
    <row r="113" spans="4:6" x14ac:dyDescent="0.2">
      <c r="D113" s="8" t="s">
        <v>111</v>
      </c>
      <c r="E113" s="3">
        <v>1.92</v>
      </c>
      <c r="F113" s="3">
        <v>1.92</v>
      </c>
    </row>
    <row r="114" spans="4:6" x14ac:dyDescent="0.2">
      <c r="D114" s="8" t="s">
        <v>112</v>
      </c>
      <c r="E114" s="3">
        <v>1.61</v>
      </c>
      <c r="F114" s="3">
        <v>1.66</v>
      </c>
    </row>
    <row r="115" spans="4:6" x14ac:dyDescent="0.2">
      <c r="D115" s="8" t="s">
        <v>113</v>
      </c>
      <c r="E115" s="3">
        <v>1.64</v>
      </c>
      <c r="F115" s="3">
        <v>1.61</v>
      </c>
    </row>
    <row r="116" spans="4:6" x14ac:dyDescent="0.2">
      <c r="D116" s="8" t="s">
        <v>114</v>
      </c>
      <c r="E116" s="3">
        <v>1.68</v>
      </c>
      <c r="F116" s="3">
        <v>1.87</v>
      </c>
    </row>
    <row r="117" spans="4:6" x14ac:dyDescent="0.2">
      <c r="D117" s="8" t="s">
        <v>115</v>
      </c>
      <c r="E117" s="3">
        <v>1.75</v>
      </c>
      <c r="F117" s="3">
        <v>1.69</v>
      </c>
    </row>
    <row r="118" spans="4:6" x14ac:dyDescent="0.2">
      <c r="D118" s="8" t="s">
        <v>116</v>
      </c>
      <c r="E118" s="3">
        <v>1</v>
      </c>
      <c r="F118" s="3">
        <v>0.99</v>
      </c>
    </row>
    <row r="119" spans="4:6" x14ac:dyDescent="0.2">
      <c r="D119" s="8" t="s">
        <v>117</v>
      </c>
      <c r="E119" s="3">
        <v>2.08</v>
      </c>
      <c r="F119" s="3">
        <v>2.12</v>
      </c>
    </row>
    <row r="120" spans="4:6" x14ac:dyDescent="0.2">
      <c r="D120" s="8" t="s">
        <v>118</v>
      </c>
      <c r="E120" s="3">
        <v>1.79</v>
      </c>
      <c r="F120" s="3">
        <v>1.74</v>
      </c>
    </row>
    <row r="121" spans="4:6" x14ac:dyDescent="0.2">
      <c r="D121" s="8" t="s">
        <v>119</v>
      </c>
      <c r="E121" s="3">
        <v>1.53</v>
      </c>
      <c r="F121" s="3">
        <v>1.58</v>
      </c>
    </row>
    <row r="122" spans="4:6" x14ac:dyDescent="0.2">
      <c r="D122" s="8" t="s">
        <v>120</v>
      </c>
      <c r="E122" s="3">
        <v>1.65</v>
      </c>
      <c r="F122" s="3">
        <v>1.66</v>
      </c>
    </row>
    <row r="123" spans="4:6" x14ac:dyDescent="0.2">
      <c r="D123" s="8" t="s">
        <v>121</v>
      </c>
      <c r="E123" s="3">
        <v>2.0699999999999998</v>
      </c>
      <c r="F123" s="3">
        <v>2.04</v>
      </c>
    </row>
    <row r="124" spans="4:6" x14ac:dyDescent="0.2">
      <c r="D124" s="8" t="s">
        <v>122</v>
      </c>
      <c r="E124" s="3">
        <v>1.7</v>
      </c>
      <c r="F124" s="3">
        <v>1.86</v>
      </c>
    </row>
    <row r="125" spans="4:6" x14ac:dyDescent="0.2">
      <c r="D125" s="8" t="s">
        <v>123</v>
      </c>
      <c r="E125" s="3">
        <v>1.52</v>
      </c>
      <c r="F125" s="3">
        <v>1.53</v>
      </c>
    </row>
    <row r="126" spans="4:6" x14ac:dyDescent="0.2">
      <c r="D126" s="8" t="s">
        <v>124</v>
      </c>
      <c r="E126" s="3">
        <v>1.4</v>
      </c>
      <c r="F126" s="3">
        <v>1.4</v>
      </c>
    </row>
    <row r="127" spans="4:6" x14ac:dyDescent="0.2">
      <c r="D127" s="8" t="s">
        <v>125</v>
      </c>
      <c r="E127" s="3">
        <v>1.58</v>
      </c>
      <c r="F127" s="3">
        <v>1.59</v>
      </c>
    </row>
    <row r="128" spans="4:6" x14ac:dyDescent="0.2">
      <c r="D128" s="8" t="s">
        <v>126</v>
      </c>
      <c r="E128" s="3">
        <v>1.98</v>
      </c>
      <c r="F128" s="3">
        <v>1.99</v>
      </c>
    </row>
    <row r="129" spans="4:6" x14ac:dyDescent="0.2">
      <c r="D129" s="8" t="s">
        <v>127</v>
      </c>
      <c r="E129" s="3">
        <v>1.68</v>
      </c>
      <c r="F129" s="3">
        <v>1.7</v>
      </c>
    </row>
    <row r="130" spans="4:6" x14ac:dyDescent="0.2">
      <c r="D130" s="8" t="s">
        <v>128</v>
      </c>
      <c r="E130" s="3">
        <v>1.7</v>
      </c>
      <c r="F130" s="3">
        <v>1.7</v>
      </c>
    </row>
    <row r="131" spans="4:6" x14ac:dyDescent="0.2">
      <c r="D131" s="8" t="s">
        <v>129</v>
      </c>
      <c r="E131" s="3">
        <v>1.54</v>
      </c>
      <c r="F131" s="3">
        <v>1.63</v>
      </c>
    </row>
    <row r="132" spans="4:6" x14ac:dyDescent="0.2">
      <c r="D132" s="8" t="s">
        <v>130</v>
      </c>
      <c r="E132" s="3">
        <v>1.63</v>
      </c>
      <c r="F132" s="3">
        <v>1.69</v>
      </c>
    </row>
    <row r="133" spans="4:6" x14ac:dyDescent="0.2">
      <c r="D133" s="8" t="s">
        <v>131</v>
      </c>
      <c r="E133" s="3">
        <v>1.77</v>
      </c>
      <c r="F133" s="3">
        <v>1.83</v>
      </c>
    </row>
    <row r="134" spans="4:6" x14ac:dyDescent="0.2">
      <c r="D134" s="8" t="s">
        <v>132</v>
      </c>
      <c r="E134" s="3">
        <v>1.72</v>
      </c>
      <c r="F134" s="3">
        <v>1.75</v>
      </c>
    </row>
    <row r="135" spans="4:6" x14ac:dyDescent="0.2">
      <c r="D135" s="8" t="s">
        <v>133</v>
      </c>
      <c r="E135" s="3">
        <v>1.6</v>
      </c>
      <c r="F135" s="3">
        <v>1.68</v>
      </c>
    </row>
    <row r="136" spans="4:6" x14ac:dyDescent="0.2">
      <c r="D136" s="8" t="s">
        <v>134</v>
      </c>
      <c r="E136" s="3">
        <v>1.62</v>
      </c>
      <c r="F136" s="3">
        <v>1.62</v>
      </c>
    </row>
    <row r="137" spans="4:6" x14ac:dyDescent="0.2">
      <c r="D137" s="8" t="s">
        <v>135</v>
      </c>
      <c r="E137" s="3">
        <v>0.81</v>
      </c>
      <c r="F137" s="3">
        <v>0.85</v>
      </c>
    </row>
    <row r="138" spans="4:6" x14ac:dyDescent="0.2">
      <c r="D138" s="8" t="s">
        <v>136</v>
      </c>
      <c r="E138" s="3">
        <v>1.83</v>
      </c>
      <c r="F138" s="3">
        <v>1.91</v>
      </c>
    </row>
    <row r="139" spans="4:6" x14ac:dyDescent="0.2">
      <c r="D139" s="8" t="s">
        <v>137</v>
      </c>
      <c r="E139" s="3">
        <v>2.39</v>
      </c>
      <c r="F139" s="3">
        <v>2.3199999999999998</v>
      </c>
    </row>
    <row r="140" spans="4:6" x14ac:dyDescent="0.2">
      <c r="D140" s="8" t="s">
        <v>138</v>
      </c>
      <c r="E140" s="3">
        <v>1.78</v>
      </c>
      <c r="F140" s="3">
        <v>1.72</v>
      </c>
    </row>
    <row r="141" spans="4:6" x14ac:dyDescent="0.2">
      <c r="D141" s="8" t="s">
        <v>139</v>
      </c>
      <c r="E141" s="3">
        <v>1.55</v>
      </c>
      <c r="F141" s="3">
        <v>1.58</v>
      </c>
    </row>
    <row r="142" spans="4:6" x14ac:dyDescent="0.2">
      <c r="D142" s="8" t="s">
        <v>140</v>
      </c>
      <c r="E142" s="3">
        <v>1.98</v>
      </c>
      <c r="F142" s="3">
        <v>1.85</v>
      </c>
    </row>
    <row r="143" spans="4:6" x14ac:dyDescent="0.2">
      <c r="D143" s="8" t="s">
        <v>141</v>
      </c>
      <c r="E143" s="3">
        <v>1.72</v>
      </c>
      <c r="F143" s="3">
        <v>1.79</v>
      </c>
    </row>
    <row r="144" spans="4:6" x14ac:dyDescent="0.2">
      <c r="D144" s="8" t="s">
        <v>142</v>
      </c>
      <c r="E144" s="3">
        <v>1.57</v>
      </c>
      <c r="F144" s="3">
        <v>1.59</v>
      </c>
    </row>
    <row r="145" spans="4:6" x14ac:dyDescent="0.2">
      <c r="D145" s="8" t="s">
        <v>143</v>
      </c>
      <c r="E145" s="3">
        <v>1.6</v>
      </c>
      <c r="F145" s="3">
        <v>1.6</v>
      </c>
    </row>
    <row r="146" spans="4:6" x14ac:dyDescent="0.2">
      <c r="D146" s="8" t="s">
        <v>144</v>
      </c>
      <c r="E146" s="3">
        <v>1.53</v>
      </c>
      <c r="F146" s="3">
        <v>1.54</v>
      </c>
    </row>
    <row r="147" spans="4:6" x14ac:dyDescent="0.2">
      <c r="D147" s="8" t="s">
        <v>145</v>
      </c>
      <c r="E147" s="3">
        <v>1.85</v>
      </c>
      <c r="F147" s="3">
        <v>1.84</v>
      </c>
    </row>
    <row r="148" spans="4:6" x14ac:dyDescent="0.2">
      <c r="D148" s="8" t="s">
        <v>146</v>
      </c>
      <c r="E148" s="3">
        <v>1.78</v>
      </c>
      <c r="F148" s="3">
        <v>1.77</v>
      </c>
    </row>
    <row r="149" spans="4:6" x14ac:dyDescent="0.2">
      <c r="D149" s="8" t="s">
        <v>147</v>
      </c>
      <c r="E149" s="3">
        <v>1.41</v>
      </c>
      <c r="F149" s="3">
        <v>1.45</v>
      </c>
    </row>
    <row r="150" spans="4:6" x14ac:dyDescent="0.2">
      <c r="D150" s="8" t="s">
        <v>148</v>
      </c>
      <c r="E150" s="3">
        <v>1.87</v>
      </c>
      <c r="F150" s="3">
        <v>1.85</v>
      </c>
    </row>
    <row r="151" spans="4:6" x14ac:dyDescent="0.2">
      <c r="D151" s="8" t="s">
        <v>149</v>
      </c>
      <c r="E151" s="3">
        <v>1.75</v>
      </c>
      <c r="F151" s="3">
        <v>1.73</v>
      </c>
    </row>
    <row r="152" spans="4:6" x14ac:dyDescent="0.2">
      <c r="D152" s="8" t="s">
        <v>150</v>
      </c>
      <c r="E152" s="3">
        <v>1.62</v>
      </c>
      <c r="F152" s="3">
        <v>1.63</v>
      </c>
    </row>
    <row r="153" spans="4:6" x14ac:dyDescent="0.2">
      <c r="D153" s="8" t="s">
        <v>151</v>
      </c>
      <c r="E153" s="3">
        <v>2.04</v>
      </c>
      <c r="F153" s="3">
        <v>2.15</v>
      </c>
    </row>
    <row r="154" spans="4:6" x14ac:dyDescent="0.2">
      <c r="D154" s="8" t="s">
        <v>152</v>
      </c>
      <c r="E154" s="3">
        <v>1.85</v>
      </c>
      <c r="F154" s="3">
        <v>1.81</v>
      </c>
    </row>
    <row r="155" spans="4:6" x14ac:dyDescent="0.2">
      <c r="D155" s="8" t="s">
        <v>153</v>
      </c>
      <c r="E155" s="3">
        <v>1.76</v>
      </c>
      <c r="F155" s="3">
        <v>1.78</v>
      </c>
    </row>
    <row r="156" spans="4:6" x14ac:dyDescent="0.2">
      <c r="D156" s="8" t="s">
        <v>154</v>
      </c>
      <c r="E156" s="3">
        <v>1.64</v>
      </c>
      <c r="F156" s="3">
        <v>1.7</v>
      </c>
    </row>
    <row r="157" spans="4:6" x14ac:dyDescent="0.2">
      <c r="D157" s="8" t="s">
        <v>155</v>
      </c>
      <c r="E157" s="3">
        <v>1.74</v>
      </c>
      <c r="F157" s="3">
        <v>1.78</v>
      </c>
    </row>
    <row r="158" spans="4:6" x14ac:dyDescent="0.2">
      <c r="D158" s="8" t="s">
        <v>156</v>
      </c>
      <c r="E158" s="3">
        <v>1.59</v>
      </c>
      <c r="F158" s="3">
        <v>1.58</v>
      </c>
    </row>
    <row r="159" spans="4:6" x14ac:dyDescent="0.2">
      <c r="D159" s="8" t="s">
        <v>157</v>
      </c>
      <c r="E159" s="3">
        <v>1.64</v>
      </c>
      <c r="F159" s="3">
        <v>1.69</v>
      </c>
    </row>
    <row r="160" spans="4:6" x14ac:dyDescent="0.2">
      <c r="D160" s="8" t="s">
        <v>158</v>
      </c>
      <c r="E160" s="3">
        <v>1.59</v>
      </c>
      <c r="F160" s="3">
        <v>1.62</v>
      </c>
    </row>
    <row r="161" spans="4:6" x14ac:dyDescent="0.2">
      <c r="D161" s="8" t="s">
        <v>159</v>
      </c>
      <c r="E161" s="3">
        <v>1.6</v>
      </c>
      <c r="F161" s="3">
        <v>1.61</v>
      </c>
    </row>
    <row r="162" spans="4:6" x14ac:dyDescent="0.2">
      <c r="D162" s="8" t="s">
        <v>160</v>
      </c>
      <c r="E162" s="3">
        <v>1.35</v>
      </c>
      <c r="F162" s="3">
        <v>1.52</v>
      </c>
    </row>
    <row r="163" spans="4:6" x14ac:dyDescent="0.2">
      <c r="D163" s="8" t="s">
        <v>161</v>
      </c>
      <c r="E163" s="3">
        <v>1.67</v>
      </c>
      <c r="F163" s="3">
        <v>1.74</v>
      </c>
    </row>
    <row r="164" spans="4:6" x14ac:dyDescent="0.2">
      <c r="D164" s="8" t="s">
        <v>162</v>
      </c>
      <c r="E164" s="3">
        <v>1.55</v>
      </c>
      <c r="F164" s="3">
        <v>1.6</v>
      </c>
    </row>
    <row r="165" spans="4:6" x14ac:dyDescent="0.2">
      <c r="D165" s="8" t="s">
        <v>163</v>
      </c>
      <c r="E165" s="3">
        <v>1.51</v>
      </c>
      <c r="F165" s="3">
        <v>1.5</v>
      </c>
    </row>
    <row r="166" spans="4:6" x14ac:dyDescent="0.2">
      <c r="D166" s="8" t="s">
        <v>164</v>
      </c>
      <c r="E166" s="3">
        <v>1.6</v>
      </c>
      <c r="F166" s="3">
        <v>1.56</v>
      </c>
    </row>
    <row r="167" spans="4:6" x14ac:dyDescent="0.2">
      <c r="D167" s="8" t="s">
        <v>165</v>
      </c>
      <c r="E167" s="3">
        <v>1.72</v>
      </c>
      <c r="F167" s="3">
        <v>1.72</v>
      </c>
    </row>
    <row r="168" spans="4:6" x14ac:dyDescent="0.2">
      <c r="D168" s="8" t="s">
        <v>166</v>
      </c>
      <c r="E168" s="3">
        <v>1.89</v>
      </c>
      <c r="F168" s="3">
        <v>1.95</v>
      </c>
    </row>
    <row r="169" spans="4:6" x14ac:dyDescent="0.2">
      <c r="D169" s="8" t="s">
        <v>167</v>
      </c>
      <c r="E169" s="3">
        <v>1.49</v>
      </c>
      <c r="F169" s="3">
        <v>1.47</v>
      </c>
    </row>
    <row r="170" spans="4:6" x14ac:dyDescent="0.2">
      <c r="D170" s="8" t="s">
        <v>168</v>
      </c>
      <c r="E170" s="3">
        <v>1.67</v>
      </c>
      <c r="F170" s="3">
        <v>1.78</v>
      </c>
    </row>
    <row r="171" spans="4:6" x14ac:dyDescent="0.2">
      <c r="D171" s="8" t="s">
        <v>169</v>
      </c>
      <c r="E171" s="3">
        <v>1.92</v>
      </c>
      <c r="F171" s="3">
        <v>1.96</v>
      </c>
    </row>
    <row r="172" spans="4:6" x14ac:dyDescent="0.2">
      <c r="D172" s="8" t="s">
        <v>170</v>
      </c>
      <c r="E172" s="3">
        <v>1.6</v>
      </c>
      <c r="F172" s="3">
        <v>1.6</v>
      </c>
    </row>
    <row r="173" spans="4:6" x14ac:dyDescent="0.2">
      <c r="D173" s="8" t="s">
        <v>171</v>
      </c>
      <c r="E173" s="3">
        <v>1.75</v>
      </c>
      <c r="F173" s="3">
        <v>1.71</v>
      </c>
    </row>
    <row r="174" spans="4:6" x14ac:dyDescent="0.2">
      <c r="D174" s="8" t="s">
        <v>172</v>
      </c>
      <c r="E174" s="3">
        <v>1.19</v>
      </c>
      <c r="F174" s="3">
        <v>1.24</v>
      </c>
    </row>
    <row r="175" spans="4:6" x14ac:dyDescent="0.2">
      <c r="D175" s="8" t="s">
        <v>173</v>
      </c>
      <c r="E175" s="3">
        <v>2.0499999999999998</v>
      </c>
      <c r="F175" s="3">
        <v>1.93</v>
      </c>
    </row>
    <row r="176" spans="4:6" x14ac:dyDescent="0.2">
      <c r="D176" s="8" t="s">
        <v>174</v>
      </c>
      <c r="E176" s="3">
        <v>1.3</v>
      </c>
      <c r="F176" s="3">
        <v>1.34</v>
      </c>
    </row>
    <row r="177" spans="4:6" x14ac:dyDescent="0.2">
      <c r="D177" s="8" t="s">
        <v>175</v>
      </c>
      <c r="E177" s="3">
        <v>1.33</v>
      </c>
      <c r="F177" s="3">
        <v>1.35</v>
      </c>
    </row>
    <row r="178" spans="4:6" x14ac:dyDescent="0.2">
      <c r="D178" s="8" t="s">
        <v>176</v>
      </c>
      <c r="E178" s="3">
        <v>1.97</v>
      </c>
      <c r="F178" s="3">
        <v>2</v>
      </c>
    </row>
    <row r="179" spans="4:6" x14ac:dyDescent="0.2">
      <c r="D179" s="8" t="s">
        <v>177</v>
      </c>
      <c r="E179" s="3">
        <v>1.6</v>
      </c>
      <c r="F179" s="3">
        <v>1.65</v>
      </c>
    </row>
    <row r="180" spans="4:6" x14ac:dyDescent="0.2">
      <c r="D180" s="8" t="s">
        <v>178</v>
      </c>
      <c r="E180" s="3">
        <v>1.82</v>
      </c>
      <c r="F180" s="3">
        <v>1.86</v>
      </c>
    </row>
    <row r="181" spans="4:6" x14ac:dyDescent="0.2">
      <c r="D181" s="8" t="s">
        <v>179</v>
      </c>
      <c r="E181" s="3">
        <v>1.68</v>
      </c>
      <c r="F181" s="3">
        <v>1.62</v>
      </c>
    </row>
    <row r="182" spans="4:6" x14ac:dyDescent="0.2">
      <c r="D182" s="8" t="s">
        <v>180</v>
      </c>
      <c r="E182" s="3">
        <v>2.2200000000000002</v>
      </c>
      <c r="F182" s="3">
        <v>2.3199999999999998</v>
      </c>
    </row>
    <row r="183" spans="4:6" x14ac:dyDescent="0.2">
      <c r="D183" s="8" t="s">
        <v>181</v>
      </c>
      <c r="E183" s="3">
        <v>1.82</v>
      </c>
      <c r="F183" s="3">
        <v>1.96</v>
      </c>
    </row>
    <row r="184" spans="4:6" x14ac:dyDescent="0.2">
      <c r="D184" s="8" t="s">
        <v>182</v>
      </c>
      <c r="E184" s="3">
        <v>2.12</v>
      </c>
      <c r="F184" s="3">
        <v>2.36</v>
      </c>
    </row>
    <row r="185" spans="4:6" x14ac:dyDescent="0.2">
      <c r="D185" s="8" t="s">
        <v>183</v>
      </c>
      <c r="E185" s="3">
        <v>1.89</v>
      </c>
      <c r="F185" s="3">
        <v>1.91</v>
      </c>
    </row>
    <row r="186" spans="4:6" x14ac:dyDescent="0.2">
      <c r="D186" s="8" t="s">
        <v>184</v>
      </c>
      <c r="E186" s="3">
        <v>1.66</v>
      </c>
      <c r="F186" s="3">
        <v>1.72</v>
      </c>
    </row>
    <row r="187" spans="4:6" x14ac:dyDescent="0.2">
      <c r="D187" s="8" t="s">
        <v>185</v>
      </c>
      <c r="E187" s="3">
        <v>1.01</v>
      </c>
      <c r="F187" s="3">
        <v>1.1000000000000001</v>
      </c>
    </row>
    <row r="188" spans="4:6" x14ac:dyDescent="0.2">
      <c r="D188" s="8" t="s">
        <v>186</v>
      </c>
      <c r="E188" s="3">
        <v>1.28</v>
      </c>
      <c r="F188" s="3">
        <v>1.26</v>
      </c>
    </row>
    <row r="189" spans="4:6" x14ac:dyDescent="0.2">
      <c r="D189" s="8" t="s">
        <v>187</v>
      </c>
      <c r="E189" s="3">
        <v>0.63</v>
      </c>
      <c r="F189" s="3">
        <v>0.63</v>
      </c>
    </row>
    <row r="190" spans="4:6" x14ac:dyDescent="0.2">
      <c r="D190" s="8" t="s">
        <v>188</v>
      </c>
      <c r="E190" s="3">
        <v>0.86</v>
      </c>
      <c r="F190" s="3">
        <v>0.89</v>
      </c>
    </row>
    <row r="191" spans="4:6" x14ac:dyDescent="0.2">
      <c r="D191" s="8" t="s">
        <v>189</v>
      </c>
      <c r="E191" s="3">
        <v>1.63</v>
      </c>
      <c r="F191" s="3">
        <v>1.69</v>
      </c>
    </row>
    <row r="192" spans="4:6" x14ac:dyDescent="0.2">
      <c r="D192" s="8" t="s">
        <v>190</v>
      </c>
      <c r="E192" s="3">
        <v>1.58</v>
      </c>
      <c r="F192" s="3">
        <v>1.54</v>
      </c>
    </row>
    <row r="193" spans="4:6" x14ac:dyDescent="0.2">
      <c r="D193" s="8" t="s">
        <v>191</v>
      </c>
      <c r="E193" s="3">
        <v>1.83</v>
      </c>
      <c r="F193" s="3">
        <v>1.87</v>
      </c>
    </row>
    <row r="194" spans="4:6" x14ac:dyDescent="0.2">
      <c r="D194" s="8" t="s">
        <v>192</v>
      </c>
      <c r="E194" s="3">
        <v>1.52</v>
      </c>
      <c r="F194" s="3">
        <v>1.46</v>
      </c>
    </row>
    <row r="195" spans="4:6" x14ac:dyDescent="0.2">
      <c r="D195" s="8" t="s">
        <v>193</v>
      </c>
      <c r="E195" s="3">
        <v>1.84</v>
      </c>
      <c r="F195" s="3">
        <v>1.89</v>
      </c>
    </row>
    <row r="196" spans="4:6" x14ac:dyDescent="0.2">
      <c r="D196" s="8" t="s">
        <v>194</v>
      </c>
      <c r="E196" s="3">
        <v>2.21</v>
      </c>
      <c r="F196" s="3">
        <v>2.27</v>
      </c>
    </row>
    <row r="197" spans="4:6" x14ac:dyDescent="0.2">
      <c r="D197" s="8" t="s">
        <v>195</v>
      </c>
      <c r="E197" s="3">
        <v>1.44</v>
      </c>
      <c r="F197" s="3">
        <v>1.45</v>
      </c>
    </row>
    <row r="198" spans="4:6" x14ac:dyDescent="0.2">
      <c r="D198" s="8" t="s">
        <v>196</v>
      </c>
      <c r="E198" s="3">
        <v>1.89</v>
      </c>
      <c r="F198" s="3">
        <v>1.92</v>
      </c>
    </row>
    <row r="199" spans="4:6" x14ac:dyDescent="0.2">
      <c r="D199" s="8" t="s">
        <v>197</v>
      </c>
      <c r="E199" s="3">
        <v>1.83</v>
      </c>
      <c r="F199" s="3">
        <v>1.78</v>
      </c>
    </row>
    <row r="200" spans="4:6" x14ac:dyDescent="0.2">
      <c r="D200" s="8" t="s">
        <v>198</v>
      </c>
      <c r="E200" s="3">
        <v>1.78</v>
      </c>
      <c r="F200" s="3">
        <v>1.82</v>
      </c>
    </row>
    <row r="201" spans="4:6" x14ac:dyDescent="0.2">
      <c r="D201" s="8" t="s">
        <v>199</v>
      </c>
      <c r="E201" s="3">
        <v>2.0099999999999998</v>
      </c>
      <c r="F201" s="3">
        <v>2.0099999999999998</v>
      </c>
    </row>
    <row r="202" spans="4:6" x14ac:dyDescent="0.2">
      <c r="D202" s="8" t="s">
        <v>200</v>
      </c>
      <c r="E202" s="3">
        <v>1.68</v>
      </c>
      <c r="F202" s="3">
        <v>1.66</v>
      </c>
    </row>
    <row r="203" spans="4:6" x14ac:dyDescent="0.2">
      <c r="D203" s="8" t="s">
        <v>201</v>
      </c>
      <c r="E203" s="3">
        <v>2.04</v>
      </c>
      <c r="F203" s="3">
        <v>2.15</v>
      </c>
    </row>
    <row r="204" spans="4:6" x14ac:dyDescent="0.2">
      <c r="D204" s="8" t="s">
        <v>202</v>
      </c>
      <c r="E204" s="3">
        <v>2.12</v>
      </c>
      <c r="F204" s="3">
        <v>2.16</v>
      </c>
    </row>
    <row r="205" spans="4:6" x14ac:dyDescent="0.2">
      <c r="D205" s="8" t="s">
        <v>203</v>
      </c>
      <c r="E205" s="3">
        <v>1.45</v>
      </c>
      <c r="F205" s="3">
        <v>1.5</v>
      </c>
    </row>
    <row r="206" spans="4:6" x14ac:dyDescent="0.2">
      <c r="D206" s="8" t="s">
        <v>204</v>
      </c>
      <c r="E206" s="3">
        <v>1.85</v>
      </c>
      <c r="F206" s="3">
        <v>1.85</v>
      </c>
    </row>
    <row r="207" spans="4:6" x14ac:dyDescent="0.2">
      <c r="D207" s="8" t="s">
        <v>205</v>
      </c>
      <c r="E207" s="3">
        <v>2.2000000000000002</v>
      </c>
      <c r="F207" s="3">
        <v>2.1</v>
      </c>
    </row>
    <row r="208" spans="4:6" x14ac:dyDescent="0.2">
      <c r="D208" s="8" t="s">
        <v>206</v>
      </c>
      <c r="E208" s="3">
        <v>1.6</v>
      </c>
      <c r="F208" s="3">
        <v>1.75</v>
      </c>
    </row>
    <row r="209" spans="4:6" x14ac:dyDescent="0.2">
      <c r="D209" s="8" t="s">
        <v>207</v>
      </c>
      <c r="E209" s="3">
        <v>1.95</v>
      </c>
      <c r="F209" s="3">
        <v>2.02</v>
      </c>
    </row>
    <row r="210" spans="4:6" x14ac:dyDescent="0.2">
      <c r="D210" s="8" t="s">
        <v>208</v>
      </c>
      <c r="E210" s="3">
        <v>1.41</v>
      </c>
      <c r="F210" s="3">
        <v>1.5</v>
      </c>
    </row>
    <row r="211" spans="4:6" x14ac:dyDescent="0.2">
      <c r="D211" s="8" t="s">
        <v>209</v>
      </c>
      <c r="E211" s="3">
        <v>1.62</v>
      </c>
      <c r="F211" s="3">
        <v>1.54</v>
      </c>
    </row>
    <row r="212" spans="4:6" x14ac:dyDescent="0.2">
      <c r="D212" s="8" t="s">
        <v>210</v>
      </c>
      <c r="E212" s="3">
        <v>1.78</v>
      </c>
      <c r="F212" s="3">
        <v>1.88</v>
      </c>
    </row>
    <row r="213" spans="4:6" x14ac:dyDescent="0.2">
      <c r="D213" s="8" t="s">
        <v>211</v>
      </c>
      <c r="E213" s="3">
        <v>1.05</v>
      </c>
      <c r="F213" s="3">
        <v>1</v>
      </c>
    </row>
    <row r="214" spans="4:6" x14ac:dyDescent="0.2">
      <c r="D214" s="8" t="s">
        <v>212</v>
      </c>
      <c r="E214" s="3">
        <v>1.99</v>
      </c>
      <c r="F214" s="3">
        <v>2.1800000000000002</v>
      </c>
    </row>
    <row r="215" spans="4:6" x14ac:dyDescent="0.2">
      <c r="D215" s="8" t="s">
        <v>213</v>
      </c>
      <c r="E215" s="3">
        <v>1.83</v>
      </c>
      <c r="F215" s="3">
        <v>1.83</v>
      </c>
    </row>
    <row r="216" spans="4:6" x14ac:dyDescent="0.2">
      <c r="D216" s="8" t="s">
        <v>214</v>
      </c>
      <c r="E216" s="3">
        <v>1.85</v>
      </c>
      <c r="F216" s="3">
        <v>1.91</v>
      </c>
    </row>
    <row r="217" spans="4:6" x14ac:dyDescent="0.2">
      <c r="D217" s="8" t="s">
        <v>215</v>
      </c>
      <c r="E217" s="3">
        <v>1.44</v>
      </c>
      <c r="F217" s="3">
        <v>1.45</v>
      </c>
    </row>
    <row r="218" spans="4:6" x14ac:dyDescent="0.2">
      <c r="D218" s="8" t="s">
        <v>216</v>
      </c>
      <c r="E218" s="3">
        <v>1.03</v>
      </c>
      <c r="F218" s="3">
        <v>1.05</v>
      </c>
    </row>
    <row r="219" spans="4:6" x14ac:dyDescent="0.2">
      <c r="D219" s="8" t="s">
        <v>217</v>
      </c>
      <c r="E219" s="3">
        <v>1.66</v>
      </c>
      <c r="F219" s="3">
        <v>1.71</v>
      </c>
    </row>
    <row r="220" spans="4:6" x14ac:dyDescent="0.2">
      <c r="D220" s="8" t="s">
        <v>218</v>
      </c>
      <c r="E220" s="3">
        <v>1.18</v>
      </c>
      <c r="F220" s="3">
        <v>1.1599999999999999</v>
      </c>
    </row>
    <row r="221" spans="4:6" x14ac:dyDescent="0.2">
      <c r="D221" s="8" t="s">
        <v>219</v>
      </c>
      <c r="E221" s="3">
        <v>1.9</v>
      </c>
      <c r="F221" s="3">
        <v>1.93</v>
      </c>
    </row>
    <row r="222" spans="4:6" x14ac:dyDescent="0.2">
      <c r="D222" s="8" t="s">
        <v>220</v>
      </c>
      <c r="E222" s="3">
        <v>2.0699999999999998</v>
      </c>
      <c r="F222" s="3">
        <v>2.27</v>
      </c>
    </row>
    <row r="223" spans="4:6" x14ac:dyDescent="0.2">
      <c r="D223" s="8" t="s">
        <v>221</v>
      </c>
      <c r="E223" s="3">
        <v>1.49</v>
      </c>
      <c r="F223" s="3">
        <v>1.44</v>
      </c>
    </row>
    <row r="224" spans="4:6" x14ac:dyDescent="0.2">
      <c r="D224" s="8" t="s">
        <v>222</v>
      </c>
      <c r="E224" s="3">
        <v>1.76</v>
      </c>
      <c r="F224" s="3">
        <v>1.79</v>
      </c>
    </row>
    <row r="225" spans="4:6" x14ac:dyDescent="0.2">
      <c r="D225" s="8" t="s">
        <v>223</v>
      </c>
      <c r="E225" s="3">
        <v>1.49</v>
      </c>
      <c r="F225" s="3">
        <v>1.49</v>
      </c>
    </row>
    <row r="226" spans="4:6" x14ac:dyDescent="0.2">
      <c r="D226" s="8" t="s">
        <v>224</v>
      </c>
      <c r="E226" s="3">
        <v>1.21</v>
      </c>
      <c r="F226" s="3">
        <v>1.27</v>
      </c>
    </row>
    <row r="227" spans="4:6" x14ac:dyDescent="0.2">
      <c r="D227" s="8" t="s">
        <v>225</v>
      </c>
      <c r="E227" s="3">
        <v>2.11</v>
      </c>
      <c r="F227" s="3">
        <v>2.17</v>
      </c>
    </row>
    <row r="228" spans="4:6" x14ac:dyDescent="0.2">
      <c r="D228" s="8" t="s">
        <v>226</v>
      </c>
      <c r="E228" s="3">
        <v>1.63</v>
      </c>
      <c r="F228" s="3">
        <v>1.67</v>
      </c>
    </row>
    <row r="229" spans="4:6" x14ac:dyDescent="0.2">
      <c r="D229" s="8" t="s">
        <v>227</v>
      </c>
      <c r="E229" s="3">
        <v>1.69</v>
      </c>
      <c r="F229" s="3">
        <v>1.74</v>
      </c>
    </row>
    <row r="230" spans="4:6" x14ac:dyDescent="0.2">
      <c r="D230" s="8" t="s">
        <v>228</v>
      </c>
      <c r="E230" s="3">
        <v>2.15</v>
      </c>
      <c r="F230" s="3">
        <v>2.12</v>
      </c>
    </row>
    <row r="231" spans="4:6" x14ac:dyDescent="0.2">
      <c r="D231" s="8" t="s">
        <v>229</v>
      </c>
      <c r="E231" s="3">
        <v>1.64</v>
      </c>
      <c r="F231" s="3">
        <v>1.73</v>
      </c>
    </row>
    <row r="232" spans="4:6" x14ac:dyDescent="0.2">
      <c r="D232" s="8" t="s">
        <v>230</v>
      </c>
      <c r="E232" s="3">
        <v>1.78</v>
      </c>
      <c r="F232" s="3">
        <v>1.87</v>
      </c>
    </row>
    <row r="233" spans="4:6" x14ac:dyDescent="0.2">
      <c r="D233" s="8" t="s">
        <v>231</v>
      </c>
      <c r="E233" s="3">
        <v>2.2200000000000002</v>
      </c>
      <c r="F233" s="3">
        <v>2.2200000000000002</v>
      </c>
    </row>
    <row r="234" spans="4:6" x14ac:dyDescent="0.2">
      <c r="D234" s="8" t="s">
        <v>232</v>
      </c>
      <c r="E234" s="3">
        <v>1.91</v>
      </c>
      <c r="F234" s="3">
        <v>1.84</v>
      </c>
    </row>
    <row r="235" spans="4:6" x14ac:dyDescent="0.2">
      <c r="D235" s="8" t="s">
        <v>233</v>
      </c>
      <c r="E235" s="3">
        <v>1.68</v>
      </c>
      <c r="F235" s="3">
        <v>1.89</v>
      </c>
    </row>
    <row r="236" spans="4:6" x14ac:dyDescent="0.2">
      <c r="D236" s="8" t="s">
        <v>234</v>
      </c>
      <c r="E236" s="3">
        <v>1.39</v>
      </c>
      <c r="F236" s="3">
        <v>1.42</v>
      </c>
    </row>
    <row r="237" spans="4:6" x14ac:dyDescent="0.2">
      <c r="D237" s="8" t="s">
        <v>235</v>
      </c>
      <c r="E237" s="3">
        <v>2.0499999999999998</v>
      </c>
      <c r="F237" s="3">
        <v>2.04</v>
      </c>
    </row>
    <row r="238" spans="4:6" x14ac:dyDescent="0.2">
      <c r="D238" s="8" t="s">
        <v>236</v>
      </c>
      <c r="E238" s="3">
        <v>1.68</v>
      </c>
      <c r="F238" s="3">
        <v>1.68</v>
      </c>
    </row>
    <row r="239" spans="4:6" x14ac:dyDescent="0.2">
      <c r="D239" s="8" t="s">
        <v>237</v>
      </c>
      <c r="E239" s="3">
        <v>1.1000000000000001</v>
      </c>
      <c r="F239" s="3">
        <v>1.1399999999999999</v>
      </c>
    </row>
    <row r="240" spans="4:6" x14ac:dyDescent="0.2">
      <c r="D240" s="8" t="s">
        <v>238</v>
      </c>
      <c r="E240" s="3">
        <v>1.54</v>
      </c>
      <c r="F240" s="3">
        <v>1.46</v>
      </c>
    </row>
    <row r="241" spans="4:6" x14ac:dyDescent="0.2">
      <c r="D241" s="8" t="s">
        <v>239</v>
      </c>
      <c r="E241" s="3">
        <v>1.87</v>
      </c>
      <c r="F241" s="3">
        <v>1.95</v>
      </c>
    </row>
    <row r="242" spans="4:6" x14ac:dyDescent="0.2">
      <c r="D242" s="8" t="s">
        <v>240</v>
      </c>
      <c r="E242" s="3">
        <v>1.93</v>
      </c>
      <c r="F242" s="3">
        <v>1.99</v>
      </c>
    </row>
    <row r="243" spans="4:6" x14ac:dyDescent="0.2">
      <c r="D243" s="8" t="s">
        <v>241</v>
      </c>
      <c r="E243" s="3">
        <v>1.61</v>
      </c>
      <c r="F243" s="3">
        <v>1.65</v>
      </c>
    </row>
    <row r="244" spans="4:6" x14ac:dyDescent="0.2">
      <c r="D244" s="8" t="s">
        <v>242</v>
      </c>
      <c r="E244" s="3">
        <v>1.7</v>
      </c>
      <c r="F244" s="3">
        <v>1.71</v>
      </c>
    </row>
    <row r="245" spans="4:6" x14ac:dyDescent="0.2">
      <c r="D245" s="8" t="s">
        <v>243</v>
      </c>
      <c r="E245" s="3">
        <v>1.96</v>
      </c>
      <c r="F245" s="3">
        <v>2.09</v>
      </c>
    </row>
    <row r="246" spans="4:6" x14ac:dyDescent="0.2">
      <c r="D246" s="8" t="s">
        <v>244</v>
      </c>
      <c r="E246" s="3">
        <v>1.6</v>
      </c>
      <c r="F246" s="3">
        <v>1.62</v>
      </c>
    </row>
    <row r="247" spans="4:6" x14ac:dyDescent="0.2">
      <c r="D247" s="8" t="s">
        <v>245</v>
      </c>
      <c r="E247" s="3">
        <v>1.64</v>
      </c>
      <c r="F247" s="3">
        <v>1.66</v>
      </c>
    </row>
    <row r="248" spans="4:6" x14ac:dyDescent="0.2">
      <c r="D248" s="8" t="s">
        <v>246</v>
      </c>
      <c r="E248" s="3">
        <v>1.68</v>
      </c>
      <c r="F248" s="3">
        <v>1.71</v>
      </c>
    </row>
    <row r="249" spans="4:6" x14ac:dyDescent="0.2">
      <c r="D249" s="8" t="s">
        <v>247</v>
      </c>
      <c r="E249" s="3">
        <v>1.71</v>
      </c>
      <c r="F249" s="3">
        <v>1.8</v>
      </c>
    </row>
    <row r="250" spans="4:6" x14ac:dyDescent="0.2">
      <c r="D250" s="8" t="s">
        <v>248</v>
      </c>
      <c r="E250" s="3">
        <v>1.85</v>
      </c>
      <c r="F250" s="3">
        <v>1.91</v>
      </c>
    </row>
    <row r="251" spans="4:6" x14ac:dyDescent="0.2">
      <c r="D251" s="8" t="s">
        <v>249</v>
      </c>
      <c r="E251" s="3">
        <v>1.76</v>
      </c>
      <c r="F251" s="3">
        <v>1.8</v>
      </c>
    </row>
    <row r="252" spans="4:6" x14ac:dyDescent="0.2">
      <c r="D252" s="8" t="s">
        <v>250</v>
      </c>
      <c r="E252" s="3">
        <v>1.07</v>
      </c>
      <c r="F252" s="3">
        <v>1.1000000000000001</v>
      </c>
    </row>
    <row r="253" spans="4:6" x14ac:dyDescent="0.2">
      <c r="D253" s="8" t="s">
        <v>251</v>
      </c>
      <c r="E253" s="3">
        <v>2.0699999999999998</v>
      </c>
      <c r="F253" s="3">
        <v>2.12</v>
      </c>
    </row>
    <row r="254" spans="4:6" x14ac:dyDescent="0.2">
      <c r="D254" s="8" t="s">
        <v>252</v>
      </c>
      <c r="E254" s="3">
        <v>1.84</v>
      </c>
      <c r="F254" s="3">
        <v>1.87</v>
      </c>
    </row>
    <row r="255" spans="4:6" x14ac:dyDescent="0.2">
      <c r="D255" s="8" t="s">
        <v>253</v>
      </c>
      <c r="E255" s="3">
        <v>1.57</v>
      </c>
      <c r="F255" s="3">
        <v>1.57</v>
      </c>
    </row>
    <row r="256" spans="4:6" x14ac:dyDescent="0.2">
      <c r="D256" s="8" t="s">
        <v>254</v>
      </c>
      <c r="E256" s="3">
        <v>2.21</v>
      </c>
      <c r="F256" s="3">
        <v>2.25</v>
      </c>
    </row>
    <row r="257" spans="4:6" x14ac:dyDescent="0.2">
      <c r="D257" s="8" t="s">
        <v>255</v>
      </c>
      <c r="E257" s="3">
        <v>1.87</v>
      </c>
      <c r="F257" s="3">
        <v>1.81</v>
      </c>
    </row>
    <row r="258" spans="4:6" x14ac:dyDescent="0.2">
      <c r="D258" s="8" t="s">
        <v>256</v>
      </c>
      <c r="E258" s="3">
        <v>2.06</v>
      </c>
      <c r="F258" s="3">
        <v>2.15</v>
      </c>
    </row>
    <row r="259" spans="4:6" x14ac:dyDescent="0.2">
      <c r="D259" s="8" t="s">
        <v>257</v>
      </c>
      <c r="E259" s="3">
        <v>2</v>
      </c>
      <c r="F259" s="3">
        <v>1.98</v>
      </c>
    </row>
    <row r="260" spans="4:6" x14ac:dyDescent="0.2">
      <c r="D260" s="8" t="s">
        <v>258</v>
      </c>
      <c r="E260" s="3">
        <v>1.86</v>
      </c>
      <c r="F260" s="3">
        <v>1.88</v>
      </c>
    </row>
    <row r="261" spans="4:6" x14ac:dyDescent="0.2">
      <c r="D261" s="8" t="s">
        <v>259</v>
      </c>
      <c r="E261" s="3">
        <v>1.45</v>
      </c>
      <c r="F261" s="3">
        <v>1.43</v>
      </c>
    </row>
    <row r="262" spans="4:6" x14ac:dyDescent="0.2">
      <c r="D262" s="8" t="s">
        <v>260</v>
      </c>
      <c r="E262" s="3">
        <v>1.67</v>
      </c>
      <c r="F262" s="3">
        <v>1.7</v>
      </c>
    </row>
    <row r="263" spans="4:6" x14ac:dyDescent="0.2">
      <c r="D263" s="8" t="s">
        <v>261</v>
      </c>
      <c r="E263" s="3">
        <v>1.4</v>
      </c>
      <c r="F263" s="3">
        <v>1.39</v>
      </c>
    </row>
    <row r="264" spans="4:6" x14ac:dyDescent="0.2">
      <c r="D264" s="8" t="s">
        <v>262</v>
      </c>
      <c r="E264" s="3">
        <v>1.53</v>
      </c>
      <c r="F264" s="3">
        <v>1.5</v>
      </c>
    </row>
    <row r="265" spans="4:6" x14ac:dyDescent="0.2">
      <c r="D265" s="8" t="s">
        <v>263</v>
      </c>
      <c r="E265" s="3">
        <v>2.2599999999999998</v>
      </c>
      <c r="F265" s="3">
        <v>2.29</v>
      </c>
    </row>
    <row r="266" spans="4:6" x14ac:dyDescent="0.2">
      <c r="D266" s="8" t="s">
        <v>264</v>
      </c>
      <c r="E266" s="3">
        <v>1.79</v>
      </c>
      <c r="F266" s="3">
        <v>1.82</v>
      </c>
    </row>
    <row r="267" spans="4:6" x14ac:dyDescent="0.2">
      <c r="D267" s="8" t="s">
        <v>265</v>
      </c>
      <c r="E267" s="3">
        <v>1.44</v>
      </c>
      <c r="F267" s="3">
        <v>1.43</v>
      </c>
    </row>
    <row r="268" spans="4:6" x14ac:dyDescent="0.2">
      <c r="D268" s="8" t="s">
        <v>266</v>
      </c>
      <c r="E268" s="3">
        <v>1.68</v>
      </c>
      <c r="F268" s="3">
        <v>1.66</v>
      </c>
    </row>
    <row r="269" spans="4:6" x14ac:dyDescent="0.2">
      <c r="D269" s="8" t="s">
        <v>267</v>
      </c>
      <c r="E269" s="3">
        <v>1.65</v>
      </c>
      <c r="F269" s="3">
        <v>1.75</v>
      </c>
    </row>
    <row r="270" spans="4:6" x14ac:dyDescent="0.2">
      <c r="D270" s="8" t="s">
        <v>268</v>
      </c>
      <c r="E270" s="3">
        <v>1.64</v>
      </c>
      <c r="F270" s="3">
        <v>1.62</v>
      </c>
    </row>
    <row r="271" spans="4:6" x14ac:dyDescent="0.2">
      <c r="D271" s="8" t="s">
        <v>269</v>
      </c>
      <c r="E271" s="3">
        <v>1.52</v>
      </c>
      <c r="F271" s="3">
        <v>1.52</v>
      </c>
    </row>
    <row r="272" spans="4:6" x14ac:dyDescent="0.2">
      <c r="D272" s="8" t="s">
        <v>270</v>
      </c>
      <c r="E272" s="3">
        <v>1.31</v>
      </c>
      <c r="F272" s="3">
        <v>1.26</v>
      </c>
    </row>
    <row r="273" spans="4:6" x14ac:dyDescent="0.2">
      <c r="D273" s="8" t="s">
        <v>271</v>
      </c>
      <c r="E273" s="3">
        <v>1.56</v>
      </c>
      <c r="F273" s="3">
        <v>1.56</v>
      </c>
    </row>
    <row r="274" spans="4:6" x14ac:dyDescent="0.2">
      <c r="D274" s="8" t="s">
        <v>272</v>
      </c>
      <c r="E274" s="3">
        <v>1.25</v>
      </c>
      <c r="F274" s="3">
        <v>1.27</v>
      </c>
    </row>
    <row r="275" spans="4:6" x14ac:dyDescent="0.2">
      <c r="D275" s="8" t="s">
        <v>273</v>
      </c>
      <c r="E275" s="3">
        <v>1.52</v>
      </c>
      <c r="F275" s="3">
        <v>1.52</v>
      </c>
    </row>
    <row r="276" spans="4:6" x14ac:dyDescent="0.2">
      <c r="D276" s="8" t="s">
        <v>274</v>
      </c>
      <c r="E276" s="3">
        <v>1.49</v>
      </c>
      <c r="F276" s="3">
        <v>1.52</v>
      </c>
    </row>
    <row r="277" spans="4:6" x14ac:dyDescent="0.2">
      <c r="D277" s="8" t="s">
        <v>275</v>
      </c>
      <c r="E277" s="3">
        <v>1.67</v>
      </c>
      <c r="F277" s="3">
        <v>1.63</v>
      </c>
    </row>
    <row r="278" spans="4:6" x14ac:dyDescent="0.2">
      <c r="D278" s="8" t="s">
        <v>276</v>
      </c>
      <c r="E278" s="3">
        <v>1.85</v>
      </c>
      <c r="F278" s="3">
        <v>1.89</v>
      </c>
    </row>
    <row r="279" spans="4:6" x14ac:dyDescent="0.2">
      <c r="D279" s="8" t="s">
        <v>277</v>
      </c>
      <c r="E279" s="3">
        <v>1.8</v>
      </c>
      <c r="F279" s="3">
        <v>1.83</v>
      </c>
    </row>
    <row r="280" spans="4:6" x14ac:dyDescent="0.2">
      <c r="D280" s="8" t="s">
        <v>278</v>
      </c>
      <c r="E280" s="3">
        <v>1.83</v>
      </c>
      <c r="F280" s="3">
        <v>1.78</v>
      </c>
    </row>
    <row r="281" spans="4:6" x14ac:dyDescent="0.2">
      <c r="D281" s="8" t="s">
        <v>279</v>
      </c>
      <c r="E281" s="3">
        <v>1.6</v>
      </c>
      <c r="F281" s="3">
        <v>1.66</v>
      </c>
    </row>
    <row r="282" spans="4:6" x14ac:dyDescent="0.2">
      <c r="D282" s="8" t="s">
        <v>280</v>
      </c>
      <c r="E282" s="3">
        <v>1.87</v>
      </c>
      <c r="F282" s="3">
        <v>1.87</v>
      </c>
    </row>
    <row r="283" spans="4:6" x14ac:dyDescent="0.2">
      <c r="D283" s="8" t="s">
        <v>281</v>
      </c>
      <c r="E283" s="3">
        <v>1.0900000000000001</v>
      </c>
      <c r="F283" s="3">
        <v>1.08</v>
      </c>
    </row>
    <row r="284" spans="4:6" x14ac:dyDescent="0.2">
      <c r="D284" s="8" t="s">
        <v>282</v>
      </c>
      <c r="E284" s="3">
        <v>1.71</v>
      </c>
      <c r="F284" s="3">
        <v>1.7</v>
      </c>
    </row>
    <row r="285" spans="4:6" x14ac:dyDescent="0.2">
      <c r="D285" s="8" t="s">
        <v>283</v>
      </c>
      <c r="E285" s="3">
        <v>1.54</v>
      </c>
      <c r="F285" s="3">
        <v>1.65</v>
      </c>
    </row>
    <row r="286" spans="4:6" x14ac:dyDescent="0.2">
      <c r="D286" s="8" t="s">
        <v>284</v>
      </c>
      <c r="E286" s="3">
        <v>1.48</v>
      </c>
      <c r="F286" s="3">
        <v>1.49</v>
      </c>
    </row>
    <row r="287" spans="4:6" x14ac:dyDescent="0.2">
      <c r="D287" s="8" t="s">
        <v>285</v>
      </c>
      <c r="E287" s="3">
        <v>2.2400000000000002</v>
      </c>
      <c r="F287" s="3">
        <v>2.25</v>
      </c>
    </row>
    <row r="288" spans="4:6" x14ac:dyDescent="0.2">
      <c r="D288" s="8" t="s">
        <v>286</v>
      </c>
      <c r="E288" s="3">
        <v>1.57</v>
      </c>
      <c r="F288" s="3">
        <v>1.65</v>
      </c>
    </row>
    <row r="289" spans="4:6" x14ac:dyDescent="0.2">
      <c r="D289" s="8" t="s">
        <v>287</v>
      </c>
      <c r="E289" s="3">
        <v>1.97</v>
      </c>
      <c r="F289" s="3">
        <v>1.9</v>
      </c>
    </row>
    <row r="290" spans="4:6" x14ac:dyDescent="0.2">
      <c r="D290" s="8" t="s">
        <v>288</v>
      </c>
      <c r="E290" s="3">
        <v>2.1</v>
      </c>
      <c r="F290" s="3">
        <v>2.14</v>
      </c>
    </row>
    <row r="291" spans="4:6" x14ac:dyDescent="0.2">
      <c r="D291" s="8" t="s">
        <v>289</v>
      </c>
      <c r="E291" s="3">
        <v>2.0699999999999998</v>
      </c>
      <c r="F291" s="3">
        <v>2.09</v>
      </c>
    </row>
    <row r="292" spans="4:6" x14ac:dyDescent="0.2">
      <c r="D292" s="8" t="s">
        <v>290</v>
      </c>
      <c r="E292" s="3">
        <v>1.45</v>
      </c>
      <c r="F292" s="3">
        <v>1.43</v>
      </c>
    </row>
    <row r="293" spans="4:6" x14ac:dyDescent="0.2">
      <c r="D293" s="8" t="s">
        <v>291</v>
      </c>
      <c r="E293" s="3">
        <v>1.57</v>
      </c>
      <c r="F293" s="3">
        <v>1.52</v>
      </c>
    </row>
    <row r="294" spans="4:6" x14ac:dyDescent="0.2">
      <c r="D294" s="8" t="s">
        <v>292</v>
      </c>
      <c r="E294" s="3">
        <v>1.91</v>
      </c>
      <c r="F294" s="3">
        <v>1.95</v>
      </c>
    </row>
    <row r="295" spans="4:6" x14ac:dyDescent="0.2">
      <c r="D295" s="8" t="s">
        <v>293</v>
      </c>
      <c r="E295" s="3">
        <v>1.49</v>
      </c>
      <c r="F295" s="3">
        <v>1.54</v>
      </c>
    </row>
    <row r="296" spans="4:6" x14ac:dyDescent="0.2">
      <c r="D296" s="8" t="s">
        <v>294</v>
      </c>
      <c r="E296" s="3">
        <v>1.63</v>
      </c>
      <c r="F296" s="3">
        <v>1.62</v>
      </c>
    </row>
    <row r="297" spans="4:6" x14ac:dyDescent="0.2">
      <c r="D297" s="8" t="s">
        <v>295</v>
      </c>
      <c r="E297" s="3">
        <v>1.61</v>
      </c>
      <c r="F297" s="3">
        <v>1.63</v>
      </c>
    </row>
    <row r="298" spans="4:6" x14ac:dyDescent="0.2">
      <c r="D298" s="8" t="s">
        <v>296</v>
      </c>
      <c r="E298" s="3">
        <v>1.94</v>
      </c>
      <c r="F298" s="3">
        <v>2.0099999999999998</v>
      </c>
    </row>
    <row r="299" spans="4:6" x14ac:dyDescent="0.2">
      <c r="D299" s="8" t="s">
        <v>297</v>
      </c>
      <c r="E299" s="3">
        <v>1.72</v>
      </c>
      <c r="F299" s="3">
        <v>1.75</v>
      </c>
    </row>
    <row r="300" spans="4:6" x14ac:dyDescent="0.2">
      <c r="D300" s="8" t="s">
        <v>298</v>
      </c>
      <c r="E300" s="3">
        <v>1.92</v>
      </c>
      <c r="F300" s="3">
        <v>1.95</v>
      </c>
    </row>
    <row r="301" spans="4:6" x14ac:dyDescent="0.2">
      <c r="D301" s="8" t="s">
        <v>299</v>
      </c>
      <c r="E301" s="3">
        <v>1.93</v>
      </c>
      <c r="F301" s="3">
        <v>1.98</v>
      </c>
    </row>
    <row r="302" spans="4:6" x14ac:dyDescent="0.2">
      <c r="D302" s="8" t="s">
        <v>300</v>
      </c>
      <c r="E302" s="3">
        <v>1.75</v>
      </c>
      <c r="F302" s="3">
        <v>1.84</v>
      </c>
    </row>
    <row r="303" spans="4:6" x14ac:dyDescent="0.2">
      <c r="D303" s="8" t="s">
        <v>301</v>
      </c>
      <c r="E303" s="3">
        <v>2.15</v>
      </c>
      <c r="F303" s="3">
        <v>2.14</v>
      </c>
    </row>
    <row r="304" spans="4:6" x14ac:dyDescent="0.2">
      <c r="D304" s="8" t="s">
        <v>302</v>
      </c>
      <c r="E304" s="3">
        <v>1.62</v>
      </c>
      <c r="F304" s="3">
        <v>1.67</v>
      </c>
    </row>
    <row r="305" spans="4:6" x14ac:dyDescent="0.2">
      <c r="D305" s="8" t="s">
        <v>303</v>
      </c>
      <c r="E305" s="3">
        <v>1.65</v>
      </c>
      <c r="F305" s="3">
        <v>1.73</v>
      </c>
    </row>
    <row r="306" spans="4:6" x14ac:dyDescent="0.2">
      <c r="D306" s="8" t="s">
        <v>304</v>
      </c>
      <c r="E306" s="3">
        <v>0.89</v>
      </c>
      <c r="F306" s="3">
        <v>0.86</v>
      </c>
    </row>
    <row r="307" spans="4:6" x14ac:dyDescent="0.2">
      <c r="D307" s="8" t="s">
        <v>305</v>
      </c>
      <c r="E307" s="3">
        <v>1.36</v>
      </c>
      <c r="F307" s="3">
        <v>1.32</v>
      </c>
    </row>
    <row r="308" spans="4:6" x14ac:dyDescent="0.2">
      <c r="D308" s="8" t="s">
        <v>306</v>
      </c>
      <c r="E308" s="3">
        <v>2.2999999999999998</v>
      </c>
      <c r="F308" s="3">
        <v>2.2200000000000002</v>
      </c>
    </row>
    <row r="309" spans="4:6" x14ac:dyDescent="0.2">
      <c r="D309" s="8" t="s">
        <v>307</v>
      </c>
      <c r="E309" s="3">
        <v>2.14</v>
      </c>
      <c r="F309" s="3">
        <v>2.2999999999999998</v>
      </c>
    </row>
    <row r="310" spans="4:6" x14ac:dyDescent="0.2">
      <c r="D310" s="8" t="s">
        <v>308</v>
      </c>
      <c r="E310" s="3">
        <v>1.46</v>
      </c>
      <c r="F310" s="3">
        <v>1.43</v>
      </c>
    </row>
    <row r="311" spans="4:6" x14ac:dyDescent="0.2">
      <c r="D311" s="8" t="s">
        <v>309</v>
      </c>
      <c r="E311" s="3">
        <v>2.16</v>
      </c>
      <c r="F311" s="3">
        <v>2.1</v>
      </c>
    </row>
    <row r="312" spans="4:6" x14ac:dyDescent="0.2">
      <c r="D312" s="8" t="s">
        <v>310</v>
      </c>
      <c r="E312" s="3">
        <v>1.96</v>
      </c>
      <c r="F312" s="3">
        <v>1.91</v>
      </c>
    </row>
    <row r="313" spans="4:6" x14ac:dyDescent="0.2">
      <c r="D313" s="8" t="s">
        <v>311</v>
      </c>
      <c r="E313" s="3">
        <v>1.75</v>
      </c>
      <c r="F313" s="3">
        <v>1.63</v>
      </c>
    </row>
    <row r="314" spans="4:6" x14ac:dyDescent="0.2">
      <c r="D314" s="8" t="s">
        <v>312</v>
      </c>
      <c r="E314" s="3">
        <v>1.73</v>
      </c>
      <c r="F314" s="3">
        <v>1.8</v>
      </c>
    </row>
    <row r="315" spans="4:6" x14ac:dyDescent="0.2">
      <c r="D315" s="8" t="s">
        <v>313</v>
      </c>
      <c r="E315" s="3">
        <v>1.63</v>
      </c>
      <c r="F315" s="3">
        <v>1.56</v>
      </c>
    </row>
    <row r="316" spans="4:6" x14ac:dyDescent="0.2">
      <c r="D316" s="8" t="s">
        <v>314</v>
      </c>
      <c r="E316" s="3">
        <v>1.63</v>
      </c>
      <c r="F316" s="3">
        <v>1.68</v>
      </c>
    </row>
    <row r="317" spans="4:6" x14ac:dyDescent="0.2">
      <c r="D317" s="8" t="s">
        <v>315</v>
      </c>
      <c r="E317" s="3">
        <v>1.3</v>
      </c>
      <c r="F317" s="3">
        <v>1.3</v>
      </c>
    </row>
    <row r="318" spans="4:6" x14ac:dyDescent="0.2">
      <c r="D318" s="8" t="s">
        <v>316</v>
      </c>
      <c r="E318" s="3">
        <v>1.26</v>
      </c>
      <c r="F318" s="3">
        <v>1.25</v>
      </c>
    </row>
    <row r="319" spans="4:6" x14ac:dyDescent="0.2">
      <c r="D319" s="9"/>
      <c r="E319" s="5"/>
      <c r="F319" s="5"/>
    </row>
    <row r="320" spans="4:6" x14ac:dyDescent="0.2">
      <c r="D320" s="9"/>
      <c r="E320" s="5"/>
      <c r="F320" s="5"/>
    </row>
    <row r="321" spans="4:6" x14ac:dyDescent="0.2">
      <c r="D321" s="9"/>
      <c r="E321" s="5"/>
      <c r="F321" s="5"/>
    </row>
    <row r="322" spans="4:6" x14ac:dyDescent="0.2">
      <c r="D322" s="9"/>
      <c r="E322" s="5"/>
      <c r="F322" s="5"/>
    </row>
    <row r="323" spans="4:6" x14ac:dyDescent="0.2">
      <c r="D323" s="9"/>
      <c r="E323" s="5"/>
      <c r="F323" s="5"/>
    </row>
    <row r="324" spans="4:6" x14ac:dyDescent="0.2">
      <c r="D324" s="9"/>
      <c r="E324" s="5"/>
      <c r="F324" s="5"/>
    </row>
    <row r="325" spans="4:6" x14ac:dyDescent="0.2">
      <c r="D325" s="9"/>
      <c r="E325" s="5"/>
      <c r="F325" s="5"/>
    </row>
    <row r="326" spans="4:6" x14ac:dyDescent="0.2">
      <c r="D326" s="9"/>
      <c r="E326" s="5"/>
      <c r="F326" s="5"/>
    </row>
    <row r="327" spans="4:6" x14ac:dyDescent="0.2">
      <c r="D327" s="9"/>
      <c r="E327" s="5"/>
      <c r="F327" s="5"/>
    </row>
    <row r="328" spans="4:6" x14ac:dyDescent="0.2">
      <c r="D328" s="9"/>
      <c r="E328" s="5"/>
      <c r="F328" s="5"/>
    </row>
    <row r="329" spans="4:6" x14ac:dyDescent="0.2">
      <c r="D329" s="9"/>
      <c r="E329" s="5"/>
      <c r="F329" s="5"/>
    </row>
    <row r="330" spans="4:6" x14ac:dyDescent="0.2">
      <c r="D330" s="9"/>
      <c r="E330" s="5"/>
      <c r="F330" s="5"/>
    </row>
    <row r="331" spans="4:6" x14ac:dyDescent="0.2">
      <c r="D331" s="9"/>
      <c r="E331" s="5"/>
      <c r="F331" s="5"/>
    </row>
    <row r="332" spans="4:6" x14ac:dyDescent="0.2">
      <c r="D332" s="9"/>
      <c r="E332" s="5"/>
      <c r="F332" s="5"/>
    </row>
    <row r="333" spans="4:6" x14ac:dyDescent="0.2">
      <c r="D333" s="9"/>
      <c r="E333" s="5"/>
      <c r="F333" s="5"/>
    </row>
    <row r="334" spans="4:6" x14ac:dyDescent="0.2">
      <c r="D334" s="9"/>
      <c r="E334" s="5"/>
      <c r="F334" s="5"/>
    </row>
    <row r="335" spans="4:6" x14ac:dyDescent="0.2">
      <c r="D335" s="9"/>
      <c r="E335" s="5"/>
      <c r="F335" s="5"/>
    </row>
    <row r="336" spans="4:6" x14ac:dyDescent="0.2">
      <c r="D336" s="9"/>
      <c r="E336" s="5"/>
      <c r="F336" s="5"/>
    </row>
    <row r="337" spans="4:6" x14ac:dyDescent="0.2">
      <c r="D337" s="9"/>
      <c r="E337" s="5"/>
      <c r="F337" s="5"/>
    </row>
    <row r="338" spans="4:6" x14ac:dyDescent="0.2">
      <c r="D338" s="9"/>
      <c r="E338" s="5"/>
      <c r="F338" s="5"/>
    </row>
    <row r="339" spans="4:6" x14ac:dyDescent="0.2">
      <c r="D339" s="9"/>
      <c r="E339" s="5"/>
      <c r="F339" s="5"/>
    </row>
  </sheetData>
  <mergeCells count="5">
    <mergeCell ref="K1:L1"/>
    <mergeCell ref="P1:Q1"/>
    <mergeCell ref="U1:X1"/>
    <mergeCell ref="R20:S20"/>
    <mergeCell ref="P23:S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Maryam Heidari</cp:lastModifiedBy>
  <dcterms:created xsi:type="dcterms:W3CDTF">2018-08-08T18:05:24Z</dcterms:created>
  <dcterms:modified xsi:type="dcterms:W3CDTF">2019-03-23T19:59:00Z</dcterms:modified>
</cp:coreProperties>
</file>