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128" documentId="8_{104A610B-9BCF-4182-9DD3-16E73D412A3B}" xr6:coauthVersionLast="47" xr6:coauthVersionMax="47" xr10:uidLastSave="{08FB5528-05B2-444F-ACC3-651DF60EF6CA}"/>
  <bookViews>
    <workbookView xWindow="-108" yWindow="-108" windowWidth="23256" windowHeight="13896" activeTab="2" xr2:uid="{00000000-000D-0000-FFFF-FFFF00000000}"/>
  </bookViews>
  <sheets>
    <sheet name="ES" sheetId="1" r:id="rId1"/>
    <sheet name="EN" sheetId="4" r:id="rId2"/>
    <sheet name="Recursos" sheetId="3" r:id="rId3"/>
    <sheet name="Hoja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3" l="1"/>
  <c r="D27" i="3"/>
  <c r="G26" i="3"/>
  <c r="D26" i="3"/>
  <c r="G25" i="3"/>
  <c r="D25" i="3"/>
  <c r="G24" i="3"/>
  <c r="D24" i="3"/>
  <c r="D22" i="3" s="1"/>
  <c r="G20" i="3"/>
  <c r="D20" i="3"/>
  <c r="G19" i="3"/>
  <c r="G15" i="3" s="1"/>
  <c r="D19" i="3"/>
  <c r="D15" i="3" s="1"/>
  <c r="G18" i="3"/>
  <c r="D18" i="3"/>
  <c r="G17" i="3"/>
  <c r="D17" i="3"/>
  <c r="G13" i="3"/>
  <c r="D13" i="3"/>
  <c r="G12" i="3"/>
  <c r="D12" i="3"/>
  <c r="G11" i="3"/>
  <c r="D11" i="3"/>
  <c r="G10" i="3"/>
  <c r="D10" i="3"/>
  <c r="G6" i="3"/>
  <c r="D6" i="3"/>
  <c r="G5" i="3"/>
  <c r="D5" i="3"/>
  <c r="G4" i="3"/>
  <c r="D4" i="3"/>
  <c r="G3" i="3"/>
  <c r="D3" i="3"/>
  <c r="G41" i="3"/>
  <c r="D41" i="3"/>
  <c r="G40" i="3"/>
  <c r="D40" i="3"/>
  <c r="G39" i="3"/>
  <c r="D39" i="3"/>
  <c r="G38" i="3"/>
  <c r="D38" i="3"/>
  <c r="G34" i="3"/>
  <c r="D34" i="3"/>
  <c r="G33" i="3"/>
  <c r="D33" i="3"/>
  <c r="G32" i="3"/>
  <c r="D32" i="3"/>
  <c r="G31" i="3"/>
  <c r="D31" i="3"/>
  <c r="H25" i="3" l="1"/>
  <c r="D1" i="3"/>
  <c r="H17" i="3"/>
  <c r="G22" i="3"/>
  <c r="H22" i="3" s="1"/>
  <c r="G8" i="3"/>
  <c r="H24" i="3"/>
  <c r="H18" i="3"/>
  <c r="H5" i="3"/>
  <c r="H15" i="3"/>
  <c r="H11" i="3"/>
  <c r="G1" i="3"/>
  <c r="H1" i="3" s="1"/>
  <c r="H19" i="3"/>
  <c r="H26" i="3"/>
  <c r="H20" i="3"/>
  <c r="H27" i="3"/>
  <c r="H6" i="3"/>
  <c r="H10" i="3"/>
  <c r="D8" i="3"/>
  <c r="H4" i="3"/>
  <c r="H13" i="3"/>
  <c r="H12" i="3"/>
  <c r="H3" i="3"/>
  <c r="H31" i="3"/>
  <c r="G36" i="3"/>
  <c r="H38" i="3"/>
  <c r="H40" i="3"/>
  <c r="H41" i="3"/>
  <c r="H34" i="3"/>
  <c r="H33" i="3"/>
  <c r="H32" i="3"/>
  <c r="D29" i="3"/>
  <c r="G29" i="3"/>
  <c r="D36" i="3"/>
  <c r="H39" i="3"/>
  <c r="H8" i="3" l="1"/>
  <c r="H36" i="3"/>
  <c r="H29" i="3"/>
</calcChain>
</file>

<file path=xl/sharedStrings.xml><?xml version="1.0" encoding="utf-8"?>
<sst xmlns="http://schemas.openxmlformats.org/spreadsheetml/2006/main" count="170" uniqueCount="56">
  <si>
    <t>Pruebas Integrales/Ajustes</t>
  </si>
  <si>
    <t>Actividades\Semanas</t>
  </si>
  <si>
    <t>Definición Funcional</t>
  </si>
  <si>
    <t>ABAP 1</t>
  </si>
  <si>
    <t>ABAP 2</t>
  </si>
  <si>
    <t>Puesta Marcha y Soporte</t>
  </si>
  <si>
    <t>Datos Maestros y Catálogos</t>
  </si>
  <si>
    <t>Carta Porte</t>
  </si>
  <si>
    <t>Recursos</t>
  </si>
  <si>
    <t>Días
Costo</t>
  </si>
  <si>
    <t>Tarifa
Costo</t>
  </si>
  <si>
    <t>Importe
Costo</t>
  </si>
  <si>
    <t>Dias
Venta</t>
  </si>
  <si>
    <t>Tarifa
Venta</t>
  </si>
  <si>
    <t>Importe
Venta</t>
  </si>
  <si>
    <t>% Rent</t>
  </si>
  <si>
    <t>Mon</t>
  </si>
  <si>
    <t>Líder</t>
  </si>
  <si>
    <t>MXN</t>
  </si>
  <si>
    <t>Funcional</t>
  </si>
  <si>
    <t>CFDI Traslados</t>
  </si>
  <si>
    <t>Realización</t>
  </si>
  <si>
    <t>Responsible</t>
  </si>
  <si>
    <t>Install Notes and AIF</t>
  </si>
  <si>
    <t>Funcional Specification</t>
  </si>
  <si>
    <t>Realization</t>
  </si>
  <si>
    <t>Configuration</t>
  </si>
  <si>
    <t>AIF</t>
  </si>
  <si>
    <t>ePayment</t>
  </si>
  <si>
    <t>Master Data</t>
  </si>
  <si>
    <t>Construction</t>
  </si>
  <si>
    <t>Enhancement ePayment</t>
  </si>
  <si>
    <t>Printing ePayment</t>
  </si>
  <si>
    <t>Unit Test</t>
  </si>
  <si>
    <t>SAP Cloud Integration</t>
  </si>
  <si>
    <t>SOAMANAGER Configuration</t>
  </si>
  <si>
    <t>Integral Test</t>
  </si>
  <si>
    <t>Go Live and Support</t>
  </si>
  <si>
    <t>WISE</t>
  </si>
  <si>
    <t>Client</t>
  </si>
  <si>
    <t>Instalar Notas y AIF</t>
  </si>
  <si>
    <t>Configuración Solución</t>
  </si>
  <si>
    <t>Construcción</t>
  </si>
  <si>
    <t>Ajustes Complemento Pago</t>
  </si>
  <si>
    <t>Impresión Complemento Pago</t>
  </si>
  <si>
    <t>Configuraciòn SOAMANAGER</t>
  </si>
  <si>
    <t>Desarrollo SAP Cloud Integration</t>
  </si>
  <si>
    <t>Cliente</t>
  </si>
  <si>
    <t>Pruebas Unitarias / Ajustes</t>
  </si>
  <si>
    <t>Responsable</t>
  </si>
  <si>
    <t>Escenarios Especiales Pagos</t>
  </si>
  <si>
    <t>CFDI Emisión</t>
  </si>
  <si>
    <t>CFDI Pagos</t>
  </si>
  <si>
    <t>CFDI Comercio Exterior</t>
  </si>
  <si>
    <t>CFDI Leyendas Fiscales</t>
  </si>
  <si>
    <t>Special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</si>
</sst>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4" fontId="0" fillId="0" borderId="0" xfId="0" applyNumberFormat="1"/>
    <xf numFmtId="9" fontId="0" fillId="0" borderId="0" xfId="2" applyFont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4" fontId="0" fillId="0" borderId="1" xfId="0" applyNumberFormat="1" applyBorder="1" applyAlignment="1">
      <alignment vertical="top" wrapText="1"/>
    </xf>
    <xf numFmtId="4" fontId="0" fillId="0" borderId="1" xfId="2" applyNumberFormat="1" applyFont="1" applyBorder="1" applyAlignment="1">
      <alignment vertical="top" wrapText="1"/>
    </xf>
    <xf numFmtId="9" fontId="0" fillId="0" borderId="6" xfId="2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4" fontId="0" fillId="0" borderId="8" xfId="0" applyNumberFormat="1" applyBorder="1" applyAlignment="1">
      <alignment vertical="top" wrapText="1"/>
    </xf>
    <xf numFmtId="9" fontId="0" fillId="0" borderId="9" xfId="2" applyFont="1" applyBorder="1" applyAlignment="1">
      <alignment vertical="top" wrapText="1"/>
    </xf>
    <xf numFmtId="0" fontId="4" fillId="2" borderId="1" xfId="1" applyFont="1" applyBorder="1"/>
    <xf numFmtId="0" fontId="4" fillId="2" borderId="1" xfId="1" applyFont="1" applyBorder="1" applyAlignment="1"/>
    <xf numFmtId="0" fontId="4" fillId="2" borderId="1" xfId="1" applyFont="1" applyBorder="1" applyAlignment="1">
      <alignment horizontal="center"/>
    </xf>
    <xf numFmtId="0" fontId="5" fillId="0" borderId="1" xfId="0" applyFont="1" applyBorder="1"/>
    <xf numFmtId="0" fontId="6" fillId="5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2"/>
    </xf>
    <xf numFmtId="0" fontId="5" fillId="3" borderId="1" xfId="0" applyFont="1" applyFill="1" applyBorder="1"/>
    <xf numFmtId="0" fontId="5" fillId="6" borderId="1" xfId="0" applyFont="1" applyFill="1" applyBorder="1"/>
    <xf numFmtId="0" fontId="5" fillId="4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0" borderId="0" xfId="0" applyFont="1"/>
    <xf numFmtId="0" fontId="5" fillId="10" borderId="1" xfId="0" applyFont="1" applyFill="1" applyBorder="1" applyAlignment="1">
      <alignment horizontal="left" indent="2"/>
    </xf>
  </cellXfs>
  <cellStyles count="3">
    <cellStyle name="Énfasis1" xfId="1" builtinId="29"/>
    <cellStyle name="Normal" xfId="0" builtinId="0"/>
    <cellStyle name="Porcentaje" xfId="2" builtinId="5"/>
  </cellStyles>
  <dxfs count="84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E6F0A-F007-4C1F-9304-FCC3D14ECCE9}" name="Tabla2" displayName="Tabla2" ref="A30:I34" totalsRowShown="0" headerRowDxfId="83" dataDxfId="81" headerRowBorderDxfId="82" tableBorderDxfId="80" totalsRowBorderDxfId="79">
  <autoFilter ref="A30:I34" xr:uid="{78035F06-6BE6-4B80-A4A2-B65010CF83BA}"/>
  <tableColumns count="9">
    <tableColumn id="1" xr3:uid="{217F32BF-8480-4A27-A500-1A1E910CFFA1}" name="Recursos" dataDxfId="78"/>
    <tableColumn id="3" xr3:uid="{2F917E06-5A6D-482D-8F04-54635E8DEC0C}" name="Días_x000a_Costo" dataDxfId="77"/>
    <tableColumn id="2" xr3:uid="{C26D32E9-7222-48B2-A188-4188F001AA71}" name="Tarifa_x000a_Costo" dataDxfId="76"/>
    <tableColumn id="6" xr3:uid="{95732F38-03D0-4C1A-AB0E-FBEDBCDDF3B8}" name="Importe_x000a_Costo" dataDxfId="75">
      <calculatedColumnFormula>+Tabla2[[#This Row],[Días
Costo]]*Tabla2[[#This Row],[Tarifa
Costo]]</calculatedColumnFormula>
    </tableColumn>
    <tableColumn id="7" xr3:uid="{543D0257-F571-4C3D-8DED-DE5E814915B7}" name="Dias_x000a_Venta" dataDxfId="74"/>
    <tableColumn id="8" xr3:uid="{8D965055-A86B-40A6-9804-BFD233FFDBCE}" name="Tarifa_x000a_Venta" dataDxfId="73"/>
    <tableColumn id="4" xr3:uid="{FD3E02C6-0E9F-4DA5-8951-B9451547E0AF}" name="Importe_x000a_Venta" dataDxfId="72" dataCellStyle="Porcentaje">
      <calculatedColumnFormula>+Tabla2[[#This Row],[Tarifa
Venta]]*Tabla2[[#This Row],[Dias
Venta]]</calculatedColumnFormula>
    </tableColumn>
    <tableColumn id="5" xr3:uid="{F67FE79C-7169-44BE-935D-D38332329056}" name="% Rent" dataDxfId="71" dataCellStyle="Porcentaje">
      <calculatedColumnFormula>+(Tabla2[[#This Row],[Importe
Venta]]-Tabla2[[#This Row],[Importe
Costo]])/Tabla2[[#This Row],[Importe
Costo]]</calculatedColumnFormula>
    </tableColumn>
    <tableColumn id="9" xr3:uid="{7E3B5E66-9379-43FB-889B-BA76D11AA1F8}" name="Mon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4725D4-7F98-48F0-AA26-8857D1C0D459}" name="Tabla22" displayName="Tabla22" ref="A37:I41" totalsRowShown="0" headerRowDxfId="69" dataDxfId="67" headerRowBorderDxfId="68" tableBorderDxfId="66" totalsRowBorderDxfId="65">
  <autoFilter ref="A37:I41" xr:uid="{E59E6815-0738-4839-8650-C83931980250}"/>
  <tableColumns count="9">
    <tableColumn id="1" xr3:uid="{5C7CA6A7-BB51-4BA0-A896-093F2C43A558}" name="Recursos" dataDxfId="64"/>
    <tableColumn id="3" xr3:uid="{6E0F304C-A9B2-4D6F-AABA-5664E9ADCC58}" name="Días_x000a_Costo" dataDxfId="63"/>
    <tableColumn id="2" xr3:uid="{B8077880-A8F7-4ECF-821C-F055A28C4DE8}" name="Tarifa_x000a_Costo" dataDxfId="62"/>
    <tableColumn id="6" xr3:uid="{DDD6CD7A-02BD-4A7D-A08B-47784B7BDFDE}" name="Importe_x000a_Costo" dataDxfId="61">
      <calculatedColumnFormula>+Tabla22[[#This Row],[Días
Costo]]*Tabla22[[#This Row],[Tarifa
Costo]]</calculatedColumnFormula>
    </tableColumn>
    <tableColumn id="7" xr3:uid="{0D790C4E-97C4-4F16-A25E-3ACDAB6395A7}" name="Dias_x000a_Venta" dataDxfId="60"/>
    <tableColumn id="8" xr3:uid="{0A3E44C4-A71A-4A1D-B543-3C80061554AB}" name="Tarifa_x000a_Venta" dataDxfId="59"/>
    <tableColumn id="4" xr3:uid="{43E895AB-6295-43B9-AD10-72F173E1CDB1}" name="Importe_x000a_Venta" dataDxfId="58" dataCellStyle="Porcentaje">
      <calculatedColumnFormula>+Tabla22[[#This Row],[Tarifa
Venta]]*Tabla22[[#This Row],[Dias
Venta]]</calculatedColumnFormula>
    </tableColumn>
    <tableColumn id="5" xr3:uid="{BE3AEE4E-A2DD-41CC-81E9-8327B8E58B38}" name="% Rent" dataDxfId="57" dataCellStyle="Porcentaje">
      <calculatedColumnFormula>+(Tabla22[[#This Row],[Importe
Venta]]-Tabla22[[#This Row],[Importe
Costo]])/Tabla22[[#This Row],[Importe
Costo]]</calculatedColumnFormula>
    </tableColumn>
    <tableColumn id="9" xr3:uid="{127D2CCC-8E8B-475F-8CED-AF226D58E28C}" name="Mon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9D2CC-F554-4672-BAB3-A28E7E1BF59E}" name="Tabla24" displayName="Tabla24" ref="A2:I6" totalsRowShown="0" headerRowDxfId="55" dataDxfId="53" headerRowBorderDxfId="54" tableBorderDxfId="52" totalsRowBorderDxfId="51">
  <autoFilter ref="A2:I6" xr:uid="{E0E9D2CC-F554-4672-BAB3-A28E7E1BF59E}"/>
  <tableColumns count="9">
    <tableColumn id="1" xr3:uid="{554C60D9-9D7D-4E02-ACF0-A3217C52519B}" name="Recursos" dataDxfId="50"/>
    <tableColumn id="3" xr3:uid="{F2F2AF15-5AC4-456C-84F2-C1E43DBF29EF}" name="Días_x000a_Costo" dataDxfId="49"/>
    <tableColumn id="2" xr3:uid="{0D4B1277-A067-401B-878B-2AE04ECB6E3B}" name="Tarifa_x000a_Costo" dataDxfId="48"/>
    <tableColumn id="6" xr3:uid="{5ECD2ADF-3C3F-47BF-A82C-F48B5E76C97E}" name="Importe_x000a_Costo" dataDxfId="47">
      <calculatedColumnFormula>+Tabla24[[#This Row],[Días
Costo]]*Tabla24[[#This Row],[Tarifa
Costo]]</calculatedColumnFormula>
    </tableColumn>
    <tableColumn id="7" xr3:uid="{EA5C8300-0239-473B-8DE3-9A23BE728955}" name="Dias_x000a_Venta" dataDxfId="46"/>
    <tableColumn id="8" xr3:uid="{E5715306-0249-4FC0-9F47-40D88F5E0393}" name="Tarifa_x000a_Venta" dataDxfId="45"/>
    <tableColumn id="4" xr3:uid="{EAFF870F-8901-4D15-B2A8-E17069C76B29}" name="Importe_x000a_Venta" dataDxfId="44" dataCellStyle="Porcentaje">
      <calculatedColumnFormula>+Tabla24[[#This Row],[Tarifa
Venta]]*Tabla24[[#This Row],[Dias
Venta]]</calculatedColumnFormula>
    </tableColumn>
    <tableColumn id="5" xr3:uid="{2E72EEAB-CDCD-49FB-B939-93D320F188D9}" name="% Rent" dataDxfId="43" dataCellStyle="Porcentaje">
      <calculatedColumnFormula>+(Tabla24[[#This Row],[Importe
Venta]]-Tabla24[[#This Row],[Importe
Costo]])/Tabla24[[#This Row],[Importe
Costo]]</calculatedColumnFormula>
    </tableColumn>
    <tableColumn id="9" xr3:uid="{AF743A5A-A0D0-43AC-BCD4-1EE8DF66CBBB}" name="Mon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ABFDEB-E116-434B-BDEE-D1448D5AAFC2}" name="Tabla25" displayName="Tabla25" ref="A9:I13" totalsRowShown="0" headerRowDxfId="41" dataDxfId="39" headerRowBorderDxfId="40" tableBorderDxfId="38" totalsRowBorderDxfId="37">
  <autoFilter ref="A9:I13" xr:uid="{4AABFDEB-E116-434B-BDEE-D1448D5AAFC2}"/>
  <tableColumns count="9">
    <tableColumn id="1" xr3:uid="{22650356-ED86-4B1E-AEFB-4C3D9299F7A3}" name="Recursos" dataDxfId="36"/>
    <tableColumn id="3" xr3:uid="{3E98B28A-9B38-4F37-86FC-D9CC0A186E01}" name="Días_x000a_Costo" dataDxfId="35"/>
    <tableColumn id="2" xr3:uid="{6DC0BE89-F044-4C18-A795-2BA37C4B0654}" name="Tarifa_x000a_Costo" dataDxfId="34"/>
    <tableColumn id="6" xr3:uid="{BBDF3441-D3A0-4051-813F-431555096A98}" name="Importe_x000a_Costo" dataDxfId="33">
      <calculatedColumnFormula>+Tabla25[[#This Row],[Días
Costo]]*Tabla25[[#This Row],[Tarifa
Costo]]</calculatedColumnFormula>
    </tableColumn>
    <tableColumn id="7" xr3:uid="{3537E3C5-A54A-4373-B6FF-6EB798FFEF99}" name="Dias_x000a_Venta" dataDxfId="32"/>
    <tableColumn id="8" xr3:uid="{2E35783C-987B-42CA-8118-1C0A1FBA0CD6}" name="Tarifa_x000a_Venta" dataDxfId="31"/>
    <tableColumn id="4" xr3:uid="{97352A8D-8FA1-4F38-A4AC-4044F4B772FE}" name="Importe_x000a_Venta" dataDxfId="30" dataCellStyle="Porcentaje">
      <calculatedColumnFormula>+Tabla25[[#This Row],[Tarifa
Venta]]*Tabla25[[#This Row],[Dias
Venta]]</calculatedColumnFormula>
    </tableColumn>
    <tableColumn id="5" xr3:uid="{D1303800-0D16-4139-BF98-903C32ABB586}" name="% Rent" dataDxfId="29" dataCellStyle="Porcentaje">
      <calculatedColumnFormula>+(Tabla25[[#This Row],[Importe
Venta]]-Tabla25[[#This Row],[Importe
Costo]])/Tabla25[[#This Row],[Importe
Costo]]</calculatedColumnFormula>
    </tableColumn>
    <tableColumn id="9" xr3:uid="{31B9893B-8007-4A5B-A897-280E395088A9}" name="Mon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7475A4-D0AA-431A-98FF-81631E59FCEC}" name="Tabla256" displayName="Tabla256" ref="A16:I20" totalsRowShown="0" headerRowDxfId="27" dataDxfId="25" headerRowBorderDxfId="26" tableBorderDxfId="24" totalsRowBorderDxfId="23">
  <autoFilter ref="A16:I20" xr:uid="{867475A4-D0AA-431A-98FF-81631E59FCEC}"/>
  <tableColumns count="9">
    <tableColumn id="1" xr3:uid="{DA1FA2C7-ED48-4B44-B104-840C6E37F555}" name="Recursos" dataDxfId="22"/>
    <tableColumn id="3" xr3:uid="{03BB5E94-95CB-4556-8598-9C920A5045A5}" name="Días_x000a_Costo" dataDxfId="21"/>
    <tableColumn id="2" xr3:uid="{3D9CD423-DB86-48A9-8CD8-C1BB1E54077E}" name="Tarifa_x000a_Costo" dataDxfId="20"/>
    <tableColumn id="6" xr3:uid="{5DA3B7B2-13AD-480D-9D81-0C5C27989190}" name="Importe_x000a_Costo" dataDxfId="19">
      <calculatedColumnFormula>+Tabla256[[#This Row],[Días
Costo]]*Tabla256[[#This Row],[Tarifa
Costo]]</calculatedColumnFormula>
    </tableColumn>
    <tableColumn id="7" xr3:uid="{088698BA-08AB-434A-A9FF-73E2667F648E}" name="Dias_x000a_Venta" dataDxfId="18"/>
    <tableColumn id="8" xr3:uid="{C4E1BA4E-E943-452B-82E6-000326FBE6EB}" name="Tarifa_x000a_Venta" dataDxfId="17"/>
    <tableColumn id="4" xr3:uid="{1668DB24-58FA-49AC-BB0D-4D4D157B918E}" name="Importe_x000a_Venta" dataDxfId="16" dataCellStyle="Porcentaje">
      <calculatedColumnFormula>+Tabla256[[#This Row],[Tarifa
Venta]]*Tabla256[[#This Row],[Dias
Venta]]</calculatedColumnFormula>
    </tableColumn>
    <tableColumn id="5" xr3:uid="{72C579CA-3CC1-4074-B9C3-D42C7B7FFE8E}" name="% Rent" dataDxfId="15" dataCellStyle="Porcentaje">
      <calculatedColumnFormula>+(Tabla256[[#This Row],[Importe
Venta]]-Tabla256[[#This Row],[Importe
Costo]])/Tabla256[[#This Row],[Importe
Costo]]</calculatedColumnFormula>
    </tableColumn>
    <tableColumn id="9" xr3:uid="{F30790AD-4B63-4CE5-90B2-799EA465B5A5}" name="Mon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84A13E-F447-4737-A813-D265ACE9C1CD}" name="Tabla2567" displayName="Tabla2567" ref="A23:I27" totalsRowShown="0" headerRowDxfId="13" dataDxfId="11" headerRowBorderDxfId="12" tableBorderDxfId="10" totalsRowBorderDxfId="9">
  <autoFilter ref="A23:I27" xr:uid="{B084A13E-F447-4737-A813-D265ACE9C1CD}"/>
  <tableColumns count="9">
    <tableColumn id="1" xr3:uid="{274CC17A-10FE-4DD9-889B-04BB7AB46278}" name="Recursos" dataDxfId="8"/>
    <tableColumn id="3" xr3:uid="{CA5C4B58-2BE6-4F69-913A-BC617964078A}" name="Días_x000a_Costo" dataDxfId="7"/>
    <tableColumn id="2" xr3:uid="{884F90EF-47CA-4D47-A540-9B4F2A99624B}" name="Tarifa_x000a_Costo" dataDxfId="6"/>
    <tableColumn id="6" xr3:uid="{39FC627D-FD2B-4C68-B18F-D95F7244B21B}" name="Importe_x000a_Costo" dataDxfId="5">
      <calculatedColumnFormula>+Tabla2567[[#This Row],[Días
Costo]]*Tabla2567[[#This Row],[Tarifa
Costo]]</calculatedColumnFormula>
    </tableColumn>
    <tableColumn id="7" xr3:uid="{5AEC9849-CFE6-4EE1-A77F-EC1522139FDD}" name="Dias_x000a_Venta" dataDxfId="4"/>
    <tableColumn id="8" xr3:uid="{1037026E-3C09-4956-82A7-71931B114111}" name="Tarifa_x000a_Venta" dataDxfId="3"/>
    <tableColumn id="4" xr3:uid="{050672A2-5936-43A6-AC48-77A79D7EE96B}" name="Importe_x000a_Venta" dataDxfId="2" dataCellStyle="Porcentaje">
      <calculatedColumnFormula>+Tabla2567[[#This Row],[Tarifa
Venta]]*Tabla2567[[#This Row],[Dias
Venta]]</calculatedColumnFormula>
    </tableColumn>
    <tableColumn id="5" xr3:uid="{42CE2033-CD43-426F-A96A-4C40E6EDA1EA}" name="% Rent" dataDxfId="1" dataCellStyle="Porcentaje">
      <calculatedColumnFormula>+(Tabla2567[[#This Row],[Importe
Venta]]-Tabla2567[[#This Row],[Importe
Costo]])/Tabla2567[[#This Row],[Importe
Costo]]</calculatedColumnFormula>
    </tableColumn>
    <tableColumn id="9" xr3:uid="{4BD57136-F5C7-48AE-93E7-3EC0B9069332}" name="M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C2" sqref="C2:N17"/>
    </sheetView>
  </sheetViews>
  <sheetFormatPr baseColWidth="10" defaultColWidth="27.6640625" defaultRowHeight="10.199999999999999" x14ac:dyDescent="0.2"/>
  <cols>
    <col min="1" max="1" width="24.21875" style="31" bestFit="1" customWidth="1"/>
    <col min="2" max="2" width="9.88671875" style="31" bestFit="1" customWidth="1"/>
    <col min="3" max="14" width="3.33203125" style="31" customWidth="1"/>
    <col min="15" max="16384" width="27.6640625" style="31"/>
  </cols>
  <sheetData>
    <row r="1" spans="1:14" x14ac:dyDescent="0.2">
      <c r="A1" s="16" t="s">
        <v>1</v>
      </c>
      <c r="B1" s="17" t="s">
        <v>49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</row>
    <row r="2" spans="1:14" x14ac:dyDescent="0.2">
      <c r="A2" s="19" t="s">
        <v>40</v>
      </c>
      <c r="B2" s="19" t="s">
        <v>47</v>
      </c>
      <c r="C2" s="20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x14ac:dyDescent="0.2">
      <c r="A3" s="19" t="s">
        <v>2</v>
      </c>
      <c r="B3" s="19" t="s">
        <v>38</v>
      </c>
      <c r="C3" s="21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">
      <c r="A4" s="19" t="s">
        <v>21</v>
      </c>
      <c r="B4" s="19"/>
      <c r="C4" s="2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x14ac:dyDescent="0.2">
      <c r="A5" s="23" t="s">
        <v>41</v>
      </c>
      <c r="B5" s="19"/>
      <c r="C5" s="22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x14ac:dyDescent="0.2">
      <c r="A6" s="24" t="s">
        <v>27</v>
      </c>
      <c r="B6" s="19" t="s">
        <v>38</v>
      </c>
      <c r="C6" s="22"/>
      <c r="D6" s="25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2">
      <c r="A7" s="24" t="s">
        <v>28</v>
      </c>
      <c r="B7" s="19" t="s">
        <v>38</v>
      </c>
      <c r="C7" s="22"/>
      <c r="D7" s="25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x14ac:dyDescent="0.2">
      <c r="A8" s="23" t="s">
        <v>6</v>
      </c>
      <c r="B8" s="19" t="s">
        <v>47</v>
      </c>
      <c r="C8" s="22"/>
      <c r="D8" s="25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">
      <c r="A9" s="23" t="s">
        <v>42</v>
      </c>
      <c r="B9" s="19"/>
      <c r="C9" s="22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2">
      <c r="A10" s="24" t="s">
        <v>43</v>
      </c>
      <c r="B10" s="19" t="s">
        <v>38</v>
      </c>
      <c r="C10" s="22"/>
      <c r="D10" s="26"/>
      <c r="E10" s="26"/>
      <c r="F10" s="26"/>
      <c r="G10" s="19"/>
      <c r="H10" s="19"/>
      <c r="I10" s="19"/>
      <c r="J10" s="19"/>
      <c r="K10" s="19"/>
      <c r="L10" s="19"/>
      <c r="M10" s="19"/>
      <c r="N10" s="19"/>
    </row>
    <row r="11" spans="1:14" x14ac:dyDescent="0.2">
      <c r="A11" s="32" t="s">
        <v>50</v>
      </c>
      <c r="B11" s="19" t="s">
        <v>38</v>
      </c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2">
      <c r="A12" s="24" t="s">
        <v>44</v>
      </c>
      <c r="B12" s="19" t="s">
        <v>38</v>
      </c>
      <c r="C12" s="22"/>
      <c r="D12" s="19"/>
      <c r="E12" s="19"/>
      <c r="F12" s="19"/>
      <c r="G12" s="26"/>
      <c r="H12" s="26"/>
      <c r="I12" s="19"/>
      <c r="J12" s="19"/>
      <c r="K12" s="19"/>
      <c r="L12" s="19"/>
      <c r="M12" s="19"/>
      <c r="N12" s="19"/>
    </row>
    <row r="13" spans="1:14" x14ac:dyDescent="0.2">
      <c r="A13" s="24" t="s">
        <v>48</v>
      </c>
      <c r="B13" s="19" t="s">
        <v>38</v>
      </c>
      <c r="C13" s="22"/>
      <c r="D13" s="19"/>
      <c r="E13" s="19"/>
      <c r="F13" s="19"/>
      <c r="G13" s="27"/>
      <c r="H13" s="27"/>
      <c r="I13" s="27"/>
      <c r="J13" s="27"/>
      <c r="K13" s="19"/>
      <c r="L13" s="19"/>
      <c r="M13" s="19"/>
      <c r="N13" s="19"/>
    </row>
    <row r="14" spans="1:14" x14ac:dyDescent="0.2">
      <c r="A14" s="23" t="s">
        <v>46</v>
      </c>
      <c r="B14" s="19" t="s">
        <v>47</v>
      </c>
      <c r="C14" s="22"/>
      <c r="D14" s="28"/>
      <c r="E14" s="28"/>
      <c r="F14" s="28"/>
      <c r="G14" s="28"/>
      <c r="H14" s="28"/>
      <c r="I14" s="19"/>
      <c r="J14" s="19"/>
      <c r="K14" s="19"/>
      <c r="L14" s="19"/>
      <c r="M14" s="19"/>
      <c r="N14" s="19"/>
    </row>
    <row r="15" spans="1:14" x14ac:dyDescent="0.2">
      <c r="A15" s="23" t="s">
        <v>45</v>
      </c>
      <c r="B15" s="19" t="s">
        <v>47</v>
      </c>
      <c r="C15" s="22"/>
      <c r="D15" s="28"/>
      <c r="E15" s="28"/>
      <c r="F15" s="28"/>
      <c r="G15" s="28"/>
      <c r="H15" s="28"/>
      <c r="I15" s="19"/>
      <c r="J15" s="19"/>
      <c r="K15" s="19"/>
      <c r="L15" s="19"/>
      <c r="M15" s="19"/>
      <c r="N15" s="19"/>
    </row>
    <row r="16" spans="1:14" x14ac:dyDescent="0.2">
      <c r="A16" s="19" t="s">
        <v>0</v>
      </c>
      <c r="B16" s="19" t="s">
        <v>47</v>
      </c>
      <c r="C16" s="22"/>
      <c r="D16" s="19"/>
      <c r="E16" s="19"/>
      <c r="F16" s="19"/>
      <c r="G16" s="19"/>
      <c r="H16" s="19"/>
      <c r="I16" s="19"/>
      <c r="J16" s="19"/>
      <c r="K16" s="29"/>
      <c r="L16" s="29"/>
      <c r="M16" s="19"/>
      <c r="N16" s="19"/>
    </row>
    <row r="17" spans="1:14" x14ac:dyDescent="0.2">
      <c r="A17" s="19" t="s">
        <v>5</v>
      </c>
      <c r="B17" s="19" t="s">
        <v>38</v>
      </c>
      <c r="C17" s="22"/>
      <c r="D17" s="19"/>
      <c r="E17" s="19"/>
      <c r="F17" s="19"/>
      <c r="G17" s="19"/>
      <c r="H17" s="19"/>
      <c r="I17" s="19"/>
      <c r="J17" s="19"/>
      <c r="K17" s="19"/>
      <c r="L17" s="19"/>
      <c r="M17" s="30"/>
      <c r="N17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FA5C-501B-491B-B9AE-A05B38DF17DC}">
  <dimension ref="A1:N17"/>
  <sheetViews>
    <sheetView zoomScaleNormal="100" workbookViewId="0">
      <selection activeCell="L1" sqref="L1:L1048576"/>
    </sheetView>
  </sheetViews>
  <sheetFormatPr baseColWidth="10" defaultRowHeight="10.199999999999999" x14ac:dyDescent="0.2"/>
  <cols>
    <col min="1" max="1" width="21.109375" style="31" bestFit="1" customWidth="1"/>
    <col min="2" max="2" width="9.6640625" style="31" bestFit="1" customWidth="1"/>
    <col min="3" max="14" width="3.88671875" style="31" customWidth="1"/>
    <col min="15" max="16384" width="11.5546875" style="31"/>
  </cols>
  <sheetData>
    <row r="1" spans="1:14" x14ac:dyDescent="0.2">
      <c r="A1" s="16" t="s">
        <v>1</v>
      </c>
      <c r="B1" s="17" t="s">
        <v>22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</row>
    <row r="2" spans="1:14" x14ac:dyDescent="0.2">
      <c r="A2" s="19" t="s">
        <v>23</v>
      </c>
      <c r="B2" s="19" t="s">
        <v>39</v>
      </c>
      <c r="C2" s="20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x14ac:dyDescent="0.2">
      <c r="A3" s="19" t="s">
        <v>24</v>
      </c>
      <c r="B3" s="19" t="s">
        <v>38</v>
      </c>
      <c r="C3" s="21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">
      <c r="A4" s="19" t="s">
        <v>25</v>
      </c>
      <c r="B4" s="19"/>
      <c r="C4" s="2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x14ac:dyDescent="0.2">
      <c r="A5" s="23" t="s">
        <v>26</v>
      </c>
      <c r="B5" s="19"/>
      <c r="C5" s="22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x14ac:dyDescent="0.2">
      <c r="A6" s="24" t="s">
        <v>27</v>
      </c>
      <c r="B6" s="19" t="s">
        <v>38</v>
      </c>
      <c r="C6" s="22"/>
      <c r="D6" s="25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2">
      <c r="A7" s="24" t="s">
        <v>28</v>
      </c>
      <c r="B7" s="19" t="s">
        <v>38</v>
      </c>
      <c r="C7" s="22"/>
      <c r="D7" s="25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x14ac:dyDescent="0.2">
      <c r="A8" s="23" t="s">
        <v>29</v>
      </c>
      <c r="B8" s="19" t="s">
        <v>39</v>
      </c>
      <c r="C8" s="22"/>
      <c r="D8" s="25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">
      <c r="A9" s="23" t="s">
        <v>30</v>
      </c>
      <c r="B9" s="19"/>
      <c r="C9" s="22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2">
      <c r="A10" s="24" t="s">
        <v>31</v>
      </c>
      <c r="B10" s="19" t="s">
        <v>38</v>
      </c>
      <c r="C10" s="22"/>
      <c r="D10" s="26"/>
      <c r="E10" s="26"/>
      <c r="F10" s="26"/>
      <c r="G10" s="19"/>
      <c r="H10" s="19"/>
      <c r="I10" s="19"/>
      <c r="J10" s="19"/>
      <c r="K10" s="19"/>
      <c r="L10" s="19"/>
      <c r="M10" s="19"/>
      <c r="N10" s="19"/>
    </row>
    <row r="11" spans="1:14" x14ac:dyDescent="0.2">
      <c r="A11" s="24" t="s">
        <v>55</v>
      </c>
      <c r="B11" s="19" t="s">
        <v>38</v>
      </c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2">
      <c r="A12" s="24" t="s">
        <v>32</v>
      </c>
      <c r="B12" s="19" t="s">
        <v>38</v>
      </c>
      <c r="C12" s="22"/>
      <c r="D12" s="19"/>
      <c r="E12" s="19"/>
      <c r="F12" s="19"/>
      <c r="G12" s="26"/>
      <c r="H12" s="26"/>
      <c r="I12" s="19"/>
      <c r="J12" s="19"/>
      <c r="K12" s="19"/>
      <c r="L12" s="19"/>
      <c r="M12" s="19"/>
      <c r="N12" s="19"/>
    </row>
    <row r="13" spans="1:14" x14ac:dyDescent="0.2">
      <c r="A13" s="24" t="s">
        <v>33</v>
      </c>
      <c r="B13" s="19" t="s">
        <v>38</v>
      </c>
      <c r="C13" s="22"/>
      <c r="D13" s="19"/>
      <c r="E13" s="19"/>
      <c r="F13" s="19"/>
      <c r="G13" s="27"/>
      <c r="H13" s="27"/>
      <c r="I13" s="27"/>
      <c r="J13" s="27"/>
      <c r="K13" s="19"/>
      <c r="L13" s="19"/>
      <c r="M13" s="19"/>
      <c r="N13" s="19"/>
    </row>
    <row r="14" spans="1:14" x14ac:dyDescent="0.2">
      <c r="A14" s="23" t="s">
        <v>34</v>
      </c>
      <c r="B14" s="19" t="s">
        <v>39</v>
      </c>
      <c r="C14" s="22"/>
      <c r="D14" s="28"/>
      <c r="E14" s="28"/>
      <c r="F14" s="28"/>
      <c r="G14" s="28"/>
      <c r="H14" s="28"/>
      <c r="I14" s="19"/>
      <c r="J14" s="19"/>
      <c r="K14" s="19"/>
      <c r="L14" s="19"/>
      <c r="M14" s="19"/>
      <c r="N14" s="19"/>
    </row>
    <row r="15" spans="1:14" x14ac:dyDescent="0.2">
      <c r="A15" s="23" t="s">
        <v>35</v>
      </c>
      <c r="B15" s="19" t="s">
        <v>39</v>
      </c>
      <c r="C15" s="22"/>
      <c r="D15" s="28"/>
      <c r="E15" s="28"/>
      <c r="F15" s="28"/>
      <c r="G15" s="28"/>
      <c r="H15" s="28"/>
      <c r="I15" s="19"/>
      <c r="J15" s="19"/>
      <c r="K15" s="19"/>
      <c r="L15" s="19"/>
      <c r="M15" s="19"/>
      <c r="N15" s="19"/>
    </row>
    <row r="16" spans="1:14" x14ac:dyDescent="0.2">
      <c r="A16" s="19" t="s">
        <v>36</v>
      </c>
      <c r="B16" s="19" t="s">
        <v>39</v>
      </c>
      <c r="C16" s="22"/>
      <c r="D16" s="19"/>
      <c r="E16" s="19"/>
      <c r="F16" s="19"/>
      <c r="G16" s="19"/>
      <c r="H16" s="19"/>
      <c r="I16" s="19"/>
      <c r="J16" s="19"/>
      <c r="K16" s="29"/>
      <c r="L16" s="29"/>
      <c r="M16" s="19"/>
      <c r="N16" s="19"/>
    </row>
    <row r="17" spans="1:14" x14ac:dyDescent="0.2">
      <c r="A17" s="19" t="s">
        <v>37</v>
      </c>
      <c r="B17" s="19" t="s">
        <v>38</v>
      </c>
      <c r="C17" s="22"/>
      <c r="D17" s="19"/>
      <c r="E17" s="19"/>
      <c r="F17" s="19"/>
      <c r="G17" s="19"/>
      <c r="H17" s="19"/>
      <c r="I17" s="19"/>
      <c r="J17" s="19"/>
      <c r="K17" s="19"/>
      <c r="L17" s="19"/>
      <c r="M17" s="30"/>
      <c r="N17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AFFD-4210-4644-8571-E10011C274DF}">
  <dimension ref="A1:I41"/>
  <sheetViews>
    <sheetView tabSelected="1" workbookViewId="0">
      <selection activeCell="G8" sqref="G8"/>
    </sheetView>
  </sheetViews>
  <sheetFormatPr baseColWidth="10" defaultRowHeight="14.4" x14ac:dyDescent="0.3"/>
  <cols>
    <col min="1" max="1" width="19.109375" bestFit="1" customWidth="1"/>
    <col min="2" max="2" width="6.6640625" bestFit="1" customWidth="1"/>
    <col min="3" max="3" width="9.109375" customWidth="1"/>
    <col min="4" max="4" width="10" bestFit="1" customWidth="1"/>
    <col min="5" max="5" width="6.6640625" customWidth="1"/>
    <col min="6" max="6" width="9.109375" customWidth="1"/>
    <col min="7" max="7" width="10.44140625" bestFit="1" customWidth="1"/>
    <col min="8" max="8" width="10" bestFit="1" customWidth="1"/>
    <col min="9" max="9" width="7.33203125" bestFit="1" customWidth="1"/>
  </cols>
  <sheetData>
    <row r="1" spans="1:9" x14ac:dyDescent="0.3">
      <c r="A1" s="1" t="s">
        <v>51</v>
      </c>
      <c r="D1" s="2">
        <f>SUM(Tabla24[Importe
Costo])</f>
        <v>215000</v>
      </c>
      <c r="G1" s="2">
        <f>SUM(Tabla24[Importe
Venta])</f>
        <v>84000</v>
      </c>
      <c r="H1" s="3">
        <f>+(G1-D1)/D1</f>
        <v>-0.6093023255813953</v>
      </c>
    </row>
    <row r="2" spans="1:9" ht="28.8" x14ac:dyDescent="0.3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  <c r="I2" s="5" t="s">
        <v>16</v>
      </c>
    </row>
    <row r="3" spans="1:9" x14ac:dyDescent="0.3">
      <c r="A3" s="7" t="s">
        <v>17</v>
      </c>
      <c r="B3" s="8">
        <v>5</v>
      </c>
      <c r="C3" s="8">
        <v>3000</v>
      </c>
      <c r="D3" s="9">
        <f>+Tabla24[[#This Row],[Días
Costo]]*Tabla24[[#This Row],[Tarifa
Costo]]</f>
        <v>15000</v>
      </c>
      <c r="E3" s="8">
        <v>2</v>
      </c>
      <c r="F3" s="8">
        <v>4500</v>
      </c>
      <c r="G3" s="10">
        <f>+Tabla24[[#This Row],[Tarifa
Venta]]*Tabla24[[#This Row],[Dias
Venta]]</f>
        <v>9000</v>
      </c>
      <c r="H3" s="11">
        <f>+(Tabla24[[#This Row],[Importe
Venta]]-Tabla24[[#This Row],[Importe
Costo]])/Tabla24[[#This Row],[Importe
Costo]]</f>
        <v>-0.4</v>
      </c>
      <c r="I3" s="5" t="s">
        <v>18</v>
      </c>
    </row>
    <row r="4" spans="1:9" x14ac:dyDescent="0.3">
      <c r="A4" s="7" t="s">
        <v>19</v>
      </c>
      <c r="B4" s="8">
        <v>40</v>
      </c>
      <c r="C4" s="8">
        <v>3000</v>
      </c>
      <c r="D4" s="9">
        <f>+Tabla24[[#This Row],[Días
Costo]]*Tabla24[[#This Row],[Tarifa
Costo]]</f>
        <v>120000</v>
      </c>
      <c r="E4" s="8">
        <v>5</v>
      </c>
      <c r="F4" s="8">
        <v>4500</v>
      </c>
      <c r="G4" s="10">
        <f>+Tabla24[[#This Row],[Tarifa
Venta]]*Tabla24[[#This Row],[Dias
Venta]]</f>
        <v>22500</v>
      </c>
      <c r="H4" s="11">
        <f>+(Tabla24[[#This Row],[Importe
Venta]]-Tabla24[[#This Row],[Importe
Costo]])/Tabla24[[#This Row],[Importe
Costo]]</f>
        <v>-0.8125</v>
      </c>
      <c r="I4" s="5" t="s">
        <v>18</v>
      </c>
    </row>
    <row r="5" spans="1:9" x14ac:dyDescent="0.3">
      <c r="A5" s="12" t="s">
        <v>3</v>
      </c>
      <c r="B5" s="13">
        <v>40</v>
      </c>
      <c r="C5" s="13">
        <v>2000</v>
      </c>
      <c r="D5" s="14">
        <f>+Tabla24[[#This Row],[Días
Costo]]*Tabla24[[#This Row],[Tarifa
Costo]]</f>
        <v>80000</v>
      </c>
      <c r="E5" s="13">
        <v>15</v>
      </c>
      <c r="F5" s="13">
        <v>3500</v>
      </c>
      <c r="G5" s="10">
        <f>+Tabla24[[#This Row],[Tarifa
Venta]]*Tabla24[[#This Row],[Dias
Venta]]</f>
        <v>52500</v>
      </c>
      <c r="H5" s="11">
        <f>+(Tabla24[[#This Row],[Importe
Venta]]-Tabla24[[#This Row],[Importe
Costo]])/Tabla24[[#This Row],[Importe
Costo]]</f>
        <v>-0.34375</v>
      </c>
      <c r="I5" s="5" t="s">
        <v>18</v>
      </c>
    </row>
    <row r="6" spans="1:9" x14ac:dyDescent="0.3">
      <c r="A6" s="12" t="s">
        <v>4</v>
      </c>
      <c r="B6" s="13">
        <v>0</v>
      </c>
      <c r="C6" s="13">
        <v>2000</v>
      </c>
      <c r="D6" s="14">
        <f>+Tabla24[[#This Row],[Días
Costo]]*Tabla24[[#This Row],[Tarifa
Costo]]</f>
        <v>0</v>
      </c>
      <c r="E6" s="13">
        <v>0</v>
      </c>
      <c r="F6" s="13">
        <v>3500</v>
      </c>
      <c r="G6" s="10">
        <f>+Tabla24[[#This Row],[Tarifa
Venta]]*Tabla24[[#This Row],[Dias
Venta]]</f>
        <v>0</v>
      </c>
      <c r="H6" s="15" t="e">
        <f>+(Tabla24[[#This Row],[Importe
Venta]]-Tabla24[[#This Row],[Importe
Costo]])/Tabla24[[#This Row],[Importe
Costo]]</f>
        <v>#DIV/0!</v>
      </c>
      <c r="I6" s="5" t="s">
        <v>18</v>
      </c>
    </row>
    <row r="8" spans="1:9" x14ac:dyDescent="0.3">
      <c r="A8" s="1" t="s">
        <v>52</v>
      </c>
      <c r="D8" s="2">
        <f>SUM(Tabla25[Importe
Costo])</f>
        <v>295000</v>
      </c>
      <c r="G8" s="2">
        <f>SUM(Tabla25[Importe
Venta])</f>
        <v>629000</v>
      </c>
      <c r="H8" s="3">
        <f>+(G8-D8)/D8</f>
        <v>1.1322033898305084</v>
      </c>
    </row>
    <row r="9" spans="1:9" ht="28.8" x14ac:dyDescent="0.3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6" t="s">
        <v>15</v>
      </c>
      <c r="I9" s="5" t="s">
        <v>16</v>
      </c>
    </row>
    <row r="10" spans="1:9" x14ac:dyDescent="0.3">
      <c r="A10" s="7" t="s">
        <v>17</v>
      </c>
      <c r="B10" s="8">
        <v>5</v>
      </c>
      <c r="C10" s="8">
        <v>3000</v>
      </c>
      <c r="D10" s="9">
        <f>+Tabla25[[#This Row],[Días
Costo]]*Tabla25[[#This Row],[Tarifa
Costo]]</f>
        <v>15000</v>
      </c>
      <c r="E10" s="8">
        <v>2</v>
      </c>
      <c r="F10" s="8">
        <v>4500</v>
      </c>
      <c r="G10" s="10">
        <f>+Tabla25[[#This Row],[Tarifa
Venta]]*Tabla25[[#This Row],[Dias
Venta]]</f>
        <v>9000</v>
      </c>
      <c r="H10" s="11">
        <f>+(Tabla25[[#This Row],[Importe
Venta]]-Tabla25[[#This Row],[Importe
Costo]])/Tabla25[[#This Row],[Importe
Costo]]</f>
        <v>-0.4</v>
      </c>
      <c r="I10" s="5" t="s">
        <v>18</v>
      </c>
    </row>
    <row r="11" spans="1:9" x14ac:dyDescent="0.3">
      <c r="A11" s="7" t="s">
        <v>19</v>
      </c>
      <c r="B11" s="8">
        <v>40</v>
      </c>
      <c r="C11" s="8">
        <v>3000</v>
      </c>
      <c r="D11" s="9">
        <f>+Tabla25[[#This Row],[Días
Costo]]*Tabla25[[#This Row],[Tarifa
Costo]]</f>
        <v>120000</v>
      </c>
      <c r="E11" s="8">
        <v>60</v>
      </c>
      <c r="F11" s="8">
        <v>4500</v>
      </c>
      <c r="G11" s="10">
        <f>+Tabla25[[#This Row],[Tarifa
Venta]]*Tabla25[[#This Row],[Dias
Venta]]</f>
        <v>270000</v>
      </c>
      <c r="H11" s="11">
        <f>+(Tabla25[[#This Row],[Importe
Venta]]-Tabla25[[#This Row],[Importe
Costo]])/Tabla25[[#This Row],[Importe
Costo]]</f>
        <v>1.25</v>
      </c>
      <c r="I11" s="5" t="s">
        <v>18</v>
      </c>
    </row>
    <row r="12" spans="1:9" x14ac:dyDescent="0.3">
      <c r="A12" s="12" t="s">
        <v>3</v>
      </c>
      <c r="B12" s="13">
        <v>40</v>
      </c>
      <c r="C12" s="13">
        <v>2000</v>
      </c>
      <c r="D12" s="14">
        <f>+Tabla25[[#This Row],[Días
Costo]]*Tabla25[[#This Row],[Tarifa
Costo]]</f>
        <v>80000</v>
      </c>
      <c r="E12" s="13">
        <v>60</v>
      </c>
      <c r="F12" s="13">
        <v>3500</v>
      </c>
      <c r="G12" s="10">
        <f>+Tabla25[[#This Row],[Tarifa
Venta]]*Tabla25[[#This Row],[Dias
Venta]]</f>
        <v>210000</v>
      </c>
      <c r="H12" s="11">
        <f>+(Tabla25[[#This Row],[Importe
Venta]]-Tabla25[[#This Row],[Importe
Costo]])/Tabla25[[#This Row],[Importe
Costo]]</f>
        <v>1.625</v>
      </c>
      <c r="I12" s="5" t="s">
        <v>18</v>
      </c>
    </row>
    <row r="13" spans="1:9" x14ac:dyDescent="0.3">
      <c r="A13" s="12" t="s">
        <v>4</v>
      </c>
      <c r="B13" s="13">
        <v>40</v>
      </c>
      <c r="C13" s="13">
        <v>2000</v>
      </c>
      <c r="D13" s="14">
        <f>+Tabla25[[#This Row],[Días
Costo]]*Tabla25[[#This Row],[Tarifa
Costo]]</f>
        <v>80000</v>
      </c>
      <c r="E13" s="13">
        <v>40</v>
      </c>
      <c r="F13" s="13">
        <v>3500</v>
      </c>
      <c r="G13" s="10">
        <f>+Tabla25[[#This Row],[Tarifa
Venta]]*Tabla25[[#This Row],[Dias
Venta]]</f>
        <v>140000</v>
      </c>
      <c r="H13" s="15">
        <f>+(Tabla25[[#This Row],[Importe
Venta]]-Tabla25[[#This Row],[Importe
Costo]])/Tabla25[[#This Row],[Importe
Costo]]</f>
        <v>0.75</v>
      </c>
      <c r="I13" s="5" t="s">
        <v>18</v>
      </c>
    </row>
    <row r="15" spans="1:9" x14ac:dyDescent="0.3">
      <c r="A15" s="1" t="s">
        <v>53</v>
      </c>
      <c r="D15" s="2">
        <f>SUM(Tabla256[Importe
Costo])</f>
        <v>215000</v>
      </c>
      <c r="G15" s="2">
        <f>SUM(Tabla256[Importe
Venta])</f>
        <v>84000</v>
      </c>
      <c r="H15" s="3">
        <f>+(G15-D15)/D15</f>
        <v>-0.6093023255813953</v>
      </c>
    </row>
    <row r="16" spans="1:9" ht="28.8" x14ac:dyDescent="0.3">
      <c r="A16" s="4" t="s">
        <v>8</v>
      </c>
      <c r="B16" s="5" t="s">
        <v>9</v>
      </c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14</v>
      </c>
      <c r="H16" s="6" t="s">
        <v>15</v>
      </c>
      <c r="I16" s="5" t="s">
        <v>16</v>
      </c>
    </row>
    <row r="17" spans="1:9" x14ac:dyDescent="0.3">
      <c r="A17" s="7" t="s">
        <v>17</v>
      </c>
      <c r="B17" s="8">
        <v>5</v>
      </c>
      <c r="C17" s="8">
        <v>3000</v>
      </c>
      <c r="D17" s="9">
        <f>+Tabla256[[#This Row],[Días
Costo]]*Tabla256[[#This Row],[Tarifa
Costo]]</f>
        <v>15000</v>
      </c>
      <c r="E17" s="8">
        <v>2</v>
      </c>
      <c r="F17" s="8">
        <v>4500</v>
      </c>
      <c r="G17" s="10">
        <f>+Tabla256[[#This Row],[Tarifa
Venta]]*Tabla256[[#This Row],[Dias
Venta]]</f>
        <v>9000</v>
      </c>
      <c r="H17" s="11">
        <f>+(Tabla256[[#This Row],[Importe
Venta]]-Tabla256[[#This Row],[Importe
Costo]])/Tabla256[[#This Row],[Importe
Costo]]</f>
        <v>-0.4</v>
      </c>
      <c r="I17" s="5" t="s">
        <v>18</v>
      </c>
    </row>
    <row r="18" spans="1:9" x14ac:dyDescent="0.3">
      <c r="A18" s="7" t="s">
        <v>19</v>
      </c>
      <c r="B18" s="8">
        <v>40</v>
      </c>
      <c r="C18" s="8">
        <v>3000</v>
      </c>
      <c r="D18" s="9">
        <f>+Tabla256[[#This Row],[Días
Costo]]*Tabla256[[#This Row],[Tarifa
Costo]]</f>
        <v>120000</v>
      </c>
      <c r="E18" s="8">
        <v>5</v>
      </c>
      <c r="F18" s="8">
        <v>4500</v>
      </c>
      <c r="G18" s="10">
        <f>+Tabla256[[#This Row],[Tarifa
Venta]]*Tabla256[[#This Row],[Dias
Venta]]</f>
        <v>22500</v>
      </c>
      <c r="H18" s="11">
        <f>+(Tabla256[[#This Row],[Importe
Venta]]-Tabla256[[#This Row],[Importe
Costo]])/Tabla256[[#This Row],[Importe
Costo]]</f>
        <v>-0.8125</v>
      </c>
      <c r="I18" s="5" t="s">
        <v>18</v>
      </c>
    </row>
    <row r="19" spans="1:9" x14ac:dyDescent="0.3">
      <c r="A19" s="12" t="s">
        <v>3</v>
      </c>
      <c r="B19" s="13">
        <v>40</v>
      </c>
      <c r="C19" s="13">
        <v>2000</v>
      </c>
      <c r="D19" s="14">
        <f>+Tabla256[[#This Row],[Días
Costo]]*Tabla256[[#This Row],[Tarifa
Costo]]</f>
        <v>80000</v>
      </c>
      <c r="E19" s="13">
        <v>15</v>
      </c>
      <c r="F19" s="13">
        <v>3500</v>
      </c>
      <c r="G19" s="10">
        <f>+Tabla256[[#This Row],[Tarifa
Venta]]*Tabla256[[#This Row],[Dias
Venta]]</f>
        <v>52500</v>
      </c>
      <c r="H19" s="11">
        <f>+(Tabla256[[#This Row],[Importe
Venta]]-Tabla256[[#This Row],[Importe
Costo]])/Tabla256[[#This Row],[Importe
Costo]]</f>
        <v>-0.34375</v>
      </c>
      <c r="I19" s="5" t="s">
        <v>18</v>
      </c>
    </row>
    <row r="20" spans="1:9" x14ac:dyDescent="0.3">
      <c r="A20" s="12" t="s">
        <v>4</v>
      </c>
      <c r="B20" s="13">
        <v>0</v>
      </c>
      <c r="C20" s="13">
        <v>2000</v>
      </c>
      <c r="D20" s="14">
        <f>+Tabla256[[#This Row],[Días
Costo]]*Tabla256[[#This Row],[Tarifa
Costo]]</f>
        <v>0</v>
      </c>
      <c r="E20" s="13">
        <v>0</v>
      </c>
      <c r="F20" s="13">
        <v>3500</v>
      </c>
      <c r="G20" s="10">
        <f>+Tabla256[[#This Row],[Tarifa
Venta]]*Tabla256[[#This Row],[Dias
Venta]]</f>
        <v>0</v>
      </c>
      <c r="H20" s="15" t="e">
        <f>+(Tabla256[[#This Row],[Importe
Venta]]-Tabla256[[#This Row],[Importe
Costo]])/Tabla256[[#This Row],[Importe
Costo]]</f>
        <v>#DIV/0!</v>
      </c>
      <c r="I20" s="5" t="s">
        <v>18</v>
      </c>
    </row>
    <row r="22" spans="1:9" x14ac:dyDescent="0.3">
      <c r="A22" s="1" t="s">
        <v>54</v>
      </c>
      <c r="D22" s="2">
        <f>SUM(Tabla2567[Importe
Costo])</f>
        <v>215000</v>
      </c>
      <c r="G22" s="2">
        <f>SUM(Tabla2567[Importe
Venta])</f>
        <v>84000</v>
      </c>
      <c r="H22" s="3">
        <f>+(G22-D22)/D22</f>
        <v>-0.6093023255813953</v>
      </c>
    </row>
    <row r="23" spans="1:9" ht="28.8" x14ac:dyDescent="0.3">
      <c r="A23" s="4" t="s">
        <v>8</v>
      </c>
      <c r="B23" s="5" t="s">
        <v>9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6" t="s">
        <v>15</v>
      </c>
      <c r="I23" s="5" t="s">
        <v>16</v>
      </c>
    </row>
    <row r="24" spans="1:9" x14ac:dyDescent="0.3">
      <c r="A24" s="7" t="s">
        <v>17</v>
      </c>
      <c r="B24" s="8">
        <v>5</v>
      </c>
      <c r="C24" s="8">
        <v>3000</v>
      </c>
      <c r="D24" s="9">
        <f>+Tabla2567[[#This Row],[Días
Costo]]*Tabla2567[[#This Row],[Tarifa
Costo]]</f>
        <v>15000</v>
      </c>
      <c r="E24" s="8">
        <v>2</v>
      </c>
      <c r="F24" s="8">
        <v>4500</v>
      </c>
      <c r="G24" s="10">
        <f>+Tabla2567[[#This Row],[Tarifa
Venta]]*Tabla2567[[#This Row],[Dias
Venta]]</f>
        <v>9000</v>
      </c>
      <c r="H24" s="11">
        <f>+(Tabla2567[[#This Row],[Importe
Venta]]-Tabla2567[[#This Row],[Importe
Costo]])/Tabla2567[[#This Row],[Importe
Costo]]</f>
        <v>-0.4</v>
      </c>
      <c r="I24" s="5" t="s">
        <v>18</v>
      </c>
    </row>
    <row r="25" spans="1:9" x14ac:dyDescent="0.3">
      <c r="A25" s="7" t="s">
        <v>19</v>
      </c>
      <c r="B25" s="8">
        <v>40</v>
      </c>
      <c r="C25" s="8">
        <v>3000</v>
      </c>
      <c r="D25" s="9">
        <f>+Tabla2567[[#This Row],[Días
Costo]]*Tabla2567[[#This Row],[Tarifa
Costo]]</f>
        <v>120000</v>
      </c>
      <c r="E25" s="8">
        <v>5</v>
      </c>
      <c r="F25" s="8">
        <v>4500</v>
      </c>
      <c r="G25" s="10">
        <f>+Tabla2567[[#This Row],[Tarifa
Venta]]*Tabla2567[[#This Row],[Dias
Venta]]</f>
        <v>22500</v>
      </c>
      <c r="H25" s="11">
        <f>+(Tabla2567[[#This Row],[Importe
Venta]]-Tabla2567[[#This Row],[Importe
Costo]])/Tabla2567[[#This Row],[Importe
Costo]]</f>
        <v>-0.8125</v>
      </c>
      <c r="I25" s="5" t="s">
        <v>18</v>
      </c>
    </row>
    <row r="26" spans="1:9" x14ac:dyDescent="0.3">
      <c r="A26" s="12" t="s">
        <v>3</v>
      </c>
      <c r="B26" s="13">
        <v>40</v>
      </c>
      <c r="C26" s="13">
        <v>2000</v>
      </c>
      <c r="D26" s="14">
        <f>+Tabla2567[[#This Row],[Días
Costo]]*Tabla2567[[#This Row],[Tarifa
Costo]]</f>
        <v>80000</v>
      </c>
      <c r="E26" s="13">
        <v>15</v>
      </c>
      <c r="F26" s="13">
        <v>3500</v>
      </c>
      <c r="G26" s="10">
        <f>+Tabla2567[[#This Row],[Tarifa
Venta]]*Tabla2567[[#This Row],[Dias
Venta]]</f>
        <v>52500</v>
      </c>
      <c r="H26" s="11">
        <f>+(Tabla2567[[#This Row],[Importe
Venta]]-Tabla2567[[#This Row],[Importe
Costo]])/Tabla2567[[#This Row],[Importe
Costo]]</f>
        <v>-0.34375</v>
      </c>
      <c r="I26" s="5" t="s">
        <v>18</v>
      </c>
    </row>
    <row r="27" spans="1:9" x14ac:dyDescent="0.3">
      <c r="A27" s="12" t="s">
        <v>4</v>
      </c>
      <c r="B27" s="13">
        <v>0</v>
      </c>
      <c r="C27" s="13">
        <v>2000</v>
      </c>
      <c r="D27" s="14">
        <f>+Tabla2567[[#This Row],[Días
Costo]]*Tabla2567[[#This Row],[Tarifa
Costo]]</f>
        <v>0</v>
      </c>
      <c r="E27" s="13">
        <v>0</v>
      </c>
      <c r="F27" s="13">
        <v>3500</v>
      </c>
      <c r="G27" s="10">
        <f>+Tabla2567[[#This Row],[Tarifa
Venta]]*Tabla2567[[#This Row],[Dias
Venta]]</f>
        <v>0</v>
      </c>
      <c r="H27" s="15" t="e">
        <f>+(Tabla2567[[#This Row],[Importe
Venta]]-Tabla2567[[#This Row],[Importe
Costo]])/Tabla2567[[#This Row],[Importe
Costo]]</f>
        <v>#DIV/0!</v>
      </c>
      <c r="I27" s="5" t="s">
        <v>18</v>
      </c>
    </row>
    <row r="29" spans="1:9" x14ac:dyDescent="0.3">
      <c r="A29" s="1" t="s">
        <v>20</v>
      </c>
      <c r="D29" s="2">
        <f>SUM(Tabla2[Importe
Costo])</f>
        <v>215000</v>
      </c>
      <c r="G29" s="2">
        <f>SUM(Tabla2[Importe
Venta])</f>
        <v>84000</v>
      </c>
      <c r="H29" s="3">
        <f>+(G29-D29)/D29</f>
        <v>-0.6093023255813953</v>
      </c>
    </row>
    <row r="30" spans="1:9" ht="28.8" x14ac:dyDescent="0.3">
      <c r="A30" s="4" t="s">
        <v>8</v>
      </c>
      <c r="B30" s="5" t="s">
        <v>9</v>
      </c>
      <c r="C30" s="5" t="s">
        <v>10</v>
      </c>
      <c r="D30" s="5" t="s">
        <v>11</v>
      </c>
      <c r="E30" s="5" t="s">
        <v>12</v>
      </c>
      <c r="F30" s="5" t="s">
        <v>13</v>
      </c>
      <c r="G30" s="5" t="s">
        <v>14</v>
      </c>
      <c r="H30" s="6" t="s">
        <v>15</v>
      </c>
      <c r="I30" s="5" t="s">
        <v>16</v>
      </c>
    </row>
    <row r="31" spans="1:9" x14ac:dyDescent="0.3">
      <c r="A31" s="7" t="s">
        <v>17</v>
      </c>
      <c r="B31" s="8">
        <v>5</v>
      </c>
      <c r="C31" s="8">
        <v>3000</v>
      </c>
      <c r="D31" s="9">
        <f>+Tabla2[[#This Row],[Días
Costo]]*Tabla2[[#This Row],[Tarifa
Costo]]</f>
        <v>15000</v>
      </c>
      <c r="E31" s="8">
        <v>2</v>
      </c>
      <c r="F31" s="8">
        <v>4500</v>
      </c>
      <c r="G31" s="10">
        <f>+Tabla2[[#This Row],[Tarifa
Venta]]*Tabla2[[#This Row],[Dias
Venta]]</f>
        <v>9000</v>
      </c>
      <c r="H31" s="11">
        <f>+(Tabla2[[#This Row],[Importe
Venta]]-Tabla2[[#This Row],[Importe
Costo]])/Tabla2[[#This Row],[Importe
Costo]]</f>
        <v>-0.4</v>
      </c>
      <c r="I31" s="5" t="s">
        <v>18</v>
      </c>
    </row>
    <row r="32" spans="1:9" x14ac:dyDescent="0.3">
      <c r="A32" s="7" t="s">
        <v>19</v>
      </c>
      <c r="B32" s="8">
        <v>40</v>
      </c>
      <c r="C32" s="8">
        <v>3000</v>
      </c>
      <c r="D32" s="9">
        <f>+Tabla2[[#This Row],[Días
Costo]]*Tabla2[[#This Row],[Tarifa
Costo]]</f>
        <v>120000</v>
      </c>
      <c r="E32" s="8">
        <v>5</v>
      </c>
      <c r="F32" s="8">
        <v>4500</v>
      </c>
      <c r="G32" s="10">
        <f>+Tabla2[[#This Row],[Tarifa
Venta]]*Tabla2[[#This Row],[Dias
Venta]]</f>
        <v>22500</v>
      </c>
      <c r="H32" s="11">
        <f>+(Tabla2[[#This Row],[Importe
Venta]]-Tabla2[[#This Row],[Importe
Costo]])/Tabla2[[#This Row],[Importe
Costo]]</f>
        <v>-0.8125</v>
      </c>
      <c r="I32" s="5" t="s">
        <v>18</v>
      </c>
    </row>
    <row r="33" spans="1:9" x14ac:dyDescent="0.3">
      <c r="A33" s="12" t="s">
        <v>3</v>
      </c>
      <c r="B33" s="13">
        <v>40</v>
      </c>
      <c r="C33" s="13">
        <v>2000</v>
      </c>
      <c r="D33" s="14">
        <f>+Tabla2[[#This Row],[Días
Costo]]*Tabla2[[#This Row],[Tarifa
Costo]]</f>
        <v>80000</v>
      </c>
      <c r="E33" s="13">
        <v>15</v>
      </c>
      <c r="F33" s="13">
        <v>3500</v>
      </c>
      <c r="G33" s="10">
        <f>+Tabla2[[#This Row],[Tarifa
Venta]]*Tabla2[[#This Row],[Dias
Venta]]</f>
        <v>52500</v>
      </c>
      <c r="H33" s="11">
        <f>+(Tabla2[[#This Row],[Importe
Venta]]-Tabla2[[#This Row],[Importe
Costo]])/Tabla2[[#This Row],[Importe
Costo]]</f>
        <v>-0.34375</v>
      </c>
      <c r="I33" s="5" t="s">
        <v>18</v>
      </c>
    </row>
    <row r="34" spans="1:9" x14ac:dyDescent="0.3">
      <c r="A34" s="12" t="s">
        <v>4</v>
      </c>
      <c r="B34" s="13">
        <v>0</v>
      </c>
      <c r="C34" s="13">
        <v>2000</v>
      </c>
      <c r="D34" s="14">
        <f>+Tabla2[[#This Row],[Días
Costo]]*Tabla2[[#This Row],[Tarifa
Costo]]</f>
        <v>0</v>
      </c>
      <c r="E34" s="13">
        <v>0</v>
      </c>
      <c r="F34" s="13">
        <v>3500</v>
      </c>
      <c r="G34" s="10">
        <f>+Tabla2[[#This Row],[Tarifa
Venta]]*Tabla2[[#This Row],[Dias
Venta]]</f>
        <v>0</v>
      </c>
      <c r="H34" s="15" t="e">
        <f>+(Tabla2[[#This Row],[Importe
Venta]]-Tabla2[[#This Row],[Importe
Costo]])/Tabla2[[#This Row],[Importe
Costo]]</f>
        <v>#DIV/0!</v>
      </c>
      <c r="I34" s="5" t="s">
        <v>18</v>
      </c>
    </row>
    <row r="36" spans="1:9" x14ac:dyDescent="0.3">
      <c r="A36" s="1" t="s">
        <v>7</v>
      </c>
      <c r="D36" s="2">
        <f>SUM(Tabla22[Importe
Costo])</f>
        <v>51000</v>
      </c>
      <c r="G36" s="2">
        <f>SUM(Tabla22[Importe
Venta])</f>
        <v>124000</v>
      </c>
      <c r="H36" s="3">
        <f>+(G36-D36)/D36</f>
        <v>1.4313725490196079</v>
      </c>
    </row>
    <row r="37" spans="1:9" ht="28.8" x14ac:dyDescent="0.3">
      <c r="A37" s="4" t="s">
        <v>8</v>
      </c>
      <c r="B37" s="5" t="s">
        <v>9</v>
      </c>
      <c r="C37" s="5" t="s">
        <v>10</v>
      </c>
      <c r="D37" s="5" t="s">
        <v>11</v>
      </c>
      <c r="E37" s="5" t="s">
        <v>12</v>
      </c>
      <c r="F37" s="5" t="s">
        <v>13</v>
      </c>
      <c r="G37" s="5" t="s">
        <v>14</v>
      </c>
      <c r="H37" s="6" t="s">
        <v>15</v>
      </c>
      <c r="I37" s="5" t="s">
        <v>16</v>
      </c>
    </row>
    <row r="38" spans="1:9" x14ac:dyDescent="0.3">
      <c r="A38" s="7" t="s">
        <v>17</v>
      </c>
      <c r="B38" s="8">
        <v>2</v>
      </c>
      <c r="C38" s="8">
        <v>3000</v>
      </c>
      <c r="D38" s="9">
        <f>+Tabla22[[#This Row],[Días
Costo]]*Tabla22[[#This Row],[Tarifa
Costo]]</f>
        <v>6000</v>
      </c>
      <c r="E38" s="8">
        <v>2</v>
      </c>
      <c r="F38" s="8">
        <v>4500</v>
      </c>
      <c r="G38" s="10">
        <f>+Tabla22[[#This Row],[Tarifa
Venta]]*Tabla22[[#This Row],[Dias
Venta]]</f>
        <v>9000</v>
      </c>
      <c r="H38" s="11">
        <f>+(Tabla22[[#This Row],[Importe
Venta]]-Tabla22[[#This Row],[Importe
Costo]])/Tabla22[[#This Row],[Importe
Costo]]</f>
        <v>0.5</v>
      </c>
      <c r="I38" s="5" t="s">
        <v>18</v>
      </c>
    </row>
    <row r="39" spans="1:9" x14ac:dyDescent="0.3">
      <c r="A39" s="7" t="s">
        <v>19</v>
      </c>
      <c r="B39" s="8">
        <v>5</v>
      </c>
      <c r="C39" s="8">
        <v>3000</v>
      </c>
      <c r="D39" s="9">
        <f>+Tabla22[[#This Row],[Días
Costo]]*Tabla22[[#This Row],[Tarifa
Costo]]</f>
        <v>15000</v>
      </c>
      <c r="E39" s="8">
        <v>10</v>
      </c>
      <c r="F39" s="8">
        <v>4500</v>
      </c>
      <c r="G39" s="10">
        <f>+Tabla22[[#This Row],[Tarifa
Venta]]*Tabla22[[#This Row],[Dias
Venta]]</f>
        <v>45000</v>
      </c>
      <c r="H39" s="11">
        <f>+(Tabla22[[#This Row],[Importe
Venta]]-Tabla22[[#This Row],[Importe
Costo]])/Tabla22[[#This Row],[Importe
Costo]]</f>
        <v>2</v>
      </c>
      <c r="I39" s="5" t="s">
        <v>18</v>
      </c>
    </row>
    <row r="40" spans="1:9" x14ac:dyDescent="0.3">
      <c r="A40" s="12" t="s">
        <v>3</v>
      </c>
      <c r="B40" s="13">
        <v>15</v>
      </c>
      <c r="C40" s="13">
        <v>2000</v>
      </c>
      <c r="D40" s="14">
        <f>+Tabla22[[#This Row],[Días
Costo]]*Tabla22[[#This Row],[Tarifa
Costo]]</f>
        <v>30000</v>
      </c>
      <c r="E40" s="13">
        <v>20</v>
      </c>
      <c r="F40" s="13">
        <v>3500</v>
      </c>
      <c r="G40" s="10">
        <f>+Tabla22[[#This Row],[Tarifa
Venta]]*Tabla22[[#This Row],[Dias
Venta]]</f>
        <v>70000</v>
      </c>
      <c r="H40" s="11">
        <f>+(Tabla22[[#This Row],[Importe
Venta]]-Tabla22[[#This Row],[Importe
Costo]])/Tabla22[[#This Row],[Importe
Costo]]</f>
        <v>1.3333333333333333</v>
      </c>
      <c r="I40" s="5" t="s">
        <v>18</v>
      </c>
    </row>
    <row r="41" spans="1:9" x14ac:dyDescent="0.3">
      <c r="A41" s="12" t="s">
        <v>4</v>
      </c>
      <c r="B41" s="13">
        <v>0</v>
      </c>
      <c r="C41" s="13">
        <v>2000</v>
      </c>
      <c r="D41" s="14">
        <f>+Tabla22[[#This Row],[Días
Costo]]*Tabla22[[#This Row],[Tarifa
Costo]]</f>
        <v>0</v>
      </c>
      <c r="E41" s="13">
        <v>0</v>
      </c>
      <c r="F41" s="13">
        <v>3500</v>
      </c>
      <c r="G41" s="10">
        <f>+Tabla22[[#This Row],[Tarifa
Venta]]*Tabla22[[#This Row],[Dias
Venta]]</f>
        <v>0</v>
      </c>
      <c r="H41" s="15" t="e">
        <f>+(Tabla22[[#This Row],[Importe
Venta]]-Tabla22[[#This Row],[Importe
Costo]])/Tabla22[[#This Row],[Importe
Costo]]</f>
        <v>#DIV/0!</v>
      </c>
      <c r="I41" s="5" t="s">
        <v>18</v>
      </c>
    </row>
  </sheetData>
  <pageMargins left="0.7" right="0.7" top="0.75" bottom="0.75" header="0.3" footer="0.3"/>
  <pageSetup orientation="portrait" horizontalDpi="200" verticalDpi="20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40A6-3374-4C4C-A4F9-65619171E28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34e57e68-0503-4645-9ac9-72c81475efef" xsi:nil="true"/>
    <TaxCatchAll xmlns="b1586f83-a3f6-41b6-94ca-63900c375586" xsi:nil="true"/>
    <lcf76f155ced4ddcb4097134ff3c332f xmlns="34e57e68-0503-4645-9ac9-72c81475efef">
      <Terms xmlns="http://schemas.microsoft.com/office/infopath/2007/PartnerControls"/>
    </lcf76f155ced4ddcb4097134ff3c332f>
    <SharedWithUsers xmlns="b1586f83-a3f6-41b6-94ca-63900c375586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82E2E517E84848BC54B0A33283DC2A" ma:contentTypeVersion="12" ma:contentTypeDescription="Crear nuevo documento." ma:contentTypeScope="" ma:versionID="4cb1ede4d7a830cf6a43599a233594c5">
  <xsd:schema xmlns:xsd="http://www.w3.org/2001/XMLSchema" xmlns:xs="http://www.w3.org/2001/XMLSchema" xmlns:p="http://schemas.microsoft.com/office/2006/metadata/properties" xmlns:ns2="34e57e68-0503-4645-9ac9-72c81475efef" xmlns:ns3="b1586f83-a3f6-41b6-94ca-63900c375586" targetNamespace="http://schemas.microsoft.com/office/2006/metadata/properties" ma:root="true" ma:fieldsID="b35ce05dc0bbc6cce74f82fbd92fb66f" ns2:_="" ns3:_="">
    <xsd:import namespace="34e57e68-0503-4645-9ac9-72c81475efef"/>
    <xsd:import namespace="b1586f83-a3f6-41b6-94ca-63900c3755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57e68-0503-4645-9ac9-72c81475e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e4b9853-606b-4745-8a79-66c91ce0b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6f83-a3f6-41b6-94ca-63900c3755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1c5aa2-e9b8-4a04-a1ef-8534677383ce}" ma:internalName="TaxCatchAll" ma:showField="CatchAllData" ma:web="b1586f83-a3f6-41b6-94ca-63900c3755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776D4-03D5-4149-8C15-981F3F066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C41D1B-7E5F-44E9-A9E5-82687D2534D0}">
  <ds:schemaRefs>
    <ds:schemaRef ds:uri="http://schemas.microsoft.com/office/2006/metadata/properties"/>
    <ds:schemaRef ds:uri="http://schemas.microsoft.com/office/infopath/2007/PartnerControls"/>
    <ds:schemaRef ds:uri="34e57e68-0503-4645-9ac9-72c81475efef"/>
    <ds:schemaRef ds:uri="b1586f83-a3f6-41b6-94ca-63900c375586"/>
  </ds:schemaRefs>
</ds:datastoreItem>
</file>

<file path=customXml/itemProps3.xml><?xml version="1.0" encoding="utf-8"?>
<ds:datastoreItem xmlns:ds="http://schemas.openxmlformats.org/officeDocument/2006/customXml" ds:itemID="{DAA5B092-46E7-4919-A765-7B6018CFA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e57e68-0503-4645-9ac9-72c81475efef"/>
    <ds:schemaRef ds:uri="b1586f83-a3f6-41b6-94ca-63900c3755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</vt:lpstr>
      <vt:lpstr>EN</vt:lpstr>
      <vt:lpstr>Recursos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2023-06-19T23:10:53Z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0x0101001382E2E517E84848BC54B0A33283DC2A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